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omments1.xml" ContentType="application/vnd.openxmlformats-officedocument.spreadsheetml.comments+xml"/>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19.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20.bin" ContentType="application/vnd.openxmlformats-officedocument.spreadsheetml.customProperty"/>
  <Override PartName="/xl/comments2.xml" ContentType="application/vnd.openxmlformats-officedocument.spreadsheetml.comments+xml"/>
  <Override PartName="/xl/customProperty32.bin" ContentType="application/vnd.openxmlformats-officedocument.spreadsheetml.customProperty"/>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Property18.bin" ContentType="application/vnd.openxmlformats-officedocument.spreadsheetml.customProperty"/>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J:\Tariffs\1. Open Advices\2025-44 Electric Schedule 95 - PCA (UE-250326) (Eff. 01-01-26)\Workpapers\"/>
    </mc:Choice>
  </mc:AlternateContent>
  <xr:revisionPtr revIDLastSave="0" documentId="13_ncr:1_{D3AD1900-A326-495A-BD5B-047EDAB60422}" xr6:coauthVersionLast="47" xr6:coauthVersionMax="47" xr10:uidLastSave="{00000000-0000-0000-0000-000000000000}"/>
  <bookViews>
    <workbookView xWindow="-28920" yWindow="-120" windowWidth="29040" windowHeight="15720" tabRatio="861" activeTab="1" xr2:uid="{00000000-000D-0000-FFFF-FFFF00000000}"/>
  </bookViews>
  <sheets>
    <sheet name="Lead" sheetId="126" r:id="rId1"/>
    <sheet name="Power Cost Bridge to A-1" sheetId="83" r:id="rId2"/>
    <sheet name="PSE-WP-BDM updated" sheetId="194" r:id="rId3"/>
    <sheet name="Return on PPAs" sheetId="197" r:id="rId4"/>
    <sheet name="2026 DR PPAs" sheetId="195" r:id="rId5"/>
    <sheet name="2026 DER PPAs" sheetId="196" r:id="rId6"/>
    <sheet name="2026 Other PPAs" sheetId="198" r:id="rId7"/>
    <sheet name="2024GRC==&gt;" sheetId="193" r:id="rId8"/>
    <sheet name="557 DR PPAs" sheetId="176" r:id="rId9"/>
    <sheet name="Power cost summary" sheetId="172" r:id="rId10"/>
    <sheet name="MAC-3 Prod O&amp;M Summary" sheetId="191" r:id="rId11"/>
    <sheet name="TY 557" sheetId="175" r:id="rId12"/>
    <sheet name="B&amp;T 557 Forecast" sheetId="84" r:id="rId13"/>
    <sheet name="B&amp;T O&amp;M" sheetId="192" r:id="rId14"/>
    <sheet name="Centralia Equity Kicker" sheetId="86" r:id="rId15"/>
    <sheet name="Transmission Revenue" sheetId="144" r:id="rId16"/>
    <sheet name="TY Orders" sheetId="49" r:id="rId17"/>
    <sheet name="Restating Section=&gt;" sheetId="145" r:id="rId18"/>
    <sheet name="Summary normalization" sheetId="177" r:id="rId19"/>
    <sheet name="EA Database" sheetId="178" r:id="rId20"/>
    <sheet name="Prices" sheetId="179" r:id="rId21"/>
    <sheet name="Load" sheetId="180" r:id="rId22"/>
    <sheet name="Normal vs actual load" sheetId="181" r:id="rId23"/>
    <sheet name="Hydro" sheetId="182" r:id="rId24"/>
    <sheet name="Normal Mid-C hydro" sheetId="183" r:id="rId25"/>
    <sheet name="Normal PSE hydro" sheetId="184" r:id="rId26"/>
    <sheet name="Wind" sheetId="185" r:id="rId27"/>
    <sheet name="Normal wind" sheetId="186" r:id="rId28"/>
    <sheet name="Wind integration" sheetId="187" r:id="rId29"/>
    <sheet name="PCA deferral Revised for GRC" sheetId="188" r:id="rId30"/>
    <sheet name="Schedule_B 2022" sheetId="189" r:id="rId31"/>
    <sheet name="Schedule_B 2023" sheetId="190" r:id="rId32"/>
  </sheets>
  <definedNames>
    <definedName name="_________________ex1" hidden="1">{#N/A,#N/A,FALSE,"Summ";#N/A,#N/A,FALSE,"General"}</definedName>
    <definedName name="_________________new1" hidden="1">{#N/A,#N/A,FALSE,"Summ";#N/A,#N/A,FALSE,"General"}</definedName>
    <definedName name="_________________six6" hidden="1">{#N/A,#N/A,FALSE,"CRPT";#N/A,#N/A,FALSE,"TREND";#N/A,#N/A,FALSE,"%Curve"}</definedName>
    <definedName name="________________ex1" hidden="1">{#N/A,#N/A,FALSE,"Summ";#N/A,#N/A,FALSE,"General"}</definedName>
    <definedName name="________________new1" hidden="1">{#N/A,#N/A,FALSE,"Summ";#N/A,#N/A,FALSE,"General"}</definedName>
    <definedName name="________________six6" hidden="1">{#N/A,#N/A,FALSE,"CRPT";#N/A,#N/A,FALSE,"TREND";#N/A,#N/A,FALSE,"%Curve"}</definedName>
    <definedName name="_______________ex1" hidden="1">{#N/A,#N/A,FALSE,"Summ";#N/A,#N/A,FALSE,"General"}</definedName>
    <definedName name="_______________new1" hidden="1">{#N/A,#N/A,FALSE,"Summ";#N/A,#N/A,FALSE,"General"}</definedName>
    <definedName name="_______________six6" hidden="1">{#N/A,#N/A,FALSE,"CRPT";#N/A,#N/A,FALSE,"TREND";#N/A,#N/A,FALSE,"%Curve"}</definedName>
    <definedName name="______________ex1" hidden="1">{#N/A,#N/A,FALSE,"Summ";#N/A,#N/A,FALSE,"General"}</definedName>
    <definedName name="______________new1" hidden="1">{#N/A,#N/A,FALSE,"Summ";#N/A,#N/A,FALSE,"General"}</definedName>
    <definedName name="______________six6" hidden="1">{#N/A,#N/A,FALSE,"CRPT";#N/A,#N/A,FALSE,"TREND";#N/A,#N/A,FALSE,"%Curve"}</definedName>
    <definedName name="_____________ex1" hidden="1">{#N/A,#N/A,FALSE,"Summ";#N/A,#N/A,FALSE,"General"}</definedName>
    <definedName name="_____________new1" hidden="1">{#N/A,#N/A,FALSE,"Summ";#N/A,#N/A,FALSE,"General"}</definedName>
    <definedName name="_____________six6" hidden="1">{#N/A,#N/A,FALSE,"CRPT";#N/A,#N/A,FALSE,"TREND";#N/A,#N/A,FALSE,"%Curve"}</definedName>
    <definedName name="____________ex1" hidden="1">{#N/A,#N/A,FALSE,"Summ";#N/A,#N/A,FALSE,"General"}</definedName>
    <definedName name="____________new1" hidden="1">{#N/A,#N/A,FALSE,"Summ";#N/A,#N/A,FALSE,"General"}</definedName>
    <definedName name="____________six6" hidden="1">{#N/A,#N/A,FALSE,"CRPT";#N/A,#N/A,FALSE,"TREND";#N/A,#N/A,FALSE,"%Curve"}</definedName>
    <definedName name="___________ex1" hidden="1">{#N/A,#N/A,FALSE,"Summ";#N/A,#N/A,FALSE,"General"}</definedName>
    <definedName name="___________new1" hidden="1">{#N/A,#N/A,FALSE,"Summ";#N/A,#N/A,FALSE,"General"}</definedName>
    <definedName name="___________six6" hidden="1">{#N/A,#N/A,FALSE,"CRPT";#N/A,#N/A,FALSE,"TREND";#N/A,#N/A,FALSE,"%Curve"}</definedName>
    <definedName name="__________ex1" hidden="1">{#N/A,#N/A,FALSE,"Summ";#N/A,#N/A,FALSE,"General"}</definedName>
    <definedName name="__________new1" hidden="1">{#N/A,#N/A,FALSE,"Summ";#N/A,#N/A,FALSE,"General"}</definedName>
    <definedName name="__________six6" hidden="1">{#N/A,#N/A,FALSE,"CRPT";#N/A,#N/A,FALSE,"TREND";#N/A,#N/A,FALSE,"%Curve"}</definedName>
    <definedName name="_________ex1" hidden="1">{#N/A,#N/A,FALSE,"Summ";#N/A,#N/A,FALSE,"General"}</definedName>
    <definedName name="_________new1" hidden="1">{#N/A,#N/A,FALSE,"Summ";#N/A,#N/A,FALSE,"General"}</definedName>
    <definedName name="_________six6" hidden="1">{#N/A,#N/A,FALSE,"CRPT";#N/A,#N/A,FALSE,"TREND";#N/A,#N/A,FALSE,"%Curve"}</definedName>
    <definedName name="________ex1" hidden="1">{#N/A,#N/A,FALSE,"Summ";#N/A,#N/A,FALSE,"General"}</definedName>
    <definedName name="________new1" hidden="1">{#N/A,#N/A,FALSE,"Summ";#N/A,#N/A,FALSE,"General"}</definedName>
    <definedName name="________six6" hidden="1">{#N/A,#N/A,FALSE,"CRPT";#N/A,#N/A,FALSE,"TREND";#N/A,#N/A,FALSE,"%Curve"}</definedName>
    <definedName name="_______ex1" hidden="1">{#N/A,#N/A,FALSE,"Summ";#N/A,#N/A,FALSE,"General"}</definedName>
    <definedName name="_______new1" hidden="1">{#N/A,#N/A,FALSE,"Summ";#N/A,#N/A,FALSE,"General"}</definedName>
    <definedName name="_______six6" localSheetId="30" hidden="1">{#N/A,#N/A,FALSE,"CRPT";#N/A,#N/A,FALSE,"TREND";#N/A,#N/A,FALSE,"%Curve"}</definedName>
    <definedName name="_______six6" hidden="1">{#N/A,#N/A,FALSE,"CRPT";#N/A,#N/A,FALSE,"TREND";#N/A,#N/A,FALSE,"%Curve"}</definedName>
    <definedName name="_______www1" localSheetId="30" hidden="1">{#N/A,#N/A,FALSE,"schA"}</definedName>
    <definedName name="_______www1" hidden="1">{#N/A,#N/A,FALSE,"schA"}</definedName>
    <definedName name="______ex1" hidden="1">{#N/A,#N/A,FALSE,"Summ";#N/A,#N/A,FALSE,"General"}</definedName>
    <definedName name="______new1" hidden="1">{#N/A,#N/A,FALSE,"Summ";#N/A,#N/A,FALSE,"General"}</definedName>
    <definedName name="______six6" localSheetId="30" hidden="1">{#N/A,#N/A,FALSE,"CRPT";#N/A,#N/A,FALSE,"TREND";#N/A,#N/A,FALSE,"%Curve"}</definedName>
    <definedName name="______six6" hidden="1">{#N/A,#N/A,FALSE,"CRPT";#N/A,#N/A,FALSE,"TREND";#N/A,#N/A,FALSE,"%Curve"}</definedName>
    <definedName name="______www1" localSheetId="30" hidden="1">{#N/A,#N/A,FALSE,"schA"}</definedName>
    <definedName name="______www1" hidden="1">{#N/A,#N/A,FALSE,"schA"}</definedName>
    <definedName name="_____ex1" hidden="1">{#N/A,#N/A,FALSE,"Summ";#N/A,#N/A,FALSE,"General"}</definedName>
    <definedName name="_____new1" hidden="1">{#N/A,#N/A,FALSE,"Summ";#N/A,#N/A,FALSE,"General"}</definedName>
    <definedName name="_____six6" localSheetId="30" hidden="1">{#N/A,#N/A,FALSE,"CRPT";#N/A,#N/A,FALSE,"TREND";#N/A,#N/A,FALSE,"%Curve"}</definedName>
    <definedName name="_____six6" hidden="1">{#N/A,#N/A,FALSE,"CRPT";#N/A,#N/A,FALSE,"TREND";#N/A,#N/A,FALSE,"%Curve"}</definedName>
    <definedName name="_____www1" localSheetId="30" hidden="1">{#N/A,#N/A,FALSE,"schA"}</definedName>
    <definedName name="_____www1" hidden="1">{#N/A,#N/A,FALSE,"schA"}</definedName>
    <definedName name="____ex1" localSheetId="30" hidden="1">{#N/A,#N/A,FALSE,"Summ";#N/A,#N/A,FALSE,"General"}</definedName>
    <definedName name="____ex1" hidden="1">{#N/A,#N/A,FALSE,"Summ";#N/A,#N/A,FALSE,"General"}</definedName>
    <definedName name="____new1" localSheetId="30" hidden="1">{#N/A,#N/A,FALSE,"Summ";#N/A,#N/A,FALSE,"General"}</definedName>
    <definedName name="____new1" hidden="1">{#N/A,#N/A,FALSE,"Summ";#N/A,#N/A,FALSE,"General"}</definedName>
    <definedName name="____six6" localSheetId="30" hidden="1">{#N/A,#N/A,FALSE,"CRPT";#N/A,#N/A,FALSE,"TREND";#N/A,#N/A,FALSE,"%Curve"}</definedName>
    <definedName name="____six6" hidden="1">{#N/A,#N/A,FALSE,"CRPT";#N/A,#N/A,FALSE,"TREND";#N/A,#N/A,FALSE,"%Curve"}</definedName>
    <definedName name="____www1" localSheetId="30" hidden="1">{#N/A,#N/A,FALSE,"schA"}</definedName>
    <definedName name="____www1" hidden="1">{#N/A,#N/A,FALSE,"schA"}</definedName>
    <definedName name="___ex1" localSheetId="30" hidden="1">{#N/A,#N/A,FALSE,"Summ";#N/A,#N/A,FALSE,"General"}</definedName>
    <definedName name="___ex1" hidden="1">{#N/A,#N/A,FALSE,"Summ";#N/A,#N/A,FALSE,"General"}</definedName>
    <definedName name="___new1" localSheetId="30" hidden="1">{#N/A,#N/A,FALSE,"Summ";#N/A,#N/A,FALSE,"General"}</definedName>
    <definedName name="___new1" hidden="1">{#N/A,#N/A,FALSE,"Summ";#N/A,#N/A,FALSE,"General"}</definedName>
    <definedName name="___six6" localSheetId="30" hidden="1">{#N/A,#N/A,FALSE,"CRPT";#N/A,#N/A,FALSE,"TREND";#N/A,#N/A,FALSE,"%Curve"}</definedName>
    <definedName name="___six6" hidden="1">{#N/A,#N/A,FALSE,"CRPT";#N/A,#N/A,FALSE,"TREND";#N/A,#N/A,FALSE,"%Curve"}</definedName>
    <definedName name="___www1" localSheetId="13" hidden="1">{#N/A,#N/A,FALSE,"schA"}</definedName>
    <definedName name="___www1" localSheetId="10" hidden="1">{#N/A,#N/A,FALSE,"schA"}</definedName>
    <definedName name="___www1" localSheetId="30" hidden="1">{#N/A,#N/A,FALSE,"schA"}</definedName>
    <definedName name="___www1" hidden="1">{#N/A,#N/A,FALSE,"schA"}</definedName>
    <definedName name="__123Graph_D" localSheetId="29" hidden="1">#REF!</definedName>
    <definedName name="__123Graph_D" localSheetId="30" hidden="1">#REF!</definedName>
    <definedName name="__123Graph_D" hidden="1">#REF!</definedName>
    <definedName name="__123Graph_ECURRENT" localSheetId="13" hidden="1">#REF!</definedName>
    <definedName name="__123Graph_ECURRENT" localSheetId="10" hidden="1">#REF!</definedName>
    <definedName name="__123Graph_ECURRENT" localSheetId="29" hidden="1">#REF!</definedName>
    <definedName name="__123Graph_ECURRENT" localSheetId="30" hidden="1">#REF!</definedName>
    <definedName name="__123Graph_ECURRENT" hidden="1">#REF!</definedName>
    <definedName name="__ex1" localSheetId="30" hidden="1">{#N/A,#N/A,FALSE,"Summ";#N/A,#N/A,FALSE,"General"}</definedName>
    <definedName name="__ex1" hidden="1">{#N/A,#N/A,FALSE,"Summ";#N/A,#N/A,FALSE,"General"}</definedName>
    <definedName name="__new1" localSheetId="30" hidden="1">{#N/A,#N/A,FALSE,"Summ";#N/A,#N/A,FALSE,"General"}</definedName>
    <definedName name="__new1" hidden="1">{#N/A,#N/A,FALSE,"Summ";#N/A,#N/A,FALSE,"General"}</definedName>
    <definedName name="__six6" localSheetId="30" hidden="1">{#N/A,#N/A,FALSE,"CRPT";#N/A,#N/A,FALSE,"TREND";#N/A,#N/A,FALSE,"%Curve"}</definedName>
    <definedName name="__six6" hidden="1">{#N/A,#N/A,FALSE,"CRPT";#N/A,#N/A,FALSE,"TREND";#N/A,#N/A,FALSE,"%Curve"}</definedName>
    <definedName name="__www1" localSheetId="13" hidden="1">{#N/A,#N/A,FALSE,"schA"}</definedName>
    <definedName name="__www1" localSheetId="10" hidden="1">{#N/A,#N/A,FALSE,"schA"}</definedName>
    <definedName name="__www1" localSheetId="30" hidden="1">{#N/A,#N/A,FALSE,"schA"}</definedName>
    <definedName name="__www1" hidden="1">{#N/A,#N/A,FALSE,"schA"}</definedName>
    <definedName name="_2__123Graph_ABUDG6_Dtons_inv" localSheetId="13" hidden="1">#REF!</definedName>
    <definedName name="_2__123Graph_ABUDG6_Dtons_inv" localSheetId="10" hidden="1">#REF!</definedName>
    <definedName name="_2__123Graph_ABUDG6_Dtons_inv" hidden="1">#REF!</definedName>
    <definedName name="_3__123Graph_ABUDG6_Dtons_inv" localSheetId="13" hidden="1">#REF!</definedName>
    <definedName name="_3__123Graph_ABUDG6_Dtons_inv" localSheetId="10" hidden="1">#REF!</definedName>
    <definedName name="_3__123Graph_ABUDG6_Dtons_inv" hidden="1">#REF!</definedName>
    <definedName name="_4__123Graph_ABUDG6_Dtons_inv" localSheetId="13" hidden="1">#REF!</definedName>
    <definedName name="_4__123Graph_ABUDG6_Dtons_inv" localSheetId="10" hidden="1">#REF!</definedName>
    <definedName name="_4__123Graph_ABUDG6_Dtons_inv" hidden="1">#REF!</definedName>
    <definedName name="_6__123Graph_CBUDG6_D_ESCRPR" localSheetId="13" hidden="1">#REF!</definedName>
    <definedName name="_6__123Graph_CBUDG6_D_ESCRPR" localSheetId="10" hidden="1">#REF!</definedName>
    <definedName name="_6__123Graph_CBUDG6_D_ESCRPR" hidden="1">#REF!</definedName>
    <definedName name="_7__123Graph_CBUDG6_D_ESCRPR" localSheetId="13" hidden="1">#REF!</definedName>
    <definedName name="_7__123Graph_CBUDG6_D_ESCRPR" localSheetId="10" hidden="1">#REF!</definedName>
    <definedName name="_7__123Graph_CBUDG6_D_ESCRPR" hidden="1">#REF!</definedName>
    <definedName name="_7__123Graph_DBUDG6_D_ESCRPR" localSheetId="13" hidden="1">#REF!</definedName>
    <definedName name="_7__123Graph_DBUDG6_D_ESCRPR" localSheetId="10" hidden="1">#REF!</definedName>
    <definedName name="_7__123Graph_DBUDG6_D_ESCRPR" hidden="1">#REF!</definedName>
    <definedName name="_8__123Graph_DBUDG6_D_ESCRPR" localSheetId="13" hidden="1">#REF!</definedName>
    <definedName name="_8__123Graph_DBUDG6_D_ESCRPR" localSheetId="10" hidden="1">#REF!</definedName>
    <definedName name="_8__123Graph_DBUDG6_D_ESCRPR" hidden="1">#REF!</definedName>
    <definedName name="_ex1" localSheetId="30" hidden="1">{#N/A,#N/A,FALSE,"Summ";#N/A,#N/A,FALSE,"General"}</definedName>
    <definedName name="_ex1" hidden="1">{#N/A,#N/A,FALSE,"Summ";#N/A,#N/A,FALSE,"General"}</definedName>
    <definedName name="_Fill" localSheetId="13" hidden="1">#REF!</definedName>
    <definedName name="_Fill" localSheetId="10" hidden="1">#REF!</definedName>
    <definedName name="_Fill" hidden="1">#REF!</definedName>
    <definedName name="_xlnm._FilterDatabase" localSheetId="13" hidden="1">'B&amp;T O&amp;M'!$B$11:$T$226</definedName>
    <definedName name="_xlnm._FilterDatabase" localSheetId="30" hidden="1">'Schedule_B 2022'!$F$27:$T$29</definedName>
    <definedName name="_Key1" localSheetId="13" hidden="1">#REF!</definedName>
    <definedName name="_Key1" localSheetId="10" hidden="1">#REF!</definedName>
    <definedName name="_Key1" localSheetId="29" hidden="1">#REF!</definedName>
    <definedName name="_Key1" localSheetId="30" hidden="1">#REF!</definedName>
    <definedName name="_Key1" hidden="1">#REF!</definedName>
    <definedName name="_Key2" localSheetId="13" hidden="1">#REF!</definedName>
    <definedName name="_Key2" localSheetId="10" hidden="1">#REF!</definedName>
    <definedName name="_Key2" localSheetId="29" hidden="1">#REF!</definedName>
    <definedName name="_Key2" localSheetId="30" hidden="1">#REF!</definedName>
    <definedName name="_Key2" hidden="1">#REF!</definedName>
    <definedName name="_new1" localSheetId="30" hidden="1">{#N/A,#N/A,FALSE,"Summ";#N/A,#N/A,FALSE,"General"}</definedName>
    <definedName name="_new1" hidden="1">{#N/A,#N/A,FALSE,"Summ";#N/A,#N/A,FALSE,"General"}</definedName>
    <definedName name="_Parse_In" localSheetId="13" hidden="1">#REF!</definedName>
    <definedName name="_Parse_In" localSheetId="10" hidden="1">#REF!</definedName>
    <definedName name="_Parse_In" hidden="1">#REF!</definedName>
    <definedName name="_six6" localSheetId="13" hidden="1">{#N/A,#N/A,FALSE,"CRPT";#N/A,#N/A,FALSE,"TREND";#N/A,#N/A,FALSE,"%Curve"}</definedName>
    <definedName name="_six6" localSheetId="10" hidden="1">{#N/A,#N/A,FALSE,"CRPT";#N/A,#N/A,FALSE,"TREND";#N/A,#N/A,FALSE,"%Curve"}</definedName>
    <definedName name="_six6" localSheetId="30" hidden="1">{#N/A,#N/A,FALSE,"CRPT";#N/A,#N/A,FALSE,"TREND";#N/A,#N/A,FALSE,"%Curve"}</definedName>
    <definedName name="_six6" hidden="1">{#N/A,#N/A,FALSE,"CRPT";#N/A,#N/A,FALSE,"TREND";#N/A,#N/A,FALSE,"%Curve"}</definedName>
    <definedName name="_Sort" localSheetId="29" hidden="1">#REF!</definedName>
    <definedName name="_Sort" localSheetId="30" hidden="1">#REF!</definedName>
    <definedName name="_Sort" hidden="1">#REF!</definedName>
    <definedName name="_www1" localSheetId="13" hidden="1">{#N/A,#N/A,FALSE,"schA"}</definedName>
    <definedName name="_www1" localSheetId="10" hidden="1">{#N/A,#N/A,FALSE,"schA"}</definedName>
    <definedName name="_www1" localSheetId="30" hidden="1">{#N/A,#N/A,FALSE,"schA"}</definedName>
    <definedName name="_www1" hidden="1">{#N/A,#N/A,FALSE,"schA"}</definedName>
    <definedName name="a" localSheetId="13" hidden="1">{#N/A,#N/A,FALSE,"Coversheet";#N/A,#N/A,FALSE,"QA"}</definedName>
    <definedName name="a" localSheetId="10" hidden="1">{#N/A,#N/A,FALSE,"Coversheet";#N/A,#N/A,FALSE,"QA"}</definedName>
    <definedName name="a" localSheetId="30" hidden="1">{#N/A,#N/A,FALSE,"Coversheet";#N/A,#N/A,FALSE,"QA"}</definedName>
    <definedName name="a" hidden="1">{#N/A,#N/A,FALSE,"Coversheet";#N/A,#N/A,FALSE,"QA"}</definedName>
    <definedName name="aaa" localSheetId="13"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aaa" localSheetId="10"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aaa"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AAAAAAAAAAAAAA" hidden="1">{#N/A,#N/A,FALSE,"Coversheet";#N/A,#N/A,FALSE,"QA"}</definedName>
    <definedName name="b" localSheetId="13" hidden="1">{#N/A,#N/A,FALSE,"Coversheet";#N/A,#N/A,FALSE,"QA"}</definedName>
    <definedName name="b" localSheetId="10" hidden="1">{#N/A,#N/A,FALSE,"Coversheet";#N/A,#N/A,FALSE,"QA"}</definedName>
    <definedName name="b" localSheetId="30" hidden="1">{#N/A,#N/A,FALSE,"Coversheet";#N/A,#N/A,FALSE,"QA"}</definedName>
    <definedName name="b" hidden="1">{#N/A,#N/A,FALSE,"Coversheet";#N/A,#N/A,FALSE,"QA"}</definedName>
    <definedName name="BEx0017DGUEDPCFJUPUZOOLJCS2B" localSheetId="29" hidden="1">#REF!</definedName>
    <definedName name="BEx0017DGUEDPCFJUPUZOOLJCS2B" localSheetId="30" hidden="1">#REF!</definedName>
    <definedName name="BEx0017DGUEDPCFJUPUZOOLJCS2B" hidden="1">#REF!</definedName>
    <definedName name="BEx001CNWHJ5RULCSFM36ZCGJ1UH" localSheetId="29" hidden="1">#REF!</definedName>
    <definedName name="BEx001CNWHJ5RULCSFM36ZCGJ1UH" localSheetId="30" hidden="1">#REF!</definedName>
    <definedName name="BEx001CNWHJ5RULCSFM36ZCGJ1UH" hidden="1">#REF!</definedName>
    <definedName name="BEx004791UAJIJSN57OT7YBLNP82" localSheetId="29" hidden="1">#REF!</definedName>
    <definedName name="BEx004791UAJIJSN57OT7YBLNP82" localSheetId="30" hidden="1">#REF!</definedName>
    <definedName name="BEx004791UAJIJSN57OT7YBLNP82" hidden="1">#REF!</definedName>
    <definedName name="BEx008P2NVFDLBHL7IZ5WTMVOQ1F" localSheetId="29" hidden="1">#REF!</definedName>
    <definedName name="BEx008P2NVFDLBHL7IZ5WTMVOQ1F" hidden="1">#REF!</definedName>
    <definedName name="BEx009G00IN0JUIAQ4WE9NHTMQE2" localSheetId="29" hidden="1">#REF!</definedName>
    <definedName name="BEx009G00IN0JUIAQ4WE9NHTMQE2" hidden="1">#REF!</definedName>
    <definedName name="BEx00DXTY2JDVGWQKV8H7FG4SV30" localSheetId="29" hidden="1">#REF!</definedName>
    <definedName name="BEx00DXTY2JDVGWQKV8H7FG4SV30" hidden="1">#REF!</definedName>
    <definedName name="BEx00GHLTYRH5N2S6P78YW1CD30N" localSheetId="29" hidden="1">#REF!</definedName>
    <definedName name="BEx00GHLTYRH5N2S6P78YW1CD30N" hidden="1">#REF!</definedName>
    <definedName name="BEx00JC31DY11L45SEU4B10BIN6W" localSheetId="29" hidden="1">#REF!</definedName>
    <definedName name="BEx00JC31DY11L45SEU4B10BIN6W" hidden="1">#REF!</definedName>
    <definedName name="BEx00KZHZBHP3TDV1YMX4B19B95O" localSheetId="29" hidden="1">#REF!</definedName>
    <definedName name="BEx00KZHZBHP3TDV1YMX4B19B95O" hidden="1">#REF!</definedName>
    <definedName name="BEx00P11V7HA4MS6XYY3P4BPVXML" localSheetId="29" hidden="1">#REF!</definedName>
    <definedName name="BEx00P11V7HA4MS6XYY3P4BPVXML" hidden="1">#REF!</definedName>
    <definedName name="BEx00PBV7V99V7M3LDYUTF31MUFJ" localSheetId="29" hidden="1">#REF!</definedName>
    <definedName name="BEx00PBV7V99V7M3LDYUTF31MUFJ" hidden="1">#REF!</definedName>
    <definedName name="BEx00SMIQJ55EVB7T24CORX0JWQO" localSheetId="29" hidden="1">#REF!</definedName>
    <definedName name="BEx00SMIQJ55EVB7T24CORX0JWQO" hidden="1">#REF!</definedName>
    <definedName name="BEx010V7DB7O7Z9NHSX27HZK4H76" localSheetId="29" hidden="1">#REF!</definedName>
    <definedName name="BEx010V7DB7O7Z9NHSX27HZK4H76" hidden="1">#REF!</definedName>
    <definedName name="BEx012IKS6YVHG9KTG2FAKRSMYLU" localSheetId="29" hidden="1">#REF!</definedName>
    <definedName name="BEx012IKS6YVHG9KTG2FAKRSMYLU" hidden="1">#REF!</definedName>
    <definedName name="BEx01HY6E3GJ66ABU5ABN26V6Q13" localSheetId="29" hidden="1">#REF!</definedName>
    <definedName name="BEx01HY6E3GJ66ABU5ABN26V6Q13" hidden="1">#REF!</definedName>
    <definedName name="BEx01PW5YQKEGAR8JDDI5OARYXDF" localSheetId="29" hidden="1">#REF!</definedName>
    <definedName name="BEx01PW5YQKEGAR8JDDI5OARYXDF" hidden="1">#REF!</definedName>
    <definedName name="BEx01QCB2ERCAYYOFDP3OQRWUU60" localSheetId="29" hidden="1">#REF!</definedName>
    <definedName name="BEx01QCB2ERCAYYOFDP3OQRWUU60" hidden="1">#REF!</definedName>
    <definedName name="BEx01U37NQSMTGJRU8EGTJORBJ6H" localSheetId="29" hidden="1">#REF!</definedName>
    <definedName name="BEx01U37NQSMTGJRU8EGTJORBJ6H" hidden="1">#REF!</definedName>
    <definedName name="BEx01XJ94SHJ1YQ7ORPW0RQGKI2H" localSheetId="29" hidden="1">#REF!</definedName>
    <definedName name="BEx01XJ94SHJ1YQ7ORPW0RQGKI2H" hidden="1">#REF!</definedName>
    <definedName name="BEx028BOZCS2MQO9MODVS6F7NCA3" localSheetId="29" hidden="1">#REF!</definedName>
    <definedName name="BEx028BOZCS2MQO9MODVS6F7NCA3" hidden="1">#REF!</definedName>
    <definedName name="BEx02DPUYNH76938V8GVORY8LRY1" localSheetId="29" hidden="1">#REF!</definedName>
    <definedName name="BEx02DPUYNH76938V8GVORY8LRY1" hidden="1">#REF!</definedName>
    <definedName name="BEx02PEP6DY4K1JGB0HHS3B6QOGZ" localSheetId="29" hidden="1">#REF!</definedName>
    <definedName name="BEx02PEP6DY4K1JGB0HHS3B6QOGZ" hidden="1">#REF!</definedName>
    <definedName name="BEx02Q08R9G839Q4RFGG9026C7PX" localSheetId="29" hidden="1">#REF!</definedName>
    <definedName name="BEx02Q08R9G839Q4RFGG9026C7PX" hidden="1">#REF!</definedName>
    <definedName name="BEx02SEL3Z1QWGAHXDPUA9WLTTPS" localSheetId="29" hidden="1">#REF!</definedName>
    <definedName name="BEx02SEL3Z1QWGAHXDPUA9WLTTPS" hidden="1">#REF!</definedName>
    <definedName name="BEx02Y3KJZH5BGDM9QEZ1PVVI114" localSheetId="29" hidden="1">#REF!</definedName>
    <definedName name="BEx02Y3KJZH5BGDM9QEZ1PVVI114" hidden="1">#REF!</definedName>
    <definedName name="BEx0313GRLLASDTVPW5DHTXHE74M" localSheetId="29" hidden="1">#REF!</definedName>
    <definedName name="BEx0313GRLLASDTVPW5DHTXHE74M" hidden="1">#REF!</definedName>
    <definedName name="BEx1F0SOZ3H5XUHXD7O01TCR8T6J" localSheetId="29" hidden="1">#REF!</definedName>
    <definedName name="BEx1F0SOZ3H5XUHXD7O01TCR8T6J" hidden="1">#REF!</definedName>
    <definedName name="BEx1F9HL824UCNCVZ2U62J4KZCX8" localSheetId="29" hidden="1">#REF!</definedName>
    <definedName name="BEx1F9HL824UCNCVZ2U62J4KZCX8" hidden="1">#REF!</definedName>
    <definedName name="BEx1FEVSJKTI1Q1Z874QZVFSJSVA" localSheetId="29" hidden="1">#REF!</definedName>
    <definedName name="BEx1FEVSJKTI1Q1Z874QZVFSJSVA" hidden="1">#REF!</definedName>
    <definedName name="BEx1FGDRUHHLI1GBHELT4PK0LY4V" localSheetId="29" hidden="1">#REF!</definedName>
    <definedName name="BEx1FGDRUHHLI1GBHELT4PK0LY4V" hidden="1">#REF!</definedName>
    <definedName name="BEx1FJZ7GKO99IYTP6GGGF7EUL3Z" localSheetId="29" hidden="1">#REF!</definedName>
    <definedName name="BEx1FJZ7GKO99IYTP6GGGF7EUL3Z" hidden="1">#REF!</definedName>
    <definedName name="BEx1FPDH0YKYQXDHUTFIQLIF34J8" localSheetId="29" hidden="1">#REF!</definedName>
    <definedName name="BEx1FPDH0YKYQXDHUTFIQLIF34J8" hidden="1">#REF!</definedName>
    <definedName name="BEx1FQ9SZAGL2HEKRB046EOQDWOX" localSheetId="29" hidden="1">#REF!</definedName>
    <definedName name="BEx1FQ9SZAGL2HEKRB046EOQDWOX" hidden="1">#REF!</definedName>
    <definedName name="BEx1FZV2CM77TBH1R6YYV9P06KA2" localSheetId="29" hidden="1">#REF!</definedName>
    <definedName name="BEx1FZV2CM77TBH1R6YYV9P06KA2" hidden="1">#REF!</definedName>
    <definedName name="BEx1G59AY8195JTUM6P18VXUFJ3E" localSheetId="29" hidden="1">#REF!</definedName>
    <definedName name="BEx1G59AY8195JTUM6P18VXUFJ3E" hidden="1">#REF!</definedName>
    <definedName name="BEx1GKUDMCV60BOZT0SENCT0MD8L" localSheetId="29" hidden="1">#REF!</definedName>
    <definedName name="BEx1GKUDMCV60BOZT0SENCT0MD8L" hidden="1">#REF!</definedName>
    <definedName name="BEx1GUVQ5L0JCX3E4SROI4WBYVTO" localSheetId="29" hidden="1">#REF!</definedName>
    <definedName name="BEx1GUVQ5L0JCX3E4SROI4WBYVTO" hidden="1">#REF!</definedName>
    <definedName name="BEx1GVMRHFXUP6XYYY9NR12PV5TF" localSheetId="29" hidden="1">#REF!</definedName>
    <definedName name="BEx1GVMRHFXUP6XYYY9NR12PV5TF" hidden="1">#REF!</definedName>
    <definedName name="BEx1H6KIT7BHUH6MDDWC935V9N47" localSheetId="29" hidden="1">#REF!</definedName>
    <definedName name="BEx1H6KIT7BHUH6MDDWC935V9N47" hidden="1">#REF!</definedName>
    <definedName name="BEx1HA60AI3STEJQZAQ0RA3Q3AZV" localSheetId="29" hidden="1">#REF!</definedName>
    <definedName name="BEx1HA60AI3STEJQZAQ0RA3Q3AZV" hidden="1">#REF!</definedName>
    <definedName name="BEx1HB2DBVO5N6V2WX7BEHUFYTFU" localSheetId="29" hidden="1">#REF!</definedName>
    <definedName name="BEx1HB2DBVO5N6V2WX7BEHUFYTFU" hidden="1">#REF!</definedName>
    <definedName name="BEx1HDGOOJ3SKHYMWUZJ1P0RQZ9N" localSheetId="29" hidden="1">#REF!</definedName>
    <definedName name="BEx1HDGOOJ3SKHYMWUZJ1P0RQZ9N" hidden="1">#REF!</definedName>
    <definedName name="BEx1HDM5ZXSJG6JQEMSFV52PZ10V" localSheetId="29" hidden="1">#REF!</definedName>
    <definedName name="BEx1HDM5ZXSJG6JQEMSFV52PZ10V" hidden="1">#REF!</definedName>
    <definedName name="BEx1HETBBZVN5F43LKOFMC4QB0CR" localSheetId="29" hidden="1">#REF!</definedName>
    <definedName name="BEx1HETBBZVN5F43LKOFMC4QB0CR" hidden="1">#REF!</definedName>
    <definedName name="BEx1HGWNWPLNXICOTP90TKQVVE4E" localSheetId="29" hidden="1">#REF!</definedName>
    <definedName name="BEx1HGWNWPLNXICOTP90TKQVVE4E" hidden="1">#REF!</definedName>
    <definedName name="BEx1HIPLJZABY0EMUOTZN0EQMDPU" localSheetId="29" hidden="1">#REF!</definedName>
    <definedName name="BEx1HIPLJZABY0EMUOTZN0EQMDPU" hidden="1">#REF!</definedName>
    <definedName name="BEx1HO94JIRX219MPWMB5E5XZ04X" localSheetId="29" hidden="1">#REF!</definedName>
    <definedName name="BEx1HO94JIRX219MPWMB5E5XZ04X" hidden="1">#REF!</definedName>
    <definedName name="BEx1HQNF6KHM21E3XLW0NMSSEI9S" localSheetId="29" hidden="1">#REF!</definedName>
    <definedName name="BEx1HQNF6KHM21E3XLW0NMSSEI9S" hidden="1">#REF!</definedName>
    <definedName name="BEx1HSLNWIW4S97ZBYY7I7M5YVH4" localSheetId="29" hidden="1">#REF!</definedName>
    <definedName name="BEx1HSLNWIW4S97ZBYY7I7M5YVH4" hidden="1">#REF!</definedName>
    <definedName name="BEx1HZCBBWLB2BTNOXP319ZDEVOJ" localSheetId="29" hidden="1">#REF!</definedName>
    <definedName name="BEx1HZCBBWLB2BTNOXP319ZDEVOJ" hidden="1">#REF!</definedName>
    <definedName name="BEx1I4QKTILCKZUSOJCVZN7SNHL5" localSheetId="29" hidden="1">#REF!</definedName>
    <definedName name="BEx1I4QKTILCKZUSOJCVZN7SNHL5" hidden="1">#REF!</definedName>
    <definedName name="BEx1IE0ZP7RIFM9FI24S9I6AAJ14" localSheetId="29" hidden="1">#REF!</definedName>
    <definedName name="BEx1IE0ZP7RIFM9FI24S9I6AAJ14" hidden="1">#REF!</definedName>
    <definedName name="BEx1IGQ5B697MNDOE06MVSR0H58E" localSheetId="29" hidden="1">#REF!</definedName>
    <definedName name="BEx1IGQ5B697MNDOE06MVSR0H58E" hidden="1">#REF!</definedName>
    <definedName name="BEx1IKRPW8MLB9Y485M1TL2IT9SH" localSheetId="29" hidden="1">#REF!</definedName>
    <definedName name="BEx1IKRPW8MLB9Y485M1TL2IT9SH" hidden="1">#REF!</definedName>
    <definedName name="BEx1IPKCFCT3TL9MSO1LSYJ2VJ2X" localSheetId="29" hidden="1">#REF!</definedName>
    <definedName name="BEx1IPKCFCT3TL9MSO1LSYJ2VJ2X" hidden="1">#REF!</definedName>
    <definedName name="BEx1IW5PQTTMD62XZ287XF2O3FBQ" localSheetId="29" hidden="1">#REF!</definedName>
    <definedName name="BEx1IW5PQTTMD62XZ287XF2O3FBQ" hidden="1">#REF!</definedName>
    <definedName name="BEx1J0CSSHDJGBJUHVOEMCF2P4DL" localSheetId="29" hidden="1">#REF!</definedName>
    <definedName name="BEx1J0CSSHDJGBJUHVOEMCF2P4DL" hidden="1">#REF!</definedName>
    <definedName name="BEx1J0NL6D3ILC18B48AL0VNEN9A" localSheetId="29" hidden="1">#REF!</definedName>
    <definedName name="BEx1J0NL6D3ILC18B48AL0VNEN9A" hidden="1">#REF!</definedName>
    <definedName name="BEx1J7E8VCGLPYU82QXVUG5N3ZAI" localSheetId="29" hidden="1">#REF!</definedName>
    <definedName name="BEx1J7E8VCGLPYU82QXVUG5N3ZAI" hidden="1">#REF!</definedName>
    <definedName name="BEx1JGE2YQWH8S25USOY08XVGO0D" localSheetId="29" hidden="1">#REF!</definedName>
    <definedName name="BEx1JGE2YQWH8S25USOY08XVGO0D" hidden="1">#REF!</definedName>
    <definedName name="BEx1JJJC9T1W7HY4V7HP1S1W4JO1" localSheetId="29" hidden="1">#REF!</definedName>
    <definedName name="BEx1JJJC9T1W7HY4V7HP1S1W4JO1" hidden="1">#REF!</definedName>
    <definedName name="BEx1JKKZSJ7DI4PTFVI9VVFMB1X2" localSheetId="29" hidden="1">#REF!</definedName>
    <definedName name="BEx1JKKZSJ7DI4PTFVI9VVFMB1X2" hidden="1">#REF!</definedName>
    <definedName name="BEx1JUBQFRVMASSFK4B3V0AD7YP9" localSheetId="29" hidden="1">#REF!</definedName>
    <definedName name="BEx1JUBQFRVMASSFK4B3V0AD7YP9" hidden="1">#REF!</definedName>
    <definedName name="BEx1JVTOATZGRJFXGXPJJLC4DOBE" localSheetId="29" hidden="1">#REF!</definedName>
    <definedName name="BEx1JVTOATZGRJFXGXPJJLC4DOBE" hidden="1">#REF!</definedName>
    <definedName name="BEx1JXBM5W4YRWNQ0P95QQS6JWD6" localSheetId="29" hidden="1">#REF!</definedName>
    <definedName name="BEx1JXBM5W4YRWNQ0P95QQS6JWD6" hidden="1">#REF!</definedName>
    <definedName name="BEx1KGY9QEHZ9QSARMQUTQKRK4UX" localSheetId="29" hidden="1">#REF!</definedName>
    <definedName name="BEx1KGY9QEHZ9QSARMQUTQKRK4UX" hidden="1">#REF!</definedName>
    <definedName name="BEx1KIWH5MOLR00SBECT39NS3AJ1" localSheetId="29" hidden="1">#REF!</definedName>
    <definedName name="BEx1KIWH5MOLR00SBECT39NS3AJ1" hidden="1">#REF!</definedName>
    <definedName name="BEx1KKP1ELIF2UII2FWVGL7M1X7J" localSheetId="29" hidden="1">#REF!</definedName>
    <definedName name="BEx1KKP1ELIF2UII2FWVGL7M1X7J" hidden="1">#REF!</definedName>
    <definedName name="BEx1KQJKIAPZKE9YDYH5HKXX52FM" localSheetId="29" hidden="1">#REF!</definedName>
    <definedName name="BEx1KQJKIAPZKE9YDYH5HKXX52FM" hidden="1">#REF!</definedName>
    <definedName name="BEx1KUVWMB0QCWA3RBE4CADFVRIS" localSheetId="29" hidden="1">#REF!</definedName>
    <definedName name="BEx1KUVWMB0QCWA3RBE4CADFVRIS" hidden="1">#REF!</definedName>
    <definedName name="BEx1L0AAH7PV8PPQQDBP5AI4TLYP" localSheetId="29" hidden="1">#REF!</definedName>
    <definedName name="BEx1L0AAH7PV8PPQQDBP5AI4TLYP" hidden="1">#REF!</definedName>
    <definedName name="BEx1L2OG1SDFK2TPXELJ77YP4NI2" localSheetId="29" hidden="1">#REF!</definedName>
    <definedName name="BEx1L2OG1SDFK2TPXELJ77YP4NI2" hidden="1">#REF!</definedName>
    <definedName name="BEx1L6Q60MWRDJB4L20LK0XPA0Z2" localSheetId="29" hidden="1">#REF!</definedName>
    <definedName name="BEx1L6Q60MWRDJB4L20LK0XPA0Z2" hidden="1">#REF!</definedName>
    <definedName name="BEx1L7BSEFOLQDNZWMLUNBRO08T4" localSheetId="29" hidden="1">#REF!</definedName>
    <definedName name="BEx1L7BSEFOLQDNZWMLUNBRO08T4" hidden="1">#REF!</definedName>
    <definedName name="BEx1LD63FP2Z4BR9TKSHOZW9KKZ5" localSheetId="29" hidden="1">#REF!</definedName>
    <definedName name="BEx1LD63FP2Z4BR9TKSHOZW9KKZ5" hidden="1">#REF!</definedName>
    <definedName name="BEx1LDMB9RW982DUILM2WPT5VWQ3" localSheetId="29" hidden="1">#REF!</definedName>
    <definedName name="BEx1LDMB9RW982DUILM2WPT5VWQ3" hidden="1">#REF!</definedName>
    <definedName name="BEx1LFF2UQ13XL4X1I2WBD73NZ21" localSheetId="29" hidden="1">#REF!</definedName>
    <definedName name="BEx1LFF2UQ13XL4X1I2WBD73NZ21" hidden="1">#REF!</definedName>
    <definedName name="BEx1LKTB33LO23ACTADIVRY7ZNFC" localSheetId="29" hidden="1">#REF!</definedName>
    <definedName name="BEx1LKTB33LO23ACTADIVRY7ZNFC" hidden="1">#REF!</definedName>
    <definedName name="BEx1LQNKVZAXGSEPDAM8AWU2FHHJ" localSheetId="29" hidden="1">#REF!</definedName>
    <definedName name="BEx1LQNKVZAXGSEPDAM8AWU2FHHJ" hidden="1">#REF!</definedName>
    <definedName name="BEx1LRPGDQCOEMW8YT80J1XCDCIV" localSheetId="29" hidden="1">#REF!</definedName>
    <definedName name="BEx1LRPGDQCOEMW8YT80J1XCDCIV" hidden="1">#REF!</definedName>
    <definedName name="BEx1LRUSJW4JG54X07QWD9R27WV9" localSheetId="29" hidden="1">#REF!</definedName>
    <definedName name="BEx1LRUSJW4JG54X07QWD9R27WV9" hidden="1">#REF!</definedName>
    <definedName name="BEx1M1WBK5T0LP1AK2JYV6W87ID6" localSheetId="29" hidden="1">#REF!</definedName>
    <definedName name="BEx1M1WBK5T0LP1AK2JYV6W87ID6" hidden="1">#REF!</definedName>
    <definedName name="BEx1M51HHDYGIT8PON7U8ICL2S95" localSheetId="29" hidden="1">#REF!</definedName>
    <definedName name="BEx1M51HHDYGIT8PON7U8ICL2S95" hidden="1">#REF!</definedName>
    <definedName name="BEx1MP4FWKV0QYXE13PX9JSNA270" localSheetId="29" hidden="1">#REF!</definedName>
    <definedName name="BEx1MP4FWKV0QYXE13PX9JSNA270" hidden="1">#REF!</definedName>
    <definedName name="BEx1MSV791FSS4CZQKG04NHT3F79" localSheetId="29" hidden="1">#REF!</definedName>
    <definedName name="BEx1MSV791FSS4CZQKG04NHT3F79" hidden="1">#REF!</definedName>
    <definedName name="BEx1MTRKKVCHOZ0YGID6HZ49LJTO" localSheetId="29" hidden="1">#REF!</definedName>
    <definedName name="BEx1MTRKKVCHOZ0YGID6HZ49LJTO" hidden="1">#REF!</definedName>
    <definedName name="BEx1N3CUJ3UX61X38ZAJVPEN4KMC" localSheetId="29" hidden="1">#REF!</definedName>
    <definedName name="BEx1N3CUJ3UX61X38ZAJVPEN4KMC" hidden="1">#REF!</definedName>
    <definedName name="BEx1N5R5IJ3CG6CL344F5KWPINEO" localSheetId="29" hidden="1">#REF!</definedName>
    <definedName name="BEx1N5R5IJ3CG6CL344F5KWPINEO" hidden="1">#REF!</definedName>
    <definedName name="BEx1NFCFVPBS7XURQ8Y0BZEGPBVP" localSheetId="29" hidden="1">#REF!</definedName>
    <definedName name="BEx1NFCFVPBS7XURQ8Y0BZEGPBVP" hidden="1">#REF!</definedName>
    <definedName name="BEx1NM34KQTO1LDNSAFD1L82UZFG" localSheetId="29" hidden="1">#REF!</definedName>
    <definedName name="BEx1NM34KQTO1LDNSAFD1L82UZFG" hidden="1">#REF!</definedName>
    <definedName name="BEx1NO6TXZVOGCUWCCRTXRXWW0XL" localSheetId="29" hidden="1">#REF!</definedName>
    <definedName name="BEx1NO6TXZVOGCUWCCRTXRXWW0XL" hidden="1">#REF!</definedName>
    <definedName name="BEx1NS8EU5P9FQV3S0WRTXI5L361" localSheetId="29" hidden="1">#REF!</definedName>
    <definedName name="BEx1NS8EU5P9FQV3S0WRTXI5L361" hidden="1">#REF!</definedName>
    <definedName name="BEx1NUBX5VUYZFKQH69FN6BTLWCR" localSheetId="29" hidden="1">#REF!</definedName>
    <definedName name="BEx1NUBX5VUYZFKQH69FN6BTLWCR" hidden="1">#REF!</definedName>
    <definedName name="BEx1NZ4K1L8UON80Y2A4RASKWGNP" localSheetId="29" hidden="1">#REF!</definedName>
    <definedName name="BEx1NZ4K1L8UON80Y2A4RASKWGNP" hidden="1">#REF!</definedName>
    <definedName name="BEx1O24FB2CPATAGE3T7L1NBQQO1" localSheetId="29" hidden="1">#REF!</definedName>
    <definedName name="BEx1O24FB2CPATAGE3T7L1NBQQO1" hidden="1">#REF!</definedName>
    <definedName name="BEx1OLAZ915OGYWP0QP1QQWDLCRX" localSheetId="29" hidden="1">#REF!</definedName>
    <definedName name="BEx1OLAZ915OGYWP0QP1QQWDLCRX" hidden="1">#REF!</definedName>
    <definedName name="BEx1OO5ER042IS6IC4TLDI75JNVH" localSheetId="29" hidden="1">#REF!</definedName>
    <definedName name="BEx1OO5ER042IS6IC4TLDI75JNVH" hidden="1">#REF!</definedName>
    <definedName name="BEx1OTE54CBSUT8FWKRALEDCUWN4" localSheetId="29" hidden="1">#REF!</definedName>
    <definedName name="BEx1OTE54CBSUT8FWKRALEDCUWN4" hidden="1">#REF!</definedName>
    <definedName name="BEx1OVSMPADTX95QUOX34KZQ8EDY" localSheetId="29" hidden="1">#REF!</definedName>
    <definedName name="BEx1OVSMPADTX95QUOX34KZQ8EDY" hidden="1">#REF!</definedName>
    <definedName name="BEx1OWJJ0DP4628GCVVRQ9X0DRHQ" localSheetId="29" hidden="1">#REF!</definedName>
    <definedName name="BEx1OWJJ0DP4628GCVVRQ9X0DRHQ" hidden="1">#REF!</definedName>
    <definedName name="BEx1OX544IO9FQJI7YYQGZCEHB3O" localSheetId="29" hidden="1">#REF!</definedName>
    <definedName name="BEx1OX544IO9FQJI7YYQGZCEHB3O" hidden="1">#REF!</definedName>
    <definedName name="BEx1OY6SVEUT2EQ26P7EKEND342G" localSheetId="29" hidden="1">#REF!</definedName>
    <definedName name="BEx1OY6SVEUT2EQ26P7EKEND342G" hidden="1">#REF!</definedName>
    <definedName name="BEx1OYN1LPIPI12O9G6F7QAOS9T4" localSheetId="29" hidden="1">#REF!</definedName>
    <definedName name="BEx1OYN1LPIPI12O9G6F7QAOS9T4" hidden="1">#REF!</definedName>
    <definedName name="BEx1P1HHKJA799O3YZXQAX6KFH58" localSheetId="29" hidden="1">#REF!</definedName>
    <definedName name="BEx1P1HHKJA799O3YZXQAX6KFH58" hidden="1">#REF!</definedName>
    <definedName name="BEx1P34W467WGPOXPK292QFJIPHJ" localSheetId="29" hidden="1">#REF!</definedName>
    <definedName name="BEx1P34W467WGPOXPK292QFJIPHJ" hidden="1">#REF!</definedName>
    <definedName name="BEx1P76FRYAB1BWA5RJS4KOB3G9I" localSheetId="29" hidden="1">#REF!</definedName>
    <definedName name="BEx1P76FRYAB1BWA5RJS4KOB3G9I" hidden="1">#REF!</definedName>
    <definedName name="BEx1P7S1J4TKGVJ43C2Q2R3M9WRB" localSheetId="29" hidden="1">#REF!</definedName>
    <definedName name="BEx1P7S1J4TKGVJ43C2Q2R3M9WRB" hidden="1">#REF!</definedName>
    <definedName name="BEx1P8OF6WY3IH8SO71KQOU83V3Y" localSheetId="29" hidden="1">#REF!</definedName>
    <definedName name="BEx1P8OF6WY3IH8SO71KQOU83V3Y" hidden="1">#REF!</definedName>
    <definedName name="BEx1PA11BLPVZM8RC5BL46WX8YB5" localSheetId="29" hidden="1">#REF!</definedName>
    <definedName name="BEx1PA11BLPVZM8RC5BL46WX8YB5" hidden="1">#REF!</definedName>
    <definedName name="BEx1PAMMMZTO2BTR6YLZ9ASMPS4N" localSheetId="29" hidden="1">#REF!</definedName>
    <definedName name="BEx1PAMMMZTO2BTR6YLZ9ASMPS4N" hidden="1">#REF!</definedName>
    <definedName name="BEx1PBZ4BEFIPGMQXT9T8S4PZ2IM" localSheetId="29" hidden="1">#REF!</definedName>
    <definedName name="BEx1PBZ4BEFIPGMQXT9T8S4PZ2IM" hidden="1">#REF!</definedName>
    <definedName name="BEx1PJMAAUI73DAR3XUON2UMXTBS" localSheetId="29" hidden="1">#REF!</definedName>
    <definedName name="BEx1PJMAAUI73DAR3XUON2UMXTBS" hidden="1">#REF!</definedName>
    <definedName name="BEx1PLF2CFSXBZPVI6CJ534EIJDN" localSheetId="29" hidden="1">#REF!</definedName>
    <definedName name="BEx1PLF2CFSXBZPVI6CJ534EIJDN" hidden="1">#REF!</definedName>
    <definedName name="BEx1PMWZB2DO6EM9BKLUICZJ65HD" localSheetId="29" hidden="1">#REF!</definedName>
    <definedName name="BEx1PMWZB2DO6EM9BKLUICZJ65HD" hidden="1">#REF!</definedName>
    <definedName name="BEx1PU3X6U0EVLY9569KVBPAH7XU" localSheetId="29" hidden="1">#REF!</definedName>
    <definedName name="BEx1PU3X6U0EVLY9569KVBPAH7XU" hidden="1">#REF!</definedName>
    <definedName name="BEx1Q9OV5AOW28OUGRFCD3ZFVWC3" localSheetId="29" hidden="1">#REF!</definedName>
    <definedName name="BEx1Q9OV5AOW28OUGRFCD3ZFVWC3" hidden="1">#REF!</definedName>
    <definedName name="BEx1QA54J2A4I7IBQR19BTY28ZMR" localSheetId="29" hidden="1">#REF!</definedName>
    <definedName name="BEx1QA54J2A4I7IBQR19BTY28ZMR" hidden="1">#REF!</definedName>
    <definedName name="BEx1QD50TNYYZ6YO943BWHPB9UD9" localSheetId="29" hidden="1">#REF!</definedName>
    <definedName name="BEx1QD50TNYYZ6YO943BWHPB9UD9" hidden="1">#REF!</definedName>
    <definedName name="BEx1QMQAHG3KQUK59DVM68SWKZIZ" localSheetId="29" hidden="1">#REF!</definedName>
    <definedName name="BEx1QMQAHG3KQUK59DVM68SWKZIZ" hidden="1">#REF!</definedName>
    <definedName name="BEx1R9YFKJCMSEST8OVCAO5E47FO" localSheetId="29" hidden="1">#REF!</definedName>
    <definedName name="BEx1R9YFKJCMSEST8OVCAO5E47FO" hidden="1">#REF!</definedName>
    <definedName name="BEx1RBGC06B3T52OIC0EQ1KGVP1I" localSheetId="29" hidden="1">#REF!</definedName>
    <definedName name="BEx1RBGC06B3T52OIC0EQ1KGVP1I" hidden="1">#REF!</definedName>
    <definedName name="BEx1RRC7X4NI1CU4EO5XYE2GVARJ" localSheetId="29" hidden="1">#REF!</definedName>
    <definedName name="BEx1RRC7X4NI1CU4EO5XYE2GVARJ" hidden="1">#REF!</definedName>
    <definedName name="BEx1RZA1NCGT832L7EMR7GMF588W" localSheetId="29" hidden="1">#REF!</definedName>
    <definedName name="BEx1RZA1NCGT832L7EMR7GMF588W" hidden="1">#REF!</definedName>
    <definedName name="BEx1S0XGIPUSZQUCSGWSK10GKW7Y" localSheetId="29" hidden="1">#REF!</definedName>
    <definedName name="BEx1S0XGIPUSZQUCSGWSK10GKW7Y" hidden="1">#REF!</definedName>
    <definedName name="BEx1S5VFNKIXHTTCWSV60UC50EZ8" localSheetId="29" hidden="1">#REF!</definedName>
    <definedName name="BEx1S5VFNKIXHTTCWSV60UC50EZ8" hidden="1">#REF!</definedName>
    <definedName name="BEx1SK3U02H0RGKEYXW7ZMCEOF3V" localSheetId="29" hidden="1">#REF!</definedName>
    <definedName name="BEx1SK3U02H0RGKEYXW7ZMCEOF3V" hidden="1">#REF!</definedName>
    <definedName name="BEx1SSNEZINBJT29QVS62VS1THT4" localSheetId="29" hidden="1">#REF!</definedName>
    <definedName name="BEx1SSNEZINBJT29QVS62VS1THT4" hidden="1">#REF!</definedName>
    <definedName name="BEx1SVNCHNANBJIDIQVB8AFK4HAN" localSheetId="29" hidden="1">#REF!</definedName>
    <definedName name="BEx1SVNCHNANBJIDIQVB8AFK4HAN" hidden="1">#REF!</definedName>
    <definedName name="BEx1SY74DYVEPAQ9TGGGXKJA025O" localSheetId="29" hidden="1">#REF!</definedName>
    <definedName name="BEx1SY74DYVEPAQ9TGGGXKJA025O" hidden="1">#REF!</definedName>
    <definedName name="BEx1TJ0WLS9O7KNSGIPWTYHDYI1D" localSheetId="29" hidden="1">#REF!</definedName>
    <definedName name="BEx1TJ0WLS9O7KNSGIPWTYHDYI1D" hidden="1">#REF!</definedName>
    <definedName name="BEx1TUPQAYGAI13ZC7FU1FJXFAPM" localSheetId="29" hidden="1">#REF!</definedName>
    <definedName name="BEx1TUPQAYGAI13ZC7FU1FJXFAPM" hidden="1">#REF!</definedName>
    <definedName name="BEx1TY0F9W7EOF31FZXITWEYBSRT" localSheetId="29" hidden="1">#REF!</definedName>
    <definedName name="BEx1TY0F9W7EOF31FZXITWEYBSRT" hidden="1">#REF!</definedName>
    <definedName name="BEx1U7WFO8OZKB1EBF4H386JW91L" localSheetId="29" hidden="1">#REF!</definedName>
    <definedName name="BEx1U7WFO8OZKB1EBF4H386JW91L" hidden="1">#REF!</definedName>
    <definedName name="BEx1U87938YR9N6HYI24KVBKLOS3" localSheetId="29" hidden="1">#REF!</definedName>
    <definedName name="BEx1U87938YR9N6HYI24KVBKLOS3" hidden="1">#REF!</definedName>
    <definedName name="BEx1U9P6VQWSVRICLZR9DYRMN61U" localSheetId="29" hidden="1">#REF!</definedName>
    <definedName name="BEx1U9P6VQWSVRICLZR9DYRMN61U" hidden="1">#REF!</definedName>
    <definedName name="BEx1UESH4KDWHYESQU2IE55RS3LI" localSheetId="29" hidden="1">#REF!</definedName>
    <definedName name="BEx1UESH4KDWHYESQU2IE55RS3LI" hidden="1">#REF!</definedName>
    <definedName name="BEx1UI8N9KTCPSOJ7RDW0T8UEBNP" localSheetId="29" hidden="1">#REF!</definedName>
    <definedName name="BEx1UI8N9KTCPSOJ7RDW0T8UEBNP" hidden="1">#REF!</definedName>
    <definedName name="BEx1UML0HHJFHA5TBOYQ24I3RV1W" localSheetId="29" hidden="1">#REF!</definedName>
    <definedName name="BEx1UML0HHJFHA5TBOYQ24I3RV1W" hidden="1">#REF!</definedName>
    <definedName name="BEx1UO8ENOJNYCNX5Z95TBIJ3MKP" localSheetId="29" hidden="1">#REF!</definedName>
    <definedName name="BEx1UO8ENOJNYCNX5Z95TBIJ3MKP" hidden="1">#REF!</definedName>
    <definedName name="BEx1UUDIQPZ23XQ79GUL0RAWRSCK" localSheetId="29" hidden="1">#REF!</definedName>
    <definedName name="BEx1UUDIQPZ23XQ79GUL0RAWRSCK" hidden="1">#REF!</definedName>
    <definedName name="BEx1V67SEV778NVW68J8W5SND1J7" localSheetId="29" hidden="1">#REF!</definedName>
    <definedName name="BEx1V67SEV778NVW68J8W5SND1J7" hidden="1">#REF!</definedName>
    <definedName name="BEx1VIY9SQLRESD11CC4PHYT0XSG" localSheetId="29" hidden="1">#REF!</definedName>
    <definedName name="BEx1VIY9SQLRESD11CC4PHYT0XSG" hidden="1">#REF!</definedName>
    <definedName name="BEx1W3170EJU6QEJR4F8E2ULUU2U" localSheetId="29" hidden="1">#REF!</definedName>
    <definedName name="BEx1W3170EJU6QEJR4F8E2ULUU2U" hidden="1">#REF!</definedName>
    <definedName name="BEx1WC67EH10SC38QWX3WEA5KH3A" localSheetId="29" hidden="1">#REF!</definedName>
    <definedName name="BEx1WC67EH10SC38QWX3WEA5KH3A" hidden="1">#REF!</definedName>
    <definedName name="BEx1WDTMC6W73PJPTY0JYLKOA883" localSheetId="29" hidden="1">#REF!</definedName>
    <definedName name="BEx1WDTMC6W73PJPTY0JYLKOA883" hidden="1">#REF!</definedName>
    <definedName name="BEx1WGYTKZZIPM1577W5FEYKFH3V" localSheetId="29" hidden="1">#REF!</definedName>
    <definedName name="BEx1WGYTKZZIPM1577W5FEYKFH3V" hidden="1">#REF!</definedName>
    <definedName name="BEx1WHPURIV3D3PTJJ359H1OP7ZV" localSheetId="29" hidden="1">#REF!</definedName>
    <definedName name="BEx1WHPURIV3D3PTJJ359H1OP7ZV" hidden="1">#REF!</definedName>
    <definedName name="BEx1WLBBR45RLDQX9FCLJWUUQX5R" localSheetId="29" hidden="1">#REF!</definedName>
    <definedName name="BEx1WLBBR45RLDQX9FCLJWUUQX5R" hidden="1">#REF!</definedName>
    <definedName name="BEx1WLWY2CR1WRD694JJSWSDFAIR" localSheetId="29" hidden="1">#REF!</definedName>
    <definedName name="BEx1WLWY2CR1WRD694JJSWSDFAIR" hidden="1">#REF!</definedName>
    <definedName name="BEx1WMD1LWPWRIK6GGAJRJAHJM8I" localSheetId="29" hidden="1">#REF!</definedName>
    <definedName name="BEx1WMD1LWPWRIK6GGAJRJAHJM8I" hidden="1">#REF!</definedName>
    <definedName name="BEx1WR0D41MR174LBF3P9E3K0J51" localSheetId="29" hidden="1">#REF!</definedName>
    <definedName name="BEx1WR0D41MR174LBF3P9E3K0J51" hidden="1">#REF!</definedName>
    <definedName name="BEx1WT3VU2F7OSUQZHBIV4KTTFJ4" localSheetId="29" hidden="1">#REF!</definedName>
    <definedName name="BEx1WT3VU2F7OSUQZHBIV4KTTFJ4" hidden="1">#REF!</definedName>
    <definedName name="BEx1WUB1FAS5PHU33TJ60SUHR618" localSheetId="29" hidden="1">#REF!</definedName>
    <definedName name="BEx1WUB1FAS5PHU33TJ60SUHR618" hidden="1">#REF!</definedName>
    <definedName name="BEx1WX04G0INSPPG9NTNR3DYR6PZ" localSheetId="29" hidden="1">#REF!</definedName>
    <definedName name="BEx1WX04G0INSPPG9NTNR3DYR6PZ" hidden="1">#REF!</definedName>
    <definedName name="BEx1X3LHU9DPG01VWX2IF65TRATF" localSheetId="29" hidden="1">#REF!</definedName>
    <definedName name="BEx1X3LHU9DPG01VWX2IF65TRATF" hidden="1">#REF!</definedName>
    <definedName name="BEx1XFL3ISYW3FU1DQ3US0DYA8NQ" localSheetId="29" hidden="1">#REF!</definedName>
    <definedName name="BEx1XFL3ISYW3FU1DQ3US0DYA8NQ" hidden="1">#REF!</definedName>
    <definedName name="BEx1XK8AAMO0AH0Z1OUKW30CA7EQ" localSheetId="29" hidden="1">#REF!</definedName>
    <definedName name="BEx1XK8AAMO0AH0Z1OUKW30CA7EQ" hidden="1">#REF!</definedName>
    <definedName name="BEx1XL4MZ7C80495GHQRWOBS16PQ" localSheetId="29" hidden="1">#REF!</definedName>
    <definedName name="BEx1XL4MZ7C80495GHQRWOBS16PQ" hidden="1">#REF!</definedName>
    <definedName name="BEx1Y2IGS2K95E1M51PEF9KJZ0KB" localSheetId="29" hidden="1">#REF!</definedName>
    <definedName name="BEx1Y2IGS2K95E1M51PEF9KJZ0KB" hidden="1">#REF!</definedName>
    <definedName name="BEx1Y3PKK83X2FN9SAALFHOWKMRQ" localSheetId="29" hidden="1">#REF!</definedName>
    <definedName name="BEx1Y3PKK83X2FN9SAALFHOWKMRQ" hidden="1">#REF!</definedName>
    <definedName name="BEx1YL3DJ7Y4AZ01ERCOGW0FJ26T" localSheetId="29" hidden="1">#REF!</definedName>
    <definedName name="BEx1YL3DJ7Y4AZ01ERCOGW0FJ26T" hidden="1">#REF!</definedName>
    <definedName name="BEx1Z2RYHSVD1H37817SN93VMURZ" localSheetId="29" hidden="1">#REF!</definedName>
    <definedName name="BEx1Z2RYHSVD1H37817SN93VMURZ" hidden="1">#REF!</definedName>
    <definedName name="BEx3AMAKWI6458B67VKZO56MCNJW" localSheetId="29" hidden="1">#REF!</definedName>
    <definedName name="BEx3AMAKWI6458B67VKZO56MCNJW" hidden="1">#REF!</definedName>
    <definedName name="BEx3AOOVM42G82TNF53W0EKXLUSI" localSheetId="29" hidden="1">#REF!</definedName>
    <definedName name="BEx3AOOVM42G82TNF53W0EKXLUSI" hidden="1">#REF!</definedName>
    <definedName name="BEx3AZH9W4SUFCAHNDOQ728R9V4L" localSheetId="29" hidden="1">#REF!</definedName>
    <definedName name="BEx3AZH9W4SUFCAHNDOQ728R9V4L" hidden="1">#REF!</definedName>
    <definedName name="BEx3BNR9ES4KY7Q1DK83KC5NDGL8" localSheetId="29" hidden="1">#REF!</definedName>
    <definedName name="BEx3BNR9ES4KY7Q1DK83KC5NDGL8" hidden="1">#REF!</definedName>
    <definedName name="BEx3BQR5VZXNQ4H949ORM8ESU3B3" localSheetId="29" hidden="1">#REF!</definedName>
    <definedName name="BEx3BQR5VZXNQ4H949ORM8ESU3B3" hidden="1">#REF!</definedName>
    <definedName name="BEx3BTLL3ASJN134DLEQTQM70VZM" localSheetId="29" hidden="1">#REF!</definedName>
    <definedName name="BEx3BTLL3ASJN134DLEQTQM70VZM" hidden="1">#REF!</definedName>
    <definedName name="BEx3BW5CTV0DJU5AQS3ZQFK2VLF3" localSheetId="29" hidden="1">#REF!</definedName>
    <definedName name="BEx3BW5CTV0DJU5AQS3ZQFK2VLF3" hidden="1">#REF!</definedName>
    <definedName name="BEx3BYP0FG369M7G3JEFLMMXAKTS" localSheetId="29" hidden="1">#REF!</definedName>
    <definedName name="BEx3BYP0FG369M7G3JEFLMMXAKTS" hidden="1">#REF!</definedName>
    <definedName name="BEx3C2QR0WUD19QSVO8EMIPNQJKH" localSheetId="29" hidden="1">#REF!</definedName>
    <definedName name="BEx3C2QR0WUD19QSVO8EMIPNQJKH" hidden="1">#REF!</definedName>
    <definedName name="BEx3CKFCCPZZ6ROLAT5C1DZNIC1U" localSheetId="29" hidden="1">#REF!</definedName>
    <definedName name="BEx3CKFCCPZZ6ROLAT5C1DZNIC1U" hidden="1">#REF!</definedName>
    <definedName name="BEx3CO0SVO4WLH0DO43DCHYDTH1P" localSheetId="29" hidden="1">#REF!</definedName>
    <definedName name="BEx3CO0SVO4WLH0DO43DCHYDTH1P" hidden="1">#REF!</definedName>
    <definedName name="BEx3CPDAEBC12450MVHX6S78ILBS" localSheetId="29" hidden="1">#REF!</definedName>
    <definedName name="BEx3CPDAEBC12450MVHX6S78ILBS" hidden="1">#REF!</definedName>
    <definedName name="BEx3CQ9OQ7E1YH93NADGWWEH0HD5" localSheetId="29" hidden="1">#REF!</definedName>
    <definedName name="BEx3CQ9OQ7E1YH93NADGWWEH0HD5" hidden="1">#REF!</definedName>
    <definedName name="BEx3D9G6QTSPF9UYI4X0XY0VE896" localSheetId="29" hidden="1">#REF!</definedName>
    <definedName name="BEx3D9G6QTSPF9UYI4X0XY0VE896" hidden="1">#REF!</definedName>
    <definedName name="BEx3DCQU9PBRXIMLO62KS5RLH447" localSheetId="29" hidden="1">#REF!</definedName>
    <definedName name="BEx3DCQU9PBRXIMLO62KS5RLH447" hidden="1">#REF!</definedName>
    <definedName name="BEx3DQ8EH7C7L4XQAOL3NRRVRRT3" localSheetId="29" hidden="1">#REF!</definedName>
    <definedName name="BEx3DQ8EH7C7L4XQAOL3NRRVRRT3" hidden="1">#REF!</definedName>
    <definedName name="BEx3EF99FD6QNNCNOKDEE67JHTUJ" localSheetId="29" hidden="1">#REF!</definedName>
    <definedName name="BEx3EF99FD6QNNCNOKDEE67JHTUJ" hidden="1">#REF!</definedName>
    <definedName name="BEx3EGLXG4AU8GXIFP26DZ61E6EP" localSheetId="29" hidden="1">#REF!</definedName>
    <definedName name="BEx3EGLXG4AU8GXIFP26DZ61E6EP" hidden="1">#REF!</definedName>
    <definedName name="BEx3EHCSERZ2O2OAG8Y95UPG2IY9" localSheetId="29" hidden="1">#REF!</definedName>
    <definedName name="BEx3EHCSERZ2O2OAG8Y95UPG2IY9" hidden="1">#REF!</definedName>
    <definedName name="BEx3EJR3TCJDYS7ZXNDS5N9KTGIK" localSheetId="29" hidden="1">#REF!</definedName>
    <definedName name="BEx3EJR3TCJDYS7ZXNDS5N9KTGIK" hidden="1">#REF!</definedName>
    <definedName name="BEx3ELJTTBS6P05CNISMGOJOA60V" localSheetId="29" hidden="1">#REF!</definedName>
    <definedName name="BEx3ELJTTBS6P05CNISMGOJOA60V" hidden="1">#REF!</definedName>
    <definedName name="BEx3EQSLJBDDJRHNX19PBFCKNY2I" localSheetId="29" hidden="1">#REF!</definedName>
    <definedName name="BEx3EQSLJBDDJRHNX19PBFCKNY2I" hidden="1">#REF!</definedName>
    <definedName name="BEx3EUUAX947Q5N6MY6W0KSNY78Y" localSheetId="29" hidden="1">#REF!</definedName>
    <definedName name="BEx3EUUAX947Q5N6MY6W0KSNY78Y" hidden="1">#REF!</definedName>
    <definedName name="BEx3F3OJYKFH63TY4TBS69H5CI8M" localSheetId="29" hidden="1">#REF!</definedName>
    <definedName name="BEx3F3OJYKFH63TY4TBS69H5CI8M" hidden="1">#REF!</definedName>
    <definedName name="BEx3FHMD1P5XBCH23ZKIFO6ZTCNB" localSheetId="29" hidden="1">#REF!</definedName>
    <definedName name="BEx3FHMD1P5XBCH23ZKIFO6ZTCNB" hidden="1">#REF!</definedName>
    <definedName name="BEx3FI2G3YYIACQHXNXEA15M8ZK5" localSheetId="29" hidden="1">#REF!</definedName>
    <definedName name="BEx3FI2G3YYIACQHXNXEA15M8ZK5" hidden="1">#REF!</definedName>
    <definedName name="BEx3FJ9MHSLDK8W91GO85FX1GX57" localSheetId="29" hidden="1">#REF!</definedName>
    <definedName name="BEx3FJ9MHSLDK8W91GO85FX1GX57" hidden="1">#REF!</definedName>
    <definedName name="BEx3FR251HFU7A33PU01SJUENL2B" localSheetId="29" hidden="1">#REF!</definedName>
    <definedName name="BEx3FR251HFU7A33PU01SJUENL2B" hidden="1">#REF!</definedName>
    <definedName name="BEx3FX7EJL47JSLSWP3EOC265WAE" localSheetId="29" hidden="1">#REF!</definedName>
    <definedName name="BEx3FX7EJL47JSLSWP3EOC265WAE" hidden="1">#REF!</definedName>
    <definedName name="BEx3G201R8NLJ6FIHO2QS0SW9QVV" localSheetId="29" hidden="1">#REF!</definedName>
    <definedName name="BEx3G201R8NLJ6FIHO2QS0SW9QVV" hidden="1">#REF!</definedName>
    <definedName name="BEx3G2LL2II66XY5YCDPG4JE13A3" localSheetId="29" hidden="1">#REF!</definedName>
    <definedName name="BEx3G2LL2II66XY5YCDPG4JE13A3" hidden="1">#REF!</definedName>
    <definedName name="BEx3G2WA0DTYY9D8AGHHOBTPE2B2" localSheetId="29" hidden="1">#REF!</definedName>
    <definedName name="BEx3G2WA0DTYY9D8AGHHOBTPE2B2" hidden="1">#REF!</definedName>
    <definedName name="BEx3GCXR6IAS0B6WJ03GJVH7CO52" localSheetId="29" hidden="1">#REF!</definedName>
    <definedName name="BEx3GCXR6IAS0B6WJ03GJVH7CO52" hidden="1">#REF!</definedName>
    <definedName name="BEx3GEVV18SEQDI1JGY7EN6D1GT1" localSheetId="29" hidden="1">#REF!</definedName>
    <definedName name="BEx3GEVV18SEQDI1JGY7EN6D1GT1" hidden="1">#REF!</definedName>
    <definedName name="BEx3GKFH64MKQX61S7DYTZ15JCPY" localSheetId="29" hidden="1">#REF!</definedName>
    <definedName name="BEx3GKFH64MKQX61S7DYTZ15JCPY" hidden="1">#REF!</definedName>
    <definedName name="BEx3GMJ1Y6UU02DLRL0QXCEKDA6C" localSheetId="29" hidden="1">#REF!</definedName>
    <definedName name="BEx3GMJ1Y6UU02DLRL0QXCEKDA6C" hidden="1">#REF!</definedName>
    <definedName name="BEx3GN4LY0135CBDIN1TU2UEODGF" localSheetId="29" hidden="1">#REF!</definedName>
    <definedName name="BEx3GN4LY0135CBDIN1TU2UEODGF" hidden="1">#REF!</definedName>
    <definedName name="BEx3GPDH2AH4QKT4OOSN563XUHBD" localSheetId="29" hidden="1">#REF!</definedName>
    <definedName name="BEx3GPDH2AH4QKT4OOSN563XUHBD" hidden="1">#REF!</definedName>
    <definedName name="BEx3GRGZOH1A62SHC133FKNN9K23" localSheetId="29" hidden="1">#REF!</definedName>
    <definedName name="BEx3GRGZOH1A62SHC133FKNN9K23" hidden="1">#REF!</definedName>
    <definedName name="BEx3GS2LABKJSRV8GPZLJZVX7NMJ" localSheetId="29" hidden="1">#REF!</definedName>
    <definedName name="BEx3GS2LABKJSRV8GPZLJZVX7NMJ" hidden="1">#REF!</definedName>
    <definedName name="BEx3H05W7OEBR6W6YJKGD6W5M3I1" localSheetId="29" hidden="1">#REF!</definedName>
    <definedName name="BEx3H05W7OEBR6W6YJKGD6W5M3I1" hidden="1">#REF!</definedName>
    <definedName name="BEx3H244GCME7ZDNAXG6ZSJ64ZRE" localSheetId="29" hidden="1">#REF!</definedName>
    <definedName name="BEx3H244GCME7ZDNAXG6ZSJ64ZRE" hidden="1">#REF!</definedName>
    <definedName name="BEx3H5UX2GZFZZT657YR76RHW5I6" localSheetId="29" hidden="1">#REF!</definedName>
    <definedName name="BEx3H5UX2GZFZZT657YR76RHW5I6" hidden="1">#REF!</definedName>
    <definedName name="BEx3HACPKDZVUOS9WBDCCFJB46DK" localSheetId="29" hidden="1">#REF!</definedName>
    <definedName name="BEx3HACPKDZVUOS9WBDCCFJB46DK" hidden="1">#REF!</definedName>
    <definedName name="BEx3HMSEFOP6DBM4R97XA6B7NFG6" localSheetId="29" hidden="1">#REF!</definedName>
    <definedName name="BEx3HMSEFOP6DBM4R97XA6B7NFG6" hidden="1">#REF!</definedName>
    <definedName name="BEx3HWJ5SQSD2CVCQNR183X44FR8" localSheetId="29" hidden="1">#REF!</definedName>
    <definedName name="BEx3HWJ5SQSD2CVCQNR183X44FR8" hidden="1">#REF!</definedName>
    <definedName name="BEx3I09YVXO0G4X7KGSA4WGORM35" localSheetId="29" hidden="1">#REF!</definedName>
    <definedName name="BEx3I09YVXO0G4X7KGSA4WGORM35" hidden="1">#REF!</definedName>
    <definedName name="BEx3I3KN8WAL54AYYACGCUM43J9W" localSheetId="29" hidden="1">#REF!</definedName>
    <definedName name="BEx3I3KN8WAL54AYYACGCUM43J9W" hidden="1">#REF!</definedName>
    <definedName name="BEx3ICF1GY8HQEBIU9S43PDJ90BX" localSheetId="29" hidden="1">#REF!</definedName>
    <definedName name="BEx3ICF1GY8HQEBIU9S43PDJ90BX" hidden="1">#REF!</definedName>
    <definedName name="BEx3IYAH2DEBFWO8F94H4MXE3RLY" localSheetId="29" hidden="1">#REF!</definedName>
    <definedName name="BEx3IYAH2DEBFWO8F94H4MXE3RLY" hidden="1">#REF!</definedName>
    <definedName name="BEx3IZSG3932LSWHR5YV78IVRPCK" localSheetId="29" hidden="1">#REF!</definedName>
    <definedName name="BEx3IZSG3932LSWHR5YV78IVRPCK" hidden="1">#REF!</definedName>
    <definedName name="BEx3IZXXSYEW50379N2EAFWO8DZV" localSheetId="29" hidden="1">#REF!</definedName>
    <definedName name="BEx3IZXXSYEW50379N2EAFWO8DZV" hidden="1">#REF!</definedName>
    <definedName name="BEx3J1VZVGTKT4ATPO9O5JCSFTTR" localSheetId="29" hidden="1">#REF!</definedName>
    <definedName name="BEx3J1VZVGTKT4ATPO9O5JCSFTTR" hidden="1">#REF!</definedName>
    <definedName name="BEx3JC2TY7JNAAC3L7QHVPQXLGQ8" localSheetId="29" hidden="1">#REF!</definedName>
    <definedName name="BEx3JC2TY7JNAAC3L7QHVPQXLGQ8" hidden="1">#REF!</definedName>
    <definedName name="BEx3JMF5D7ODCJ7THAJTC1GFSG95" localSheetId="29" hidden="1">#REF!</definedName>
    <definedName name="BEx3JMF5D7ODCJ7THAJTC1GFSG95" hidden="1">#REF!</definedName>
    <definedName name="BEx3JX23SYDIGOGM4Y0CQFBW8ZBV" localSheetId="29" hidden="1">#REF!</definedName>
    <definedName name="BEx3JX23SYDIGOGM4Y0CQFBW8ZBV" hidden="1">#REF!</definedName>
    <definedName name="BEx3JXCXCVBZJGV5VEG9MJEI01AL" localSheetId="29" hidden="1">#REF!</definedName>
    <definedName name="BEx3JXCXCVBZJGV5VEG9MJEI01AL" hidden="1">#REF!</definedName>
    <definedName name="BEx3JYK2N7X59TPJSKYZ77ENY8SS" localSheetId="29" hidden="1">#REF!</definedName>
    <definedName name="BEx3JYK2N7X59TPJSKYZ77ENY8SS" hidden="1">#REF!</definedName>
    <definedName name="BEx3K13PSDK50JLCLD0GX8L4TWAH" localSheetId="29" hidden="1">#REF!</definedName>
    <definedName name="BEx3K13PSDK50JLCLD0GX8L4TWAH" hidden="1">#REF!</definedName>
    <definedName name="BEx3K4EII7GU1CG0BN7UL15M6J8Z" localSheetId="29" hidden="1">#REF!</definedName>
    <definedName name="BEx3K4EII7GU1CG0BN7UL15M6J8Z" hidden="1">#REF!</definedName>
    <definedName name="BEx3K4ZXQUQ2KYZF74B84SO48XMW" localSheetId="29" hidden="1">#REF!</definedName>
    <definedName name="BEx3K4ZXQUQ2KYZF74B84SO48XMW" hidden="1">#REF!</definedName>
    <definedName name="BEx3KEFXUCVNVPH7KSEGAZYX13B5" localSheetId="29" hidden="1">#REF!</definedName>
    <definedName name="BEx3KEFXUCVNVPH7KSEGAZYX13B5" hidden="1">#REF!</definedName>
    <definedName name="BEx3KFXUAF6YXAA47B7Q6X9B3VGB" localSheetId="29" hidden="1">#REF!</definedName>
    <definedName name="BEx3KFXUAF6YXAA47B7Q6X9B3VGB" hidden="1">#REF!</definedName>
    <definedName name="BEx3KIXQYOGMPK4WJJAVBRX4NR28" localSheetId="29" hidden="1">#REF!</definedName>
    <definedName name="BEx3KIXQYOGMPK4WJJAVBRX4NR28" hidden="1">#REF!</definedName>
    <definedName name="BEx3KJOMVOSFZVJUL3GKCNP6DQDS" localSheetId="29" hidden="1">#REF!</definedName>
    <definedName name="BEx3KJOMVOSFZVJUL3GKCNP6DQDS" hidden="1">#REF!</definedName>
    <definedName name="BEx3KP2VRBMORK0QEAZUYCXL3DHJ" localSheetId="29" hidden="1">#REF!</definedName>
    <definedName name="BEx3KP2VRBMORK0QEAZUYCXL3DHJ" hidden="1">#REF!</definedName>
    <definedName name="BEx3L4IN3LI4C26SITKTGAH27CDU" localSheetId="29" hidden="1">#REF!</definedName>
    <definedName name="BEx3L4IN3LI4C26SITKTGAH27CDU" hidden="1">#REF!</definedName>
    <definedName name="BEx3L4YQ0J7ZU0M5QM6YIPCEYC9K" localSheetId="29" hidden="1">#REF!</definedName>
    <definedName name="BEx3L4YQ0J7ZU0M5QM6YIPCEYC9K" hidden="1">#REF!</definedName>
    <definedName name="BEx3L60DJOR7NQN42G7YSAODP1EX" localSheetId="29" hidden="1">#REF!</definedName>
    <definedName name="BEx3L60DJOR7NQN42G7YSAODP1EX" hidden="1">#REF!</definedName>
    <definedName name="BEx3L7D0PI38HWZ7VADU16C9E33D" localSheetId="29" hidden="1">#REF!</definedName>
    <definedName name="BEx3L7D0PI38HWZ7VADU16C9E33D" hidden="1">#REF!</definedName>
    <definedName name="BEx3LM1PR4Y7KINKMTMKR984GX8Q" localSheetId="29" hidden="1">#REF!</definedName>
    <definedName name="BEx3LM1PR4Y7KINKMTMKR984GX8Q" hidden="1">#REF!</definedName>
    <definedName name="BEx3LM1PWWC9WH0R5TX5K06V559U" localSheetId="29" hidden="1">#REF!</definedName>
    <definedName name="BEx3LM1PWWC9WH0R5TX5K06V559U" hidden="1">#REF!</definedName>
    <definedName name="BEx3LPCEZ1C0XEKNCM3YT09JWCUO" localSheetId="29" hidden="1">#REF!</definedName>
    <definedName name="BEx3LPCEZ1C0XEKNCM3YT09JWCUO" hidden="1">#REF!</definedName>
    <definedName name="BEx3LSXW33WR1ECIMRYUPFBJXGGH" localSheetId="29" hidden="1">#REF!</definedName>
    <definedName name="BEx3LSXW33WR1ECIMRYUPFBJXGGH" hidden="1">#REF!</definedName>
    <definedName name="BEx3M1MR1K1NQD03H74BFWOK4MWQ" localSheetId="29" hidden="1">#REF!</definedName>
    <definedName name="BEx3M1MR1K1NQD03H74BFWOK4MWQ" hidden="1">#REF!</definedName>
    <definedName name="BEx3M4H77MYUKOOD31H9F80NMVK8" localSheetId="29" hidden="1">#REF!</definedName>
    <definedName name="BEx3M4H77MYUKOOD31H9F80NMVK8" hidden="1">#REF!</definedName>
    <definedName name="BEx3M9VFX329PZWYC4DMZ6P3W9R2" localSheetId="29" hidden="1">#REF!</definedName>
    <definedName name="BEx3M9VFX329PZWYC4DMZ6P3W9R2" hidden="1">#REF!</definedName>
    <definedName name="BEx3MCQ0VEBV0CZXDS505L38EQ8N" localSheetId="29" hidden="1">#REF!</definedName>
    <definedName name="BEx3MCQ0VEBV0CZXDS505L38EQ8N" hidden="1">#REF!</definedName>
    <definedName name="BEx3MEYV5LQY0BAL7V3CFAFVOM3T" localSheetId="29" hidden="1">#REF!</definedName>
    <definedName name="BEx3MEYV5LQY0BAL7V3CFAFVOM3T" hidden="1">#REF!</definedName>
    <definedName name="BEx3MF9LX8G8DXGARRYNTDH542WG" localSheetId="29" hidden="1">#REF!</definedName>
    <definedName name="BEx3MF9LX8G8DXGARRYNTDH542WG" hidden="1">#REF!</definedName>
    <definedName name="BEx3MREOFWJQEYMCMBL7ZE06NBN6" localSheetId="29" hidden="1">#REF!</definedName>
    <definedName name="BEx3MREOFWJQEYMCMBL7ZE06NBN6" hidden="1">#REF!</definedName>
    <definedName name="BEx3MSGD8I6KBFD4XFWYGH3DKUK3" localSheetId="29" hidden="1">#REF!</definedName>
    <definedName name="BEx3MSGD8I6KBFD4XFWYGH3DKUK3" hidden="1">#REF!</definedName>
    <definedName name="BEx3NDQFYEWZAUGWFMGT2R7E7RBT" localSheetId="29" hidden="1">#REF!</definedName>
    <definedName name="BEx3NDQFYEWZAUGWFMGT2R7E7RBT" hidden="1">#REF!</definedName>
    <definedName name="BEx3NGQBX2HEDKOCDX0TX1TGBB3P" localSheetId="29" hidden="1">#REF!</definedName>
    <definedName name="BEx3NGQBX2HEDKOCDX0TX1TGBB3P" hidden="1">#REF!</definedName>
    <definedName name="BEx3NLIZ7PHF2XE59ECZ3MD04ZG1" localSheetId="29" hidden="1">#REF!</definedName>
    <definedName name="BEx3NLIZ7PHF2XE59ECZ3MD04ZG1" hidden="1">#REF!</definedName>
    <definedName name="BEx3NMQ4BVC94728AUM7CCX7UHTU" localSheetId="29" hidden="1">#REF!</definedName>
    <definedName name="BEx3NMQ4BVC94728AUM7CCX7UHTU" hidden="1">#REF!</definedName>
    <definedName name="BEx3NR2I4OUFP3Z2QZEDU2PIFIDI" localSheetId="29" hidden="1">#REF!</definedName>
    <definedName name="BEx3NR2I4OUFP3Z2QZEDU2PIFIDI" hidden="1">#REF!</definedName>
    <definedName name="BEx3O19B8FTTAPVT5DZXQGQXWFR8" localSheetId="29" hidden="1">#REF!</definedName>
    <definedName name="BEx3O19B8FTTAPVT5DZXQGQXWFR8" hidden="1">#REF!</definedName>
    <definedName name="BEx3O85IKWARA6NCJOLRBRJFMEWW" localSheetId="29" hidden="1">#REF!</definedName>
    <definedName name="BEx3O85IKWARA6NCJOLRBRJFMEWW" hidden="1">#REF!</definedName>
    <definedName name="BEx3OJZSCGFRW7SVGBFI0X9DNVMM" localSheetId="29" hidden="1">#REF!</definedName>
    <definedName name="BEx3OJZSCGFRW7SVGBFI0X9DNVMM" hidden="1">#REF!</definedName>
    <definedName name="BEx3ORSBUXAF21MKEY90YJV9AY9A" localSheetId="29" hidden="1">#REF!</definedName>
    <definedName name="BEx3ORSBUXAF21MKEY90YJV9AY9A" hidden="1">#REF!</definedName>
    <definedName name="BEx3OUS0N576NJN078Y1BWUWQK6B" localSheetId="29" hidden="1">#REF!</definedName>
    <definedName name="BEx3OUS0N576NJN078Y1BWUWQK6B" hidden="1">#REF!</definedName>
    <definedName name="BEx3OV8BH6PYNZT7C246LOAU9SVX" localSheetId="29" hidden="1">#REF!</definedName>
    <definedName name="BEx3OV8BH6PYNZT7C246LOAU9SVX" hidden="1">#REF!</definedName>
    <definedName name="BEx3OXRYJZUEY6E72UJU0PHLMYAR" localSheetId="29" hidden="1">#REF!</definedName>
    <definedName name="BEx3OXRYJZUEY6E72UJU0PHLMYAR" hidden="1">#REF!</definedName>
    <definedName name="BEx3P3RP5PYI4BJVYGNU1V7KT5EH" localSheetId="29" hidden="1">#REF!</definedName>
    <definedName name="BEx3P3RP5PYI4BJVYGNU1V7KT5EH" hidden="1">#REF!</definedName>
    <definedName name="BEx3P59TTRSGQY888P5C1O7M2PQT" localSheetId="29" hidden="1">#REF!</definedName>
    <definedName name="BEx3P59TTRSGQY888P5C1O7M2PQT" hidden="1">#REF!</definedName>
    <definedName name="BEx3PDNRRNKD5GOUBUQFXAHIXLD9" localSheetId="29" hidden="1">#REF!</definedName>
    <definedName name="BEx3PDNRRNKD5GOUBUQFXAHIXLD9" hidden="1">#REF!</definedName>
    <definedName name="BEx3PDT8GNPWLLN02IH1XPV90XYK" localSheetId="29" hidden="1">#REF!</definedName>
    <definedName name="BEx3PDT8GNPWLLN02IH1XPV90XYK" hidden="1">#REF!</definedName>
    <definedName name="BEx3PKEMDW8KZEP11IL927C5O7I2" localSheetId="29" hidden="1">#REF!</definedName>
    <definedName name="BEx3PKEMDW8KZEP11IL927C5O7I2" hidden="1">#REF!</definedName>
    <definedName name="BEx3PKJZ1Z7L9S6KV8KXVS6B2FX4" localSheetId="29" hidden="1">#REF!</definedName>
    <definedName name="BEx3PKJZ1Z7L9S6KV8KXVS6B2FX4" hidden="1">#REF!</definedName>
    <definedName name="BEx3PMNG53Z5HY138H99QOMTX8W3" localSheetId="29" hidden="1">#REF!</definedName>
    <definedName name="BEx3PMNG53Z5HY138H99QOMTX8W3" hidden="1">#REF!</definedName>
    <definedName name="BEx3PP1RRSFZ8UC0JC9R91W6LNKW" localSheetId="29" hidden="1">#REF!</definedName>
    <definedName name="BEx3PP1RRSFZ8UC0JC9R91W6LNKW" hidden="1">#REF!</definedName>
    <definedName name="BEx3PRQW017D7T1X732WDV7L1KP8" localSheetId="29" hidden="1">#REF!</definedName>
    <definedName name="BEx3PRQW017D7T1X732WDV7L1KP8" hidden="1">#REF!</definedName>
    <definedName name="BEx3PVXYZC8WB9ZJE7OCKUXZ46EA" localSheetId="29" hidden="1">#REF!</definedName>
    <definedName name="BEx3PVXYZC8WB9ZJE7OCKUXZ46EA" hidden="1">#REF!</definedName>
    <definedName name="BEx3Q0VWPU5EQECK7MQ47TYJ3SWW" localSheetId="29" hidden="1">#REF!</definedName>
    <definedName name="BEx3Q0VWPU5EQECK7MQ47TYJ3SWW" hidden="1">#REF!</definedName>
    <definedName name="BEx3Q7BZ9PUXK2RLIOFSIS9AHU1B" localSheetId="29" hidden="1">#REF!</definedName>
    <definedName name="BEx3Q7BZ9PUXK2RLIOFSIS9AHU1B" hidden="1">#REF!</definedName>
    <definedName name="BEx3Q8J42S9VU6EAN2Y28MR6DF88" localSheetId="29" hidden="1">#REF!</definedName>
    <definedName name="BEx3Q8J42S9VU6EAN2Y28MR6DF88" hidden="1">#REF!</definedName>
    <definedName name="BEx3QCFD2TBUF95ZN83Q7JPV97FK" localSheetId="29" hidden="1">#REF!</definedName>
    <definedName name="BEx3QCFD2TBUF95ZN83Q7JPV97FK" hidden="1">#REF!</definedName>
    <definedName name="BEx3QEDFOYFY5NBTININ5W4RLD4Q" localSheetId="29" hidden="1">#REF!</definedName>
    <definedName name="BEx3QEDFOYFY5NBTININ5W4RLD4Q" hidden="1">#REF!</definedName>
    <definedName name="BEx3QIKJ3U962US1Q564NZDLU8LD" localSheetId="29" hidden="1">#REF!</definedName>
    <definedName name="BEx3QIKJ3U962US1Q564NZDLU8LD" hidden="1">#REF!</definedName>
    <definedName name="BEx3QLF3RHHBNUFLUWEROBZDF1U4" localSheetId="29" hidden="1">#REF!</definedName>
    <definedName name="BEx3QLF3RHHBNUFLUWEROBZDF1U4" hidden="1">#REF!</definedName>
    <definedName name="BEx3QR9D45DHW50VQ7Y3Q1AXPOB9" localSheetId="29" hidden="1">#REF!</definedName>
    <definedName name="BEx3QR9D45DHW50VQ7Y3Q1AXPOB9" hidden="1">#REF!</definedName>
    <definedName name="BEx3QSWT2S5KWG6U2V9711IYDQBM" localSheetId="29" hidden="1">#REF!</definedName>
    <definedName name="BEx3QSWT2S5KWG6U2V9711IYDQBM" hidden="1">#REF!</definedName>
    <definedName name="BEx3QVGG7Q2X4HZHJAM35A8T3VR7" localSheetId="29" hidden="1">#REF!</definedName>
    <definedName name="BEx3QVGG7Q2X4HZHJAM35A8T3VR7" hidden="1">#REF!</definedName>
    <definedName name="BEx3R0JUB9YN8PHPPQTAMIT1IHWK" localSheetId="29" hidden="1">#REF!</definedName>
    <definedName name="BEx3R0JUB9YN8PHPPQTAMIT1IHWK" hidden="1">#REF!</definedName>
    <definedName name="BEx3R81NFRO7M81VHVKOBFT0QBIL" localSheetId="29" hidden="1">#REF!</definedName>
    <definedName name="BEx3R81NFRO7M81VHVKOBFT0QBIL" hidden="1">#REF!</definedName>
    <definedName name="BEx3RHC2ZD5UFS6QD4OPFCNNMWH1" localSheetId="29" hidden="1">#REF!</definedName>
    <definedName name="BEx3RHC2ZD5UFS6QD4OPFCNNMWH1" hidden="1">#REF!</definedName>
    <definedName name="BEx3RQ10QIWBAPHALAA91BUUCM2X" localSheetId="29" hidden="1">#REF!</definedName>
    <definedName name="BEx3RQ10QIWBAPHALAA91BUUCM2X" hidden="1">#REF!</definedName>
    <definedName name="BEx3RV4E1WT43SZBUN09RTB8EK1O" localSheetId="29" hidden="1">#REF!</definedName>
    <definedName name="BEx3RV4E1WT43SZBUN09RTB8EK1O" hidden="1">#REF!</definedName>
    <definedName name="BEx3RXYU0QLFXSFTM5EB20GD03W5" localSheetId="29" hidden="1">#REF!</definedName>
    <definedName name="BEx3RXYU0QLFXSFTM5EB20GD03W5" hidden="1">#REF!</definedName>
    <definedName name="BEx3RYKLC3QQO3XTUN7BEW2AQL98" localSheetId="29" hidden="1">#REF!</definedName>
    <definedName name="BEx3RYKLC3QQO3XTUN7BEW2AQL98" hidden="1">#REF!</definedName>
    <definedName name="BEx3S37QNFSKW3DGRH5YVVEZLJI7" localSheetId="29" hidden="1">#REF!</definedName>
    <definedName name="BEx3S37QNFSKW3DGRH5YVVEZLJI7" hidden="1">#REF!</definedName>
    <definedName name="BEx3SICJ45BYT6FHBER86PJT25FC" localSheetId="29" hidden="1">#REF!</definedName>
    <definedName name="BEx3SICJ45BYT6FHBER86PJT25FC" hidden="1">#REF!</definedName>
    <definedName name="BEx3SMUCMJVGQ2H4EHQI5ZFHEF0P" localSheetId="29" hidden="1">#REF!</definedName>
    <definedName name="BEx3SMUCMJVGQ2H4EHQI5ZFHEF0P" hidden="1">#REF!</definedName>
    <definedName name="BEx3SN56F03CPDRDA7LZ763V0N4I" localSheetId="29" hidden="1">#REF!</definedName>
    <definedName name="BEx3SN56F03CPDRDA7LZ763V0N4I" hidden="1">#REF!</definedName>
    <definedName name="BEx3SPE6N1ORXPRCDL3JPZD73Z9F" localSheetId="29" hidden="1">#REF!</definedName>
    <definedName name="BEx3SPE6N1ORXPRCDL3JPZD73Z9F" hidden="1">#REF!</definedName>
    <definedName name="BEx3T29ZTULQE0OMSMWUMZDU9ZZ0" localSheetId="29" hidden="1">#REF!</definedName>
    <definedName name="BEx3T29ZTULQE0OMSMWUMZDU9ZZ0" hidden="1">#REF!</definedName>
    <definedName name="BEx3T6MJ1QDJ929WMUDVZ0O3UW0Y" localSheetId="29" hidden="1">#REF!</definedName>
    <definedName name="BEx3T6MJ1QDJ929WMUDVZ0O3UW0Y" hidden="1">#REF!</definedName>
    <definedName name="BEx3TD7WH1NN1OH0MRS4T8ENRU32" localSheetId="29" hidden="1">#REF!</definedName>
    <definedName name="BEx3TD7WH1NN1OH0MRS4T8ENRU32" hidden="1">#REF!</definedName>
    <definedName name="BEx3TPCSI16OAB2L9M9IULQMQ9J9" localSheetId="29" hidden="1">#REF!</definedName>
    <definedName name="BEx3TPCSI16OAB2L9M9IULQMQ9J9" hidden="1">#REF!</definedName>
    <definedName name="BEx3TQ3SFJB2WTCV0OXDE56FB46K" localSheetId="29" hidden="1">#REF!</definedName>
    <definedName name="BEx3TQ3SFJB2WTCV0OXDE56FB46K" hidden="1">#REF!</definedName>
    <definedName name="BEx3TX59M3456DDBXWFJ8X2TU37A" localSheetId="29" hidden="1">#REF!</definedName>
    <definedName name="BEx3TX59M3456DDBXWFJ8X2TU37A" hidden="1">#REF!</definedName>
    <definedName name="BEx3U2UBY80GPGSTYFGI6F8TPKCV" localSheetId="29" hidden="1">#REF!</definedName>
    <definedName name="BEx3U2UBY80GPGSTYFGI6F8TPKCV" hidden="1">#REF!</definedName>
    <definedName name="BEx3U64YUOZ419BAJS2W78UMATAW" localSheetId="29" hidden="1">#REF!</definedName>
    <definedName name="BEx3U64YUOZ419BAJS2W78UMATAW" hidden="1">#REF!</definedName>
    <definedName name="BEx3U94WCEA5DKMWBEX1GU0LKYG2" localSheetId="29" hidden="1">#REF!</definedName>
    <definedName name="BEx3U94WCEA5DKMWBEX1GU0LKYG2" hidden="1">#REF!</definedName>
    <definedName name="BEx3U9VZ8SQVYS6ZA038J7AP7ZGW" localSheetId="29" hidden="1">#REF!</definedName>
    <definedName name="BEx3U9VZ8SQVYS6ZA038J7AP7ZGW" hidden="1">#REF!</definedName>
    <definedName name="BEx3UIQ5WRJBGNTFCCLOR4N7B1OQ" localSheetId="29" hidden="1">#REF!</definedName>
    <definedName name="BEx3UIQ5WRJBGNTFCCLOR4N7B1OQ" hidden="1">#REF!</definedName>
    <definedName name="BEx3UJMIX2NUSSWGMSI25A5DM4CH" localSheetId="29" hidden="1">#REF!</definedName>
    <definedName name="BEx3UJMIX2NUSSWGMSI25A5DM4CH" hidden="1">#REF!</definedName>
    <definedName name="BEx3UKIX0UULWP3BZA8VT2SQ8WI7" localSheetId="29" hidden="1">#REF!</definedName>
    <definedName name="BEx3UKIX0UULWP3BZA8VT2SQ8WI7" hidden="1">#REF!</definedName>
    <definedName name="BEx3UKOCOQG7S1YQ436S997K1KWV" localSheetId="29" hidden="1">#REF!</definedName>
    <definedName name="BEx3UKOCOQG7S1YQ436S997K1KWV" hidden="1">#REF!</definedName>
    <definedName name="BEx3UYM19VIXLA0EU7LB9NHA77PB" localSheetId="29" hidden="1">#REF!</definedName>
    <definedName name="BEx3UYM19VIXLA0EU7LB9NHA77PB" hidden="1">#REF!</definedName>
    <definedName name="BEx3VML7CG70HPISMVYIUEN3711Q" localSheetId="29" hidden="1">#REF!</definedName>
    <definedName name="BEx3VML7CG70HPISMVYIUEN3711Q" hidden="1">#REF!</definedName>
    <definedName name="BEx56ZID5H04P9AIYLP1OASFGV56" localSheetId="29" hidden="1">#REF!</definedName>
    <definedName name="BEx56ZID5H04P9AIYLP1OASFGV56" hidden="1">#REF!</definedName>
    <definedName name="BEx57ROM8UIFKV5C1BOZWSQQLESO" localSheetId="29" hidden="1">#REF!</definedName>
    <definedName name="BEx57ROM8UIFKV5C1BOZWSQQLESO" hidden="1">#REF!</definedName>
    <definedName name="BEx587EYSS57E3PI8DT973HLJM9E" localSheetId="29" hidden="1">#REF!</definedName>
    <definedName name="BEx587EYSS57E3PI8DT973HLJM9E" hidden="1">#REF!</definedName>
    <definedName name="BEx587KFQ3VKCOCY1SA5F24PQGUI" localSheetId="29" hidden="1">#REF!</definedName>
    <definedName name="BEx587KFQ3VKCOCY1SA5F24PQGUI" hidden="1">#REF!</definedName>
    <definedName name="BEx58O780PQ05NF0Z1SKKRB3N099" localSheetId="29" hidden="1">#REF!</definedName>
    <definedName name="BEx58O780PQ05NF0Z1SKKRB3N099" hidden="1">#REF!</definedName>
    <definedName name="BEx58W57CTL8HFK3U7ZRFYZR6MXE" localSheetId="29" hidden="1">#REF!</definedName>
    <definedName name="BEx58W57CTL8HFK3U7ZRFYZR6MXE" hidden="1">#REF!</definedName>
    <definedName name="BEx58XHO7ZULLF2EUD7YIS0MGQJ5" localSheetId="29" hidden="1">#REF!</definedName>
    <definedName name="BEx58XHO7ZULLF2EUD7YIS0MGQJ5" hidden="1">#REF!</definedName>
    <definedName name="BEx58ZAFNTMGBNDH52VUYXLRJO7P" localSheetId="29" hidden="1">#REF!</definedName>
    <definedName name="BEx58ZAFNTMGBNDH52VUYXLRJO7P" hidden="1">#REF!</definedName>
    <definedName name="BEx58ZW0HAIGIPEX9CVA1PQQTR6X" localSheetId="29" hidden="1">#REF!</definedName>
    <definedName name="BEx58ZW0HAIGIPEX9CVA1PQQTR6X" hidden="1">#REF!</definedName>
    <definedName name="BEx593SAFVYKW7V61D9COEZJXDA7" localSheetId="29" hidden="1">#REF!</definedName>
    <definedName name="BEx593SAFVYKW7V61D9COEZJXDA7" hidden="1">#REF!</definedName>
    <definedName name="BEx59BA1KH3RG6K1LHL7YS2VB79N" localSheetId="29" hidden="1">#REF!</definedName>
    <definedName name="BEx59BA1KH3RG6K1LHL7YS2VB79N" hidden="1">#REF!</definedName>
    <definedName name="BEx59DDIU0AMFOY94NSP1ULST8JD" localSheetId="29" hidden="1">#REF!</definedName>
    <definedName name="BEx59DDIU0AMFOY94NSP1ULST8JD" hidden="1">#REF!</definedName>
    <definedName name="BEx59E9WABJP2TN71QAIKK79HPK9" localSheetId="29" hidden="1">#REF!</definedName>
    <definedName name="BEx59E9WABJP2TN71QAIKK79HPK9" hidden="1">#REF!</definedName>
    <definedName name="BEx59F0T17A80RNLNSZNFX8NAO8Y" localSheetId="29" hidden="1">#REF!</definedName>
    <definedName name="BEx59F0T17A80RNLNSZNFX8NAO8Y" hidden="1">#REF!</definedName>
    <definedName name="BEx59P7MAPNU129ZTC5H3EH892G1" localSheetId="29" hidden="1">#REF!</definedName>
    <definedName name="BEx59P7MAPNU129ZTC5H3EH892G1" hidden="1">#REF!</definedName>
    <definedName name="BEx5A11WZRQSIE089QE119AOX9ZG" localSheetId="29" hidden="1">#REF!</definedName>
    <definedName name="BEx5A11WZRQSIE089QE119AOX9ZG" hidden="1">#REF!</definedName>
    <definedName name="BEx5A7CIGCOTHJKHGUBDZG91JGPZ" localSheetId="29" hidden="1">#REF!</definedName>
    <definedName name="BEx5A7CIGCOTHJKHGUBDZG91JGPZ" hidden="1">#REF!</definedName>
    <definedName name="BEx5A8UFLT2SWVSG5COFA9B8P376" localSheetId="29" hidden="1">#REF!</definedName>
    <definedName name="BEx5A8UFLT2SWVSG5COFA9B8P376" hidden="1">#REF!</definedName>
    <definedName name="BEx5ABUBK8WJV1WILGYU9A7CO0KI" localSheetId="29" hidden="1">#REF!</definedName>
    <definedName name="BEx5ABUBK8WJV1WILGYU9A7CO0KI" hidden="1">#REF!</definedName>
    <definedName name="BEx5AFFTN3IXIBHDKM0FYC4OFL1S" localSheetId="29" hidden="1">#REF!</definedName>
    <definedName name="BEx5AFFTN3IXIBHDKM0FYC4OFL1S" hidden="1">#REF!</definedName>
    <definedName name="BEx5AOFIO8KVRHIZ1RII337AA8ML" localSheetId="29" hidden="1">#REF!</definedName>
    <definedName name="BEx5AOFIO8KVRHIZ1RII337AA8ML" hidden="1">#REF!</definedName>
    <definedName name="BEx5APRZ66L5BWHFE8E4YYNEDTI4" localSheetId="29" hidden="1">#REF!</definedName>
    <definedName name="BEx5APRZ66L5BWHFE8E4YYNEDTI4" hidden="1">#REF!</definedName>
    <definedName name="BEx5AQJ1Z64KY10P8ZF1JKJUFEGN" localSheetId="29" hidden="1">#REF!</definedName>
    <definedName name="BEx5AQJ1Z64KY10P8ZF1JKJUFEGN" hidden="1">#REF!</definedName>
    <definedName name="BEx5AY62R0TL82VHXE37SCZCINQC" localSheetId="29" hidden="1">#REF!</definedName>
    <definedName name="BEx5AY62R0TL82VHXE37SCZCINQC" hidden="1">#REF!</definedName>
    <definedName name="BEx5B0PV1FCOUSHWQTY94AO0B8P0" localSheetId="29" hidden="1">#REF!</definedName>
    <definedName name="BEx5B0PV1FCOUSHWQTY94AO0B8P0" hidden="1">#REF!</definedName>
    <definedName name="BEx5B4RHHX0J1BF2FZKEA0SPP29O" localSheetId="29" hidden="1">#REF!</definedName>
    <definedName name="BEx5B4RHHX0J1BF2FZKEA0SPP29O" hidden="1">#REF!</definedName>
    <definedName name="BEx5B5YMSWP0OVI5CIQRP5V18D0C" localSheetId="29" hidden="1">#REF!</definedName>
    <definedName name="BEx5B5YMSWP0OVI5CIQRP5V18D0C" hidden="1">#REF!</definedName>
    <definedName name="BEx5B825RW35M5H0UB2IZGGRS4ER" localSheetId="29" hidden="1">#REF!</definedName>
    <definedName name="BEx5B825RW35M5H0UB2IZGGRS4ER" hidden="1">#REF!</definedName>
    <definedName name="BEx5BAWPMY0TL684WDXX6KKJLRCN" localSheetId="29" hidden="1">#REF!</definedName>
    <definedName name="BEx5BAWPMY0TL684WDXX6KKJLRCN" hidden="1">#REF!</definedName>
    <definedName name="BEx5BBCUOWR6J9MZS2ML5XB0X7MW" localSheetId="29" hidden="1">#REF!</definedName>
    <definedName name="BEx5BBCUOWR6J9MZS2ML5XB0X7MW" hidden="1">#REF!</definedName>
    <definedName name="BEx5BBI61U4Y65GD0ARMTALPP7SJ" localSheetId="29" hidden="1">#REF!</definedName>
    <definedName name="BEx5BBI61U4Y65GD0ARMTALPP7SJ" hidden="1">#REF!</definedName>
    <definedName name="BEx5BDR56MEV4IHY6CIH2SVNG1UB" localSheetId="29" hidden="1">#REF!</definedName>
    <definedName name="BEx5BDR56MEV4IHY6CIH2SVNG1UB" hidden="1">#REF!</definedName>
    <definedName name="BEx5BESZC5H329SKHGJOHZFILYJJ" localSheetId="29" hidden="1">#REF!</definedName>
    <definedName name="BEx5BESZC5H329SKHGJOHZFILYJJ" hidden="1">#REF!</definedName>
    <definedName name="BEx5BHSQ42B50IU1TEQFUXFX9XQD" localSheetId="29" hidden="1">#REF!</definedName>
    <definedName name="BEx5BHSQ42B50IU1TEQFUXFX9XQD" hidden="1">#REF!</definedName>
    <definedName name="BEx5BKSM4UN4C1DM3EYKM79MRC5K" localSheetId="29" hidden="1">#REF!</definedName>
    <definedName name="BEx5BKSM4UN4C1DM3EYKM79MRC5K" hidden="1">#REF!</definedName>
    <definedName name="BEx5BNN8NPH9KVOBARB9CDD9WLB6" localSheetId="29" hidden="1">#REF!</definedName>
    <definedName name="BEx5BNN8NPH9KVOBARB9CDD9WLB6" hidden="1">#REF!</definedName>
    <definedName name="BEx5BPLEZ8XY6S89R7AZQSKLT4HK" localSheetId="29" hidden="1">#REF!</definedName>
    <definedName name="BEx5BPLEZ8XY6S89R7AZQSKLT4HK" hidden="1">#REF!</definedName>
    <definedName name="BEx5BYFMZ80TDDN2EZO8CF39AIAC" localSheetId="29" hidden="1">#REF!</definedName>
    <definedName name="BEx5BYFMZ80TDDN2EZO8CF39AIAC" hidden="1">#REF!</definedName>
    <definedName name="BEx5C2BWFW6SHZBFDEISKGXHZCQW" localSheetId="29" hidden="1">#REF!</definedName>
    <definedName name="BEx5C2BWFW6SHZBFDEISKGXHZCQW" hidden="1">#REF!</definedName>
    <definedName name="BEx5C44NK782B81CBGQUDS6Z8MV9" localSheetId="29" hidden="1">#REF!</definedName>
    <definedName name="BEx5C44NK782B81CBGQUDS6Z8MV9" hidden="1">#REF!</definedName>
    <definedName name="BEx5C49ZFH8TO9ZU55729C3F7XG7" localSheetId="29" hidden="1">#REF!</definedName>
    <definedName name="BEx5C49ZFH8TO9ZU55729C3F7XG7" hidden="1">#REF!</definedName>
    <definedName name="BEx5C8GZQK13G60ZM70P63I5OS0L" localSheetId="29" hidden="1">#REF!</definedName>
    <definedName name="BEx5C8GZQK13G60ZM70P63I5OS0L" hidden="1">#REF!</definedName>
    <definedName name="BEx5CAPTVN2NBT3UOMA1UFAL1C2R" localSheetId="29" hidden="1">#REF!</definedName>
    <definedName name="BEx5CAPTVN2NBT3UOMA1UFAL1C2R" hidden="1">#REF!</definedName>
    <definedName name="BEx5CEM3SYF9XP0ZZVE0GEPCLV3F" localSheetId="29" hidden="1">#REF!</definedName>
    <definedName name="BEx5CEM3SYF9XP0ZZVE0GEPCLV3F" hidden="1">#REF!</definedName>
    <definedName name="BEx5CFYQ0F1Z6P8SCVJ0I3UPVFE4" localSheetId="29" hidden="1">#REF!</definedName>
    <definedName name="BEx5CFYQ0F1Z6P8SCVJ0I3UPVFE4" hidden="1">#REF!</definedName>
    <definedName name="BEx5CPEKNSJORIPFQC2E1LTRYY8L" localSheetId="29" hidden="1">#REF!</definedName>
    <definedName name="BEx5CPEKNSJORIPFQC2E1LTRYY8L" hidden="1">#REF!</definedName>
    <definedName name="BEx5CSUOL05D8PAM2TRDA9VRJT1O" localSheetId="29" hidden="1">#REF!</definedName>
    <definedName name="BEx5CSUOL05D8PAM2TRDA9VRJT1O" hidden="1">#REF!</definedName>
    <definedName name="BEx5CUNFOO4YDFJ22HCMI2QKIGKM" localSheetId="29" hidden="1">#REF!</definedName>
    <definedName name="BEx5CUNFOO4YDFJ22HCMI2QKIGKM" hidden="1">#REF!</definedName>
    <definedName name="BEx5D01O3G6BXWXT7MZEVS1F4TE9" localSheetId="29" hidden="1">#REF!</definedName>
    <definedName name="BEx5D01O3G6BXWXT7MZEVS1F4TE9" hidden="1">#REF!</definedName>
    <definedName name="BEx5D3HO5XE85AN0NGALZ4K4GE8J" localSheetId="29" hidden="1">#REF!</definedName>
    <definedName name="BEx5D3HO5XE85AN0NGALZ4K4GE8J" hidden="1">#REF!</definedName>
    <definedName name="BEx5D8L47OF0WHBPFWXGZINZWUBZ" localSheetId="29" hidden="1">#REF!</definedName>
    <definedName name="BEx5D8L47OF0WHBPFWXGZINZWUBZ" hidden="1">#REF!</definedName>
    <definedName name="BEx5DAJAHQ2SKUPCKSCR3PYML67L" localSheetId="29" hidden="1">#REF!</definedName>
    <definedName name="BEx5DAJAHQ2SKUPCKSCR3PYML67L" hidden="1">#REF!</definedName>
    <definedName name="BEx5DC18JM1KJCV44PF18E0LNRKA" localSheetId="29" hidden="1">#REF!</definedName>
    <definedName name="BEx5DC18JM1KJCV44PF18E0LNRKA" hidden="1">#REF!</definedName>
    <definedName name="BEx5DFH8EU3RCPUOTFY8S9G8SBCG" localSheetId="29" hidden="1">#REF!</definedName>
    <definedName name="BEx5DFH8EU3RCPUOTFY8S9G8SBCG" hidden="1">#REF!</definedName>
    <definedName name="BEx5DJIZBTNS011R9IIG2OQ2L6ZX" localSheetId="29" hidden="1">#REF!</definedName>
    <definedName name="BEx5DJIZBTNS011R9IIG2OQ2L6ZX" hidden="1">#REF!</definedName>
    <definedName name="BEx5DS2EKWFPC2UWI1W1QESX9QP5" localSheetId="29" hidden="1">#REF!</definedName>
    <definedName name="BEx5DS2EKWFPC2UWI1W1QESX9QP5" hidden="1">#REF!</definedName>
    <definedName name="BEx5E123OLO9WQUOIRIDJ967KAGK" localSheetId="29" hidden="1">#REF!</definedName>
    <definedName name="BEx5E123OLO9WQUOIRIDJ967KAGK" hidden="1">#REF!</definedName>
    <definedName name="BEx5E2UU5NES6W779W2OZTZOB4O7" localSheetId="29" hidden="1">#REF!</definedName>
    <definedName name="BEx5E2UU5NES6W779W2OZTZOB4O7" hidden="1">#REF!</definedName>
    <definedName name="BEx5ELFT92WAQN3NW8COIMQHUL91" localSheetId="29" hidden="1">#REF!</definedName>
    <definedName name="BEx5ELFT92WAQN3NW8COIMQHUL91" hidden="1">#REF!</definedName>
    <definedName name="BEx5ELQL9B0VR6UT18KP11DHOTFX" localSheetId="29" hidden="1">#REF!</definedName>
    <definedName name="BEx5ELQL9B0VR6UT18KP11DHOTFX" hidden="1">#REF!</definedName>
    <definedName name="BEx5ER4TJTFPN7IB1MNEB1ZFR5M6" localSheetId="29" hidden="1">#REF!</definedName>
    <definedName name="BEx5ER4TJTFPN7IB1MNEB1ZFR5M6" hidden="1">#REF!</definedName>
    <definedName name="BEx5EYXB2LDMI4FLC3QFAOXC0FZ3" localSheetId="29" hidden="1">#REF!</definedName>
    <definedName name="BEx5EYXB2LDMI4FLC3QFAOXC0FZ3" hidden="1">#REF!</definedName>
    <definedName name="BEx5F6V72QTCK7O39Y59R0EVM6CW" localSheetId="29" hidden="1">#REF!</definedName>
    <definedName name="BEx5F6V72QTCK7O39Y59R0EVM6CW" hidden="1">#REF!</definedName>
    <definedName name="BEx5FGLQVACD5F5YZG4DGSCHCGO2" localSheetId="29" hidden="1">#REF!</definedName>
    <definedName name="BEx5FGLQVACD5F5YZG4DGSCHCGO2" hidden="1">#REF!</definedName>
    <definedName name="BEx5FHCTE8VTJEF7IK189AVLNYSY" localSheetId="29" hidden="1">#REF!</definedName>
    <definedName name="BEx5FHCTE8VTJEF7IK189AVLNYSY" hidden="1">#REF!</definedName>
    <definedName name="BEx5FLJWHLW3BTZILDPN5NMA449V" localSheetId="29" hidden="1">#REF!</definedName>
    <definedName name="BEx5FLJWHLW3BTZILDPN5NMA449V" hidden="1">#REF!</definedName>
    <definedName name="BEx5FNI2O10YN2SI1NO4X5GP3GTF" localSheetId="29" hidden="1">#REF!</definedName>
    <definedName name="BEx5FNI2O10YN2SI1NO4X5GP3GTF" hidden="1">#REF!</definedName>
    <definedName name="BEx5FO8YRFSZCG3L608EHIHIHFY4" localSheetId="29" hidden="1">#REF!</definedName>
    <definedName name="BEx5FO8YRFSZCG3L608EHIHIHFY4" hidden="1">#REF!</definedName>
    <definedName name="BEx5FQNA6V4CNYSH013K45RI4BCV" localSheetId="29" hidden="1">#REF!</definedName>
    <definedName name="BEx5FQNA6V4CNYSH013K45RI4BCV" hidden="1">#REF!</definedName>
    <definedName name="BEx5FVQPPEU32CPNV9RRQ9MNLLVE" localSheetId="29" hidden="1">#REF!</definedName>
    <definedName name="BEx5FVQPPEU32CPNV9RRQ9MNLLVE" hidden="1">#REF!</definedName>
    <definedName name="BEx5G08KGMG5X2AQKDGPFYG5GH94" localSheetId="29" hidden="1">#REF!</definedName>
    <definedName name="BEx5G08KGMG5X2AQKDGPFYG5GH94" hidden="1">#REF!</definedName>
    <definedName name="BEx5G1A8TFN4C4QII35U9DKYNIS8" localSheetId="29" hidden="1">#REF!</definedName>
    <definedName name="BEx5G1A8TFN4C4QII35U9DKYNIS8" hidden="1">#REF!</definedName>
    <definedName name="BEx5G1L0QO91KEPDMV1D8OT4BT73" localSheetId="29" hidden="1">#REF!</definedName>
    <definedName name="BEx5G1L0QO91KEPDMV1D8OT4BT73" hidden="1">#REF!</definedName>
    <definedName name="BEx5G1QHX69GFUYHUZA5X74MTDMR" localSheetId="29" hidden="1">#REF!</definedName>
    <definedName name="BEx5G1QHX69GFUYHUZA5X74MTDMR" hidden="1">#REF!</definedName>
    <definedName name="BEx5G5S2C9JRD28ZQMMQLCBHWOHB" localSheetId="29" hidden="1">#REF!</definedName>
    <definedName name="BEx5G5S2C9JRD28ZQMMQLCBHWOHB" hidden="1">#REF!</definedName>
    <definedName name="BEx5G7KU3EGZQSYN2YNML8EW8NDC" localSheetId="29" hidden="1">#REF!</definedName>
    <definedName name="BEx5G7KU3EGZQSYN2YNML8EW8NDC" hidden="1">#REF!</definedName>
    <definedName name="BEx5G86DZL1VYUX6KWODAP3WFAWP" localSheetId="29" hidden="1">#REF!</definedName>
    <definedName name="BEx5G86DZL1VYUX6KWODAP3WFAWP" hidden="1">#REF!</definedName>
    <definedName name="BEx5G8BV2GIOCM3C7IUFK8L04A6M" localSheetId="29" hidden="1">#REF!</definedName>
    <definedName name="BEx5G8BV2GIOCM3C7IUFK8L04A6M" hidden="1">#REF!</definedName>
    <definedName name="BEx5GID9MVBUPFFT9M8K8B5MO9NV" localSheetId="29" hidden="1">#REF!</definedName>
    <definedName name="BEx5GID9MVBUPFFT9M8K8B5MO9NV" hidden="1">#REF!</definedName>
    <definedName name="BEx5GN0EWA9SCQDPQ7NTUQH82QVK" localSheetId="29" hidden="1">#REF!</definedName>
    <definedName name="BEx5GN0EWA9SCQDPQ7NTUQH82QVK" hidden="1">#REF!</definedName>
    <definedName name="BEx5GNBCU4WZ74I0UXFL9ZG2XSGJ" localSheetId="29" hidden="1">#REF!</definedName>
    <definedName name="BEx5GNBCU4WZ74I0UXFL9ZG2XSGJ" hidden="1">#REF!</definedName>
    <definedName name="BEx5GUCTYC7QCWGWU5BTO7Y7HDZX" localSheetId="29" hidden="1">#REF!</definedName>
    <definedName name="BEx5GUCTYC7QCWGWU5BTO7Y7HDZX" hidden="1">#REF!</definedName>
    <definedName name="BEx5GYUPJULJQ624TEESYFG1NFOH" localSheetId="29" hidden="1">#REF!</definedName>
    <definedName name="BEx5GYUPJULJQ624TEESYFG1NFOH" hidden="1">#REF!</definedName>
    <definedName name="BEx5H0NEE0AIN5E2UHJ9J9ISU9N1" localSheetId="29" hidden="1">#REF!</definedName>
    <definedName name="BEx5H0NEE0AIN5E2UHJ9J9ISU9N1" hidden="1">#REF!</definedName>
    <definedName name="BEx5H1UJSEUQM2K8QHQXO5THVHSO" localSheetId="29" hidden="1">#REF!</definedName>
    <definedName name="BEx5H1UJSEUQM2K8QHQXO5THVHSO" hidden="1">#REF!</definedName>
    <definedName name="BEx5HAOT9XWUF7XIFRZZS8B9F5TZ" localSheetId="29" hidden="1">#REF!</definedName>
    <definedName name="BEx5HAOT9XWUF7XIFRZZS8B9F5TZ" hidden="1">#REF!</definedName>
    <definedName name="BEx5HB534CO7TBSALKMD27WHMAQJ" localSheetId="29" hidden="1">#REF!</definedName>
    <definedName name="BEx5HB534CO7TBSALKMD27WHMAQJ" hidden="1">#REF!</definedName>
    <definedName name="BEx5HE4XRF9BUY04MENWY9CHHN5H" localSheetId="29" hidden="1">#REF!</definedName>
    <definedName name="BEx5HE4XRF9BUY04MENWY9CHHN5H" hidden="1">#REF!</definedName>
    <definedName name="BEx5HFHMABAT0H9KKS754X4T304E" localSheetId="29" hidden="1">#REF!</definedName>
    <definedName name="BEx5HFHMABAT0H9KKS754X4T304E" hidden="1">#REF!</definedName>
    <definedName name="BEx5HGDZ7MX1S3KNXLRL9WU565V4" localSheetId="29" hidden="1">#REF!</definedName>
    <definedName name="BEx5HGDZ7MX1S3KNXLRL9WU565V4" hidden="1">#REF!</definedName>
    <definedName name="BEx5HJZ9FAVNZSSBTAYRPZDYM9NU" localSheetId="29" hidden="1">#REF!</definedName>
    <definedName name="BEx5HJZ9FAVNZSSBTAYRPZDYM9NU" hidden="1">#REF!</definedName>
    <definedName name="BEx5HZ9JMKHNLFWLVUB1WP5B39BL" localSheetId="29" hidden="1">#REF!</definedName>
    <definedName name="BEx5HZ9JMKHNLFWLVUB1WP5B39BL" hidden="1">#REF!</definedName>
    <definedName name="BEx5I17QJ0PQ1OG1IMH69HMQWNEA" localSheetId="29" hidden="1">#REF!</definedName>
    <definedName name="BEx5I17QJ0PQ1OG1IMH69HMQWNEA" hidden="1">#REF!</definedName>
    <definedName name="BEx5I244LQHZTF3XI66J8705R9XX" localSheetId="29" hidden="1">#REF!</definedName>
    <definedName name="BEx5I244LQHZTF3XI66J8705R9XX" hidden="1">#REF!</definedName>
    <definedName name="BEx5I8PBP4LIXDGID5BP0THLO0AQ" localSheetId="29" hidden="1">#REF!</definedName>
    <definedName name="BEx5I8PBP4LIXDGID5BP0THLO0AQ" hidden="1">#REF!</definedName>
    <definedName name="BEx5I8USVUB3JP4S9OXGMZVMOQXR" localSheetId="29" hidden="1">#REF!</definedName>
    <definedName name="BEx5I8USVUB3JP4S9OXGMZVMOQXR" hidden="1">#REF!</definedName>
    <definedName name="BEx5I9GDQSYIAL65UQNDMNFQCS9Y" localSheetId="29" hidden="1">#REF!</definedName>
    <definedName name="BEx5I9GDQSYIAL65UQNDMNFQCS9Y" hidden="1">#REF!</definedName>
    <definedName name="BEx5IBUPG9AWNW5PK7JGRGEJ4OLM" localSheetId="29" hidden="1">#REF!</definedName>
    <definedName name="BEx5IBUPG9AWNW5PK7JGRGEJ4OLM" hidden="1">#REF!</definedName>
    <definedName name="BEx5IC06RVN8BSAEPREVKHKLCJ2L" localSheetId="29" hidden="1">#REF!</definedName>
    <definedName name="BEx5IC06RVN8BSAEPREVKHKLCJ2L" hidden="1">#REF!</definedName>
    <definedName name="BEx5IGY4M04BPXSQF2J4GQYXF85O" localSheetId="29" hidden="1">#REF!</definedName>
    <definedName name="BEx5IGY4M04BPXSQF2J4GQYXF85O" hidden="1">#REF!</definedName>
    <definedName name="BEx5IWTZDCLZ5CCDG108STY04SAJ" localSheetId="29" hidden="1">#REF!</definedName>
    <definedName name="BEx5IWTZDCLZ5CCDG108STY04SAJ" hidden="1">#REF!</definedName>
    <definedName name="BEx5J0FFP1KS4NGY20AEJI8VREEA" localSheetId="29" hidden="1">#REF!</definedName>
    <definedName name="BEx5J0FFP1KS4NGY20AEJI8VREEA" hidden="1">#REF!</definedName>
    <definedName name="BEx5J1XE5FVWL6IJV6CWKPN24UBK" localSheetId="29" hidden="1">#REF!</definedName>
    <definedName name="BEx5J1XE5FVWL6IJV6CWKPN24UBK" hidden="1">#REF!</definedName>
    <definedName name="BEx5JF3ZXLDIS8VNKDCY7ZI7H1CI" localSheetId="29" hidden="1">#REF!</definedName>
    <definedName name="BEx5JF3ZXLDIS8VNKDCY7ZI7H1CI" hidden="1">#REF!</definedName>
    <definedName name="BEx5JHCZJ8G6OOOW6EF3GABXKH6F" localSheetId="29" hidden="1">#REF!</definedName>
    <definedName name="BEx5JHCZJ8G6OOOW6EF3GABXKH6F" hidden="1">#REF!</definedName>
    <definedName name="BEx5JJB6W446THXQCRUKD3I7RKLP" localSheetId="29" hidden="1">#REF!</definedName>
    <definedName name="BEx5JJB6W446THXQCRUKD3I7RKLP" hidden="1">#REF!</definedName>
    <definedName name="BEx5JNCT8Z7XSSPD5EMNAJELCU2V" localSheetId="29" hidden="1">#REF!</definedName>
    <definedName name="BEx5JNCT8Z7XSSPD5EMNAJELCU2V" hidden="1">#REF!</definedName>
    <definedName name="BEx5JQCNT9Y4RM306CHC8IPY3HBZ" localSheetId="29" hidden="1">#REF!</definedName>
    <definedName name="BEx5JQCNT9Y4RM306CHC8IPY3HBZ" hidden="1">#REF!</definedName>
    <definedName name="BEx5K08PYKE6JOKBYIB006TX619P" localSheetId="29" hidden="1">#REF!</definedName>
    <definedName name="BEx5K08PYKE6JOKBYIB006TX619P" hidden="1">#REF!</definedName>
    <definedName name="BEx5K4W2S2K7M9V2M304KW93LK8Q" localSheetId="29" hidden="1">#REF!</definedName>
    <definedName name="BEx5K4W2S2K7M9V2M304KW93LK8Q" hidden="1">#REF!</definedName>
    <definedName name="BEx5K51DSERT1TR7B4A29R41W4NX" localSheetId="29" hidden="1">#REF!</definedName>
    <definedName name="BEx5K51DSERT1TR7B4A29R41W4NX" hidden="1">#REF!</definedName>
    <definedName name="BEx5KBBZ8KCEQK36ARG4ERYOFD4G" localSheetId="29" hidden="1">#REF!</definedName>
    <definedName name="BEx5KBBZ8KCEQK36ARG4ERYOFD4G" hidden="1">#REF!</definedName>
    <definedName name="BEx5KCOET0DYMY4VILOLGVBX7E3C" localSheetId="29" hidden="1">#REF!</definedName>
    <definedName name="BEx5KCOET0DYMY4VILOLGVBX7E3C" hidden="1">#REF!</definedName>
    <definedName name="BEx5KYER580I4T7WTLMUN7NLNP5K" localSheetId="29" hidden="1">#REF!</definedName>
    <definedName name="BEx5KYER580I4T7WTLMUN7NLNP5K" hidden="1">#REF!</definedName>
    <definedName name="BEx5LHLB3M6K4ZKY2F42QBZT30ZH" localSheetId="29" hidden="1">#REF!</definedName>
    <definedName name="BEx5LHLB3M6K4ZKY2F42QBZT30ZH" hidden="1">#REF!</definedName>
    <definedName name="BEx5LKQJG40DO2JR1ZF6KD3PON9K" localSheetId="29" hidden="1">#REF!</definedName>
    <definedName name="BEx5LKQJG40DO2JR1ZF6KD3PON9K" hidden="1">#REF!</definedName>
    <definedName name="BEx5LQA84QRPGAR4FLC7MCT3H9EN" localSheetId="29" hidden="1">#REF!</definedName>
    <definedName name="BEx5LQA84QRPGAR4FLC7MCT3H9EN" hidden="1">#REF!</definedName>
    <definedName name="BEx5LRMNU3HXIE1BUMDHRU31F7JJ" localSheetId="29" hidden="1">#REF!</definedName>
    <definedName name="BEx5LRMNU3HXIE1BUMDHRU31F7JJ" hidden="1">#REF!</definedName>
    <definedName name="BEx5LSJ1LPUAX3ENSPECWPG4J7D1" localSheetId="29" hidden="1">#REF!</definedName>
    <definedName name="BEx5LSJ1LPUAX3ENSPECWPG4J7D1" hidden="1">#REF!</definedName>
    <definedName name="BEx5LTKQ8RQWJE4BC88OP928893U" localSheetId="29" hidden="1">#REF!</definedName>
    <definedName name="BEx5LTKQ8RQWJE4BC88OP928893U" hidden="1">#REF!</definedName>
    <definedName name="BEx5M4D4KHXU4JXKDEHZZNRG7NRA" localSheetId="29" hidden="1">#REF!</definedName>
    <definedName name="BEx5M4D4KHXU4JXKDEHZZNRG7NRA" hidden="1">#REF!</definedName>
    <definedName name="BEx5MB9BR71LZDG7XXQ2EO58JC5F" localSheetId="29" hidden="1">#REF!</definedName>
    <definedName name="BEx5MB9BR71LZDG7XXQ2EO58JC5F" hidden="1">#REF!</definedName>
    <definedName name="BEx5MHEF05EVRV5DPTG4KMPWZSUS" localSheetId="29" hidden="1">#REF!</definedName>
    <definedName name="BEx5MHEF05EVRV5DPTG4KMPWZSUS" hidden="1">#REF!</definedName>
    <definedName name="BEx5MLQZM68YQSKARVWTTPINFQ2C" localSheetId="29" hidden="1">#REF!</definedName>
    <definedName name="BEx5MLQZM68YQSKARVWTTPINFQ2C" hidden="1">#REF!</definedName>
    <definedName name="BEx5MMCJMU7FOOWUCW9EA13B7V5F" localSheetId="29" hidden="1">#REF!</definedName>
    <definedName name="BEx5MMCJMU7FOOWUCW9EA13B7V5F" hidden="1">#REF!</definedName>
    <definedName name="BEx5MVXTKNBXHNWTL43C670E4KXC" localSheetId="29" hidden="1">#REF!</definedName>
    <definedName name="BEx5MVXTKNBXHNWTL43C670E4KXC" hidden="1">#REF!</definedName>
    <definedName name="BEx5MWZGZ3VRB5418C2RNF9H17BQ" localSheetId="29" hidden="1">#REF!</definedName>
    <definedName name="BEx5MWZGZ3VRB5418C2RNF9H17BQ" hidden="1">#REF!</definedName>
    <definedName name="BEx5MX4YD2QV39W04QH9C6AOA0FB" localSheetId="29" hidden="1">#REF!</definedName>
    <definedName name="BEx5MX4YD2QV39W04QH9C6AOA0FB" hidden="1">#REF!</definedName>
    <definedName name="BEx5N3A8LULD7YBJH5J83X27PZSW" localSheetId="29" hidden="1">#REF!</definedName>
    <definedName name="BEx5N3A8LULD7YBJH5J83X27PZSW" hidden="1">#REF!</definedName>
    <definedName name="BEx5N4XI4PWB1W9PMZ4O5R0HWTYD" localSheetId="29" hidden="1">#REF!</definedName>
    <definedName name="BEx5N4XI4PWB1W9PMZ4O5R0HWTYD" hidden="1">#REF!</definedName>
    <definedName name="BEx5N8DH1SY888WI2GZ2D6E9XCXB" localSheetId="29" hidden="1">#REF!</definedName>
    <definedName name="BEx5N8DH1SY888WI2GZ2D6E9XCXB" hidden="1">#REF!</definedName>
    <definedName name="BEx5NA68N6FJFX9UJXK4M14U487F" localSheetId="29" hidden="1">#REF!</definedName>
    <definedName name="BEx5NA68N6FJFX9UJXK4M14U487F" hidden="1">#REF!</definedName>
    <definedName name="BEx5NIKBG2GDJOYGE3WCXKU7YY51" localSheetId="29" hidden="1">#REF!</definedName>
    <definedName name="BEx5NIKBG2GDJOYGE3WCXKU7YY51" hidden="1">#REF!</definedName>
    <definedName name="BEx5NV06L5J5IMKGOMGKGJ4PBZCD" localSheetId="29" hidden="1">#REF!</definedName>
    <definedName name="BEx5NV06L5J5IMKGOMGKGJ4PBZCD" hidden="1">#REF!</definedName>
    <definedName name="BEx5NW1V6AB25NEEX9VPHRXWJDSS" localSheetId="29" hidden="1">#REF!</definedName>
    <definedName name="BEx5NW1V6AB25NEEX9VPHRXWJDSS" hidden="1">#REF!</definedName>
    <definedName name="BEx5NWSXWACAUHWVZAI57DGZ8OCQ" localSheetId="29" hidden="1">#REF!</definedName>
    <definedName name="BEx5NWSXWACAUHWVZAI57DGZ8OCQ" hidden="1">#REF!</definedName>
    <definedName name="BEx5NZSSQ6PY99ZX2D7Q9IGOR34W" localSheetId="29" hidden="1">#REF!</definedName>
    <definedName name="BEx5NZSSQ6PY99ZX2D7Q9IGOR34W" hidden="1">#REF!</definedName>
    <definedName name="BEx5O2N9HTGG4OJHR62PKFMNZTTW" localSheetId="29" hidden="1">#REF!</definedName>
    <definedName name="BEx5O2N9HTGG4OJHR62PKFMNZTTW" hidden="1">#REF!</definedName>
    <definedName name="BEx5O3ZUQ2OARA1CDOZ3NC4UE5AA" localSheetId="29" hidden="1">#REF!</definedName>
    <definedName name="BEx5O3ZUQ2OARA1CDOZ3NC4UE5AA" hidden="1">#REF!</definedName>
    <definedName name="BEx5OAFS0NJ2CB86A02E1JYHMLQ1" localSheetId="29" hidden="1">#REF!</definedName>
    <definedName name="BEx5OAFS0NJ2CB86A02E1JYHMLQ1" hidden="1">#REF!</definedName>
    <definedName name="BEx5OG4RPU8W1ETWDWM234NYYYEN" localSheetId="29" hidden="1">#REF!</definedName>
    <definedName name="BEx5OG4RPU8W1ETWDWM234NYYYEN" hidden="1">#REF!</definedName>
    <definedName name="BEx5OP9Y43F99O2IT69MKCCXGL61" localSheetId="29" hidden="1">#REF!</definedName>
    <definedName name="BEx5OP9Y43F99O2IT69MKCCXGL61" hidden="1">#REF!</definedName>
    <definedName name="BEx5P9Y9RDXNUAJ6CZ2LHMM8IM7T" localSheetId="29" hidden="1">#REF!</definedName>
    <definedName name="BEx5P9Y9RDXNUAJ6CZ2LHMM8IM7T" hidden="1">#REF!</definedName>
    <definedName name="BEx5PHWB2C0D5QLP3BZIP3UO7DIZ" localSheetId="29" hidden="1">#REF!</definedName>
    <definedName name="BEx5PHWB2C0D5QLP3BZIP3UO7DIZ" hidden="1">#REF!</definedName>
    <definedName name="BEx5PJP02W68K2E46L5C5YBSNU6T" localSheetId="29" hidden="1">#REF!</definedName>
    <definedName name="BEx5PJP02W68K2E46L5C5YBSNU6T" hidden="1">#REF!</definedName>
    <definedName name="BEx5PLCA8DOMAU315YCS5275L2HS" localSheetId="29" hidden="1">#REF!</definedName>
    <definedName name="BEx5PLCA8DOMAU315YCS5275L2HS" hidden="1">#REF!</definedName>
    <definedName name="BEx5PRXMZ5M65Z732WNNGV564C2J" localSheetId="29" hidden="1">#REF!</definedName>
    <definedName name="BEx5PRXMZ5M65Z732WNNGV564C2J" hidden="1">#REF!</definedName>
    <definedName name="BEx5Q29Y91E64DPE0YY53A6YHF3Y" localSheetId="29" hidden="1">#REF!</definedName>
    <definedName name="BEx5Q29Y91E64DPE0YY53A6YHF3Y" hidden="1">#REF!</definedName>
    <definedName name="BEx5QPSW4IPLH50WSR87HRER05RF" localSheetId="29" hidden="1">#REF!</definedName>
    <definedName name="BEx5QPSW4IPLH50WSR87HRER05RF" hidden="1">#REF!</definedName>
    <definedName name="BEx73V0EP8EMNRC3EZJJKKVKWQVB" localSheetId="29" hidden="1">#REF!</definedName>
    <definedName name="BEx73V0EP8EMNRC3EZJJKKVKWQVB" hidden="1">#REF!</definedName>
    <definedName name="BEx741WJHIJVXUX131SBXTVW8D71" localSheetId="29" hidden="1">#REF!</definedName>
    <definedName name="BEx741WJHIJVXUX131SBXTVW8D71" hidden="1">#REF!</definedName>
    <definedName name="BEx74Q6H3O7133AWQXWC21MI2UFT" localSheetId="29" hidden="1">#REF!</definedName>
    <definedName name="BEx74Q6H3O7133AWQXWC21MI2UFT" hidden="1">#REF!</definedName>
    <definedName name="BEx74R2VQ8BSMKPX25262AU3VZF7" localSheetId="29" hidden="1">#REF!</definedName>
    <definedName name="BEx74R2VQ8BSMKPX25262AU3VZF7" hidden="1">#REF!</definedName>
    <definedName name="BEx74W6BJ8ENO3J25WNM5H5APKA3" localSheetId="29" hidden="1">#REF!</definedName>
    <definedName name="BEx74W6BJ8ENO3J25WNM5H5APKA3" hidden="1">#REF!</definedName>
    <definedName name="BEx74YKLW1FKLWC3DJ2ELZBZBY1M" localSheetId="29" hidden="1">#REF!</definedName>
    <definedName name="BEx74YKLW1FKLWC3DJ2ELZBZBY1M" hidden="1">#REF!</definedName>
    <definedName name="BEx755GRRD9BL27YHLH5QWIYLWB7" localSheetId="29" hidden="1">#REF!</definedName>
    <definedName name="BEx755GRRD9BL27YHLH5QWIYLWB7" hidden="1">#REF!</definedName>
    <definedName name="BEx759D1D5SXS5ELLZVBI0SXYUNF" localSheetId="29" hidden="1">#REF!</definedName>
    <definedName name="BEx759D1D5SXS5ELLZVBI0SXYUNF" hidden="1">#REF!</definedName>
    <definedName name="BEx75DPEQTX055IZ2L8UVLJOT1DD" localSheetId="29" hidden="1">#REF!</definedName>
    <definedName name="BEx75DPEQTX055IZ2L8UVLJOT1DD" hidden="1">#REF!</definedName>
    <definedName name="BEx75GJZSZHUDN6OOAGQYFUDA2LP" localSheetId="29" hidden="1">#REF!</definedName>
    <definedName name="BEx75GJZSZHUDN6OOAGQYFUDA2LP" hidden="1">#REF!</definedName>
    <definedName name="BEx75HGCCV5K4UCJWYV8EV9AG5YT" localSheetId="29" hidden="1">#REF!</definedName>
    <definedName name="BEx75HGCCV5K4UCJWYV8EV9AG5YT" hidden="1">#REF!</definedName>
    <definedName name="BEx75PZT8TY5P13U978NVBUXKHT4" localSheetId="29" hidden="1">#REF!</definedName>
    <definedName name="BEx75PZT8TY5P13U978NVBUXKHT4" hidden="1">#REF!</definedName>
    <definedName name="BEx75T55F7GML8V1DMWL26WRT006" localSheetId="29" hidden="1">#REF!</definedName>
    <definedName name="BEx75T55F7GML8V1DMWL26WRT006" hidden="1">#REF!</definedName>
    <definedName name="BEx75VJGR07JY6UUWURQ4PJ29UKC" localSheetId="29" hidden="1">#REF!</definedName>
    <definedName name="BEx75VJGR07JY6UUWURQ4PJ29UKC" hidden="1">#REF!</definedName>
    <definedName name="BEx7696AZUPB1PK30JJQUWUELQPJ" localSheetId="29" hidden="1">#REF!</definedName>
    <definedName name="BEx7696AZUPB1PK30JJQUWUELQPJ" hidden="1">#REF!</definedName>
    <definedName name="BEx76PNR8S4T4VUQS0KU58SEX0VN" localSheetId="29" hidden="1">#REF!</definedName>
    <definedName name="BEx76PNR8S4T4VUQS0KU58SEX0VN" hidden="1">#REF!</definedName>
    <definedName name="BEx76YY7ODSIKDD9VDF9TLTDM18I" localSheetId="29" hidden="1">#REF!</definedName>
    <definedName name="BEx76YY7ODSIKDD9VDF9TLTDM18I" hidden="1">#REF!</definedName>
    <definedName name="BEx7705E86I9B7DTKMMJMAFSYMUL" localSheetId="29" hidden="1">#REF!</definedName>
    <definedName name="BEx7705E86I9B7DTKMMJMAFSYMUL" hidden="1">#REF!</definedName>
    <definedName name="BEx7741OUGLA0WJQLQRUJSL4DE00" localSheetId="29" hidden="1">#REF!</definedName>
    <definedName name="BEx7741OUGLA0WJQLQRUJSL4DE00" hidden="1">#REF!</definedName>
    <definedName name="BEx774N83DXLJZ54Q42PWIJZ2DN1" localSheetId="29" hidden="1">#REF!</definedName>
    <definedName name="BEx774N83DXLJZ54Q42PWIJZ2DN1" hidden="1">#REF!</definedName>
    <definedName name="BEx779QNIY3061ZV9BR462WKEGRW" localSheetId="29" hidden="1">#REF!</definedName>
    <definedName name="BEx779QNIY3061ZV9BR462WKEGRW" hidden="1">#REF!</definedName>
    <definedName name="BEx77G19QU9A95CNHE6QMVSQR2T3" localSheetId="29" hidden="1">#REF!</definedName>
    <definedName name="BEx77G19QU9A95CNHE6QMVSQR2T3" hidden="1">#REF!</definedName>
    <definedName name="BEx77P0S3GVMS7BJUL9OWUGJ1B02" localSheetId="29" hidden="1">#REF!</definedName>
    <definedName name="BEx77P0S3GVMS7BJUL9OWUGJ1B02" hidden="1">#REF!</definedName>
    <definedName name="BEx77QDESURI6WW5582YXSK3A972" localSheetId="29" hidden="1">#REF!</definedName>
    <definedName name="BEx77QDESURI6WW5582YXSK3A972" hidden="1">#REF!</definedName>
    <definedName name="BEx77VBI9XOPFHKEWU5EHQ9J675Y" localSheetId="29" hidden="1">#REF!</definedName>
    <definedName name="BEx77VBI9XOPFHKEWU5EHQ9J675Y" hidden="1">#REF!</definedName>
    <definedName name="BEx7809GQOCLHSNH95VOYIX7P1TV" localSheetId="29" hidden="1">#REF!</definedName>
    <definedName name="BEx7809GQOCLHSNH95VOYIX7P1TV" hidden="1">#REF!</definedName>
    <definedName name="BEx780K8XAXUHGVZGZWQ74DK4CI3" localSheetId="29" hidden="1">#REF!</definedName>
    <definedName name="BEx780K8XAXUHGVZGZWQ74DK4CI3" hidden="1">#REF!</definedName>
    <definedName name="BEx78226TN58UE0CTY98YEDU0LSL" localSheetId="29" hidden="1">#REF!</definedName>
    <definedName name="BEx78226TN58UE0CTY98YEDU0LSL" hidden="1">#REF!</definedName>
    <definedName name="BEx7881ZZBWHRAX6W2GY19J8MGEQ" localSheetId="29" hidden="1">#REF!</definedName>
    <definedName name="BEx7881ZZBWHRAX6W2GY19J8MGEQ" hidden="1">#REF!</definedName>
    <definedName name="BEx78BSYINF85GYNSCIRD95PH86Q" localSheetId="29" hidden="1">#REF!</definedName>
    <definedName name="BEx78BSYINF85GYNSCIRD95PH86Q" hidden="1">#REF!</definedName>
    <definedName name="BEx78HHRIWDLHQX2LG0HWFRYEL1T" localSheetId="29" hidden="1">#REF!</definedName>
    <definedName name="BEx78HHRIWDLHQX2LG0HWFRYEL1T" hidden="1">#REF!</definedName>
    <definedName name="BEx78QC4X2YVM9K6MQRB2WJG36N3" localSheetId="29" hidden="1">#REF!</definedName>
    <definedName name="BEx78QC4X2YVM9K6MQRB2WJG36N3" hidden="1">#REF!</definedName>
    <definedName name="BEx78QMXZ2P1ZB3HJ9O50DWHCMXR" localSheetId="29" hidden="1">#REF!</definedName>
    <definedName name="BEx78QMXZ2P1ZB3HJ9O50DWHCMXR" hidden="1">#REF!</definedName>
    <definedName name="BEx78SFO5VR28677DWZEMDN7G86X" localSheetId="29" hidden="1">#REF!</definedName>
    <definedName name="BEx78SFO5VR28677DWZEMDN7G86X" hidden="1">#REF!</definedName>
    <definedName name="BEx78SFOYH1Z0ZDTO47W2M60TW6K" localSheetId="29" hidden="1">#REF!</definedName>
    <definedName name="BEx78SFOYH1Z0ZDTO47W2M60TW6K" hidden="1">#REF!</definedName>
    <definedName name="BEx7974EARYYX2ICWU0YC50VO5D8" localSheetId="29" hidden="1">#REF!</definedName>
    <definedName name="BEx7974EARYYX2ICWU0YC50VO5D8" hidden="1">#REF!</definedName>
    <definedName name="BEx79JK3E6JO8MX4O35A5G8NZCC8" localSheetId="29" hidden="1">#REF!</definedName>
    <definedName name="BEx79JK3E6JO8MX4O35A5G8NZCC8" hidden="1">#REF!</definedName>
    <definedName name="BEx79OCP4HQ6XP8EWNGEUDLOZBBS" localSheetId="29" hidden="1">#REF!</definedName>
    <definedName name="BEx79OCP4HQ6XP8EWNGEUDLOZBBS" hidden="1">#REF!</definedName>
    <definedName name="BEx79SEAYKUZB0H4LYBCD6WWJBG2" localSheetId="29" hidden="1">#REF!</definedName>
    <definedName name="BEx79SEAYKUZB0H4LYBCD6WWJBG2" hidden="1">#REF!</definedName>
    <definedName name="BEx79SJRHTLS9PYM69O9BWW1FMJK" localSheetId="29" hidden="1">#REF!</definedName>
    <definedName name="BEx79SJRHTLS9PYM69O9BWW1FMJK" hidden="1">#REF!</definedName>
    <definedName name="BEx79YJJLBELICW9F9FRYSCQ101L" localSheetId="29" hidden="1">#REF!</definedName>
    <definedName name="BEx79YJJLBELICW9F9FRYSCQ101L" hidden="1">#REF!</definedName>
    <definedName name="BEx79YUC7B0V77FSBGIRCY1BR4VK" localSheetId="29" hidden="1">#REF!</definedName>
    <definedName name="BEx79YUC7B0V77FSBGIRCY1BR4VK" hidden="1">#REF!</definedName>
    <definedName name="BEx7A06T3RC2891FUX05G3QPRAUE" localSheetId="29" hidden="1">#REF!</definedName>
    <definedName name="BEx7A06T3RC2891FUX05G3QPRAUE" hidden="1">#REF!</definedName>
    <definedName name="BEx7A9S3JA1X7FH4CFSQLTZC4691" localSheetId="29" hidden="1">#REF!</definedName>
    <definedName name="BEx7A9S3JA1X7FH4CFSQLTZC4691" hidden="1">#REF!</definedName>
    <definedName name="BEx7ABA2C9IWH5VSLVLLLCY62161" localSheetId="29" hidden="1">#REF!</definedName>
    <definedName name="BEx7ABA2C9IWH5VSLVLLLCY62161" hidden="1">#REF!</definedName>
    <definedName name="BEx7AE4LPLX8N85BYB0WCO5S7ZPV" localSheetId="29" hidden="1">#REF!</definedName>
    <definedName name="BEx7AE4LPLX8N85BYB0WCO5S7ZPV" hidden="1">#REF!</definedName>
    <definedName name="BEx7AR0EEP9O5JPPEKQWG1TC860T" localSheetId="29" hidden="1">#REF!</definedName>
    <definedName name="BEx7AR0EEP9O5JPPEKQWG1TC860T" hidden="1">#REF!</definedName>
    <definedName name="BEx7ASD1I654MEDCO6GGWA95PXSC" localSheetId="29" hidden="1">#REF!</definedName>
    <definedName name="BEx7ASD1I654MEDCO6GGWA95PXSC" hidden="1">#REF!</definedName>
    <definedName name="BEx7AURD3S7JGN4D3YK1QAG6TAFA" localSheetId="29" hidden="1">#REF!</definedName>
    <definedName name="BEx7AURD3S7JGN4D3YK1QAG6TAFA" hidden="1">#REF!</definedName>
    <definedName name="BEx7AVCX9S5RJP3NSZ4QM4E6ERDT" localSheetId="29" hidden="1">#REF!</definedName>
    <definedName name="BEx7AVCX9S5RJP3NSZ4QM4E6ERDT" hidden="1">#REF!</definedName>
    <definedName name="BEx7AVYIGP0930MV5JEBWRYCJN68" localSheetId="29" hidden="1">#REF!</definedName>
    <definedName name="BEx7AVYIGP0930MV5JEBWRYCJN68" hidden="1">#REF!</definedName>
    <definedName name="BEx7B6LH6917TXOSAAQ6U7HVF018" localSheetId="29" hidden="1">#REF!</definedName>
    <definedName name="BEx7B6LH6917TXOSAAQ6U7HVF018" hidden="1">#REF!</definedName>
    <definedName name="BEx7BN8E88JR3K1BSLAZRPSFPQ9L" localSheetId="29" hidden="1">#REF!</definedName>
    <definedName name="BEx7BN8E88JR3K1BSLAZRPSFPQ9L" hidden="1">#REF!</definedName>
    <definedName name="BEx7BP14RMS3638K85OM4NCYLRHG" localSheetId="29" hidden="1">#REF!</definedName>
    <definedName name="BEx7BP14RMS3638K85OM4NCYLRHG" hidden="1">#REF!</definedName>
    <definedName name="BEx7BPXFZXJ79FQ0E8AQE21PGVHA" localSheetId="29" hidden="1">#REF!</definedName>
    <definedName name="BEx7BPXFZXJ79FQ0E8AQE21PGVHA" hidden="1">#REF!</definedName>
    <definedName name="BEx7C04AM39DQMC1TIX7CFZ2ADHX" localSheetId="29" hidden="1">#REF!</definedName>
    <definedName name="BEx7C04AM39DQMC1TIX7CFZ2ADHX" hidden="1">#REF!</definedName>
    <definedName name="BEx7C346X4AX2J1QPM4NBC7JL5W9" localSheetId="29" hidden="1">#REF!</definedName>
    <definedName name="BEx7C346X4AX2J1QPM4NBC7JL5W9" hidden="1">#REF!</definedName>
    <definedName name="BEx7C40F0PQURHPI6YQ39NFIR86Z" localSheetId="29" hidden="1">#REF!</definedName>
    <definedName name="BEx7C40F0PQURHPI6YQ39NFIR86Z" hidden="1">#REF!</definedName>
    <definedName name="BEx7C7B9VCY7N0H7N1NH6HNNH724" localSheetId="29" hidden="1">#REF!</definedName>
    <definedName name="BEx7C7B9VCY7N0H7N1NH6HNNH724" hidden="1">#REF!</definedName>
    <definedName name="BEx7C93VR7SYRIJS1JO8YZKSFAW9" localSheetId="29" hidden="1">#REF!</definedName>
    <definedName name="BEx7C93VR7SYRIJS1JO8YZKSFAW9" hidden="1">#REF!</definedName>
    <definedName name="BEx7CCPC6R1KQQZ2JQU6EFI1G0RM" localSheetId="29" hidden="1">#REF!</definedName>
    <definedName name="BEx7CCPC6R1KQQZ2JQU6EFI1G0RM" hidden="1">#REF!</definedName>
    <definedName name="BEx7CIJST9GLS2QD383UK7VUDTGL" localSheetId="29" hidden="1">#REF!</definedName>
    <definedName name="BEx7CIJST9GLS2QD383UK7VUDTGL" hidden="1">#REF!</definedName>
    <definedName name="BEx7CO8T2XKC7GHDSYNAWTZ9L7YR" localSheetId="29" hidden="1">#REF!</definedName>
    <definedName name="BEx7CO8T2XKC7GHDSYNAWTZ9L7YR" hidden="1">#REF!</definedName>
    <definedName name="BEx7CW1CF00DO8A36UNC2X7K65C2" localSheetId="29" hidden="1">#REF!</definedName>
    <definedName name="BEx7CW1CF00DO8A36UNC2X7K65C2" hidden="1">#REF!</definedName>
    <definedName name="BEx7CW6NFRL2P4XWP0MWHIYA97KF" localSheetId="29" hidden="1">#REF!</definedName>
    <definedName name="BEx7CW6NFRL2P4XWP0MWHIYA97KF" hidden="1">#REF!</definedName>
    <definedName name="BEx7CZXN83U7XFVGG1P1N6ZCQK7U" localSheetId="29" hidden="1">#REF!</definedName>
    <definedName name="BEx7CZXN83U7XFVGG1P1N6ZCQK7U" hidden="1">#REF!</definedName>
    <definedName name="BEx7D14R4J25CLH301NHMGU8FSWM" localSheetId="29" hidden="1">#REF!</definedName>
    <definedName name="BEx7D14R4J25CLH301NHMGU8FSWM" hidden="1">#REF!</definedName>
    <definedName name="BEx7D38BE0Z9QLQBDMGARM9USFPM" localSheetId="29" hidden="1">#REF!</definedName>
    <definedName name="BEx7D38BE0Z9QLQBDMGARM9USFPM" hidden="1">#REF!</definedName>
    <definedName name="BEx7D5RWKRS4W71J4NZ6ZSFHPKFT" localSheetId="29" hidden="1">#REF!</definedName>
    <definedName name="BEx7D5RWKRS4W71J4NZ6ZSFHPKFT" hidden="1">#REF!</definedName>
    <definedName name="BEx7D8H1TPOX1UN17QZYEV7Q58GA" localSheetId="29" hidden="1">#REF!</definedName>
    <definedName name="BEx7D8H1TPOX1UN17QZYEV7Q58GA" hidden="1">#REF!</definedName>
    <definedName name="BEx7DGF13H2074LRWFZQ45PZ6JPX" localSheetId="29" hidden="1">#REF!</definedName>
    <definedName name="BEx7DGF13H2074LRWFZQ45PZ6JPX" hidden="1">#REF!</definedName>
    <definedName name="BEx7DHBE0SOC5KXWWQ73WUDBRX8J" localSheetId="29" hidden="1">#REF!</definedName>
    <definedName name="BEx7DHBE0SOC5KXWWQ73WUDBRX8J" hidden="1">#REF!</definedName>
    <definedName name="BEx7DKWUXEDIISSX4GDD4YYT887F" localSheetId="29" hidden="1">#REF!</definedName>
    <definedName name="BEx7DKWUXEDIISSX4GDD4YYT887F" hidden="1">#REF!</definedName>
    <definedName name="BEx7DMUYR2HC26WW7AOB1TULERMB" localSheetId="29" hidden="1">#REF!</definedName>
    <definedName name="BEx7DMUYR2HC26WW7AOB1TULERMB" hidden="1">#REF!</definedName>
    <definedName name="BEx7DVJTRV44IMJIBFXELE67SZ7S" localSheetId="29" hidden="1">#REF!</definedName>
    <definedName name="BEx7DVJTRV44IMJIBFXELE67SZ7S" hidden="1">#REF!</definedName>
    <definedName name="BEx7DVUMFCI5INHMVFIJ44RTTSTT" localSheetId="29" hidden="1">#REF!</definedName>
    <definedName name="BEx7DVUMFCI5INHMVFIJ44RTTSTT" hidden="1">#REF!</definedName>
    <definedName name="BEx7E2QT2U8THYOKBPXONB1B47WH" localSheetId="29" hidden="1">#REF!</definedName>
    <definedName name="BEx7E2QT2U8THYOKBPXONB1B47WH" hidden="1">#REF!</definedName>
    <definedName name="BEx7E5QP7W6UKO74F5Y0VJ741HS5" localSheetId="29" hidden="1">#REF!</definedName>
    <definedName name="BEx7E5QP7W6UKO74F5Y0VJ741HS5" hidden="1">#REF!</definedName>
    <definedName name="BEx7E6N29HGH3I47AFB2DCS6MVS6" localSheetId="29" hidden="1">#REF!</definedName>
    <definedName name="BEx7E6N29HGH3I47AFB2DCS6MVS6" hidden="1">#REF!</definedName>
    <definedName name="BEx7EBA8IYHQKT7IQAOAML660SYA" localSheetId="29" hidden="1">#REF!</definedName>
    <definedName name="BEx7EBA8IYHQKT7IQAOAML660SYA" hidden="1">#REF!</definedName>
    <definedName name="BEx7EI6C8MCRZFEQYUBE5FSUTIHK" localSheetId="29" hidden="1">#REF!</definedName>
    <definedName name="BEx7EI6C8MCRZFEQYUBE5FSUTIHK" hidden="1">#REF!</definedName>
    <definedName name="BEx7EI6DL1Z6UWLFBXAKVGZTKHWJ" localSheetId="29" hidden="1">#REF!</definedName>
    <definedName name="BEx7EI6DL1Z6UWLFBXAKVGZTKHWJ" hidden="1">#REF!</definedName>
    <definedName name="BEx7EQKHX7GZYOLXRDU534TT4H64" localSheetId="29" hidden="1">#REF!</definedName>
    <definedName name="BEx7EQKHX7GZYOLXRDU534TT4H64" hidden="1">#REF!</definedName>
    <definedName name="BEx7ETV6L1TM7JSXJIGK3FC6RVZW" localSheetId="29" hidden="1">#REF!</definedName>
    <definedName name="BEx7ETV6L1TM7JSXJIGK3FC6RVZW" hidden="1">#REF!</definedName>
    <definedName name="BEx7EYYLHMBYQTH6I377FCQS7CSX" localSheetId="29" hidden="1">#REF!</definedName>
    <definedName name="BEx7EYYLHMBYQTH6I377FCQS7CSX" hidden="1">#REF!</definedName>
    <definedName name="BEx7FCLG1RYI2SNOU1Y2GQZNZSWA" localSheetId="29" hidden="1">#REF!</definedName>
    <definedName name="BEx7FCLG1RYI2SNOU1Y2GQZNZSWA" hidden="1">#REF!</definedName>
    <definedName name="BEx7FN32ZGWOAA4TTH79KINTDWR9" localSheetId="29" hidden="1">#REF!</definedName>
    <definedName name="BEx7FN32ZGWOAA4TTH79KINTDWR9" hidden="1">#REF!</definedName>
    <definedName name="BEx7FV0WJHXL6X5JNQ2ZX45PX49P" localSheetId="29" hidden="1">#REF!</definedName>
    <definedName name="BEx7FV0WJHXL6X5JNQ2ZX45PX49P" hidden="1">#REF!</definedName>
    <definedName name="BEx7G82CKM3NIY1PHNFK28M09PCH" localSheetId="29" hidden="1">#REF!</definedName>
    <definedName name="BEx7G82CKM3NIY1PHNFK28M09PCH" hidden="1">#REF!</definedName>
    <definedName name="BEx7GR3ENYWRXXS5IT0UMEGOLGUH" localSheetId="29" hidden="1">#REF!</definedName>
    <definedName name="BEx7GR3ENYWRXXS5IT0UMEGOLGUH" hidden="1">#REF!</definedName>
    <definedName name="BEx7GSAL6P7TASL8MB63RFST1LJL" localSheetId="29" hidden="1">#REF!</definedName>
    <definedName name="BEx7GSAL6P7TASL8MB63RFST1LJL" hidden="1">#REF!</definedName>
    <definedName name="BEx7H0JD6I5I8WQLLWOYWY5YWPQE" localSheetId="29" hidden="1">#REF!</definedName>
    <definedName name="BEx7H0JD6I5I8WQLLWOYWY5YWPQE" hidden="1">#REF!</definedName>
    <definedName name="BEx7H14XCXH7WEXEY1HVO53A6AGH" localSheetId="29" hidden="1">#REF!</definedName>
    <definedName name="BEx7H14XCXH7WEXEY1HVO53A6AGH" hidden="1">#REF!</definedName>
    <definedName name="BEx7HGVBEF4LEIF6RC14N3PSU461" localSheetId="29" hidden="1">#REF!</definedName>
    <definedName name="BEx7HGVBEF4LEIF6RC14N3PSU461" hidden="1">#REF!</definedName>
    <definedName name="BEx7HQ5T9FZ42QWS09UO4DT42Y0R" localSheetId="29" hidden="1">#REF!</definedName>
    <definedName name="BEx7HQ5T9FZ42QWS09UO4DT42Y0R" hidden="1">#REF!</definedName>
    <definedName name="BEx7HRCZE3CVGON1HV07MT5MNDZ3" localSheetId="29" hidden="1">#REF!</definedName>
    <definedName name="BEx7HRCZE3CVGON1HV07MT5MNDZ3" hidden="1">#REF!</definedName>
    <definedName name="BEx7HWGE2CANG5M17X4C8YNC3N8F" localSheetId="29" hidden="1">#REF!</definedName>
    <definedName name="BEx7HWGE2CANG5M17X4C8YNC3N8F" hidden="1">#REF!</definedName>
    <definedName name="BEx7IB54GU5UCTJS549UBDW43EJL" localSheetId="29" hidden="1">#REF!</definedName>
    <definedName name="BEx7IB54GU5UCTJS549UBDW43EJL" hidden="1">#REF!</definedName>
    <definedName name="BEx7IBVYN47SFZIA0K4MDKQZNN9V" localSheetId="29" hidden="1">#REF!</definedName>
    <definedName name="BEx7IBVYN47SFZIA0K4MDKQZNN9V" hidden="1">#REF!</definedName>
    <definedName name="BEx7IGOMJB39HUONENRXTK1MFHGE" localSheetId="29" hidden="1">#REF!</definedName>
    <definedName name="BEx7IGOMJB39HUONENRXTK1MFHGE" hidden="1">#REF!</definedName>
    <definedName name="BEx7ISO6LTCYYDK0J6IN4PG2P6SW" localSheetId="29" hidden="1">#REF!</definedName>
    <definedName name="BEx7ISO6LTCYYDK0J6IN4PG2P6SW" hidden="1">#REF!</definedName>
    <definedName name="BEx7IV2IJ5WT7UC0UG7WP0WF2JZI" localSheetId="29" hidden="1">#REF!</definedName>
    <definedName name="BEx7IV2IJ5WT7UC0UG7WP0WF2JZI" hidden="1">#REF!</definedName>
    <definedName name="BEx7IXGU74GE5E4S6W4Z13AR092Y" localSheetId="29" hidden="1">#REF!</definedName>
    <definedName name="BEx7IXGU74GE5E4S6W4Z13AR092Y" hidden="1">#REF!</definedName>
    <definedName name="BEx7J4YL8Q3BI1MLH16YYQ18IJRD" localSheetId="29" hidden="1">#REF!</definedName>
    <definedName name="BEx7J4YL8Q3BI1MLH16YYQ18IJRD" hidden="1">#REF!</definedName>
    <definedName name="BEx7J5K5QVUOXI6A663KUWL6PO3O" localSheetId="29" hidden="1">#REF!</definedName>
    <definedName name="BEx7J5K5QVUOXI6A663KUWL6PO3O" hidden="1">#REF!</definedName>
    <definedName name="BEx7JH3HGBPI07OHZ5LFYK0UFZQR" localSheetId="29" hidden="1">#REF!</definedName>
    <definedName name="BEx7JH3HGBPI07OHZ5LFYK0UFZQR" hidden="1">#REF!</definedName>
    <definedName name="BEx7JRL3MHRMVLQF3EN15MXRPN68" localSheetId="29" hidden="1">#REF!</definedName>
    <definedName name="BEx7JRL3MHRMVLQF3EN15MXRPN68" hidden="1">#REF!</definedName>
    <definedName name="BEx7JV194190CNM6WWGQ3UBJ3CHH" localSheetId="29" hidden="1">#REF!</definedName>
    <definedName name="BEx7JV194190CNM6WWGQ3UBJ3CHH" hidden="1">#REF!</definedName>
    <definedName name="BEx7JZJ4AE8AGMWPK3XPBTBUBZ48" localSheetId="29" hidden="1">#REF!</definedName>
    <definedName name="BEx7JZJ4AE8AGMWPK3XPBTBUBZ48" hidden="1">#REF!</definedName>
    <definedName name="BEx7K7GZ607XQOGB81A1HINBTGOZ" localSheetId="29" hidden="1">#REF!</definedName>
    <definedName name="BEx7K7GZ607XQOGB81A1HINBTGOZ" hidden="1">#REF!</definedName>
    <definedName name="BEx7KEYPBDXSNROH8M6CDCBN6B50" localSheetId="29" hidden="1">#REF!</definedName>
    <definedName name="BEx7KEYPBDXSNROH8M6CDCBN6B50" hidden="1">#REF!</definedName>
    <definedName name="BEx7KH7PZ0A6FSWA4LAN2CMZ0WSF" localSheetId="29" hidden="1">#REF!</definedName>
    <definedName name="BEx7KH7PZ0A6FSWA4LAN2CMZ0WSF" hidden="1">#REF!</definedName>
    <definedName name="BEx7KNCTL6VMNQP4MFMHOMV1WI1Y" localSheetId="29" hidden="1">#REF!</definedName>
    <definedName name="BEx7KNCTL6VMNQP4MFMHOMV1WI1Y" hidden="1">#REF!</definedName>
    <definedName name="BEx7KSAS8BZT6H8OQCZ5DNSTMO07" localSheetId="29" hidden="1">#REF!</definedName>
    <definedName name="BEx7KSAS8BZT6H8OQCZ5DNSTMO07" hidden="1">#REF!</definedName>
    <definedName name="BEx7KWHTBD21COXVI4HNEQH0Z3L8" localSheetId="29" hidden="1">#REF!</definedName>
    <definedName name="BEx7KWHTBD21COXVI4HNEQH0Z3L8" hidden="1">#REF!</definedName>
    <definedName name="BEx7KXUGRMRSUXCM97Z7VRZQ9JH2" localSheetId="29" hidden="1">#REF!</definedName>
    <definedName name="BEx7KXUGRMRSUXCM97Z7VRZQ9JH2" hidden="1">#REF!</definedName>
    <definedName name="BEx7L5C6U8MP6IZ67BD649WQYJEK" localSheetId="29" hidden="1">#REF!</definedName>
    <definedName name="BEx7L5C6U8MP6IZ67BD649WQYJEK" hidden="1">#REF!</definedName>
    <definedName name="BEx7L8HEYEVTATR0OG5JJO647KNI" localSheetId="29" hidden="1">#REF!</definedName>
    <definedName name="BEx7L8HEYEVTATR0OG5JJO647KNI" hidden="1">#REF!</definedName>
    <definedName name="BEx7L8XOV64OMS15ZFURFEUXLMWF" localSheetId="29" hidden="1">#REF!</definedName>
    <definedName name="BEx7L8XOV64OMS15ZFURFEUXLMWF" hidden="1">#REF!</definedName>
    <definedName name="BEx7LPF478MRAYB9TQ6LDML6O3BY" localSheetId="29" hidden="1">#REF!</definedName>
    <definedName name="BEx7LPF478MRAYB9TQ6LDML6O3BY" hidden="1">#REF!</definedName>
    <definedName name="BEx7LPV780NFCG1VX4EKJ29YXOLZ" localSheetId="29" hidden="1">#REF!</definedName>
    <definedName name="BEx7LPV780NFCG1VX4EKJ29YXOLZ" hidden="1">#REF!</definedName>
    <definedName name="BEx7LQ0PD30NJWOAYKPEYHM9J83B" localSheetId="29" hidden="1">#REF!</definedName>
    <definedName name="BEx7LQ0PD30NJWOAYKPEYHM9J83B" hidden="1">#REF!</definedName>
    <definedName name="BEx7M4EKEDHZ1ZZ91NDLSUNPUFPZ" localSheetId="29" hidden="1">#REF!</definedName>
    <definedName name="BEx7M4EKEDHZ1ZZ91NDLSUNPUFPZ" hidden="1">#REF!</definedName>
    <definedName name="BEx7MAUI1JJFDIJGDW4RWY5384LY" localSheetId="29" hidden="1">#REF!</definedName>
    <definedName name="BEx7MAUI1JJFDIJGDW4RWY5384LY" hidden="1">#REF!</definedName>
    <definedName name="BEx7MI1EW6N7FOBHWJLYC02TZSKR" localSheetId="29" hidden="1">#REF!</definedName>
    <definedName name="BEx7MI1EW6N7FOBHWJLYC02TZSKR" hidden="1">#REF!</definedName>
    <definedName name="BEx7MJZO3UKAMJ53UWOJ5ZD4GGMQ" localSheetId="29" hidden="1">#REF!</definedName>
    <definedName name="BEx7MJZO3UKAMJ53UWOJ5ZD4GGMQ" hidden="1">#REF!</definedName>
    <definedName name="BEx7MO17TZ6L4457Q12FYYLUUZAZ" localSheetId="29" hidden="1">#REF!</definedName>
    <definedName name="BEx7MO17TZ6L4457Q12FYYLUUZAZ" hidden="1">#REF!</definedName>
    <definedName name="BEx7MT4MFNXIVQGAT6D971GZW7CA" localSheetId="29" hidden="1">#REF!</definedName>
    <definedName name="BEx7MT4MFNXIVQGAT6D971GZW7CA" hidden="1">#REF!</definedName>
    <definedName name="BEx7MUMLPPX92MX7SA8S1PLONDL8" localSheetId="29" hidden="1">#REF!</definedName>
    <definedName name="BEx7MUMLPPX92MX7SA8S1PLONDL8" hidden="1">#REF!</definedName>
    <definedName name="BEx7MX0W532Q7CB4V6KFVC9WAOUI" localSheetId="29" hidden="1">#REF!</definedName>
    <definedName name="BEx7MX0W532Q7CB4V6KFVC9WAOUI" hidden="1">#REF!</definedName>
    <definedName name="BEx7NB403NE748IF75RXMWOFQ986" localSheetId="29" hidden="1">#REF!</definedName>
    <definedName name="BEx7NB403NE748IF75RXMWOFQ986" hidden="1">#REF!</definedName>
    <definedName name="BEx7NI062THZAM6I8AJWTFJL91CS" localSheetId="29" hidden="1">#REF!</definedName>
    <definedName name="BEx7NI062THZAM6I8AJWTFJL91CS" hidden="1">#REF!</definedName>
    <definedName name="BEx904S75BPRYMHF0083JF7ES4NG" localSheetId="29" hidden="1">#REF!</definedName>
    <definedName name="BEx904S75BPRYMHF0083JF7ES4NG" hidden="1">#REF!</definedName>
    <definedName name="BEx90HDD4RWF7JZGA8GCGG7D63MG" localSheetId="29" hidden="1">#REF!</definedName>
    <definedName name="BEx90HDD4RWF7JZGA8GCGG7D63MG" hidden="1">#REF!</definedName>
    <definedName name="BEx90HO6UVMFVSV8U0YBZFHNCL38" localSheetId="29" hidden="1">#REF!</definedName>
    <definedName name="BEx90HO6UVMFVSV8U0YBZFHNCL38" hidden="1">#REF!</definedName>
    <definedName name="BEx90VGH5H09ON2QXYC9WIIEU98T" localSheetId="29" hidden="1">#REF!</definedName>
    <definedName name="BEx90VGH5H09ON2QXYC9WIIEU98T" hidden="1">#REF!</definedName>
    <definedName name="BEx9157279000SVN5XNWQ99JY0WU" localSheetId="29" hidden="1">#REF!</definedName>
    <definedName name="BEx9157279000SVN5XNWQ99JY0WU" hidden="1">#REF!</definedName>
    <definedName name="BEx9175B70QXYAU5A8DJPGZQ46L9" localSheetId="29" hidden="1">#REF!</definedName>
    <definedName name="BEx9175B70QXYAU5A8DJPGZQ46L9" hidden="1">#REF!</definedName>
    <definedName name="BEx91AQQRTV87AO27VWHSFZAD4ZR" localSheetId="29" hidden="1">#REF!</definedName>
    <definedName name="BEx91AQQRTV87AO27VWHSFZAD4ZR" hidden="1">#REF!</definedName>
    <definedName name="BEx91L8FLL5CWLA2CDHKCOMGVDZN" localSheetId="29" hidden="1">#REF!</definedName>
    <definedName name="BEx91L8FLL5CWLA2CDHKCOMGVDZN" hidden="1">#REF!</definedName>
    <definedName name="BEx91OTVH9ZDBC3QTORU8RZX4EOC" localSheetId="29" hidden="1">#REF!</definedName>
    <definedName name="BEx91OTVH9ZDBC3QTORU8RZX4EOC" hidden="1">#REF!</definedName>
    <definedName name="BEx91QH5JRZKQP1GPN2SQMR3CKAG" localSheetId="29" hidden="1">#REF!</definedName>
    <definedName name="BEx91QH5JRZKQP1GPN2SQMR3CKAG" hidden="1">#REF!</definedName>
    <definedName name="BEx91ROALDNHO7FI4X8L61RH4UJE" localSheetId="29" hidden="1">#REF!</definedName>
    <definedName name="BEx91ROALDNHO7FI4X8L61RH4UJE" hidden="1">#REF!</definedName>
    <definedName name="BEx91TMID71GVYH0U16QM1RV3PX0" localSheetId="29" hidden="1">#REF!</definedName>
    <definedName name="BEx91TMID71GVYH0U16QM1RV3PX0" hidden="1">#REF!</definedName>
    <definedName name="BEx91VF2D78PAF337E3L2L81K9W2" localSheetId="29" hidden="1">#REF!</definedName>
    <definedName name="BEx91VF2D78PAF337E3L2L81K9W2" hidden="1">#REF!</definedName>
    <definedName name="BEx921PNZ46VORG2VRMWREWIC0SE" localSheetId="29" hidden="1">#REF!</definedName>
    <definedName name="BEx921PNZ46VORG2VRMWREWIC0SE" hidden="1">#REF!</definedName>
    <definedName name="BEx929CVDCG5CFUQWNDLOSNRQ1FN" localSheetId="29" hidden="1">#REF!</definedName>
    <definedName name="BEx929CVDCG5CFUQWNDLOSNRQ1FN" hidden="1">#REF!</definedName>
    <definedName name="BEx92DPEKL5WM5A3CN8674JI0PR3" localSheetId="29" hidden="1">#REF!</definedName>
    <definedName name="BEx92DPEKL5WM5A3CN8674JI0PR3" hidden="1">#REF!</definedName>
    <definedName name="BEx92ER2RMY93TZK0D9L9T3H0GI5" localSheetId="29" hidden="1">#REF!</definedName>
    <definedName name="BEx92ER2RMY93TZK0D9L9T3H0GI5" hidden="1">#REF!</definedName>
    <definedName name="BEx92FI04PJT4LI23KKIHRXWJDTT" localSheetId="29" hidden="1">#REF!</definedName>
    <definedName name="BEx92FI04PJT4LI23KKIHRXWJDTT" hidden="1">#REF!</definedName>
    <definedName name="BEx92HR14HQ9D5JXCSPA4SS4RT62" localSheetId="29" hidden="1">#REF!</definedName>
    <definedName name="BEx92HR14HQ9D5JXCSPA4SS4RT62" hidden="1">#REF!</definedName>
    <definedName name="BEx92HWA2D6A5EX9MFG68G0NOMSN" localSheetId="29" hidden="1">#REF!</definedName>
    <definedName name="BEx92HWA2D6A5EX9MFG68G0NOMSN" hidden="1">#REF!</definedName>
    <definedName name="BEx92I1SQUKW2W7S22E82HLJXRGK" localSheetId="29" hidden="1">#REF!</definedName>
    <definedName name="BEx92I1SQUKW2W7S22E82HLJXRGK" hidden="1">#REF!</definedName>
    <definedName name="BEx92PUBDIXAU1FW5ZAXECMAU0LN" localSheetId="29" hidden="1">#REF!</definedName>
    <definedName name="BEx92PUBDIXAU1FW5ZAXECMAU0LN" hidden="1">#REF!</definedName>
    <definedName name="BEx92S8MHFFIVRQ2YSHZNQGOFUHD" localSheetId="29" hidden="1">#REF!</definedName>
    <definedName name="BEx92S8MHFFIVRQ2YSHZNQGOFUHD" hidden="1">#REF!</definedName>
    <definedName name="BEx92VJ5FJGXISSSMOUAESCSIWFV" localSheetId="29" hidden="1">#REF!</definedName>
    <definedName name="BEx92VJ5FJGXISSSMOUAESCSIWFV" hidden="1">#REF!</definedName>
    <definedName name="BEx93B9OULL2YGC896XXYAAJSTRK" localSheetId="29" hidden="1">#REF!</definedName>
    <definedName name="BEx93B9OULL2YGC896XXYAAJSTRK" hidden="1">#REF!</definedName>
    <definedName name="BEx93FRKF99NRT3LH99UTIH7AAYF" localSheetId="29" hidden="1">#REF!</definedName>
    <definedName name="BEx93FRKF99NRT3LH99UTIH7AAYF" hidden="1">#REF!</definedName>
    <definedName name="BEx93M7FSHP50OG34A4W8W8DF12U" localSheetId="29" hidden="1">#REF!</definedName>
    <definedName name="BEx93M7FSHP50OG34A4W8W8DF12U" hidden="1">#REF!</definedName>
    <definedName name="BEx93OLWY2O3PRA74U41VG5RXT4Q" localSheetId="29" hidden="1">#REF!</definedName>
    <definedName name="BEx93OLWY2O3PRA74U41VG5RXT4Q" hidden="1">#REF!</definedName>
    <definedName name="BEx93RWFAF6YJGYUTITVM445C02U" localSheetId="29" hidden="1">#REF!</definedName>
    <definedName name="BEx93RWFAF6YJGYUTITVM445C02U" hidden="1">#REF!</definedName>
    <definedName name="BEx93SY9RWG3HUV4YXQKXJH9FH14" localSheetId="29" hidden="1">#REF!</definedName>
    <definedName name="BEx93SY9RWG3HUV4YXQKXJH9FH14" hidden="1">#REF!</definedName>
    <definedName name="BEx93TJUX3U0FJDBG6DDSNQ91R5J" localSheetId="29" hidden="1">#REF!</definedName>
    <definedName name="BEx93TJUX3U0FJDBG6DDSNQ91R5J" hidden="1">#REF!</definedName>
    <definedName name="BEx942UCRHMI4B0US31HO95GSC2X" localSheetId="29" hidden="1">#REF!</definedName>
    <definedName name="BEx942UCRHMI4B0US31HO95GSC2X" hidden="1">#REF!</definedName>
    <definedName name="BEx942ZND3V7XSHKTD0UH9X85N5E" localSheetId="29" hidden="1">#REF!</definedName>
    <definedName name="BEx942ZND3V7XSHKTD0UH9X85N5E" hidden="1">#REF!</definedName>
    <definedName name="BEx947HHLR6UU6NYPNDZRF79V52K" localSheetId="29" hidden="1">#REF!</definedName>
    <definedName name="BEx947HHLR6UU6NYPNDZRF79V52K" hidden="1">#REF!</definedName>
    <definedName name="BEx948ZFFQWVIDNG4AZAUGGGEB5U" localSheetId="29" hidden="1">#REF!</definedName>
    <definedName name="BEx948ZFFQWVIDNG4AZAUGGGEB5U" hidden="1">#REF!</definedName>
    <definedName name="BEx94CKXG92OMURH41SNU6IOHK4J" localSheetId="29" hidden="1">#REF!</definedName>
    <definedName name="BEx94CKXG92OMURH41SNU6IOHK4J" hidden="1">#REF!</definedName>
    <definedName name="BEx94GXG30CIVB6ZQN3X3IK6BZXQ" localSheetId="29" hidden="1">#REF!</definedName>
    <definedName name="BEx94GXG30CIVB6ZQN3X3IK6BZXQ" hidden="1">#REF!</definedName>
    <definedName name="BEx94HJ0DWZHE39X4BLCQCJ3M1MC" localSheetId="29" hidden="1">#REF!</definedName>
    <definedName name="BEx94HJ0DWZHE39X4BLCQCJ3M1MC" hidden="1">#REF!</definedName>
    <definedName name="BEx94HZ5LURYM9ST744ALV6ZCKYP" localSheetId="29" hidden="1">#REF!</definedName>
    <definedName name="BEx94HZ5LURYM9ST744ALV6ZCKYP" hidden="1">#REF!</definedName>
    <definedName name="BEx94IQ75E90YUMWJ9N591LR7DQQ" localSheetId="29" hidden="1">#REF!</definedName>
    <definedName name="BEx94IQ75E90YUMWJ9N591LR7DQQ" hidden="1">#REF!</definedName>
    <definedName name="BEx94N7W5T3U7UOE97D6OVIBUCXS" localSheetId="29" hidden="1">#REF!</definedName>
    <definedName name="BEx94N7W5T3U7UOE97D6OVIBUCXS" hidden="1">#REF!</definedName>
    <definedName name="BEx955NIAWX5OLAHMTV6QFUZPR30" localSheetId="29" hidden="1">#REF!</definedName>
    <definedName name="BEx955NIAWX5OLAHMTV6QFUZPR30" hidden="1">#REF!</definedName>
    <definedName name="BEx9581TYVI2M5TT4ISDAJV4W7Z6" localSheetId="29" hidden="1">#REF!</definedName>
    <definedName name="BEx9581TYVI2M5TT4ISDAJV4W7Z6" hidden="1">#REF!</definedName>
    <definedName name="BEx95G55NR99FDSE95CXDI4DKWSV" localSheetId="29" hidden="1">#REF!</definedName>
    <definedName name="BEx95G55NR99FDSE95CXDI4DKWSV" hidden="1">#REF!</definedName>
    <definedName name="BEx95NHF4RVUE0YDOAFZEIVBYJXD" localSheetId="29" hidden="1">#REF!</definedName>
    <definedName name="BEx95NHF4RVUE0YDOAFZEIVBYJXD" hidden="1">#REF!</definedName>
    <definedName name="BEx95QBZMG0E2KQ9BERJ861QLYN3" localSheetId="29" hidden="1">#REF!</definedName>
    <definedName name="BEx95QBZMG0E2KQ9BERJ861QLYN3" hidden="1">#REF!</definedName>
    <definedName name="BEx95QHBVDN795UNQJLRXG3RDU49" localSheetId="29" hidden="1">#REF!</definedName>
    <definedName name="BEx95QHBVDN795UNQJLRXG3RDU49" hidden="1">#REF!</definedName>
    <definedName name="BEx95TBVUWV7L7OMFMZDQEXGVHU6" localSheetId="29" hidden="1">#REF!</definedName>
    <definedName name="BEx95TBVUWV7L7OMFMZDQEXGVHU6" hidden="1">#REF!</definedName>
    <definedName name="BEx95U89DZZSVO39TGS62CX8G9N4" localSheetId="29" hidden="1">#REF!</definedName>
    <definedName name="BEx95U89DZZSVO39TGS62CX8G9N4" hidden="1">#REF!</definedName>
    <definedName name="BEx95XTPKKKJG67C45LRX0T25I06" localSheetId="29" hidden="1">#REF!</definedName>
    <definedName name="BEx95XTPKKKJG67C45LRX0T25I06" hidden="1">#REF!</definedName>
    <definedName name="BEx9602K2GHNBUEUVT9ONRQU1GMD" localSheetId="29" hidden="1">#REF!</definedName>
    <definedName name="BEx9602K2GHNBUEUVT9ONRQU1GMD" hidden="1">#REF!</definedName>
    <definedName name="BEx9602LTEI8BPC79BGMRK6S0RP8" localSheetId="29" hidden="1">#REF!</definedName>
    <definedName name="BEx9602LTEI8BPC79BGMRK6S0RP8" hidden="1">#REF!</definedName>
    <definedName name="BEx962BL3Y4LA53EBYI64ZYMZE8U" localSheetId="29" hidden="1">#REF!</definedName>
    <definedName name="BEx962BL3Y4LA53EBYI64ZYMZE8U" hidden="1">#REF!</definedName>
    <definedName name="BEx96HAWZ2EMMI7VJ5NQXGK044OO" localSheetId="29" hidden="1">#REF!</definedName>
    <definedName name="BEx96HAWZ2EMMI7VJ5NQXGK044OO" hidden="1">#REF!</definedName>
    <definedName name="BEx96KR21O7H9R29TN0S45Y3QPUK" localSheetId="29" hidden="1">#REF!</definedName>
    <definedName name="BEx96KR21O7H9R29TN0S45Y3QPUK" hidden="1">#REF!</definedName>
    <definedName name="BEx96SUFKHHFE8XQ6UUO6ILDOXHO" localSheetId="29" hidden="1">#REF!</definedName>
    <definedName name="BEx96SUFKHHFE8XQ6UUO6ILDOXHO" hidden="1">#REF!</definedName>
    <definedName name="BEx96UN4YWXBDEZ1U1ZUIPP41Z7I" localSheetId="29" hidden="1">#REF!</definedName>
    <definedName name="BEx96UN4YWXBDEZ1U1ZUIPP41Z7I" hidden="1">#REF!</definedName>
    <definedName name="BEx978KSD61YJH3S9DGO050R2EHA" localSheetId="29" hidden="1">#REF!</definedName>
    <definedName name="BEx978KSD61YJH3S9DGO050R2EHA" hidden="1">#REF!</definedName>
    <definedName name="BEx97H9O1NAKAPK4MX4PKO34ICL5" localSheetId="29" hidden="1">#REF!</definedName>
    <definedName name="BEx97H9O1NAKAPK4MX4PKO34ICL5" hidden="1">#REF!</definedName>
    <definedName name="BEx97MNUZQ1Z0AO2FL7XQYVNCPR7" localSheetId="29" hidden="1">#REF!</definedName>
    <definedName name="BEx97MNUZQ1Z0AO2FL7XQYVNCPR7" hidden="1">#REF!</definedName>
    <definedName name="BEx97NPQBACJVD9K1YXI08RTW9E2" localSheetId="29" hidden="1">#REF!</definedName>
    <definedName name="BEx97NPQBACJVD9K1YXI08RTW9E2" hidden="1">#REF!</definedName>
    <definedName name="BEx97RWQLXS0OORDCN69IGA58CWU" localSheetId="29" hidden="1">#REF!</definedName>
    <definedName name="BEx97RWQLXS0OORDCN69IGA58CWU" hidden="1">#REF!</definedName>
    <definedName name="BEx97YNGGDFIXHTMGFL2IHAQX9MI" localSheetId="29" hidden="1">#REF!</definedName>
    <definedName name="BEx97YNGGDFIXHTMGFL2IHAQX9MI" hidden="1">#REF!</definedName>
    <definedName name="BEx9805E16VCDEWPM3404WTQS6ZK" localSheetId="29" hidden="1">#REF!</definedName>
    <definedName name="BEx9805E16VCDEWPM3404WTQS6ZK" hidden="1">#REF!</definedName>
    <definedName name="BEx981HW73BUZWT14TBTZHC0ZTJ4" localSheetId="29" hidden="1">#REF!</definedName>
    <definedName name="BEx981HW73BUZWT14TBTZHC0ZTJ4" hidden="1">#REF!</definedName>
    <definedName name="BEx9871KU0N99P0900EAK69VFYT2" localSheetId="29" hidden="1">#REF!</definedName>
    <definedName name="BEx9871KU0N99P0900EAK69VFYT2" hidden="1">#REF!</definedName>
    <definedName name="BEx98IFKNJFGZFLID1YTRFEG1SXY" localSheetId="29" hidden="1">#REF!</definedName>
    <definedName name="BEx98IFKNJFGZFLID1YTRFEG1SXY" hidden="1">#REF!</definedName>
    <definedName name="BEx98T7ZEF0HKRFLBVK3BNKCG3CJ" localSheetId="29" hidden="1">#REF!</definedName>
    <definedName name="BEx98T7ZEF0HKRFLBVK3BNKCG3CJ" hidden="1">#REF!</definedName>
    <definedName name="BEx98WYSAS39FWGYTMQ8QGIT81TF" localSheetId="29" hidden="1">#REF!</definedName>
    <definedName name="BEx98WYSAS39FWGYTMQ8QGIT81TF" hidden="1">#REF!</definedName>
    <definedName name="BEx990461P2YAJ7BRK25INFYZ7RQ" localSheetId="29" hidden="1">#REF!</definedName>
    <definedName name="BEx990461P2YAJ7BRK25INFYZ7RQ" hidden="1">#REF!</definedName>
    <definedName name="BEx9915UVD4G7RA3IMLFZ0LG3UA2" localSheetId="29" hidden="1">#REF!</definedName>
    <definedName name="BEx9915UVD4G7RA3IMLFZ0LG3UA2" hidden="1">#REF!</definedName>
    <definedName name="BEx991M410V3S2PKCJGQ30O6JT6H" localSheetId="29" hidden="1">#REF!</definedName>
    <definedName name="BEx991M410V3S2PKCJGQ30O6JT6H" hidden="1">#REF!</definedName>
    <definedName name="BEx992CZON8AO7U7V88VN1JBO0MG" localSheetId="29" hidden="1">#REF!</definedName>
    <definedName name="BEx992CZON8AO7U7V88VN1JBO0MG" hidden="1">#REF!</definedName>
    <definedName name="BEx9952469XMFGSPXL7CMXHPJF90" localSheetId="29" hidden="1">#REF!</definedName>
    <definedName name="BEx9952469XMFGSPXL7CMXHPJF90" hidden="1">#REF!</definedName>
    <definedName name="BEx99B77I7TUSHRR4HIZ9FU2EIUT" localSheetId="29" hidden="1">#REF!</definedName>
    <definedName name="BEx99B77I7TUSHRR4HIZ9FU2EIUT" hidden="1">#REF!</definedName>
    <definedName name="BEx99EHWKKHZB66Q30C7QIXU3BVM" localSheetId="29" hidden="1">#REF!</definedName>
    <definedName name="BEx99EHWKKHZB66Q30C7QIXU3BVM" hidden="1">#REF!</definedName>
    <definedName name="BEx99IE6TEODZ443HP0AYCXVTNOV" localSheetId="29" hidden="1">#REF!</definedName>
    <definedName name="BEx99IE6TEODZ443HP0AYCXVTNOV" hidden="1">#REF!</definedName>
    <definedName name="BEx99Q6PH5F3OQKCCAAO75PYDEFN" localSheetId="29" hidden="1">#REF!</definedName>
    <definedName name="BEx99Q6PH5F3OQKCCAAO75PYDEFN" hidden="1">#REF!</definedName>
    <definedName name="BEx99RU5I4O0109P2FW9DN4IU3QX" localSheetId="29" hidden="1">#REF!</definedName>
    <definedName name="BEx99RU5I4O0109P2FW9DN4IU3QX" hidden="1">#REF!</definedName>
    <definedName name="BEx99WBYT2D6UUC1PT7A40ENYID4" localSheetId="29" hidden="1">#REF!</definedName>
    <definedName name="BEx99WBYT2D6UUC1PT7A40ENYID4" hidden="1">#REF!</definedName>
    <definedName name="BEx99WS2X3RTQE9O764SS5G2FPE6" localSheetId="29" hidden="1">#REF!</definedName>
    <definedName name="BEx99WS2X3RTQE9O764SS5G2FPE6" hidden="1">#REF!</definedName>
    <definedName name="BEx99ZRZ4I7FHDPGRAT5VW7NVBPU" localSheetId="29" hidden="1">#REF!</definedName>
    <definedName name="BEx99ZRZ4I7FHDPGRAT5VW7NVBPU" hidden="1">#REF!</definedName>
    <definedName name="BEx9AT5E3ZSHKSOL35O38L8HF9TH" localSheetId="29" hidden="1">#REF!</definedName>
    <definedName name="BEx9AT5E3ZSHKSOL35O38L8HF9TH" hidden="1">#REF!</definedName>
    <definedName name="BEx9ATW9WB5CNKQR5HKK7Y2GHYGR" localSheetId="29" hidden="1">#REF!</definedName>
    <definedName name="BEx9ATW9WB5CNKQR5HKK7Y2GHYGR" hidden="1">#REF!</definedName>
    <definedName name="BEx9AV8W1FAWF5BHATYEN47X12JN" localSheetId="29" hidden="1">#REF!</definedName>
    <definedName name="BEx9AV8W1FAWF5BHATYEN47X12JN" hidden="1">#REF!</definedName>
    <definedName name="BEx9B8A5186FNTQQNLIO5LK02ABI" localSheetId="29" hidden="1">#REF!</definedName>
    <definedName name="BEx9B8A5186FNTQQNLIO5LK02ABI" hidden="1">#REF!</definedName>
    <definedName name="BEx9B8VR20E2CILU4CDQUQQ9ONXK" localSheetId="29" hidden="1">#REF!</definedName>
    <definedName name="BEx9B8VR20E2CILU4CDQUQQ9ONXK" hidden="1">#REF!</definedName>
    <definedName name="BEx9B917EUP13X6FQ3NPQL76XM5V" localSheetId="29" hidden="1">#REF!</definedName>
    <definedName name="BEx9B917EUP13X6FQ3NPQL76XM5V" hidden="1">#REF!</definedName>
    <definedName name="BEx9BAJ5WYEQ623HUT9NNCMP3RUG" localSheetId="29" hidden="1">#REF!</definedName>
    <definedName name="BEx9BAJ5WYEQ623HUT9NNCMP3RUG" hidden="1">#REF!</definedName>
    <definedName name="BEx9BE9Z7EFJCFDYJJOY5KFTGDF4" localSheetId="29" hidden="1">#REF!</definedName>
    <definedName name="BEx9BE9Z7EFJCFDYJJOY5KFTGDF4" hidden="1">#REF!</definedName>
    <definedName name="BEx9BSIJN2O0MG8CXAMCAOADEMTO" localSheetId="29" hidden="1">#REF!</definedName>
    <definedName name="BEx9BSIJN2O0MG8CXAMCAOADEMTO" hidden="1">#REF!</definedName>
    <definedName name="BEx9BU0BBJO3ITPCO4T9FIVEVJY7" localSheetId="29" hidden="1">#REF!</definedName>
    <definedName name="BEx9BU0BBJO3ITPCO4T9FIVEVJY7" hidden="1">#REF!</definedName>
    <definedName name="BEx9BYSYW7QCPXS2NAVLFAU5Y2Z2" localSheetId="29" hidden="1">#REF!</definedName>
    <definedName name="BEx9BYSYW7QCPXS2NAVLFAU5Y2Z2" hidden="1">#REF!</definedName>
    <definedName name="BEx9C590HJ2O31IWJB73C1HR74AI" localSheetId="29" hidden="1">#REF!</definedName>
    <definedName name="BEx9C590HJ2O31IWJB73C1HR74AI" hidden="1">#REF!</definedName>
    <definedName name="BEx9CCQRMYYOGIOYTOM73VKDIPS1" localSheetId="29" hidden="1">#REF!</definedName>
    <definedName name="BEx9CCQRMYYOGIOYTOM73VKDIPS1" hidden="1">#REF!</definedName>
    <definedName name="BEx9CM6JVXIG9S6EAZMR899UW190" localSheetId="29" hidden="1">#REF!</definedName>
    <definedName name="BEx9CM6JVXIG9S6EAZMR899UW190" hidden="1">#REF!</definedName>
    <definedName name="BEx9D160NRGTDVT2ML4H9A7UKR4T" localSheetId="29" hidden="1">#REF!</definedName>
    <definedName name="BEx9D160NRGTDVT2ML4H9A7UKR4T" hidden="1">#REF!</definedName>
    <definedName name="BEx9D1BC9FT19KY0INAABNDBAMR1" localSheetId="29" hidden="1">#REF!</definedName>
    <definedName name="BEx9D1BC9FT19KY0INAABNDBAMR1" hidden="1">#REF!</definedName>
    <definedName name="BEx9D1MB15VSARB7IKBMZYU0JJBI" localSheetId="29" hidden="1">#REF!</definedName>
    <definedName name="BEx9D1MB15VSARB7IKBMZYU0JJBI" hidden="1">#REF!</definedName>
    <definedName name="BEx9DN6ZMF18Q39MPMXSDJTZQNJ3" localSheetId="29" hidden="1">#REF!</definedName>
    <definedName name="BEx9DN6ZMF18Q39MPMXSDJTZQNJ3" hidden="1">#REF!</definedName>
    <definedName name="BEx9DZXN85O544CD9O60K126YYAU" localSheetId="29" hidden="1">#REF!</definedName>
    <definedName name="BEx9DZXN85O544CD9O60K126YYAU" hidden="1">#REF!</definedName>
    <definedName name="BEx9E14TDNSEMI784W0OTIEQMWN6" localSheetId="29" hidden="1">#REF!</definedName>
    <definedName name="BEx9E14TDNSEMI784W0OTIEQMWN6" hidden="1">#REF!</definedName>
    <definedName name="BEx9E14TGNBYGMDDG9NETDK4SYAW" localSheetId="29" hidden="1">#REF!</definedName>
    <definedName name="BEx9E14TGNBYGMDDG9NETDK4SYAW" hidden="1">#REF!</definedName>
    <definedName name="BEx9E2BZ2B1R41FMGJCJ7JLGLUAJ" localSheetId="29" hidden="1">#REF!</definedName>
    <definedName name="BEx9E2BZ2B1R41FMGJCJ7JLGLUAJ" hidden="1">#REF!</definedName>
    <definedName name="BEx9EG9KBJ77M8LEOR9ITOKN5KXY" localSheetId="29" hidden="1">#REF!</definedName>
    <definedName name="BEx9EG9KBJ77M8LEOR9ITOKN5KXY" hidden="1">#REF!</definedName>
    <definedName name="BEx9EMK6HAJJMVYZTN5AUIV7O1E6" localSheetId="29" hidden="1">#REF!</definedName>
    <definedName name="BEx9EMK6HAJJMVYZTN5AUIV7O1E6" hidden="1">#REF!</definedName>
    <definedName name="BEx9ENB8RPU9FA3QW16IGB6LK1CH" localSheetId="29" hidden="1">#REF!</definedName>
    <definedName name="BEx9ENB8RPU9FA3QW16IGB6LK1CH" hidden="1">#REF!</definedName>
    <definedName name="BEx9EQLVZHYQ1TPX7WH3SOWXCZLE" localSheetId="29" hidden="1">#REF!</definedName>
    <definedName name="BEx9EQLVZHYQ1TPX7WH3SOWXCZLE" hidden="1">#REF!</definedName>
    <definedName name="BEx9ETLU0EK5LGEM1QCNYN2S8O5F" localSheetId="29" hidden="1">#REF!</definedName>
    <definedName name="BEx9ETLU0EK5LGEM1QCNYN2S8O5F" hidden="1">#REF!</definedName>
    <definedName name="BEx9F0710LGLAU3161O0O346N58H" localSheetId="29" hidden="1">#REF!</definedName>
    <definedName name="BEx9F0710LGLAU3161O0O346N58H" hidden="1">#REF!</definedName>
    <definedName name="BEx9F0Y2ESUNE3U7TQDLMPE9BO67" localSheetId="29" hidden="1">#REF!</definedName>
    <definedName name="BEx9F0Y2ESUNE3U7TQDLMPE9BO67" hidden="1">#REF!</definedName>
    <definedName name="BEx9F439L1R726MJFX2EP39XIBPY" localSheetId="29" hidden="1">#REF!</definedName>
    <definedName name="BEx9F439L1R726MJFX2EP39XIBPY" hidden="1">#REF!</definedName>
    <definedName name="BEx9F5W18ZGFOKGRE8PR6T1MO6GT" localSheetId="29" hidden="1">#REF!</definedName>
    <definedName name="BEx9F5W18ZGFOKGRE8PR6T1MO6GT" hidden="1">#REF!</definedName>
    <definedName name="BEx9F78N4HY0XFGBQ4UJRD52L1EI" localSheetId="29" hidden="1">#REF!</definedName>
    <definedName name="BEx9F78N4HY0XFGBQ4UJRD52L1EI" hidden="1">#REF!</definedName>
    <definedName name="BEx9FF16LOQP5QIR4UHW5EIFGQB8" localSheetId="29" hidden="1">#REF!</definedName>
    <definedName name="BEx9FF16LOQP5QIR4UHW5EIFGQB8" hidden="1">#REF!</definedName>
    <definedName name="BEx9FJTSRCZ3ZXT3QVBJT5NF8T7V" localSheetId="29" hidden="1">#REF!</definedName>
    <definedName name="BEx9FJTSRCZ3ZXT3QVBJT5NF8T7V" hidden="1">#REF!</definedName>
    <definedName name="BEx9FRBEEYPS5HLS3XT34AKZN94G" localSheetId="29" hidden="1">#REF!</definedName>
    <definedName name="BEx9FRBEEYPS5HLS3XT34AKZN94G" hidden="1">#REF!</definedName>
    <definedName name="BEx9G5USBCNYNA7HGVW92D800SKX" localSheetId="29" hidden="1">#REF!</definedName>
    <definedName name="BEx9G5USBCNYNA7HGVW92D800SKX" hidden="1">#REF!</definedName>
    <definedName name="BEx9G7CPXG7HR6N6FHPU2DBBUIKG" localSheetId="29" hidden="1">#REF!</definedName>
    <definedName name="BEx9G7CPXG7HR6N6FHPU2DBBUIKG" hidden="1">#REF!</definedName>
    <definedName name="BEx9GDY4D8ZPQJCYFIMYM0V0C51Y" localSheetId="29" hidden="1">#REF!</definedName>
    <definedName name="BEx9GDY4D8ZPQJCYFIMYM0V0C51Y" hidden="1">#REF!</definedName>
    <definedName name="BEx9GGY04V0ZWI6O9KZH4KSBB389" localSheetId="29" hidden="1">#REF!</definedName>
    <definedName name="BEx9GGY04V0ZWI6O9KZH4KSBB389" hidden="1">#REF!</definedName>
    <definedName name="BEx9GMC7TE8SDTCO5PHODBUF4SM1" localSheetId="29" hidden="1">#REF!</definedName>
    <definedName name="BEx9GMC7TE8SDTCO5PHODBUF4SM1" hidden="1">#REF!</definedName>
    <definedName name="BEx9GMN0B495HEAOG6JQK9D7HUPC" localSheetId="29" hidden="1">#REF!</definedName>
    <definedName name="BEx9GMN0B495HEAOG6JQK9D7HUPC" hidden="1">#REF!</definedName>
    <definedName name="BEx9GNOPB6OZ2RH3FCDNJR38RJOS" localSheetId="29" hidden="1">#REF!</definedName>
    <definedName name="BEx9GNOPB6OZ2RH3FCDNJR38RJOS" hidden="1">#REF!</definedName>
    <definedName name="BEx9GUQALUWCD30UKUQGSWW8KBQ7" localSheetId="29" hidden="1">#REF!</definedName>
    <definedName name="BEx9GUQALUWCD30UKUQGSWW8KBQ7" hidden="1">#REF!</definedName>
    <definedName name="BEx9GY6BVFQGCLMOWVT6PIC9WP5X" localSheetId="29" hidden="1">#REF!</definedName>
    <definedName name="BEx9GY6BVFQGCLMOWVT6PIC9WP5X" hidden="1">#REF!</definedName>
    <definedName name="BEx9GZ2P3FDHKXEBXX2VS0BG2NP2" localSheetId="29" hidden="1">#REF!</definedName>
    <definedName name="BEx9GZ2P3FDHKXEBXX2VS0BG2NP2" hidden="1">#REF!</definedName>
    <definedName name="BEx9H04IB14E1437FF2OIRRWBSD7" localSheetId="29" hidden="1">#REF!</definedName>
    <definedName name="BEx9H04IB14E1437FF2OIRRWBSD7" hidden="1">#REF!</definedName>
    <definedName name="BEx9H5O1KDZJCW91Q29VRPY5YS6P" localSheetId="29" hidden="1">#REF!</definedName>
    <definedName name="BEx9H5O1KDZJCW91Q29VRPY5YS6P" hidden="1">#REF!</definedName>
    <definedName name="BEx9H8YR0E906F1JXZMBX3LNT004" localSheetId="29" hidden="1">#REF!</definedName>
    <definedName name="BEx9H8YR0E906F1JXZMBX3LNT004" hidden="1">#REF!</definedName>
    <definedName name="BEx9I1QKLI6OOUPQLUQ0EF0355X6" localSheetId="29" hidden="1">#REF!</definedName>
    <definedName name="BEx9I1QKLI6OOUPQLUQ0EF0355X6" hidden="1">#REF!</definedName>
    <definedName name="BEx9I8XIG7E5NB48QQHXP23FIN60" localSheetId="29" hidden="1">#REF!</definedName>
    <definedName name="BEx9I8XIG7E5NB48QQHXP23FIN60" hidden="1">#REF!</definedName>
    <definedName name="BEx9IQRF01ATLVK0YE60ARKQJ68L" localSheetId="29" hidden="1">#REF!</definedName>
    <definedName name="BEx9IQRF01ATLVK0YE60ARKQJ68L" hidden="1">#REF!</definedName>
    <definedName name="BEx9IT5QNZWKM6YQ5WER0DC2PMMU" localSheetId="29" hidden="1">#REF!</definedName>
    <definedName name="BEx9IT5QNZWKM6YQ5WER0DC2PMMU" hidden="1">#REF!</definedName>
    <definedName name="BEx9IUICG3HZWG57MG3NXCEX4LQI" localSheetId="29" hidden="1">#REF!</definedName>
    <definedName name="BEx9IUICG3HZWG57MG3NXCEX4LQI" hidden="1">#REF!</definedName>
    <definedName name="BEx9IW5LYJF40GS78FJNXO9O667A" localSheetId="29" hidden="1">#REF!</definedName>
    <definedName name="BEx9IW5LYJF40GS78FJNXO9O667A" hidden="1">#REF!</definedName>
    <definedName name="BEx9IW5MFLXTVCJHVUZTUH93AXOS" localSheetId="29" hidden="1">#REF!</definedName>
    <definedName name="BEx9IW5MFLXTVCJHVUZTUH93AXOS" hidden="1">#REF!</definedName>
    <definedName name="BEx9IXCSPSZC80YZUPRCYTG326KV" localSheetId="29" hidden="1">#REF!</definedName>
    <definedName name="BEx9IXCSPSZC80YZUPRCYTG326KV" hidden="1">#REF!</definedName>
    <definedName name="BEx9IYUQSBZ0GG9ZT1QKX83F42F1" localSheetId="29" hidden="1">#REF!</definedName>
    <definedName name="BEx9IYUQSBZ0GG9ZT1QKX83F42F1" hidden="1">#REF!</definedName>
    <definedName name="BEx9IZR39NHDGOM97H4E6F81RTQW" localSheetId="29" hidden="1">#REF!</definedName>
    <definedName name="BEx9IZR39NHDGOM97H4E6F81RTQW" hidden="1">#REF!</definedName>
    <definedName name="BEx9J6CH5E7YZPER7HXEIOIKGPCA" localSheetId="29" hidden="1">#REF!</definedName>
    <definedName name="BEx9J6CH5E7YZPER7HXEIOIKGPCA" hidden="1">#REF!</definedName>
    <definedName name="BEx9JJTZKVUJAVPTRE0RAVTEH41G" localSheetId="29" hidden="1">#REF!</definedName>
    <definedName name="BEx9JJTZKVUJAVPTRE0RAVTEH41G" hidden="1">#REF!</definedName>
    <definedName name="BEx9JLBYK239B3F841C7YG1GT7ST" localSheetId="29" hidden="1">#REF!</definedName>
    <definedName name="BEx9JLBYK239B3F841C7YG1GT7ST" hidden="1">#REF!</definedName>
    <definedName name="BExAW4IIW5D0MDY6TJ3G4FOLPYIR" localSheetId="29" hidden="1">#REF!</definedName>
    <definedName name="BExAW4IIW5D0MDY6TJ3G4FOLPYIR" hidden="1">#REF!</definedName>
    <definedName name="BExAWNP1B2E9Q88TW48NH41C0FTZ" localSheetId="29" hidden="1">#REF!</definedName>
    <definedName name="BExAWNP1B2E9Q88TW48NH41C0FTZ" hidden="1">#REF!</definedName>
    <definedName name="BExAWUFQXTIPQ308ERZPSVPTUMYN" localSheetId="29" hidden="1">#REF!</definedName>
    <definedName name="BExAWUFQXTIPQ308ERZPSVPTUMYN" hidden="1">#REF!</definedName>
    <definedName name="BExAWY6O96OQO2R036QK2DI37EKV" localSheetId="29" hidden="1">#REF!</definedName>
    <definedName name="BExAWY6O96OQO2R036QK2DI37EKV" hidden="1">#REF!</definedName>
    <definedName name="BExAX410NB4F2XOB84OR2197H8M5" localSheetId="29" hidden="1">#REF!</definedName>
    <definedName name="BExAX410NB4F2XOB84OR2197H8M5" hidden="1">#REF!</definedName>
    <definedName name="BExAX8TNG8LQ5Q4904SAYQIPGBSV" localSheetId="29" hidden="1">#REF!</definedName>
    <definedName name="BExAX8TNG8LQ5Q4904SAYQIPGBSV" hidden="1">#REF!</definedName>
    <definedName name="BExAX9KPAVIVUVU3XREDCV1BIYZL" localSheetId="29" hidden="1">#REF!</definedName>
    <definedName name="BExAX9KPAVIVUVU3XREDCV1BIYZL" hidden="1">#REF!</definedName>
    <definedName name="BExAXPB35BNVXZYF2XS6UP3LP0QH" localSheetId="29" hidden="1">#REF!</definedName>
    <definedName name="BExAXPB35BNVXZYF2XS6UP3LP0QH" hidden="1">#REF!</definedName>
    <definedName name="BExAXWSRVPK0GCZ2UFU10UOP01IY" localSheetId="29" hidden="1">#REF!</definedName>
    <definedName name="BExAXWSRVPK0GCZ2UFU10UOP01IY" hidden="1">#REF!</definedName>
    <definedName name="BExAY0EAT2LXR5MFGM0DLIB45PLO" localSheetId="29" hidden="1">#REF!</definedName>
    <definedName name="BExAY0EAT2LXR5MFGM0DLIB45PLO" hidden="1">#REF!</definedName>
    <definedName name="BExAY6JK0AK9EBIJSPEJNOIDE40W" localSheetId="29" hidden="1">#REF!</definedName>
    <definedName name="BExAY6JK0AK9EBIJSPEJNOIDE40W" hidden="1">#REF!</definedName>
    <definedName name="BExAYE6LNIEBR9DSNI5JGNITGKIT" localSheetId="29" hidden="1">#REF!</definedName>
    <definedName name="BExAYE6LNIEBR9DSNI5JGNITGKIT" hidden="1">#REF!</definedName>
    <definedName name="BExAYHMLXGGO25P8HYB2S75DEB4F" localSheetId="29" hidden="1">#REF!</definedName>
    <definedName name="BExAYHMLXGGO25P8HYB2S75DEB4F" hidden="1">#REF!</definedName>
    <definedName name="BExAYKXAUWGDOPG952TEJ2UKZKWN" localSheetId="29" hidden="1">#REF!</definedName>
    <definedName name="BExAYKXAUWGDOPG952TEJ2UKZKWN" hidden="1">#REF!</definedName>
    <definedName name="BExAYP9TDTI2MBP6EYE0H39CPMXN" localSheetId="29" hidden="1">#REF!</definedName>
    <definedName name="BExAYP9TDTI2MBP6EYE0H39CPMXN" hidden="1">#REF!</definedName>
    <definedName name="BExAYPPWJPWDKU59O051WMGB7O0J" localSheetId="29" hidden="1">#REF!</definedName>
    <definedName name="BExAYPPWJPWDKU59O051WMGB7O0J" hidden="1">#REF!</definedName>
    <definedName name="BExAYR2JZCJBUH6F1LZC2A7JIVRJ" localSheetId="29" hidden="1">#REF!</definedName>
    <definedName name="BExAYR2JZCJBUH6F1LZC2A7JIVRJ" hidden="1">#REF!</definedName>
    <definedName name="BExAYTGVRD3DLKO75RFPMBKCIWB8" localSheetId="29" hidden="1">#REF!</definedName>
    <definedName name="BExAYTGVRD3DLKO75RFPMBKCIWB8" hidden="1">#REF!</definedName>
    <definedName name="BExAYY9H9COOT46HJLPVDLTO12UL" localSheetId="29" hidden="1">#REF!</definedName>
    <definedName name="BExAYY9H9COOT46HJLPVDLTO12UL" hidden="1">#REF!</definedName>
    <definedName name="BExAYYKAQA3KDMQ890FIE5M9SPBL" localSheetId="29" hidden="1">#REF!</definedName>
    <definedName name="BExAYYKAQA3KDMQ890FIE5M9SPBL" hidden="1">#REF!</definedName>
    <definedName name="BExAZ6SY0EU69GC3CWI5EOO0YLFG" localSheetId="29" hidden="1">#REF!</definedName>
    <definedName name="BExAZ6SY0EU69GC3CWI5EOO0YLFG" hidden="1">#REF!</definedName>
    <definedName name="BExAZ6YEEBJV0PCKFE137K2Y3A8M" localSheetId="29" hidden="1">#REF!</definedName>
    <definedName name="BExAZ6YEEBJV0PCKFE137K2Y3A8M" hidden="1">#REF!</definedName>
    <definedName name="BExAZAP844MJ4GSAIYNYHQ7FECC3" localSheetId="29" hidden="1">#REF!</definedName>
    <definedName name="BExAZAP844MJ4GSAIYNYHQ7FECC3" hidden="1">#REF!</definedName>
    <definedName name="BExAZCNEGB4JYHC8CZ51KTN890US" localSheetId="29" hidden="1">#REF!</definedName>
    <definedName name="BExAZCNEGB4JYHC8CZ51KTN890US" hidden="1">#REF!</definedName>
    <definedName name="BExAZFCI302YFYRDJYQDWQQL0Q0O" localSheetId="29" hidden="1">#REF!</definedName>
    <definedName name="BExAZFCI302YFYRDJYQDWQQL0Q0O" hidden="1">#REF!</definedName>
    <definedName name="BExAZJE2UOL40XUAU2RB53X5K20P" localSheetId="29" hidden="1">#REF!</definedName>
    <definedName name="BExAZJE2UOL40XUAU2RB53X5K20P" hidden="1">#REF!</definedName>
    <definedName name="BExAZLHLST9OP89R1HJMC1POQG8H" localSheetId="29" hidden="1">#REF!</definedName>
    <definedName name="BExAZLHLST9OP89R1HJMC1POQG8H" hidden="1">#REF!</definedName>
    <definedName name="BExAZMDYMIAA7RX1BMCKU1VLBRGY" localSheetId="29" hidden="1">#REF!</definedName>
    <definedName name="BExAZMDYMIAA7RX1BMCKU1VLBRGY" hidden="1">#REF!</definedName>
    <definedName name="BExAZNL6BHI8DCQWXOX4I2P839UX" localSheetId="29" hidden="1">#REF!</definedName>
    <definedName name="BExAZNL6BHI8DCQWXOX4I2P839UX" hidden="1">#REF!</definedName>
    <definedName name="BExAZRMWSONMCG9KDUM4KAQ7BONM" localSheetId="29" hidden="1">#REF!</definedName>
    <definedName name="BExAZRMWSONMCG9KDUM4KAQ7BONM" hidden="1">#REF!</definedName>
    <definedName name="BExAZSOJNQ5N3LM4XA17IH7NIY7G" localSheetId="29" hidden="1">#REF!</definedName>
    <definedName name="BExAZSOJNQ5N3LM4XA17IH7NIY7G" hidden="1">#REF!</definedName>
    <definedName name="BExAZTFG4SJRG4TW6JXRF7N08JFI" localSheetId="29" hidden="1">#REF!</definedName>
    <definedName name="BExAZTFG4SJRG4TW6JXRF7N08JFI" hidden="1">#REF!</definedName>
    <definedName name="BExAZUS4A8OHDZK0MWAOCCCKTH73" localSheetId="29" hidden="1">#REF!</definedName>
    <definedName name="BExAZUS4A8OHDZK0MWAOCCCKTH73" hidden="1">#REF!</definedName>
    <definedName name="BExAZX6FECVK3E07KXM2XPYKGM6U" localSheetId="29" hidden="1">#REF!</definedName>
    <definedName name="BExAZX6FECVK3E07KXM2XPYKGM6U" hidden="1">#REF!</definedName>
    <definedName name="BExB012NJ8GASTNNPBRRFTLHIOC9" localSheetId="29" hidden="1">#REF!</definedName>
    <definedName name="BExB012NJ8GASTNNPBRRFTLHIOC9" hidden="1">#REF!</definedName>
    <definedName name="BExB072HHXVMUC0VYNGG48GRSH5Q" localSheetId="29" hidden="1">#REF!</definedName>
    <definedName name="BExB072HHXVMUC0VYNGG48GRSH5Q" hidden="1">#REF!</definedName>
    <definedName name="BExB0FRDEYDEUEAB1W8KD6D965XA" localSheetId="29" hidden="1">#REF!</definedName>
    <definedName name="BExB0FRDEYDEUEAB1W8KD6D965XA" hidden="1">#REF!</definedName>
    <definedName name="BExB0GIGLDV7P55ZR51C0HG15PA2" localSheetId="29" hidden="1">#REF!</definedName>
    <definedName name="BExB0GIGLDV7P55ZR51C0HG15PA2" hidden="1">#REF!</definedName>
    <definedName name="BExB0KPCN7YJORQAYUCF4YKIKPMC" localSheetId="29" hidden="1">#REF!</definedName>
    <definedName name="BExB0KPCN7YJORQAYUCF4YKIKPMC" hidden="1">#REF!</definedName>
    <definedName name="BExB0VHQD6ORZS0MIC86QWHCE4UC" localSheetId="29" hidden="1">#REF!</definedName>
    <definedName name="BExB0VHQD6ORZS0MIC86QWHCE4UC" hidden="1">#REF!</definedName>
    <definedName name="BExB0WE4PI3NOBXXVO9CTEN4DIU2" localSheetId="29" hidden="1">#REF!</definedName>
    <definedName name="BExB0WE4PI3NOBXXVO9CTEN4DIU2" hidden="1">#REF!</definedName>
    <definedName name="BExB0Z8O1CQF2CWFBBHE8SNISDAO" localSheetId="29" hidden="1">#REF!</definedName>
    <definedName name="BExB0Z8O1CQF2CWFBBHE8SNISDAO" hidden="1">#REF!</definedName>
    <definedName name="BExB10QNIVITUYS55OAEKK3VLJFE" localSheetId="29" hidden="1">#REF!</definedName>
    <definedName name="BExB10QNIVITUYS55OAEKK3VLJFE" hidden="1">#REF!</definedName>
    <definedName name="BExB15ZDRY4CIJ911DONP0KCY9KU" localSheetId="29" hidden="1">#REF!</definedName>
    <definedName name="BExB15ZDRY4CIJ911DONP0KCY9KU" hidden="1">#REF!</definedName>
    <definedName name="BExB16VQY0O0RLZYJFU3OFEONVTE" localSheetId="29" hidden="1">#REF!</definedName>
    <definedName name="BExB16VQY0O0RLZYJFU3OFEONVTE" hidden="1">#REF!</definedName>
    <definedName name="BExB1FKNY2UO4W5FUGFHJOA2WFGG" localSheetId="29" hidden="1">#REF!</definedName>
    <definedName name="BExB1FKNY2UO4W5FUGFHJOA2WFGG" hidden="1">#REF!</definedName>
    <definedName name="BExB1GMD0PIDGTFBGQOPRWQSP9I4" localSheetId="29" hidden="1">#REF!</definedName>
    <definedName name="BExB1GMD0PIDGTFBGQOPRWQSP9I4" hidden="1">#REF!</definedName>
    <definedName name="BExB1HZ0FHGNOS2URJWFD5G55OMO" localSheetId="29" hidden="1">#REF!</definedName>
    <definedName name="BExB1HZ0FHGNOS2URJWFD5G55OMO" hidden="1">#REF!</definedName>
    <definedName name="BExB1Q29OO6LNFNT1EQLA3KYE7MX" localSheetId="29" hidden="1">#REF!</definedName>
    <definedName name="BExB1Q29OO6LNFNT1EQLA3KYE7MX" hidden="1">#REF!</definedName>
    <definedName name="BExB1TNRV5EBWZEHYLHI76T0FVA7" localSheetId="29" hidden="1">#REF!</definedName>
    <definedName name="BExB1TNRV5EBWZEHYLHI76T0FVA7" hidden="1">#REF!</definedName>
    <definedName name="BExB1WI6M8I0EEP1ANUQZCFY24EV" localSheetId="29" hidden="1">#REF!</definedName>
    <definedName name="BExB1WI6M8I0EEP1ANUQZCFY24EV" hidden="1">#REF!</definedName>
    <definedName name="BExB203OWC9QZA3BYOKQ18L4FUJE" localSheetId="29" hidden="1">#REF!</definedName>
    <definedName name="BExB203OWC9QZA3BYOKQ18L4FUJE" hidden="1">#REF!</definedName>
    <definedName name="BExB2CJHTU7C591BR4WRL5L2F2K6" localSheetId="29" hidden="1">#REF!</definedName>
    <definedName name="BExB2CJHTU7C591BR4WRL5L2F2K6" hidden="1">#REF!</definedName>
    <definedName name="BExB2K1AV4PGNS1O6C7D7AO411AX" localSheetId="29" hidden="1">#REF!</definedName>
    <definedName name="BExB2K1AV4PGNS1O6C7D7AO411AX" hidden="1">#REF!</definedName>
    <definedName name="BExB2O2UYHKI324YE324E1N7FVIB" localSheetId="29" hidden="1">#REF!</definedName>
    <definedName name="BExB2O2UYHKI324YE324E1N7FVIB" hidden="1">#REF!</definedName>
    <definedName name="BExB2Q0VJ0MU2URO3JOVUAVHEI3V" localSheetId="29" hidden="1">#REF!</definedName>
    <definedName name="BExB2Q0VJ0MU2URO3JOVUAVHEI3V" hidden="1">#REF!</definedName>
    <definedName name="BExB30IP1DNKNQ6PZ5ERUGR5MK4Z" localSheetId="29" hidden="1">#REF!</definedName>
    <definedName name="BExB30IP1DNKNQ6PZ5ERUGR5MK4Z" hidden="1">#REF!</definedName>
    <definedName name="BExB385QW2BSSBXS953SSQN2ISSW" localSheetId="29" hidden="1">#REF!</definedName>
    <definedName name="BExB385QW2BSSBXS953SSQN2ISSW" hidden="1">#REF!</definedName>
    <definedName name="BExB3DEMEV5D9G8FDHD4NQ9X2YNT" localSheetId="29" hidden="1">#REF!</definedName>
    <definedName name="BExB3DEMEV5D9G8FDHD4NQ9X2YNT" hidden="1">#REF!</definedName>
    <definedName name="BExB3RXU8AJQ86I5RXEWLGGR7R7C" localSheetId="29" hidden="1">#REF!</definedName>
    <definedName name="BExB3RXU8AJQ86I5RXEWLGGR7R7C" hidden="1">#REF!</definedName>
    <definedName name="BExB442RX0T3L6HUL6X5T21CENW6" localSheetId="29" hidden="1">#REF!</definedName>
    <definedName name="BExB442RX0T3L6HUL6X5T21CENW6" hidden="1">#REF!</definedName>
    <definedName name="BExB4ADD0L7417CII901XTFKXD1J" localSheetId="29" hidden="1">#REF!</definedName>
    <definedName name="BExB4ADD0L7417CII901XTFKXD1J" hidden="1">#REF!</definedName>
    <definedName name="BExB4DYU06HCGRIPBSWRCXK804UM" localSheetId="29" hidden="1">#REF!</definedName>
    <definedName name="BExB4DYU06HCGRIPBSWRCXK804UM" hidden="1">#REF!</definedName>
    <definedName name="BExB4HEZO4E597Q5M4M10LT8TLY3" localSheetId="29" hidden="1">#REF!</definedName>
    <definedName name="BExB4HEZO4E597Q5M4M10LT8TLY3" hidden="1">#REF!</definedName>
    <definedName name="BExB4X01APD3Z8ZW6MVX1P8NAO7G" localSheetId="29" hidden="1">#REF!</definedName>
    <definedName name="BExB4X01APD3Z8ZW6MVX1P8NAO7G" hidden="1">#REF!</definedName>
    <definedName name="BExB4Z3EZBGYYI33U0KQ8NEIH8PY" localSheetId="29" hidden="1">#REF!</definedName>
    <definedName name="BExB4Z3EZBGYYI33U0KQ8NEIH8PY" hidden="1">#REF!</definedName>
    <definedName name="BExB4ZJOLU1PXBMG4TPCCLTRMNRE" localSheetId="29" hidden="1">#REF!</definedName>
    <definedName name="BExB4ZJOLU1PXBMG4TPCCLTRMNRE" hidden="1">#REF!</definedName>
    <definedName name="BExB4ZZSDPL4Q05BMVT5TUN0IGKT" localSheetId="29" hidden="1">#REF!</definedName>
    <definedName name="BExB4ZZSDPL4Q05BMVT5TUN0IGKT" hidden="1">#REF!</definedName>
    <definedName name="BExB55368XW7UX657ZSPC6BFE92S" localSheetId="29" hidden="1">#REF!</definedName>
    <definedName name="BExB55368XW7UX657ZSPC6BFE92S" hidden="1">#REF!</definedName>
    <definedName name="BExB57MZEPL2SA2ONPK66YFLZWJU" localSheetId="29" hidden="1">#REF!</definedName>
    <definedName name="BExB57MZEPL2SA2ONPK66YFLZWJU" hidden="1">#REF!</definedName>
    <definedName name="BExB5833OAOJ22VK1YK47FHUSVK2" localSheetId="29" hidden="1">#REF!</definedName>
    <definedName name="BExB5833OAOJ22VK1YK47FHUSVK2" hidden="1">#REF!</definedName>
    <definedName name="BExB58JDIHS42JZT9DJJMKA8QFCO" localSheetId="29" hidden="1">#REF!</definedName>
    <definedName name="BExB58JDIHS42JZT9DJJMKA8QFCO" hidden="1">#REF!</definedName>
    <definedName name="BExB58U5FQC5JWV9CGC83HLLZUZI" localSheetId="29" hidden="1">#REF!</definedName>
    <definedName name="BExB58U5FQC5JWV9CGC83HLLZUZI" hidden="1">#REF!</definedName>
    <definedName name="BExB5EDO9XUKHF74X3HAU2WPPHZH" localSheetId="29" hidden="1">#REF!</definedName>
    <definedName name="BExB5EDO9XUKHF74X3HAU2WPPHZH" hidden="1">#REF!</definedName>
    <definedName name="BExB5EDOQKZIQXT13IG1KLCZ474G" localSheetId="29" hidden="1">#REF!</definedName>
    <definedName name="BExB5EDOQKZIQXT13IG1KLCZ474G" hidden="1">#REF!</definedName>
    <definedName name="BExB5G6EH68AYEP1UT0GHUEL3SLN" localSheetId="29" hidden="1">#REF!</definedName>
    <definedName name="BExB5G6EH68AYEP1UT0GHUEL3SLN" hidden="1">#REF!</definedName>
    <definedName name="BExB5LVGGXMNUN3D3452G3J62MKF" localSheetId="29" hidden="1">#REF!</definedName>
    <definedName name="BExB5LVGGXMNUN3D3452G3J62MKF" hidden="1">#REF!</definedName>
    <definedName name="BExB5QYVEZWFE5DQVHAM760EV05X" localSheetId="29" hidden="1">#REF!</definedName>
    <definedName name="BExB5QYVEZWFE5DQVHAM760EV05X" hidden="1">#REF!</definedName>
    <definedName name="BExB5U9IRH14EMOE0YGIE3WIVLFS" localSheetId="29" hidden="1">#REF!</definedName>
    <definedName name="BExB5U9IRH14EMOE0YGIE3WIVLFS" hidden="1">#REF!</definedName>
    <definedName name="BExB5V5WWQYPK4GCSYZQALJYGC94" localSheetId="29" hidden="1">#REF!</definedName>
    <definedName name="BExB5V5WWQYPK4GCSYZQALJYGC94" hidden="1">#REF!</definedName>
    <definedName name="BExB5VWYMOV6BAIH7XUBBVPU7MMD" localSheetId="29" hidden="1">#REF!</definedName>
    <definedName name="BExB5VWYMOV6BAIH7XUBBVPU7MMD" hidden="1">#REF!</definedName>
    <definedName name="BExB610DZWIJP1B72U9QM42COH2B" localSheetId="29" hidden="1">#REF!</definedName>
    <definedName name="BExB610DZWIJP1B72U9QM42COH2B" hidden="1">#REF!</definedName>
    <definedName name="BExB64AX81KEVMGZDXB25NB459SW" localSheetId="29" hidden="1">#REF!</definedName>
    <definedName name="BExB64AX81KEVMGZDXB25NB459SW" hidden="1">#REF!</definedName>
    <definedName name="BExB6C3FUAKK9ML5T767NMWGA9YB" localSheetId="29" hidden="1">#REF!</definedName>
    <definedName name="BExB6C3FUAKK9ML5T767NMWGA9YB" hidden="1">#REF!</definedName>
    <definedName name="BExB6C8X6JYRLKZKK17VE3QUNL3D" localSheetId="29" hidden="1">#REF!</definedName>
    <definedName name="BExB6C8X6JYRLKZKK17VE3QUNL3D" hidden="1">#REF!</definedName>
    <definedName name="BExB6HN3QRFPXM71MDUK21BKM7PF" localSheetId="29" hidden="1">#REF!</definedName>
    <definedName name="BExB6HN3QRFPXM71MDUK21BKM7PF" hidden="1">#REF!</definedName>
    <definedName name="BExB6I39SKL5BMHHDD9EED7FQD9Z" localSheetId="29" hidden="1">#REF!</definedName>
    <definedName name="BExB6I39SKL5BMHHDD9EED7FQD9Z" hidden="1">#REF!</definedName>
    <definedName name="BExB6IZMHCZ3LB7N73KD90YB1HBZ" localSheetId="29" hidden="1">#REF!</definedName>
    <definedName name="BExB6IZMHCZ3LB7N73KD90YB1HBZ" hidden="1">#REF!</definedName>
    <definedName name="BExB719SGNX4Y8NE6JEXC555K596" localSheetId="29" hidden="1">#REF!</definedName>
    <definedName name="BExB719SGNX4Y8NE6JEXC555K596" hidden="1">#REF!</definedName>
    <definedName name="BExB7265DCHKS7V2OWRBXCZTEIW9" localSheetId="29" hidden="1">#REF!</definedName>
    <definedName name="BExB7265DCHKS7V2OWRBXCZTEIW9" hidden="1">#REF!</definedName>
    <definedName name="BExB74PS5P9G0P09Y6DZSCX0FLTJ" localSheetId="29" hidden="1">#REF!</definedName>
    <definedName name="BExB74PS5P9G0P09Y6DZSCX0FLTJ" hidden="1">#REF!</definedName>
    <definedName name="BExB78RH79J0MIF7H8CAZ0CFE88Q" localSheetId="29" hidden="1">#REF!</definedName>
    <definedName name="BExB78RH79J0MIF7H8CAZ0CFE88Q" hidden="1">#REF!</definedName>
    <definedName name="BExB7ELT09HGDVO5BJC1ZY9D09GZ" localSheetId="29" hidden="1">#REF!</definedName>
    <definedName name="BExB7ELT09HGDVO5BJC1ZY9D09GZ" hidden="1">#REF!</definedName>
    <definedName name="BExB7F7EIHG0MYMQYUVG9HIZPHMZ" localSheetId="29" hidden="1">#REF!</definedName>
    <definedName name="BExB7F7EIHG0MYMQYUVG9HIZPHMZ" hidden="1">#REF!</definedName>
    <definedName name="BExB806PAXX70XUTA3ZI7OORD78R" localSheetId="29" hidden="1">#REF!</definedName>
    <definedName name="BExB806PAXX70XUTA3ZI7OORD78R" hidden="1">#REF!</definedName>
    <definedName name="BExB83199EQQS6I5HE7WADNCK8OE" localSheetId="29" hidden="1">#REF!</definedName>
    <definedName name="BExB83199EQQS6I5HE7WADNCK8OE" hidden="1">#REF!</definedName>
    <definedName name="BExB8HF4UBVZKQCSRFRUQL2EE6VL" localSheetId="29" hidden="1">#REF!</definedName>
    <definedName name="BExB8HF4UBVZKQCSRFRUQL2EE6VL" hidden="1">#REF!</definedName>
    <definedName name="BExB8HKHKZ1ORJZUYGG2M4VSCC39" localSheetId="29" hidden="1">#REF!</definedName>
    <definedName name="BExB8HKHKZ1ORJZUYGG2M4VSCC39" hidden="1">#REF!</definedName>
    <definedName name="BExB8HV9YUS1Q77M9SNFRKDLU5HS" localSheetId="29" hidden="1">#REF!</definedName>
    <definedName name="BExB8HV9YUS1Q77M9SNFRKDLU5HS" hidden="1">#REF!</definedName>
    <definedName name="BExB8QPH8DC5BESEVPSMBCWVN6PO" localSheetId="29" hidden="1">#REF!</definedName>
    <definedName name="BExB8QPH8DC5BESEVPSMBCWVN6PO" hidden="1">#REF!</definedName>
    <definedName name="BExB8U5N0D85YR8APKN3PPKG0FWP" localSheetId="29" hidden="1">#REF!</definedName>
    <definedName name="BExB8U5N0D85YR8APKN3PPKG0FWP" hidden="1">#REF!</definedName>
    <definedName name="BExB93G413CK5DKO7925ZHSOBGIN" localSheetId="29" hidden="1">#REF!</definedName>
    <definedName name="BExB93G413CK5DKO7925ZHSOBGIN" hidden="1">#REF!</definedName>
    <definedName name="BExB96LBXL1JW5A4PP93UJ9UDLKZ" localSheetId="29" hidden="1">#REF!</definedName>
    <definedName name="BExB96LBXL1JW5A4PP93UJ9UDLKZ" hidden="1">#REF!</definedName>
    <definedName name="BExB9DHI5I2TJ2LXYPM98EE81L27" localSheetId="29" hidden="1">#REF!</definedName>
    <definedName name="BExB9DHI5I2TJ2LXYPM98EE81L27" hidden="1">#REF!</definedName>
    <definedName name="BExB9G6LZG5OQUY0GZLHX066V3D4" localSheetId="29" hidden="1">#REF!</definedName>
    <definedName name="BExB9G6LZG5OQUY0GZLHX066V3D4" hidden="1">#REF!</definedName>
    <definedName name="BExB9IFG9FW3RQUDIMDFKIYDB4HE" localSheetId="29" hidden="1">#REF!</definedName>
    <definedName name="BExB9IFG9FW3RQUDIMDFKIYDB4HE" hidden="1">#REF!</definedName>
    <definedName name="BExB9NDIZ7LGMTL8351GRA6VK2K0" localSheetId="29" hidden="1">#REF!</definedName>
    <definedName name="BExB9NDIZ7LGMTL8351GRA6VK2K0" hidden="1">#REF!</definedName>
    <definedName name="BExB9Q2MZZHBGW8QQKVEYIMJBPIE" localSheetId="29" hidden="1">#REF!</definedName>
    <definedName name="BExB9Q2MZZHBGW8QQKVEYIMJBPIE" hidden="1">#REF!</definedName>
    <definedName name="BExBA1GON0EZRJ20UYPILAPLNQWM" localSheetId="29" hidden="1">#REF!</definedName>
    <definedName name="BExBA1GON0EZRJ20UYPILAPLNQWM" hidden="1">#REF!</definedName>
    <definedName name="BExBA525BALJ5HMTDMMSM5WWJ1YW" localSheetId="29" hidden="1">#REF!</definedName>
    <definedName name="BExBA525BALJ5HMTDMMSM5WWJ1YW" hidden="1">#REF!</definedName>
    <definedName name="BExBA69ASGYRZW1G1DYIS9QRRTBN" localSheetId="29" hidden="1">#REF!</definedName>
    <definedName name="BExBA69ASGYRZW1G1DYIS9QRRTBN" hidden="1">#REF!</definedName>
    <definedName name="BExBA6K42582A14WFFWQ3Q8QQWB6" localSheetId="29" hidden="1">#REF!</definedName>
    <definedName name="BExBA6K42582A14WFFWQ3Q8QQWB6" hidden="1">#REF!</definedName>
    <definedName name="BExBA8I5D4R8R2PYQ1K16TWGTOEP" localSheetId="29" hidden="1">#REF!</definedName>
    <definedName name="BExBA8I5D4R8R2PYQ1K16TWGTOEP" hidden="1">#REF!</definedName>
    <definedName name="BExBA93PE0DGUUTA7LLSIGBIXWE5" localSheetId="29" hidden="1">#REF!</definedName>
    <definedName name="BExBA93PE0DGUUTA7LLSIGBIXWE5" hidden="1">#REF!</definedName>
    <definedName name="BExBABCQMR685CQ1SC8CECO7GTGB" localSheetId="29" hidden="1">#REF!</definedName>
    <definedName name="BExBABCQMR685CQ1SC8CECO7GTGB" hidden="1">#REF!</definedName>
    <definedName name="BExBAI8X0FKDQJ6YZJQDTTG4ZCWY" localSheetId="29" hidden="1">#REF!</definedName>
    <definedName name="BExBAI8X0FKDQJ6YZJQDTTG4ZCWY" hidden="1">#REF!</definedName>
    <definedName name="BExBAKN7XIBAXCF9PCNVS038PCQO" localSheetId="29" hidden="1">#REF!</definedName>
    <definedName name="BExBAKN7XIBAXCF9PCNVS038PCQO" hidden="1">#REF!</definedName>
    <definedName name="BExBAKXZ7PBW3DDKKA5MWC1ZUC7O" localSheetId="29" hidden="1">#REF!</definedName>
    <definedName name="BExBAKXZ7PBW3DDKKA5MWC1ZUC7O" hidden="1">#REF!</definedName>
    <definedName name="BExBAO8NLXZXHO6KCIECSFCH3RR0" localSheetId="29" hidden="1">#REF!</definedName>
    <definedName name="BExBAO8NLXZXHO6KCIECSFCH3RR0" hidden="1">#REF!</definedName>
    <definedName name="BExBAOOT1KBSIEISN1ADL4RMY879" localSheetId="29" hidden="1">#REF!</definedName>
    <definedName name="BExBAOOT1KBSIEISN1ADL4RMY879" hidden="1">#REF!</definedName>
    <definedName name="BExBAVKX8Q09370X1GCZWJ4E91YJ" localSheetId="29" hidden="1">#REF!</definedName>
    <definedName name="BExBAVKX8Q09370X1GCZWJ4E91YJ" hidden="1">#REF!</definedName>
    <definedName name="BExBAX2X2ENJYO4QTR5VAIQ86L7B" localSheetId="29" hidden="1">#REF!</definedName>
    <definedName name="BExBAX2X2ENJYO4QTR5VAIQ86L7B" hidden="1">#REF!</definedName>
    <definedName name="BExBAZ13D3F1DVJQ6YJ8JGUYEYJE" localSheetId="29" hidden="1">#REF!</definedName>
    <definedName name="BExBAZ13D3F1DVJQ6YJ8JGUYEYJE" hidden="1">#REF!</definedName>
    <definedName name="BExBBMPCB1QOZY8WWEX4J21JDE6U" localSheetId="29" hidden="1">#REF!</definedName>
    <definedName name="BExBBMPCB1QOZY8WWEX4J21JDE6U" hidden="1">#REF!</definedName>
    <definedName name="BExBBU1QQWUE0YFG7O1TN0RFLSSG" localSheetId="29" hidden="1">#REF!</definedName>
    <definedName name="BExBBU1QQWUE0YFG7O1TN0RFLSSG" hidden="1">#REF!</definedName>
    <definedName name="BExBBUCJQRR74Q7GPWDEZXYK2KJL" localSheetId="29" hidden="1">#REF!</definedName>
    <definedName name="BExBBUCJQRR74Q7GPWDEZXYK2KJL" hidden="1">#REF!</definedName>
    <definedName name="BExBBV8XVMD9CKZY711T0BN7H3PM" localSheetId="29" hidden="1">#REF!</definedName>
    <definedName name="BExBBV8XVMD9CKZY711T0BN7H3PM" hidden="1">#REF!</definedName>
    <definedName name="BExBC78HXWXHO3XAB6E8NVTBGLJS" localSheetId="29" hidden="1">#REF!</definedName>
    <definedName name="BExBC78HXWXHO3XAB6E8NVTBGLJS" hidden="1">#REF!</definedName>
    <definedName name="BExBCFH3SMGZ2IPHFB6BCM9O3W0H" localSheetId="29" hidden="1">#REF!</definedName>
    <definedName name="BExBCFH3SMGZ2IPHFB6BCM9O3W0H" hidden="1">#REF!</definedName>
    <definedName name="BExBCK9SCAABKOT9IP6TEPRR7YDT" localSheetId="29" hidden="1">#REF!</definedName>
    <definedName name="BExBCK9SCAABKOT9IP6TEPRR7YDT" hidden="1">#REF!</definedName>
    <definedName name="BExBCKKJTIRKC1RZJRTK65HHLX4W" localSheetId="29" hidden="1">#REF!</definedName>
    <definedName name="BExBCKKJTIRKC1RZJRTK65HHLX4W" hidden="1">#REF!</definedName>
    <definedName name="BExBCLMEPAN3XXX174TU8SS0627Q" localSheetId="29" hidden="1">#REF!</definedName>
    <definedName name="BExBCLMEPAN3XXX174TU8SS0627Q" hidden="1">#REF!</definedName>
    <definedName name="BExBCRBEYR2KZ8FAQFZ2NHY13WIY" localSheetId="29" hidden="1">#REF!</definedName>
    <definedName name="BExBCRBEYR2KZ8FAQFZ2NHY13WIY" hidden="1">#REF!</definedName>
    <definedName name="BExBD4I559NXSV6J07Q343TKYMVJ" localSheetId="29" hidden="1">#REF!</definedName>
    <definedName name="BExBD4I559NXSV6J07Q343TKYMVJ" hidden="1">#REF!</definedName>
    <definedName name="BExBD9W8C0W9N6L1AFL18JP4H94W" localSheetId="29" hidden="1">#REF!</definedName>
    <definedName name="BExBD9W8C0W9N6L1AFL18JP4H94W" hidden="1">#REF!</definedName>
    <definedName name="BExBDBZQLTX3OGFYGULQFK5WEZU5" localSheetId="29" hidden="1">#REF!</definedName>
    <definedName name="BExBDBZQLTX3OGFYGULQFK5WEZU5" hidden="1">#REF!</definedName>
    <definedName name="BExBDJS9TUEU8Z84IV59E5V4T8K6" localSheetId="29" hidden="1">#REF!</definedName>
    <definedName name="BExBDJS9TUEU8Z84IV59E5V4T8K6" hidden="1">#REF!</definedName>
    <definedName name="BExBDKOMSVH4XMH52CFJ3F028I9R" localSheetId="29" hidden="1">#REF!</definedName>
    <definedName name="BExBDKOMSVH4XMH52CFJ3F028I9R" hidden="1">#REF!</definedName>
    <definedName name="BExBDSRXVZQ0W5WXQMP5XD00GRRL" localSheetId="29" hidden="1">#REF!</definedName>
    <definedName name="BExBDSRXVZQ0W5WXQMP5XD00GRRL" hidden="1">#REF!</definedName>
    <definedName name="BExBDTJ0J7XEHB9OATXFF5I8FZBJ" localSheetId="29" hidden="1">#REF!</definedName>
    <definedName name="BExBDTJ0J7XEHB9OATXFF5I8FZBJ" hidden="1">#REF!</definedName>
    <definedName name="BExBDUVGK3E1J4JY9ZYTS7V14BLY" localSheetId="29" hidden="1">#REF!</definedName>
    <definedName name="BExBDUVGK3E1J4JY9ZYTS7V14BLY" hidden="1">#REF!</definedName>
    <definedName name="BExBE0KGY14GSWOGPU4HSJRLD2UD" localSheetId="29" hidden="1">#REF!</definedName>
    <definedName name="BExBE0KGY14GSWOGPU4HSJRLD2UD" hidden="1">#REF!</definedName>
    <definedName name="BExBE162OSBKD30I7T1DKKPT3I9I" localSheetId="29" hidden="1">#REF!</definedName>
    <definedName name="BExBE162OSBKD30I7T1DKKPT3I9I" hidden="1">#REF!</definedName>
    <definedName name="BExBEC9ATLQZF86W1M3APSM4HEOH" localSheetId="29" hidden="1">#REF!</definedName>
    <definedName name="BExBEC9ATLQZF86W1M3APSM4HEOH" hidden="1">#REF!</definedName>
    <definedName name="BExBEXU4CFCM1P5CTZ4NE14PBGDA" localSheetId="29" hidden="1">#REF!</definedName>
    <definedName name="BExBEXU4CFCM1P5CTZ4NE14PBGDA" hidden="1">#REF!</definedName>
    <definedName name="BExBEYFQJE9YK12A6JBMRFKEC7RN" localSheetId="29" hidden="1">#REF!</definedName>
    <definedName name="BExBEYFQJE9YK12A6JBMRFKEC7RN" hidden="1">#REF!</definedName>
    <definedName name="BExBG1ED81J2O4A2S5F5Y3BPHMCR" localSheetId="29" hidden="1">#REF!</definedName>
    <definedName name="BExBG1ED81J2O4A2S5F5Y3BPHMCR" hidden="1">#REF!</definedName>
    <definedName name="BExCRK0K58VDM9V35DGI6VK8C92V" localSheetId="29" hidden="1">#REF!</definedName>
    <definedName name="BExCRK0K58VDM9V35DGI6VK8C92V" hidden="1">#REF!</definedName>
    <definedName name="BExCRLIHS7466WFJ3RPIUGGXYESZ" localSheetId="29" hidden="1">#REF!</definedName>
    <definedName name="BExCRLIHS7466WFJ3RPIUGGXYESZ" hidden="1">#REF!</definedName>
    <definedName name="BExCRXSXMF4LHAQZHN64FXJPMVZ7" localSheetId="29" hidden="1">#REF!</definedName>
    <definedName name="BExCRXSXMF4LHAQZHN64FXJPMVZ7" hidden="1">#REF!</definedName>
    <definedName name="BExCS1EDDUEAEWHVYXHIP9I1WCJH" localSheetId="29" hidden="1">#REF!</definedName>
    <definedName name="BExCS1EDDUEAEWHVYXHIP9I1WCJH" hidden="1">#REF!</definedName>
    <definedName name="BExCS1P5QG0X3OTHKX07RALOE5T5" localSheetId="29" hidden="1">#REF!</definedName>
    <definedName name="BExCS1P5QG0X3OTHKX07RALOE5T5" hidden="1">#REF!</definedName>
    <definedName name="BExCS7ZPMHFJ4UJDAL8CQOLSZ13B" localSheetId="29" hidden="1">#REF!</definedName>
    <definedName name="BExCS7ZPMHFJ4UJDAL8CQOLSZ13B" hidden="1">#REF!</definedName>
    <definedName name="BExCS8W4NJUZH9S1CYB6XSDLEPBW" localSheetId="29" hidden="1">#REF!</definedName>
    <definedName name="BExCS8W4NJUZH9S1CYB6XSDLEPBW" hidden="1">#REF!</definedName>
    <definedName name="BExCSAE1M6G20R41J0Y24YNN0YC1" localSheetId="29" hidden="1">#REF!</definedName>
    <definedName name="BExCSAE1M6G20R41J0Y24YNN0YC1" hidden="1">#REF!</definedName>
    <definedName name="BExCSAOUZOYKHN7HV511TO8VDJ02" localSheetId="29" hidden="1">#REF!</definedName>
    <definedName name="BExCSAOUZOYKHN7HV511TO8VDJ02" hidden="1">#REF!</definedName>
    <definedName name="BExCSJ2XVKHN6ULCF7JML0TCRKEO" localSheetId="29" hidden="1">#REF!</definedName>
    <definedName name="BExCSJ2XVKHN6ULCF7JML0TCRKEO" hidden="1">#REF!</definedName>
    <definedName name="BExCSMOFTXSUEC1T46LR1UPYRCX5" localSheetId="29" hidden="1">#REF!</definedName>
    <definedName name="BExCSMOFTXSUEC1T46LR1UPYRCX5" hidden="1">#REF!</definedName>
    <definedName name="BExCSSDG3TM6TPKS19E9QYJEELZ6" localSheetId="29" hidden="1">#REF!</definedName>
    <definedName name="BExCSSDG3TM6TPKS19E9QYJEELZ6" hidden="1">#REF!</definedName>
    <definedName name="BExCSZV7U67UWXL2HKJNM5W1E4OO" localSheetId="29" hidden="1">#REF!</definedName>
    <definedName name="BExCSZV7U67UWXL2HKJNM5W1E4OO" hidden="1">#REF!</definedName>
    <definedName name="BExCT4NSDT61OCH04Y2QIFIOP75H" localSheetId="29" hidden="1">#REF!</definedName>
    <definedName name="BExCT4NSDT61OCH04Y2QIFIOP75H" hidden="1">#REF!</definedName>
    <definedName name="BExCTHZWIPJVLE56GATEFKPIKLK2" localSheetId="29" hidden="1">#REF!</definedName>
    <definedName name="BExCTHZWIPJVLE56GATEFKPIKLK2" hidden="1">#REF!</definedName>
    <definedName name="BExCTW8G3VCZ55S09HTUGXKB1P2M" localSheetId="29" hidden="1">#REF!</definedName>
    <definedName name="BExCTW8G3VCZ55S09HTUGXKB1P2M" hidden="1">#REF!</definedName>
    <definedName name="BExCTYS2KX0QANOLT8LGZ9WV3S3T" localSheetId="29" hidden="1">#REF!</definedName>
    <definedName name="BExCTYS2KX0QANOLT8LGZ9WV3S3T" hidden="1">#REF!</definedName>
    <definedName name="BExCTZ2V6H9TT6LFGK3SADZ2TIGQ" localSheetId="29" hidden="1">#REF!</definedName>
    <definedName name="BExCTZ2V6H9TT6LFGK3SADZ2TIGQ" hidden="1">#REF!</definedName>
    <definedName name="BExCTZZ9JNES4EDHW97NP0EGQALX" localSheetId="29" hidden="1">#REF!</definedName>
    <definedName name="BExCTZZ9JNES4EDHW97NP0EGQALX" hidden="1">#REF!</definedName>
    <definedName name="BExCU0A1V6NMZQ9ASYJ8QIVQ5UR2" localSheetId="29" hidden="1">#REF!</definedName>
    <definedName name="BExCU0A1V6NMZQ9ASYJ8QIVQ5UR2" hidden="1">#REF!</definedName>
    <definedName name="BExCU2834920JBHSPCRC4UF80OLL" localSheetId="29" hidden="1">#REF!</definedName>
    <definedName name="BExCU2834920JBHSPCRC4UF80OLL" hidden="1">#REF!</definedName>
    <definedName name="BExCU8O54I3P3WRYWY1CRP3S78QY" localSheetId="29" hidden="1">#REF!</definedName>
    <definedName name="BExCU8O54I3P3WRYWY1CRP3S78QY" hidden="1">#REF!</definedName>
    <definedName name="BExCUDRJO23YOKT8GPWOVQ4XEHF5" localSheetId="29" hidden="1">#REF!</definedName>
    <definedName name="BExCUDRJO23YOKT8GPWOVQ4XEHF5" hidden="1">#REF!</definedName>
    <definedName name="BExCULEOALM7SEHVMQC4B4N25MRM" localSheetId="29" hidden="1">#REF!</definedName>
    <definedName name="BExCULEOALM7SEHVMQC4B4N25MRM" hidden="1">#REF!</definedName>
    <definedName name="BExCUPAXFR16YMWL30ME3F3BSRDZ" localSheetId="29" hidden="1">#REF!</definedName>
    <definedName name="BExCUPAXFR16YMWL30ME3F3BSRDZ" hidden="1">#REF!</definedName>
    <definedName name="BExCUR94DHCE47PUUWEMT5QZOYR2" localSheetId="29" hidden="1">#REF!</definedName>
    <definedName name="BExCUR94DHCE47PUUWEMT5QZOYR2" hidden="1">#REF!</definedName>
    <definedName name="BExCV5HJSTBNPQZVGYJY9AZ4IJ26" localSheetId="29" hidden="1">#REF!</definedName>
    <definedName name="BExCV5HJSTBNPQZVGYJY9AZ4IJ26" hidden="1">#REF!</definedName>
    <definedName name="BExCV634L7SVHGB0UDDTRRQ2Q72H" localSheetId="29" hidden="1">#REF!</definedName>
    <definedName name="BExCV634L7SVHGB0UDDTRRQ2Q72H" hidden="1">#REF!</definedName>
    <definedName name="BExCVBXGSXT9FWJRG62PX9S1RK83" localSheetId="29" hidden="1">#REF!</definedName>
    <definedName name="BExCVBXGSXT9FWJRG62PX9S1RK83" hidden="1">#REF!</definedName>
    <definedName name="BExCVHBNLOHNFS0JAV3I1XGPNH9W" localSheetId="29" hidden="1">#REF!</definedName>
    <definedName name="BExCVHBNLOHNFS0JAV3I1XGPNH9W" hidden="1">#REF!</definedName>
    <definedName name="BExCVI86R31A2IOZIEBY1FJLVILD" localSheetId="29" hidden="1">#REF!</definedName>
    <definedName name="BExCVI86R31A2IOZIEBY1FJLVILD" hidden="1">#REF!</definedName>
    <definedName name="BExCVKGZXE0I9EIXKBZVSGSEY2RR" localSheetId="29" hidden="1">#REF!</definedName>
    <definedName name="BExCVKGZXE0I9EIXKBZVSGSEY2RR" hidden="1">#REF!</definedName>
    <definedName name="BExCVNROVORCSNX9HKHKPHY0URS3" localSheetId="29" hidden="1">#REF!</definedName>
    <definedName name="BExCVNROVORCSNX9HKHKPHY0URS3" hidden="1">#REF!</definedName>
    <definedName name="BExCVPEZON7VV6NOWII8VZMONPCJ" localSheetId="29" hidden="1">#REF!</definedName>
    <definedName name="BExCVPEZON7VV6NOWII8VZMONPCJ" hidden="1">#REF!</definedName>
    <definedName name="BExCVV44WY5807WGMTGKPW0GT256" localSheetId="29" hidden="1">#REF!</definedName>
    <definedName name="BExCVV44WY5807WGMTGKPW0GT256" hidden="1">#REF!</definedName>
    <definedName name="BExCVZ5PN4V6MRBZ04PZJW3GEF8S" localSheetId="29" hidden="1">#REF!</definedName>
    <definedName name="BExCVZ5PN4V6MRBZ04PZJW3GEF8S" hidden="1">#REF!</definedName>
    <definedName name="BExCW13R0GWJYGXZBNCPAHQN4NR2" localSheetId="29" hidden="1">#REF!</definedName>
    <definedName name="BExCW13R0GWJYGXZBNCPAHQN4NR2" hidden="1">#REF!</definedName>
    <definedName name="BExCW9Y5HWU4RJTNX74O6L24VGCK" localSheetId="29" hidden="1">#REF!</definedName>
    <definedName name="BExCW9Y5HWU4RJTNX74O6L24VGCK" hidden="1">#REF!</definedName>
    <definedName name="BExCWHADQJRXWFDGV2KMANWIY1YN" localSheetId="29" hidden="1">#REF!</definedName>
    <definedName name="BExCWHADQJRXWFDGV2KMANWIY1YN" hidden="1">#REF!</definedName>
    <definedName name="BExCWPDPESGZS07QGBLSBWDNVJLZ" localSheetId="29" hidden="1">#REF!</definedName>
    <definedName name="BExCWPDPESGZS07QGBLSBWDNVJLZ" hidden="1">#REF!</definedName>
    <definedName name="BExCWTVKHIVCRHF8GC39KI58YM5K" localSheetId="29" hidden="1">#REF!</definedName>
    <definedName name="BExCWTVKHIVCRHF8GC39KI58YM5K" hidden="1">#REF!</definedName>
    <definedName name="BExCX2KGRZBRVLZNM8SUSIE6A0RL" localSheetId="29" hidden="1">#REF!</definedName>
    <definedName name="BExCX2KGRZBRVLZNM8SUSIE6A0RL" hidden="1">#REF!</definedName>
    <definedName name="BExCX3X451T70LZ1VF95L7W4Y4TM" localSheetId="29" hidden="1">#REF!</definedName>
    <definedName name="BExCX3X451T70LZ1VF95L7W4Y4TM" hidden="1">#REF!</definedName>
    <definedName name="BExCX4NZ2N1OUGXM7EV0U7VULJMM" localSheetId="29" hidden="1">#REF!</definedName>
    <definedName name="BExCX4NZ2N1OUGXM7EV0U7VULJMM" hidden="1">#REF!</definedName>
    <definedName name="BExCXILMURGYMAH6N5LF5DV6K3GM" localSheetId="29" hidden="1">#REF!</definedName>
    <definedName name="BExCXILMURGYMAH6N5LF5DV6K3GM" hidden="1">#REF!</definedName>
    <definedName name="BExCXQUFBMXQ1650735H48B1AZT3" localSheetId="29" hidden="1">#REF!</definedName>
    <definedName name="BExCXQUFBMXQ1650735H48B1AZT3" hidden="1">#REF!</definedName>
    <definedName name="BExCXYSBKJ9SZQD7XS2WUS6SVBJO" localSheetId="29" hidden="1">#REF!</definedName>
    <definedName name="BExCXYSBKJ9SZQD7XS2WUS6SVBJO" hidden="1">#REF!</definedName>
    <definedName name="BExCXZ8DGK5ZE8467LFEHX6JNQHJ" localSheetId="29" hidden="1">#REF!</definedName>
    <definedName name="BExCXZ8DGK5ZE8467LFEHX6JNQHJ" hidden="1">#REF!</definedName>
    <definedName name="BExCY2DQO9VLA77Q7EG3T0XNXX4F" localSheetId="29" hidden="1">#REF!</definedName>
    <definedName name="BExCY2DQO9VLA77Q7EG3T0XNXX4F" hidden="1">#REF!</definedName>
    <definedName name="BExCY5Z7X93Z8XUOEASK50W08S36" localSheetId="29" hidden="1">#REF!</definedName>
    <definedName name="BExCY5Z7X93Z8XUOEASK50W08S36" hidden="1">#REF!</definedName>
    <definedName name="BExCY6VMJ68MX3C981R5Q0BX5791" localSheetId="29" hidden="1">#REF!</definedName>
    <definedName name="BExCY6VMJ68MX3C981R5Q0BX5791" hidden="1">#REF!</definedName>
    <definedName name="BExCYAH2SAZCPW6XCB7V7PMMCAWO" localSheetId="29" hidden="1">#REF!</definedName>
    <definedName name="BExCYAH2SAZCPW6XCB7V7PMMCAWO" hidden="1">#REF!</definedName>
    <definedName name="BExCYDGYM1UGUNTB331L2E4L5F34" localSheetId="29" hidden="1">#REF!</definedName>
    <definedName name="BExCYDGYM1UGUNTB331L2E4L5F34" hidden="1">#REF!</definedName>
    <definedName name="BExCYN7KCKU1F6EXMNPQPTKNOT6A" localSheetId="29" hidden="1">#REF!</definedName>
    <definedName name="BExCYN7KCKU1F6EXMNPQPTKNOT6A" hidden="1">#REF!</definedName>
    <definedName name="BExCYPRC5HJE6N2XQTHCT6NXGP8N" localSheetId="29" hidden="1">#REF!</definedName>
    <definedName name="BExCYPRC5HJE6N2XQTHCT6NXGP8N" hidden="1">#REF!</definedName>
    <definedName name="BExCYQCX9ES8ZWW2L35B12WDNT73" localSheetId="29" hidden="1">#REF!</definedName>
    <definedName name="BExCYQCX9ES8ZWW2L35B12WDNT73" hidden="1">#REF!</definedName>
    <definedName name="BExCYSLQY2CYU7DQ3QI07UGGS6OW" localSheetId="29" hidden="1">#REF!</definedName>
    <definedName name="BExCYSLQY2CYU7DQ3QI07UGGS6OW" hidden="1">#REF!</definedName>
    <definedName name="BExCYUK0I3UEXZNFDW71G6Z6D8XR" localSheetId="29" hidden="1">#REF!</definedName>
    <definedName name="BExCYUK0I3UEXZNFDW71G6Z6D8XR" hidden="1">#REF!</definedName>
    <definedName name="BExCZFZCXMLY5DWESYJ9NGTJYQ8M" localSheetId="29" hidden="1">#REF!</definedName>
    <definedName name="BExCZFZCXMLY5DWESYJ9NGTJYQ8M" hidden="1">#REF!</definedName>
    <definedName name="BExCZJ4P8WS0BDT31WDXI0ROE7D6" localSheetId="29" hidden="1">#REF!</definedName>
    <definedName name="BExCZJ4P8WS0BDT31WDXI0ROE7D6" hidden="1">#REF!</definedName>
    <definedName name="BExCZKH6NI0EE02L995IFVBD1J59" localSheetId="29" hidden="1">#REF!</definedName>
    <definedName name="BExCZKH6NI0EE02L995IFVBD1J59" hidden="1">#REF!</definedName>
    <definedName name="BExCZNRWARGGHWLSC1PEDZFLF3JV" localSheetId="29" hidden="1">#REF!</definedName>
    <definedName name="BExCZNRWARGGHWLSC1PEDZFLF3JV" hidden="1">#REF!</definedName>
    <definedName name="BExCZP9TBB61HISZ2U5QMQSO2LBE" localSheetId="29" hidden="1">#REF!</definedName>
    <definedName name="BExCZP9TBB61HISZ2U5QMQSO2LBE" hidden="1">#REF!</definedName>
    <definedName name="BExCZUD9FEOJBKDJ51Z3JON9LKJ8" localSheetId="29" hidden="1">#REF!</definedName>
    <definedName name="BExCZUD9FEOJBKDJ51Z3JON9LKJ8" hidden="1">#REF!</definedName>
    <definedName name="BExD0AUOVQT3UL53T2KUVJNGD0QF" localSheetId="29" hidden="1">#REF!</definedName>
    <definedName name="BExD0AUOVQT3UL53T2KUVJNGD0QF" hidden="1">#REF!</definedName>
    <definedName name="BExD0HALIN0JR4JTPGDEVAEE5EX5" localSheetId="29" hidden="1">#REF!</definedName>
    <definedName name="BExD0HALIN0JR4JTPGDEVAEE5EX5" hidden="1">#REF!</definedName>
    <definedName name="BExD0LCCDPG16YLY5WQSZF1XI5DA" localSheetId="29" hidden="1">#REF!</definedName>
    <definedName name="BExD0LCCDPG16YLY5WQSZF1XI5DA" hidden="1">#REF!</definedName>
    <definedName name="BExD0RMWSB4TRECEHTH6NN4K9DFZ" localSheetId="29" hidden="1">#REF!</definedName>
    <definedName name="BExD0RMWSB4TRECEHTH6NN4K9DFZ" hidden="1">#REF!</definedName>
    <definedName name="BExD0U6KG10QGVDI1XSHK0J10A2V" localSheetId="29" hidden="1">#REF!</definedName>
    <definedName name="BExD0U6KG10QGVDI1XSHK0J10A2V" hidden="1">#REF!</definedName>
    <definedName name="BExD0WQ6EQ2G82IAJI3FDQKGZH18" localSheetId="29" hidden="1">#REF!</definedName>
    <definedName name="BExD0WQ6EQ2G82IAJI3FDQKGZH18" hidden="1">#REF!</definedName>
    <definedName name="BExD13RUIBGRXDL4QDZ305UKUR12" localSheetId="29" hidden="1">#REF!</definedName>
    <definedName name="BExD13RUIBGRXDL4QDZ305UKUR12" hidden="1">#REF!</definedName>
    <definedName name="BExD14DETV5R4OOTMAXD5NAKWRO3" localSheetId="29" hidden="1">#REF!</definedName>
    <definedName name="BExD14DETV5R4OOTMAXD5NAKWRO3" hidden="1">#REF!</definedName>
    <definedName name="BExD1MI40YRCBI7KT4S9YHQJUO06" localSheetId="29" hidden="1">#REF!</definedName>
    <definedName name="BExD1MI40YRCBI7KT4S9YHQJUO06" hidden="1">#REF!</definedName>
    <definedName name="BExD1OAU9OXQAZA4D70HP72CU6GB" localSheetId="29" hidden="1">#REF!</definedName>
    <definedName name="BExD1OAU9OXQAZA4D70HP72CU6GB" hidden="1">#REF!</definedName>
    <definedName name="BExD1T8WPV0G6YOX7WMAIZD8XNBK" localSheetId="29" hidden="1">#REF!</definedName>
    <definedName name="BExD1T8WPV0G6YOX7WMAIZD8XNBK" hidden="1">#REF!</definedName>
    <definedName name="BExD1Y1JV61416YA1XRQHKWPZIE7" localSheetId="29" hidden="1">#REF!</definedName>
    <definedName name="BExD1Y1JV61416YA1XRQHKWPZIE7" hidden="1">#REF!</definedName>
    <definedName name="BExD2CFHIRMBKN5KXE5QP4XXEWFS" localSheetId="29" hidden="1">#REF!</definedName>
    <definedName name="BExD2CFHIRMBKN5KXE5QP4XXEWFS" hidden="1">#REF!</definedName>
    <definedName name="BExD2DMHH1HWXQ9W0YYMDP8AAX8Q" localSheetId="29" hidden="1">#REF!</definedName>
    <definedName name="BExD2DMHH1HWXQ9W0YYMDP8AAX8Q" hidden="1">#REF!</definedName>
    <definedName name="BExD2HTPC7IWBAU6OSQ67MQA8BYZ" localSheetId="29" hidden="1">#REF!</definedName>
    <definedName name="BExD2HTPC7IWBAU6OSQ67MQA8BYZ" hidden="1">#REF!</definedName>
    <definedName name="BExD2PWTVQ2CXNG6B7UDL8FIMXBH" localSheetId="29" hidden="1">#REF!</definedName>
    <definedName name="BExD2PWTVQ2CXNG6B7UDL8FIMXBH" hidden="1">#REF!</definedName>
    <definedName name="BExD2X9AQ03EX1AVVX44CXLXRPTI" localSheetId="29" hidden="1">#REF!</definedName>
    <definedName name="BExD2X9AQ03EX1AVVX44CXLXRPTI" hidden="1">#REF!</definedName>
    <definedName name="BExD2ZNL9MWJOEL2575KJZBDP2A6" localSheetId="29" hidden="1">#REF!</definedName>
    <definedName name="BExD2ZNL9MWJOEL2575KJZBDP2A6" hidden="1">#REF!</definedName>
    <definedName name="BExD34G79JRMB8BZRVN81P1H9MSB" localSheetId="29" hidden="1">#REF!</definedName>
    <definedName name="BExD34G79JRMB8BZRVN81P1H9MSB" hidden="1">#REF!</definedName>
    <definedName name="BExD35CL2NULPPEHAM954ETQIJA2" localSheetId="29" hidden="1">#REF!</definedName>
    <definedName name="BExD35CL2NULPPEHAM954ETQIJA2" hidden="1">#REF!</definedName>
    <definedName name="BExD363H2VGFIQUCE6LS4AC5J0ZT" localSheetId="29" hidden="1">#REF!</definedName>
    <definedName name="BExD363H2VGFIQUCE6LS4AC5J0ZT" hidden="1">#REF!</definedName>
    <definedName name="BExD3A588E939V61P1XEW0FI5Q0S" localSheetId="29" hidden="1">#REF!</definedName>
    <definedName name="BExD3A588E939V61P1XEW0FI5Q0S" hidden="1">#REF!</definedName>
    <definedName name="BExD3CJJDKVR9M18XI3WDZH80WL6" localSheetId="29" hidden="1">#REF!</definedName>
    <definedName name="BExD3CJJDKVR9M18XI3WDZH80WL6" hidden="1">#REF!</definedName>
    <definedName name="BExD3ESD9WYJIB3TRDPJ1CKXRAVL" localSheetId="29" hidden="1">#REF!</definedName>
    <definedName name="BExD3ESD9WYJIB3TRDPJ1CKXRAVL" hidden="1">#REF!</definedName>
    <definedName name="BExD3F368X5S25MWSUNIV57RDB57" localSheetId="29" hidden="1">#REF!</definedName>
    <definedName name="BExD3F368X5S25MWSUNIV57RDB57" hidden="1">#REF!</definedName>
    <definedName name="BExD3I8JTNF4LTMFY6GRVDJ6VLGG" localSheetId="29" hidden="1">#REF!</definedName>
    <definedName name="BExD3I8JTNF4LTMFY6GRVDJ6VLGG" hidden="1">#REF!</definedName>
    <definedName name="BExD3IJ5IT335SOSNV9L85WKAOSI" localSheetId="29" hidden="1">#REF!</definedName>
    <definedName name="BExD3IJ5IT335SOSNV9L85WKAOSI" hidden="1">#REF!</definedName>
    <definedName name="BExD3KBVUY57GMMQTOFEU6S6G1AY" localSheetId="29" hidden="1">#REF!</definedName>
    <definedName name="BExD3KBVUY57GMMQTOFEU6S6G1AY" hidden="1">#REF!</definedName>
    <definedName name="BExD3NMR7AW2Z6V8SC79VQR37NA6" localSheetId="29" hidden="1">#REF!</definedName>
    <definedName name="BExD3NMR7AW2Z6V8SC79VQR37NA6" hidden="1">#REF!</definedName>
    <definedName name="BExD3QXA2UQ2W4N7NYLUEOG40BZB" localSheetId="29" hidden="1">#REF!</definedName>
    <definedName name="BExD3QXA2UQ2W4N7NYLUEOG40BZB" hidden="1">#REF!</definedName>
    <definedName name="BExD3U2N041TEJ7GCN005UTPHNXY" localSheetId="29" hidden="1">#REF!</definedName>
    <definedName name="BExD3U2N041TEJ7GCN005UTPHNXY" hidden="1">#REF!</definedName>
    <definedName name="BExD3VPY5VEI1LLQ4I16T16251DT" localSheetId="29" hidden="1">#REF!</definedName>
    <definedName name="BExD3VPY5VEI1LLQ4I16T16251DT" hidden="1">#REF!</definedName>
    <definedName name="BExD3XIUEZZ1KIHV7CPS7DKUGIN8" localSheetId="29" hidden="1">#REF!</definedName>
    <definedName name="BExD3XIUEZZ1KIHV7CPS7DKUGIN8" hidden="1">#REF!</definedName>
    <definedName name="BExD40O0CFTNJFOFMMM1KH0P7BUI" localSheetId="29" hidden="1">#REF!</definedName>
    <definedName name="BExD40O0CFTNJFOFMMM1KH0P7BUI" hidden="1">#REF!</definedName>
    <definedName name="BExD47UYINTJY1PDIW2S1FZ8ZMIO" localSheetId="29" hidden="1">#REF!</definedName>
    <definedName name="BExD47UYINTJY1PDIW2S1FZ8ZMIO" hidden="1">#REF!</definedName>
    <definedName name="BExD4BR9HJ3MWWZ5KLVZWX9FJAUS" localSheetId="29" hidden="1">#REF!</definedName>
    <definedName name="BExD4BR9HJ3MWWZ5KLVZWX9FJAUS" hidden="1">#REF!</definedName>
    <definedName name="BExD4F1WTKT3H0N9MF4H1LX7MBSY" localSheetId="29" hidden="1">#REF!</definedName>
    <definedName name="BExD4F1WTKT3H0N9MF4H1LX7MBSY" hidden="1">#REF!</definedName>
    <definedName name="BExD4H5GQWXBS6LUL3TSP36DVO38" localSheetId="29" hidden="1">#REF!</definedName>
    <definedName name="BExD4H5GQWXBS6LUL3TSP36DVO38" hidden="1">#REF!</definedName>
    <definedName name="BExD4JJSS3QDBLABCJCHD45SRNPI" localSheetId="29" hidden="1">#REF!</definedName>
    <definedName name="BExD4JJSS3QDBLABCJCHD45SRNPI" hidden="1">#REF!</definedName>
    <definedName name="BExD4QQQ7V9LH5WWBJA3HKJXLVP6" localSheetId="29" hidden="1">#REF!</definedName>
    <definedName name="BExD4QQQ7V9LH5WWBJA3HKJXLVP6" hidden="1">#REF!</definedName>
    <definedName name="BExD4R1I0MKF033I5LPUYIMTZ6E8" localSheetId="29" hidden="1">#REF!</definedName>
    <definedName name="BExD4R1I0MKF033I5LPUYIMTZ6E8" hidden="1">#REF!</definedName>
    <definedName name="BExD50MT3M6XZLNUP9JL93EG6D9R" localSheetId="29" hidden="1">#REF!</definedName>
    <definedName name="BExD50MT3M6XZLNUP9JL93EG6D9R" hidden="1">#REF!</definedName>
    <definedName name="BExD5EV7KDSVF1CJT38M4IBPFLPY" localSheetId="29" hidden="1">#REF!</definedName>
    <definedName name="BExD5EV7KDSVF1CJT38M4IBPFLPY" hidden="1">#REF!</definedName>
    <definedName name="BExD5FRK547OESJRYAW574DZEZ7J" localSheetId="29" hidden="1">#REF!</definedName>
    <definedName name="BExD5FRK547OESJRYAW574DZEZ7J" hidden="1">#REF!</definedName>
    <definedName name="BExD5I5X2YA2YNCTCDSMEL4CWF4N" localSheetId="29" hidden="1">#REF!</definedName>
    <definedName name="BExD5I5X2YA2YNCTCDSMEL4CWF4N" hidden="1">#REF!</definedName>
    <definedName name="BExD5QUSRFJWRQ1ZM50WYLCF74DF" localSheetId="29" hidden="1">#REF!</definedName>
    <definedName name="BExD5QUSRFJWRQ1ZM50WYLCF74DF" hidden="1">#REF!</definedName>
    <definedName name="BExD5SSUIF6AJQHBHK8PNMFBPRYB" localSheetId="29" hidden="1">#REF!</definedName>
    <definedName name="BExD5SSUIF6AJQHBHK8PNMFBPRYB" hidden="1">#REF!</definedName>
    <definedName name="BExD623C9LRX18BE0W2V6SZLQUXX" localSheetId="29" hidden="1">#REF!</definedName>
    <definedName name="BExD623C9LRX18BE0W2V6SZLQUXX" hidden="1">#REF!</definedName>
    <definedName name="BExD6CQA7UMJBXV7AIFAIHUF2ICX" localSheetId="29" hidden="1">#REF!</definedName>
    <definedName name="BExD6CQA7UMJBXV7AIFAIHUF2ICX" hidden="1">#REF!</definedName>
    <definedName name="BExD6D18MCF5R8YJMPG21WE3GPJQ" localSheetId="29" hidden="1">#REF!</definedName>
    <definedName name="BExD6D18MCF5R8YJMPG21WE3GPJQ" hidden="1">#REF!</definedName>
    <definedName name="BExD6FKVK8WJWNYPVENR7Q8Q30PK" localSheetId="29" hidden="1">#REF!</definedName>
    <definedName name="BExD6FKVK8WJWNYPVENR7Q8Q30PK" hidden="1">#REF!</definedName>
    <definedName name="BExD6GMP0LK8WKVWMIT1NNH8CHLF" localSheetId="29" hidden="1">#REF!</definedName>
    <definedName name="BExD6GMP0LK8WKVWMIT1NNH8CHLF" hidden="1">#REF!</definedName>
    <definedName name="BExD6H2TE0WWAUIWVSSCLPZ6B88N" localSheetId="29" hidden="1">#REF!</definedName>
    <definedName name="BExD6H2TE0WWAUIWVSSCLPZ6B88N" hidden="1">#REF!</definedName>
    <definedName name="BExD71LTOE015TV5RSAHM8NT8GVW" localSheetId="29" hidden="1">#REF!</definedName>
    <definedName name="BExD71LTOE015TV5RSAHM8NT8GVW" hidden="1">#REF!</definedName>
    <definedName name="BExD73USXVADC7EHGHVTQNCT06ZA" localSheetId="29" hidden="1">#REF!</definedName>
    <definedName name="BExD73USXVADC7EHGHVTQNCT06ZA" hidden="1">#REF!</definedName>
    <definedName name="BExD7GAIGULTB3YHM1OS9RBQOTEC" localSheetId="29" hidden="1">#REF!</definedName>
    <definedName name="BExD7GAIGULTB3YHM1OS9RBQOTEC" hidden="1">#REF!</definedName>
    <definedName name="BExD7IE1DHIS52UFDCTSKPJQNRD5" localSheetId="29" hidden="1">#REF!</definedName>
    <definedName name="BExD7IE1DHIS52UFDCTSKPJQNRD5" hidden="1">#REF!</definedName>
    <definedName name="BExD7IUBGUWHYC9UNZ1IY5XFYKQN" localSheetId="29" hidden="1">#REF!</definedName>
    <definedName name="BExD7IUBGUWHYC9UNZ1IY5XFYKQN" hidden="1">#REF!</definedName>
    <definedName name="BExD7JQOJ35HGL8U2OCEI2P2JT7I" localSheetId="29" hidden="1">#REF!</definedName>
    <definedName name="BExD7JQOJ35HGL8U2OCEI2P2JT7I" hidden="1">#REF!</definedName>
    <definedName name="BExD7KSDKNDNH95NDT3S7GM3MUU2" localSheetId="29" hidden="1">#REF!</definedName>
    <definedName name="BExD7KSDKNDNH95NDT3S7GM3MUU2" hidden="1">#REF!</definedName>
    <definedName name="BExD8H5O087KQVWIVPUUID5VMGMS" localSheetId="29" hidden="1">#REF!</definedName>
    <definedName name="BExD8H5O087KQVWIVPUUID5VMGMS" hidden="1">#REF!</definedName>
    <definedName name="BExD8HLWJHFK6566YQLGOAPIWD7G" localSheetId="29" hidden="1">#REF!</definedName>
    <definedName name="BExD8HLWJHFK6566YQLGOAPIWD7G" hidden="1">#REF!</definedName>
    <definedName name="BExD8OCLZMFN5K3VZYI4Q4ITVKUA" localSheetId="29" hidden="1">#REF!</definedName>
    <definedName name="BExD8OCLZMFN5K3VZYI4Q4ITVKUA" hidden="1">#REF!</definedName>
    <definedName name="BExD93C1R6LC0631ECHVFYH0R0PD" localSheetId="29" hidden="1">#REF!</definedName>
    <definedName name="BExD93C1R6LC0631ECHVFYH0R0PD" hidden="1">#REF!</definedName>
    <definedName name="BExD97TXIO0COVNN4OH3DEJ33YLM" localSheetId="29" hidden="1">#REF!</definedName>
    <definedName name="BExD97TXIO0COVNN4OH3DEJ33YLM" hidden="1">#REF!</definedName>
    <definedName name="BExD99RZ1RFIMK6O1ZHSPJ68X9Y5" localSheetId="29" hidden="1">#REF!</definedName>
    <definedName name="BExD99RZ1RFIMK6O1ZHSPJ68X9Y5" hidden="1">#REF!</definedName>
    <definedName name="BExD9ATSNNU6SJVYYUCUG2AFS57W" localSheetId="29" hidden="1">#REF!</definedName>
    <definedName name="BExD9ATSNNU6SJVYYUCUG2AFS57W" hidden="1">#REF!</definedName>
    <definedName name="BExD9JO1QOKHUKL6DOEKDLUBPPKZ" localSheetId="29" hidden="1">#REF!</definedName>
    <definedName name="BExD9JO1QOKHUKL6DOEKDLUBPPKZ" hidden="1">#REF!</definedName>
    <definedName name="BExD9L0ID3VSOU609GKWYTA5BFMA" localSheetId="29" hidden="1">#REF!</definedName>
    <definedName name="BExD9L0ID3VSOU609GKWYTA5BFMA" hidden="1">#REF!</definedName>
    <definedName name="BExD9M7SEMG0JK2FUTTZXWIEBTKB" localSheetId="29" hidden="1">#REF!</definedName>
    <definedName name="BExD9M7SEMG0JK2FUTTZXWIEBTKB" hidden="1">#REF!</definedName>
    <definedName name="BExD9MNYBYB1AICQL5165G472IE2" localSheetId="29" hidden="1">#REF!</definedName>
    <definedName name="BExD9MNYBYB1AICQL5165G472IE2" hidden="1">#REF!</definedName>
    <definedName name="BExD9PNSYT7GASEGUVL48MUQ02WO" localSheetId="29" hidden="1">#REF!</definedName>
    <definedName name="BExD9PNSYT7GASEGUVL48MUQ02WO" hidden="1">#REF!</definedName>
    <definedName name="BExD9TK2MIWFH5SKUYU9ZKF4NPHQ" localSheetId="29" hidden="1">#REF!</definedName>
    <definedName name="BExD9TK2MIWFH5SKUYU9ZKF4NPHQ" hidden="1">#REF!</definedName>
    <definedName name="BExDA23J1UL1EN1K0BLX2TKAX4U0" localSheetId="29" hidden="1">#REF!</definedName>
    <definedName name="BExDA23J1UL1EN1K0BLX2TKAX4U0" hidden="1">#REF!</definedName>
    <definedName name="BExDA6594R2INH5X2F55YRZSKRND" localSheetId="29" hidden="1">#REF!</definedName>
    <definedName name="BExDA6594R2INH5X2F55YRZSKRND" hidden="1">#REF!</definedName>
    <definedName name="BExDA6LD9061UULVKUUI4QP8SK13" localSheetId="29" hidden="1">#REF!</definedName>
    <definedName name="BExDA6LD9061UULVKUUI4QP8SK13" hidden="1">#REF!</definedName>
    <definedName name="BExDAGMVMNLQ6QXASB9R6D8DIT12" localSheetId="29" hidden="1">#REF!</definedName>
    <definedName name="BExDAGMVMNLQ6QXASB9R6D8DIT12" hidden="1">#REF!</definedName>
    <definedName name="BExDAYBHU9ADLXI8VRC7F608RVGM" localSheetId="29" hidden="1">#REF!</definedName>
    <definedName name="BExDAYBHU9ADLXI8VRC7F608RVGM" hidden="1">#REF!</definedName>
    <definedName name="BExDBDR1XR0FV0CYUCB2OJ7CJCZU" localSheetId="29" hidden="1">#REF!</definedName>
    <definedName name="BExDBDR1XR0FV0CYUCB2OJ7CJCZU" hidden="1">#REF!</definedName>
    <definedName name="BExDC7F818VN0S18ID7XRCRVYPJ4" localSheetId="29" hidden="1">#REF!</definedName>
    <definedName name="BExDC7F818VN0S18ID7XRCRVYPJ4" hidden="1">#REF!</definedName>
    <definedName name="BExDCL7K96PC9VZYB70ZW3QPVIJE" localSheetId="29" hidden="1">#REF!</definedName>
    <definedName name="BExDCL7K96PC9VZYB70ZW3QPVIJE" hidden="1">#REF!</definedName>
    <definedName name="BExDCP3UZ3C2O4C1F7KMU0Z9U32N" localSheetId="29" hidden="1">#REF!</definedName>
    <definedName name="BExDCP3UZ3C2O4C1F7KMU0Z9U32N" hidden="1">#REF!</definedName>
    <definedName name="BExEO14OTKLVDBTNB2ONGZ4YB20H" localSheetId="29" hidden="1">#REF!</definedName>
    <definedName name="BExEO14OTKLVDBTNB2ONGZ4YB20H" hidden="1">#REF!</definedName>
    <definedName name="BExEO80UUNTK4DX33Z5TYLM8NYZM" localSheetId="29" hidden="1">#REF!</definedName>
    <definedName name="BExEO80UUNTK4DX33Z5TYLM8NYZM" hidden="1">#REF!</definedName>
    <definedName name="BExEOBX3WECDMYCV9RLN49APTXMM" localSheetId="29" hidden="1">#REF!</definedName>
    <definedName name="BExEOBX3WECDMYCV9RLN49APTXMM" hidden="1">#REF!</definedName>
    <definedName name="BExEPN9VIYI0FVL0HLZQXJFO6TT0" localSheetId="29" hidden="1">#REF!</definedName>
    <definedName name="BExEPN9VIYI0FVL0HLZQXJFO6TT0" hidden="1">#REF!</definedName>
    <definedName name="BExEPQPUOD4B6H60DKEB9159F7DR" localSheetId="29" hidden="1">#REF!</definedName>
    <definedName name="BExEPQPUOD4B6H60DKEB9159F7DR" hidden="1">#REF!</definedName>
    <definedName name="BExEPYT6VDSMR8MU2341Q5GM2Y9V" localSheetId="29" hidden="1">#REF!</definedName>
    <definedName name="BExEPYT6VDSMR8MU2341Q5GM2Y9V" hidden="1">#REF!</definedName>
    <definedName name="BExEQ2ENYLMY8K1796XBB31CJHNN" localSheetId="29" hidden="1">#REF!</definedName>
    <definedName name="BExEQ2ENYLMY8K1796XBB31CJHNN" hidden="1">#REF!</definedName>
    <definedName name="BExEQ2PFE4N40LEPGDPS90WDL6BN" localSheetId="29" hidden="1">#REF!</definedName>
    <definedName name="BExEQ2PFE4N40LEPGDPS90WDL6BN" hidden="1">#REF!</definedName>
    <definedName name="BExEQ2PFURT24NQYGYVE8NKX1EGA" localSheetId="29" hidden="1">#REF!</definedName>
    <definedName name="BExEQ2PFURT24NQYGYVE8NKX1EGA" hidden="1">#REF!</definedName>
    <definedName name="BExEQB8ZWXO6IIGOEPWTLOJGE2NR" localSheetId="29" hidden="1">#REF!</definedName>
    <definedName name="BExEQB8ZWXO6IIGOEPWTLOJGE2NR" hidden="1">#REF!</definedName>
    <definedName name="BExEQBZX0EL6LIKPY01197ACK65H" localSheetId="29" hidden="1">#REF!</definedName>
    <definedName name="BExEQBZX0EL6LIKPY01197ACK65H" hidden="1">#REF!</definedName>
    <definedName name="BExEQDXZALJLD4OBF74IKZBR13SR" localSheetId="29" hidden="1">#REF!</definedName>
    <definedName name="BExEQDXZALJLD4OBF74IKZBR13SR" hidden="1">#REF!</definedName>
    <definedName name="BExEQFLE2RPWGMWQAI4JMKUEFRPT" localSheetId="29" hidden="1">#REF!</definedName>
    <definedName name="BExEQFLE2RPWGMWQAI4JMKUEFRPT" hidden="1">#REF!</definedName>
    <definedName name="BExEQJHNJV9U65F5VGIGX0VM02VF" localSheetId="29" hidden="1">#REF!</definedName>
    <definedName name="BExEQJHNJV9U65F5VGIGX0VM02VF" hidden="1">#REF!</definedName>
    <definedName name="BExEQTZAP8R69U31W4LKGTKKGKQE" localSheetId="29" hidden="1">#REF!</definedName>
    <definedName name="BExEQTZAP8R69U31W4LKGTKKGKQE" hidden="1">#REF!</definedName>
    <definedName name="BExER2O72H1F9WV6S1J04C15PXX7" localSheetId="29" hidden="1">#REF!</definedName>
    <definedName name="BExER2O72H1F9WV6S1J04C15PXX7" hidden="1">#REF!</definedName>
    <definedName name="BExERIPCI7N2NW7JRL59DVT0TTSU" localSheetId="29" hidden="1">#REF!</definedName>
    <definedName name="BExERIPCI7N2NW7JRL59DVT0TTSU" hidden="1">#REF!</definedName>
    <definedName name="BExERRUIKIOATPZ9U4HQ0V52RJAU" localSheetId="29" hidden="1">#REF!</definedName>
    <definedName name="BExERRUIKIOATPZ9U4HQ0V52RJAU" hidden="1">#REF!</definedName>
    <definedName name="BExERSANFNM1O7T65PC5MJ301YET" localSheetId="29" hidden="1">#REF!</definedName>
    <definedName name="BExERSANFNM1O7T65PC5MJ301YET" hidden="1">#REF!</definedName>
    <definedName name="BExERU8P606C6QQZZL55U0ZQYQF1" localSheetId="29" hidden="1">#REF!</definedName>
    <definedName name="BExERU8P606C6QQZZL55U0ZQYQF1" hidden="1">#REF!</definedName>
    <definedName name="BExERWCEBKQRYWRQLYJ4UCMMKTHG" localSheetId="29" hidden="1">#REF!</definedName>
    <definedName name="BExERWCEBKQRYWRQLYJ4UCMMKTHG" hidden="1">#REF!</definedName>
    <definedName name="BExERXE1QW042A2T25RI4DVUU59O" localSheetId="29" hidden="1">#REF!</definedName>
    <definedName name="BExERXE1QW042A2T25RI4DVUU59O" hidden="1">#REF!</definedName>
    <definedName name="BExES44RHHDL3V7FLV6M20834WF1" localSheetId="29" hidden="1">#REF!</definedName>
    <definedName name="BExES44RHHDL3V7FLV6M20834WF1" hidden="1">#REF!</definedName>
    <definedName name="BExES4A7VE2X3RYYTVRLKZD4I7WU" localSheetId="29" hidden="1">#REF!</definedName>
    <definedName name="BExES4A7VE2X3RYYTVRLKZD4I7WU" hidden="1">#REF!</definedName>
    <definedName name="BExESLYUFDACMPARVY264HKBCXLX" localSheetId="29" hidden="1">#REF!</definedName>
    <definedName name="BExESLYUFDACMPARVY264HKBCXLX" hidden="1">#REF!</definedName>
    <definedName name="BExESMKD95A649M0WRSG6CXXP326" localSheetId="29" hidden="1">#REF!</definedName>
    <definedName name="BExESMKD95A649M0WRSG6CXXP326" hidden="1">#REF!</definedName>
    <definedName name="BExESR27ZXJG5VMY4PR9D940VS7T" localSheetId="29" hidden="1">#REF!</definedName>
    <definedName name="BExESR27ZXJG5VMY4PR9D940VS7T" hidden="1">#REF!</definedName>
    <definedName name="BExESVK1YRJM6UG6FBYOF9CNX29X" localSheetId="29" hidden="1">#REF!</definedName>
    <definedName name="BExESVK1YRJM6UG6FBYOF9CNX29X" hidden="1">#REF!</definedName>
    <definedName name="BExESZ03KXL8DQ2591HLR56ZML94" localSheetId="29" hidden="1">#REF!</definedName>
    <definedName name="BExESZ03KXL8DQ2591HLR56ZML94" hidden="1">#REF!</definedName>
    <definedName name="BExESZAW5N443NRTKIP59OEI1CR6" localSheetId="29" hidden="1">#REF!</definedName>
    <definedName name="BExESZAW5N443NRTKIP59OEI1CR6" hidden="1">#REF!</definedName>
    <definedName name="BExET3HXQ60A4O2OLKX8QNXRI6LQ" localSheetId="29" hidden="1">#REF!</definedName>
    <definedName name="BExET3HXQ60A4O2OLKX8QNXRI6LQ" hidden="1">#REF!</definedName>
    <definedName name="BExET4EAH366GROMVVMDCSUI1018" localSheetId="29" hidden="1">#REF!</definedName>
    <definedName name="BExET4EAH366GROMVVMDCSUI1018" hidden="1">#REF!</definedName>
    <definedName name="BExETA3B1FCIOA80H94K90FWXQKE" localSheetId="29" hidden="1">#REF!</definedName>
    <definedName name="BExETA3B1FCIOA80H94K90FWXQKE" hidden="1">#REF!</definedName>
    <definedName name="BExETAZOYT4CJIT8RRKC9F2HJG1D" localSheetId="29" hidden="1">#REF!</definedName>
    <definedName name="BExETAZOYT4CJIT8RRKC9F2HJG1D" hidden="1">#REF!</definedName>
    <definedName name="BExETB55BNG40G9YOI2H6UHIR9WU" localSheetId="29" hidden="1">#REF!</definedName>
    <definedName name="BExETB55BNG40G9YOI2H6UHIR9WU" hidden="1">#REF!</definedName>
    <definedName name="BExETF6QD5A9GEINE1KZRRC2LXWM" localSheetId="29" hidden="1">#REF!</definedName>
    <definedName name="BExETF6QD5A9GEINE1KZRRC2LXWM" hidden="1">#REF!</definedName>
    <definedName name="BExETQ9XRXLUACN82805SPSPNKHI" localSheetId="29" hidden="1">#REF!</definedName>
    <definedName name="BExETQ9XRXLUACN82805SPSPNKHI" hidden="1">#REF!</definedName>
    <definedName name="BExETR0YRMOR63E6DHLEHV9QVVON" localSheetId="29" hidden="1">#REF!</definedName>
    <definedName name="BExETR0YRMOR63E6DHLEHV9QVVON" hidden="1">#REF!</definedName>
    <definedName name="BExETVO51BGF7GGNGB21UD7OIF15" localSheetId="29" hidden="1">#REF!</definedName>
    <definedName name="BExETVO51BGF7GGNGB21UD7OIF15" hidden="1">#REF!</definedName>
    <definedName name="BExETVTGY38YXYYF7N73OYN6FYY3" localSheetId="29" hidden="1">#REF!</definedName>
    <definedName name="BExETVTGY38YXYYF7N73OYN6FYY3" hidden="1">#REF!</definedName>
    <definedName name="BExETVTH8RADW05P2XUUV7V44TWW" localSheetId="29" hidden="1">#REF!</definedName>
    <definedName name="BExETVTH8RADW05P2XUUV7V44TWW" hidden="1">#REF!</definedName>
    <definedName name="BExETW9PYUAV5QY6A4VCYZRIOUX4" localSheetId="29" hidden="1">#REF!</definedName>
    <definedName name="BExETW9PYUAV5QY6A4VCYZRIOUX4" hidden="1">#REF!</definedName>
    <definedName name="BExEUGNELLVZ7K2PYWP2TG8T65XQ" localSheetId="29" hidden="1">#REF!</definedName>
    <definedName name="BExEUGNELLVZ7K2PYWP2TG8T65XQ" hidden="1">#REF!</definedName>
    <definedName name="BExEUHUG1NGJGB6F1UH5IKFZ9B9M" localSheetId="29" hidden="1">#REF!</definedName>
    <definedName name="BExEUHUG1NGJGB6F1UH5IKFZ9B9M" hidden="1">#REF!</definedName>
    <definedName name="BExEUNE4T242Y59C6MS28MXEUGCP" localSheetId="29" hidden="1">#REF!</definedName>
    <definedName name="BExEUNE4T242Y59C6MS28MXEUGCP" hidden="1">#REF!</definedName>
    <definedName name="BExEUNU7FYVTR4DD1D31SS7PNXX2" localSheetId="29" hidden="1">#REF!</definedName>
    <definedName name="BExEUNU7FYVTR4DD1D31SS7PNXX2" hidden="1">#REF!</definedName>
    <definedName name="BExEV2TP7NA3ZR6RJGH5ER370OUM" localSheetId="29" hidden="1">#REF!</definedName>
    <definedName name="BExEV2TP7NA3ZR6RJGH5ER370OUM" hidden="1">#REF!</definedName>
    <definedName name="BExEV3Q7M5YTX3CY3QCP1SUIEP2E" localSheetId="29" hidden="1">#REF!</definedName>
    <definedName name="BExEV3Q7M5YTX3CY3QCP1SUIEP2E" hidden="1">#REF!</definedName>
    <definedName name="BExEV69USLNYO2QRJRC0J92XUF00" localSheetId="29" hidden="1">#REF!</definedName>
    <definedName name="BExEV69USLNYO2QRJRC0J92XUF00" hidden="1">#REF!</definedName>
    <definedName name="BExEV6KNTQOCFD7GV726XQEVQ7R6" localSheetId="29" hidden="1">#REF!</definedName>
    <definedName name="BExEV6KNTQOCFD7GV726XQEVQ7R6" hidden="1">#REF!</definedName>
    <definedName name="BExEV6VGM4POO9QT9KH3QA3VYCWM" localSheetId="29" hidden="1">#REF!</definedName>
    <definedName name="BExEV6VGM4POO9QT9KH3QA3VYCWM" hidden="1">#REF!</definedName>
    <definedName name="BExEVCEYMOI0PGO7HAEOS9CVMU2O" localSheetId="29" hidden="1">#REF!</definedName>
    <definedName name="BExEVCEYMOI0PGO7HAEOS9CVMU2O" hidden="1">#REF!</definedName>
    <definedName name="BExEVET98G3FU6QBF9LHYWSAMV0O" localSheetId="29" hidden="1">#REF!</definedName>
    <definedName name="BExEVET98G3FU6QBF9LHYWSAMV0O" hidden="1">#REF!</definedName>
    <definedName name="BExEVNCUT0PDUYNJH7G6BSEWZOT2" localSheetId="29" hidden="1">#REF!</definedName>
    <definedName name="BExEVNCUT0PDUYNJH7G6BSEWZOT2" hidden="1">#REF!</definedName>
    <definedName name="BExEVPGF4V5J0WQRZKUM8F9TTKZJ" localSheetId="29" hidden="1">#REF!</definedName>
    <definedName name="BExEVPGF4V5J0WQRZKUM8F9TTKZJ" hidden="1">#REF!</definedName>
    <definedName name="BExEVVLIEVWYRF2UUC1H0H5QU1CP" localSheetId="29" hidden="1">#REF!</definedName>
    <definedName name="BExEVVLIEVWYRF2UUC1H0H5QU1CP" hidden="1">#REF!</definedName>
    <definedName name="BExEVWCKO8T84GW9Z3X47915XKSH" localSheetId="29" hidden="1">#REF!</definedName>
    <definedName name="BExEVWCKO8T84GW9Z3X47915XKSH" hidden="1">#REF!</definedName>
    <definedName name="BExEVZSJWMZ5L2ZE7AZC57CXKW6T" localSheetId="29" hidden="1">#REF!</definedName>
    <definedName name="BExEVZSJWMZ5L2ZE7AZC57CXKW6T" hidden="1">#REF!</definedName>
    <definedName name="BExEW0JL1GFFCXMDGW54CI7Y8FZN" localSheetId="29" hidden="1">#REF!</definedName>
    <definedName name="BExEW0JL1GFFCXMDGW54CI7Y8FZN" hidden="1">#REF!</definedName>
    <definedName name="BExEW68M9WL8214QH9C7VCK7BN08" localSheetId="29" hidden="1">#REF!</definedName>
    <definedName name="BExEW68M9WL8214QH9C7VCK7BN08" hidden="1">#REF!</definedName>
    <definedName name="BExEW8HFKH6F47KIHYBDRUEFZ2ZZ" localSheetId="29" hidden="1">#REF!</definedName>
    <definedName name="BExEW8HFKH6F47KIHYBDRUEFZ2ZZ" hidden="1">#REF!</definedName>
    <definedName name="BExEWB6JHMITZPXHB6JATOCLLKLJ" localSheetId="29" hidden="1">#REF!</definedName>
    <definedName name="BExEWB6JHMITZPXHB6JATOCLLKLJ" hidden="1">#REF!</definedName>
    <definedName name="BExEWNBGQS1U2LW3W84T4LSJ9K00" localSheetId="29" hidden="1">#REF!</definedName>
    <definedName name="BExEWNBGQS1U2LW3W84T4LSJ9K00" hidden="1">#REF!</definedName>
    <definedName name="BExEWO7STL7HNZSTY8VQBPTX1WK6" localSheetId="29" hidden="1">#REF!</definedName>
    <definedName name="BExEWO7STL7HNZSTY8VQBPTX1WK6" hidden="1">#REF!</definedName>
    <definedName name="BExEWQ0M1N3KMKTDJ73H10QSG4W1" localSheetId="29" hidden="1">#REF!</definedName>
    <definedName name="BExEWQ0M1N3KMKTDJ73H10QSG4W1" hidden="1">#REF!</definedName>
    <definedName name="BExEX43OR6NH8GF32YY2ZB6Y8WGP" localSheetId="29" hidden="1">#REF!</definedName>
    <definedName name="BExEX43OR6NH8GF32YY2ZB6Y8WGP" hidden="1">#REF!</definedName>
    <definedName name="BExEX85F3OSW8NSCYGYPS9372Z1Q" localSheetId="29" hidden="1">#REF!</definedName>
    <definedName name="BExEX85F3OSW8NSCYGYPS9372Z1Q" hidden="1">#REF!</definedName>
    <definedName name="BExEX9HWY2G6928ZVVVQF77QCM2C" localSheetId="29" hidden="1">#REF!</definedName>
    <definedName name="BExEX9HWY2G6928ZVVVQF77QCM2C" hidden="1">#REF!</definedName>
    <definedName name="BExEXBQWAYKMVBRJRHB8PFCSYFVN" localSheetId="29" hidden="1">#REF!</definedName>
    <definedName name="BExEXBQWAYKMVBRJRHB8PFCSYFVN" hidden="1">#REF!</definedName>
    <definedName name="BExEXGE2TE9MQWLQVHL7XGQWL102" localSheetId="29" hidden="1">#REF!</definedName>
    <definedName name="BExEXGE2TE9MQWLQVHL7XGQWL102" hidden="1">#REF!</definedName>
    <definedName name="BExEXRBZ0DI9E2UFLLKYWGN66B61" localSheetId="29" hidden="1">#REF!</definedName>
    <definedName name="BExEXRBZ0DI9E2UFLLKYWGN66B61" hidden="1">#REF!</definedName>
    <definedName name="BExEXW4FSOZ9C2SZSQIAA3W82I5K" localSheetId="29" hidden="1">#REF!</definedName>
    <definedName name="BExEXW4FSOZ9C2SZSQIAA3W82I5K" hidden="1">#REF!</definedName>
    <definedName name="BExEXZ4H2ZUNEW5I6I74GK08QAQC" localSheetId="29" hidden="1">#REF!</definedName>
    <definedName name="BExEXZ4H2ZUNEW5I6I74GK08QAQC" hidden="1">#REF!</definedName>
    <definedName name="BExEY42GK80HA9M84NTZ3NV9K2VI" localSheetId="29" hidden="1">#REF!</definedName>
    <definedName name="BExEY42GK80HA9M84NTZ3NV9K2VI" hidden="1">#REF!</definedName>
    <definedName name="BExEYLG9FL9V1JPPNZ3FUDNSEJ4V" localSheetId="29" hidden="1">#REF!</definedName>
    <definedName name="BExEYLG9FL9V1JPPNZ3FUDNSEJ4V" hidden="1">#REF!</definedName>
    <definedName name="BExEYOW8C1B3OUUCIGEC7L8OOW1Z" localSheetId="29" hidden="1">#REF!</definedName>
    <definedName name="BExEYOW8C1B3OUUCIGEC7L8OOW1Z" hidden="1">#REF!</definedName>
    <definedName name="BExEYPCI2LT224YS4M3T50V85FAG" localSheetId="29" hidden="1">#REF!</definedName>
    <definedName name="BExEYPCI2LT224YS4M3T50V85FAG" hidden="1">#REF!</definedName>
    <definedName name="BExEYUQJXZT6N5HJH8ACJF6SRWEE" localSheetId="29" hidden="1">#REF!</definedName>
    <definedName name="BExEYUQJXZT6N5HJH8ACJF6SRWEE" hidden="1">#REF!</definedName>
    <definedName name="BExEYYC7KLO4XJQW9GMGVVJQXF4C" localSheetId="29" hidden="1">#REF!</definedName>
    <definedName name="BExEYYC7KLO4XJQW9GMGVVJQXF4C" hidden="1">#REF!</definedName>
    <definedName name="BExEZ1S6VZCG01ZPLBSS9Z1SBOJ2" localSheetId="29" hidden="1">#REF!</definedName>
    <definedName name="BExEZ1S6VZCG01ZPLBSS9Z1SBOJ2" hidden="1">#REF!</definedName>
    <definedName name="BExEZ6KV8TDKOO0Y66LSH9DCFW5M" localSheetId="29" hidden="1">#REF!</definedName>
    <definedName name="BExEZ6KV8TDKOO0Y66LSH9DCFW5M" hidden="1">#REF!</definedName>
    <definedName name="BExEZGBFNJR8DLPN0V11AU22L6WY" localSheetId="29" hidden="1">#REF!</definedName>
    <definedName name="BExEZGBFNJR8DLPN0V11AU22L6WY" hidden="1">#REF!</definedName>
    <definedName name="BExEZVR61GWO1ZM3XHWUKRJJMQXV" localSheetId="29" hidden="1">#REF!</definedName>
    <definedName name="BExEZVR61GWO1ZM3XHWUKRJJMQXV" hidden="1">#REF!</definedName>
    <definedName name="BExF02Y3V3QEPO2XLDSK47APK9XJ" localSheetId="29" hidden="1">#REF!</definedName>
    <definedName name="BExF02Y3V3QEPO2XLDSK47APK9XJ" hidden="1">#REF!</definedName>
    <definedName name="BExF03E824NHBODFUZ3PZ5HLF85X" localSheetId="29" hidden="1">#REF!</definedName>
    <definedName name="BExF03E824NHBODFUZ3PZ5HLF85X" hidden="1">#REF!</definedName>
    <definedName name="BExF09OS91RT7N7IW8JLMZ121ZP3" localSheetId="29" hidden="1">#REF!</definedName>
    <definedName name="BExF09OS91RT7N7IW8JLMZ121ZP3" hidden="1">#REF!</definedName>
    <definedName name="BExF0D4SEQ7RRCAER8UQKUJ4HH0Q" localSheetId="29" hidden="1">#REF!</definedName>
    <definedName name="BExF0D4SEQ7RRCAER8UQKUJ4HH0Q" hidden="1">#REF!</definedName>
    <definedName name="BExF0D4Z97PCG5JI9CC2TFB553AX" localSheetId="29" hidden="1">#REF!</definedName>
    <definedName name="BExF0D4Z97PCG5JI9CC2TFB553AX" hidden="1">#REF!</definedName>
    <definedName name="BExF0DAB1PUE0V936NFEK68CCKTJ" localSheetId="29" hidden="1">#REF!</definedName>
    <definedName name="BExF0DAB1PUE0V936NFEK68CCKTJ" hidden="1">#REF!</definedName>
    <definedName name="BExF0LOEHV42P2DV7QL8O7HOQ3N9" localSheetId="29" hidden="1">#REF!</definedName>
    <definedName name="BExF0LOEHV42P2DV7QL8O7HOQ3N9" hidden="1">#REF!</definedName>
    <definedName name="BExF0QRT0ZP2578DKKC9SRW40F5L" localSheetId="29" hidden="1">#REF!</definedName>
    <definedName name="BExF0QRT0ZP2578DKKC9SRW40F5L" hidden="1">#REF!</definedName>
    <definedName name="BExF0WRM9VO25RLSO03ZOCE8H7K5" localSheetId="29" hidden="1">#REF!</definedName>
    <definedName name="BExF0WRM9VO25RLSO03ZOCE8H7K5" hidden="1">#REF!</definedName>
    <definedName name="BExF0ZRI7W4RSLIDLHTSM0AWXO3S" localSheetId="29" hidden="1">#REF!</definedName>
    <definedName name="BExF0ZRI7W4RSLIDLHTSM0AWXO3S" hidden="1">#REF!</definedName>
    <definedName name="BExF19CT3MMZZ2T5EWMDNG3UOJ01" localSheetId="29" hidden="1">#REF!</definedName>
    <definedName name="BExF19CT3MMZZ2T5EWMDNG3UOJ01" hidden="1">#REF!</definedName>
    <definedName name="BExF1C1VNHJBRW2XQKVSL1KSLFZ8" localSheetId="29" hidden="1">#REF!</definedName>
    <definedName name="BExF1C1VNHJBRW2XQKVSL1KSLFZ8" hidden="1">#REF!</definedName>
    <definedName name="BExF1M38U6NX17YJA8YU359B5Z4M" localSheetId="29" hidden="1">#REF!</definedName>
    <definedName name="BExF1M38U6NX17YJA8YU359B5Z4M" hidden="1">#REF!</definedName>
    <definedName name="BExF1MU4W3NPEY0OHRDWP5IANCBB" localSheetId="29" hidden="1">#REF!</definedName>
    <definedName name="BExF1MU4W3NPEY0OHRDWP5IANCBB" hidden="1">#REF!</definedName>
    <definedName name="BExF1MZN8MWMOKOARHJ1QAF9HPGT" localSheetId="29" hidden="1">#REF!</definedName>
    <definedName name="BExF1MZN8MWMOKOARHJ1QAF9HPGT" hidden="1">#REF!</definedName>
    <definedName name="BExF1US4ZIQYSU5LBFYNRA9N0K2O" localSheetId="29" hidden="1">#REF!</definedName>
    <definedName name="BExF1US4ZIQYSU5LBFYNRA9N0K2O" hidden="1">#REF!</definedName>
    <definedName name="BExF272JNPJCK1XLBG016XXBVFO8" localSheetId="29" hidden="1">#REF!</definedName>
    <definedName name="BExF272JNPJCK1XLBG016XXBVFO8" hidden="1">#REF!</definedName>
    <definedName name="BExF2CWZN6E87RGTBMD4YQI2QT7R" localSheetId="29" hidden="1">#REF!</definedName>
    <definedName name="BExF2CWZN6E87RGTBMD4YQI2QT7R" hidden="1">#REF!</definedName>
    <definedName name="BExF2DYO1WQ7GMXSTAQRDBW1NSFG" localSheetId="29" hidden="1">#REF!</definedName>
    <definedName name="BExF2DYO1WQ7GMXSTAQRDBW1NSFG" hidden="1">#REF!</definedName>
    <definedName name="BExF2H9D3MC9XKLPZ6VIP4F7G4YN" localSheetId="29" hidden="1">#REF!</definedName>
    <definedName name="BExF2H9D3MC9XKLPZ6VIP4F7G4YN" hidden="1">#REF!</definedName>
    <definedName name="BExF2MSWNUY9Z6BZJQZ538PPTION" localSheetId="29" hidden="1">#REF!</definedName>
    <definedName name="BExF2MSWNUY9Z6BZJQZ538PPTION" hidden="1">#REF!</definedName>
    <definedName name="BExF2QZYWHTYGUTTXR15CKCV3LS7" localSheetId="29" hidden="1">#REF!</definedName>
    <definedName name="BExF2QZYWHTYGUTTXR15CKCV3LS7" hidden="1">#REF!</definedName>
    <definedName name="BExF2T8Y6TSJ74RMSZOA9CEH4OZ6" localSheetId="29" hidden="1">#REF!</definedName>
    <definedName name="BExF2T8Y6TSJ74RMSZOA9CEH4OZ6" hidden="1">#REF!</definedName>
    <definedName name="BExF31N3YM4F37EOOY8M8VI1KXN8" localSheetId="29" hidden="1">#REF!</definedName>
    <definedName name="BExF31N3YM4F37EOOY8M8VI1KXN8" hidden="1">#REF!</definedName>
    <definedName name="BExF37C1YKBT79Z9SOJAG5MXQGTU" localSheetId="29" hidden="1">#REF!</definedName>
    <definedName name="BExF37C1YKBT79Z9SOJAG5MXQGTU" hidden="1">#REF!</definedName>
    <definedName name="BExF3A6HPA6DGYALZNHHJPMCUYZR" localSheetId="29" hidden="1">#REF!</definedName>
    <definedName name="BExF3A6HPA6DGYALZNHHJPMCUYZR" hidden="1">#REF!</definedName>
    <definedName name="BExF3GMJW5D7066GYKTMM3CVH1HE" localSheetId="29" hidden="1">#REF!</definedName>
    <definedName name="BExF3GMJW5D7066GYKTMM3CVH1HE" hidden="1">#REF!</definedName>
    <definedName name="BExF3I9T44X7DV9HHV51DVDDPPZG" localSheetId="29" hidden="1">#REF!</definedName>
    <definedName name="BExF3I9T44X7DV9HHV51DVDDPPZG" hidden="1">#REF!</definedName>
    <definedName name="BExF3IKLZ35F2D4DI7R7P7NZLVC3" localSheetId="29" hidden="1">#REF!</definedName>
    <definedName name="BExF3IKLZ35F2D4DI7R7P7NZLVC3" hidden="1">#REF!</definedName>
    <definedName name="BExF3JMFX5DILOIFUDIO1HZUK875" localSheetId="29" hidden="1">#REF!</definedName>
    <definedName name="BExF3JMFX5DILOIFUDIO1HZUK875" hidden="1">#REF!</definedName>
    <definedName name="BExF3KIO2G9LJYXZ61H8PJJ6OQXV" localSheetId="29" hidden="1">#REF!</definedName>
    <definedName name="BExF3KIO2G9LJYXZ61H8PJJ6OQXV" hidden="1">#REF!</definedName>
    <definedName name="BExF3MGVCZHXDAUDZAGUYESZ3RC8" localSheetId="29" hidden="1">#REF!</definedName>
    <definedName name="BExF3MGVCZHXDAUDZAGUYESZ3RC8" hidden="1">#REF!</definedName>
    <definedName name="BExF3NTC4BGZEM6B87TCFX277QCS" localSheetId="29" hidden="1">#REF!</definedName>
    <definedName name="BExF3NTC4BGZEM6B87TCFX277QCS" hidden="1">#REF!</definedName>
    <definedName name="BExF3Q2DOSQI9SIAXB522CN0WBZ7" localSheetId="29" hidden="1">#REF!</definedName>
    <definedName name="BExF3Q2DOSQI9SIAXB522CN0WBZ7" hidden="1">#REF!</definedName>
    <definedName name="BExF3Q7NI90WT31QHYSJDIG0LLLJ" localSheetId="29" hidden="1">#REF!</definedName>
    <definedName name="BExF3Q7NI90WT31QHYSJDIG0LLLJ" hidden="1">#REF!</definedName>
    <definedName name="BExF3QD55TIY1MSBSRK9TUJKBEWO" localSheetId="29" hidden="1">#REF!</definedName>
    <definedName name="BExF3QD55TIY1MSBSRK9TUJKBEWO" hidden="1">#REF!</definedName>
    <definedName name="BExF3QT8J6RIF1L3R700MBSKIOKW" localSheetId="29" hidden="1">#REF!</definedName>
    <definedName name="BExF3QT8J6RIF1L3R700MBSKIOKW" hidden="1">#REF!</definedName>
    <definedName name="BExF42SSBVPMLK2UB3B7FPEIY9TU" localSheetId="29" hidden="1">#REF!</definedName>
    <definedName name="BExF42SSBVPMLK2UB3B7FPEIY9TU" hidden="1">#REF!</definedName>
    <definedName name="BExF4HXSWB50BKYPWA0HTT8W56H6" localSheetId="29" hidden="1">#REF!</definedName>
    <definedName name="BExF4HXSWB50BKYPWA0HTT8W56H6" hidden="1">#REF!</definedName>
    <definedName name="BExF4J4Y60OUA8GY6YN8XVRUX80A" localSheetId="29" hidden="1">#REF!</definedName>
    <definedName name="BExF4J4Y60OUA8GY6YN8XVRUX80A" hidden="1">#REF!</definedName>
    <definedName name="BExF4KHF04IWW4LQ95FHQPFE4Y9K" localSheetId="29" hidden="1">#REF!</definedName>
    <definedName name="BExF4KHF04IWW4LQ95FHQPFE4Y9K" hidden="1">#REF!</definedName>
    <definedName name="BExF4MVQM5Y0QRDLDFSKWWTF709C" localSheetId="29" hidden="1">#REF!</definedName>
    <definedName name="BExF4MVQM5Y0QRDLDFSKWWTF709C" hidden="1">#REF!</definedName>
    <definedName name="BExF4PVMZYV36E8HOYY06J81AMBI" localSheetId="29" hidden="1">#REF!</definedName>
    <definedName name="BExF4PVMZYV36E8HOYY06J81AMBI" hidden="1">#REF!</definedName>
    <definedName name="BExF4SF9NEX1FZE9N8EXT89PM54D" localSheetId="29" hidden="1">#REF!</definedName>
    <definedName name="BExF4SF9NEX1FZE9N8EXT89PM54D" hidden="1">#REF!</definedName>
    <definedName name="BExF52GTGP8MHGII4KJ8TJGR8W8U" localSheetId="29" hidden="1">#REF!</definedName>
    <definedName name="BExF52GTGP8MHGII4KJ8TJGR8W8U" hidden="1">#REF!</definedName>
    <definedName name="BExF57K7L3UC1I2FSAWURR4SN0UN" localSheetId="29" hidden="1">#REF!</definedName>
    <definedName name="BExF57K7L3UC1I2FSAWURR4SN0UN" hidden="1">#REF!</definedName>
    <definedName name="BExF5HR2GFV7O8LKG9SJ4BY78LYA" localSheetId="29" hidden="1">#REF!</definedName>
    <definedName name="BExF5HR2GFV7O8LKG9SJ4BY78LYA" hidden="1">#REF!</definedName>
    <definedName name="BExF5ZFO2A29GHWR5ES64Z9OS16J" localSheetId="29" hidden="1">#REF!</definedName>
    <definedName name="BExF5ZFO2A29GHWR5ES64Z9OS16J" hidden="1">#REF!</definedName>
    <definedName name="BExF63S045JO7H2ZJCBTBVH3SUIF" localSheetId="29" hidden="1">#REF!</definedName>
    <definedName name="BExF63S045JO7H2ZJCBTBVH3SUIF" hidden="1">#REF!</definedName>
    <definedName name="BExF642TEGTXCI9A61ZOONJCB0U1" localSheetId="29" hidden="1">#REF!</definedName>
    <definedName name="BExF642TEGTXCI9A61ZOONJCB0U1" hidden="1">#REF!</definedName>
    <definedName name="BExF67O951CF8UJF3KBDNR0E83C1" localSheetId="29" hidden="1">#REF!</definedName>
    <definedName name="BExF67O951CF8UJF3KBDNR0E83C1" hidden="1">#REF!</definedName>
    <definedName name="BExF6EV7I35NVMIJGYTB6E24YVPA" localSheetId="29" hidden="1">#REF!</definedName>
    <definedName name="BExF6EV7I35NVMIJGYTB6E24YVPA" hidden="1">#REF!</definedName>
    <definedName name="BExF6FGUF393KTMBT40S5BYAFG00" localSheetId="29" hidden="1">#REF!</definedName>
    <definedName name="BExF6FGUF393KTMBT40S5BYAFG00" hidden="1">#REF!</definedName>
    <definedName name="BExF6GNYXWY8A0SY4PW1B6KJMMTM" localSheetId="29" hidden="1">#REF!</definedName>
    <definedName name="BExF6GNYXWY8A0SY4PW1B6KJMMTM" hidden="1">#REF!</definedName>
    <definedName name="BExF6IB8K74Z0AFT05GPOKKZW7C9" localSheetId="29" hidden="1">#REF!</definedName>
    <definedName name="BExF6IB8K74Z0AFT05GPOKKZW7C9" hidden="1">#REF!</definedName>
    <definedName name="BExF6NUXJI11W2IAZNAM1QWC0459" localSheetId="29" hidden="1">#REF!</definedName>
    <definedName name="BExF6NUXJI11W2IAZNAM1QWC0459" hidden="1">#REF!</definedName>
    <definedName name="BExF6RR76KNVIXGJOVFO8GDILKGZ" localSheetId="29" hidden="1">#REF!</definedName>
    <definedName name="BExF6RR76KNVIXGJOVFO8GDILKGZ" hidden="1">#REF!</definedName>
    <definedName name="BExF6ZE8D5CMPJPRWT6S4HM56LPF" localSheetId="29" hidden="1">#REF!</definedName>
    <definedName name="BExF6ZE8D5CMPJPRWT6S4HM56LPF" hidden="1">#REF!</definedName>
    <definedName name="BExF76FV8SF7AJK7B35AL7VTZF6D" localSheetId="29" hidden="1">#REF!</definedName>
    <definedName name="BExF76FV8SF7AJK7B35AL7VTZF6D" hidden="1">#REF!</definedName>
    <definedName name="BExF7EOIMC1OYL1N7835KGOI0FIZ" localSheetId="29" hidden="1">#REF!</definedName>
    <definedName name="BExF7EOIMC1OYL1N7835KGOI0FIZ" hidden="1">#REF!</definedName>
    <definedName name="BExF7K88K7ASGV6RAOAGH52G04VR" localSheetId="29" hidden="1">#REF!</definedName>
    <definedName name="BExF7K88K7ASGV6RAOAGH52G04VR" hidden="1">#REF!</definedName>
    <definedName name="BExF7OVDRP3LHNAF2CX4V84CKKIR" localSheetId="29" hidden="1">#REF!</definedName>
    <definedName name="BExF7OVDRP3LHNAF2CX4V84CKKIR" hidden="1">#REF!</definedName>
    <definedName name="BExF7QO41X2A2SL8UXDNP99GY7U9" localSheetId="29" hidden="1">#REF!</definedName>
    <definedName name="BExF7QO41X2A2SL8UXDNP99GY7U9" hidden="1">#REF!</definedName>
    <definedName name="BExF7QYWRJ8S4SID84VVXH3TN7X8" localSheetId="29" hidden="1">#REF!</definedName>
    <definedName name="BExF7QYWRJ8S4SID84VVXH3TN7X8" hidden="1">#REF!</definedName>
    <definedName name="BExF81GI8B8WBHXFTET68A9358BR" localSheetId="29" hidden="1">#REF!</definedName>
    <definedName name="BExF81GI8B8WBHXFTET68A9358BR" hidden="1">#REF!</definedName>
    <definedName name="BExGKN1EUJWHOYSSFY4XX6T9QVV5" localSheetId="29" hidden="1">#REF!</definedName>
    <definedName name="BExGKN1EUJWHOYSSFY4XX6T9QVV5" hidden="1">#REF!</definedName>
    <definedName name="BExGL97US0Y3KXXASUTVR26XLT70" localSheetId="29" hidden="1">#REF!</definedName>
    <definedName name="BExGL97US0Y3KXXASUTVR26XLT70" hidden="1">#REF!</definedName>
    <definedName name="BExGL9TEJAX73AMCXKXTMRO9T6QA" localSheetId="29" hidden="1">#REF!</definedName>
    <definedName name="BExGL9TEJAX73AMCXKXTMRO9T6QA" hidden="1">#REF!</definedName>
    <definedName name="BExGLBM5GKGBJDTZSMMBZBAVQ7N1" localSheetId="29" hidden="1">#REF!</definedName>
    <definedName name="BExGLBM5GKGBJDTZSMMBZBAVQ7N1" hidden="1">#REF!</definedName>
    <definedName name="BExGLC7R4C33RO0PID97ZPPVCW4M" localSheetId="29" hidden="1">#REF!</definedName>
    <definedName name="BExGLC7R4C33RO0PID97ZPPVCW4M" hidden="1">#REF!</definedName>
    <definedName name="BExGLFIF7HCFSHNQHKEV6RY0WCO3" localSheetId="29" hidden="1">#REF!</definedName>
    <definedName name="BExGLFIF7HCFSHNQHKEV6RY0WCO3" hidden="1">#REF!</definedName>
    <definedName name="BExGLPP9Z6SH15N8AV0F7H58S14K" localSheetId="29" hidden="1">#REF!</definedName>
    <definedName name="BExGLPP9Z6SH15N8AV0F7H58S14K" hidden="1">#REF!</definedName>
    <definedName name="BExGLQATG820J44V2O4JEICPUUTR" localSheetId="29" hidden="1">#REF!</definedName>
    <definedName name="BExGLQATG820J44V2O4JEICPUUTR" hidden="1">#REF!</definedName>
    <definedName name="BExGLTARRL0J772UD2TXEYAVPY6E" localSheetId="29" hidden="1">#REF!</definedName>
    <definedName name="BExGLTARRL0J772UD2TXEYAVPY6E" hidden="1">#REF!</definedName>
    <definedName name="BExGLYE6RZTAAWHJBG2QFJPTDS2Q" localSheetId="29" hidden="1">#REF!</definedName>
    <definedName name="BExGLYE6RZTAAWHJBG2QFJPTDS2Q" hidden="1">#REF!</definedName>
    <definedName name="BExGM4DZ65OAQP7MA4LN6QMYZOFF" localSheetId="29" hidden="1">#REF!</definedName>
    <definedName name="BExGM4DZ65OAQP7MA4LN6QMYZOFF" hidden="1">#REF!</definedName>
    <definedName name="BExGMCXCWEC9XNUOEMZ61TMI6CUO" localSheetId="29" hidden="1">#REF!</definedName>
    <definedName name="BExGMCXCWEC9XNUOEMZ61TMI6CUO" hidden="1">#REF!</definedName>
    <definedName name="BExGMJDGIH0MEPC2TUSFUCY2ROTB" localSheetId="29" hidden="1">#REF!</definedName>
    <definedName name="BExGMJDGIH0MEPC2TUSFUCY2ROTB" hidden="1">#REF!</definedName>
    <definedName name="BExGMKPW2HPKN0M0XKF3AZ8YP0D6" localSheetId="29" hidden="1">#REF!</definedName>
    <definedName name="BExGMKPW2HPKN0M0XKF3AZ8YP0D6" hidden="1">#REF!</definedName>
    <definedName name="BExGMOGUOL3NATNV0TIZH2J6DLLD" localSheetId="29" hidden="1">#REF!</definedName>
    <definedName name="BExGMOGUOL3NATNV0TIZH2J6DLLD" hidden="1">#REF!</definedName>
    <definedName name="BExGMP2F175LGL6QVSJGP6GKYHHA" localSheetId="29" hidden="1">#REF!</definedName>
    <definedName name="BExGMP2F175LGL6QVSJGP6GKYHHA" hidden="1">#REF!</definedName>
    <definedName name="BExGMPIIP8GKML2VVA8OEFL43NCS" localSheetId="29" hidden="1">#REF!</definedName>
    <definedName name="BExGMPIIP8GKML2VVA8OEFL43NCS" hidden="1">#REF!</definedName>
    <definedName name="BExGMZ3SRIXLXMWBVOXXV3M4U4YL" localSheetId="29" hidden="1">#REF!</definedName>
    <definedName name="BExGMZ3SRIXLXMWBVOXXV3M4U4YL" hidden="1">#REF!</definedName>
    <definedName name="BExGMZ3UBN48IXU1ZEFYECEMZ1IM" localSheetId="29" hidden="1">#REF!</definedName>
    <definedName name="BExGMZ3UBN48IXU1ZEFYECEMZ1IM" hidden="1">#REF!</definedName>
    <definedName name="BExGN4I0QATXNZCLZJM1KH1OIJQH" localSheetId="29" hidden="1">#REF!</definedName>
    <definedName name="BExGN4I0QATXNZCLZJM1KH1OIJQH" hidden="1">#REF!</definedName>
    <definedName name="BExGN9FZ2RWCMSY1YOBJKZMNIM9R" localSheetId="29" hidden="1">#REF!</definedName>
    <definedName name="BExGN9FZ2RWCMSY1YOBJKZMNIM9R" hidden="1">#REF!</definedName>
    <definedName name="BExGNDSIMTHOCXXG6QOGR6DA8SGG" localSheetId="29" hidden="1">#REF!</definedName>
    <definedName name="BExGNDSIMTHOCXXG6QOGR6DA8SGG" hidden="1">#REF!</definedName>
    <definedName name="BExGNHOS7RBERG1J2M2HVGSRZL5G" localSheetId="29" hidden="1">#REF!</definedName>
    <definedName name="BExGNHOS7RBERG1J2M2HVGSRZL5G" hidden="1">#REF!</definedName>
    <definedName name="BExGNJ18W3Q55XAXY8XTFB80IVMV" localSheetId="29" hidden="1">#REF!</definedName>
    <definedName name="BExGNJ18W3Q55XAXY8XTFB80IVMV" hidden="1">#REF!</definedName>
    <definedName name="BExGNN2YQ9BDAZXT2GLCSAPXKIM7" localSheetId="29" hidden="1">#REF!</definedName>
    <definedName name="BExGNN2YQ9BDAZXT2GLCSAPXKIM7" hidden="1">#REF!</definedName>
    <definedName name="BExGNP6INLF5NZFP5ME6K7C9Y0NH" localSheetId="29" hidden="1">#REF!</definedName>
    <definedName name="BExGNP6INLF5NZFP5ME6K7C9Y0NH" hidden="1">#REF!</definedName>
    <definedName name="BExGNSS0CKRPKHO25R3TDBEL2NHX" localSheetId="29" hidden="1">#REF!</definedName>
    <definedName name="BExGNSS0CKRPKHO25R3TDBEL2NHX" hidden="1">#REF!</definedName>
    <definedName name="BExGNYH0MO8NOVS85L15G0RWX4GW" localSheetId="29" hidden="1">#REF!</definedName>
    <definedName name="BExGNYH0MO8NOVS85L15G0RWX4GW" hidden="1">#REF!</definedName>
    <definedName name="BExGNZO44DEG8CGIDYSEGDUQ531R" localSheetId="29" hidden="1">#REF!</definedName>
    <definedName name="BExGNZO44DEG8CGIDYSEGDUQ531R" hidden="1">#REF!</definedName>
    <definedName name="BExGO22GMMPZVQY9RQ8MDKZDP5G3" localSheetId="29" hidden="1">#REF!</definedName>
    <definedName name="BExGO22GMMPZVQY9RQ8MDKZDP5G3" hidden="1">#REF!</definedName>
    <definedName name="BExGO2O0V6UYDY26AX8OSN72F77N" localSheetId="29" hidden="1">#REF!</definedName>
    <definedName name="BExGO2O0V6UYDY26AX8OSN72F77N" hidden="1">#REF!</definedName>
    <definedName name="BExGO2YUBOVLYHY1QSIHRE1KLAFV" localSheetId="29" hidden="1">#REF!</definedName>
    <definedName name="BExGO2YUBOVLYHY1QSIHRE1KLAFV" hidden="1">#REF!</definedName>
    <definedName name="BExGO70E2O70LF46V8T26YFPL4V8" localSheetId="29" hidden="1">#REF!</definedName>
    <definedName name="BExGO70E2O70LF46V8T26YFPL4V8" hidden="1">#REF!</definedName>
    <definedName name="BExGOB25QJMQCQE76MRW9X58OIOO" localSheetId="29" hidden="1">#REF!</definedName>
    <definedName name="BExGOB25QJMQCQE76MRW9X58OIOO" hidden="1">#REF!</definedName>
    <definedName name="BExGODAZKJ9EXMQZNQR5YDBSS525" localSheetId="29" hidden="1">#REF!</definedName>
    <definedName name="BExGODAZKJ9EXMQZNQR5YDBSS525" hidden="1">#REF!</definedName>
    <definedName name="BExGODR8ZSMUC11I56QHSZ686XV5" localSheetId="29" hidden="1">#REF!</definedName>
    <definedName name="BExGODR8ZSMUC11I56QHSZ686XV5" hidden="1">#REF!</definedName>
    <definedName name="BExGOXJDHUDPDT8I8IVGVW9J0R5Q" localSheetId="29" hidden="1">#REF!</definedName>
    <definedName name="BExGOXJDHUDPDT8I8IVGVW9J0R5Q" hidden="1">#REF!</definedName>
    <definedName name="BExGPAPYI1N5W3IH8H485BHSVOY3" localSheetId="29" hidden="1">#REF!</definedName>
    <definedName name="BExGPAPYI1N5W3IH8H485BHSVOY3" hidden="1">#REF!</definedName>
    <definedName name="BExGPFO3GOKYO2922Y91GMQRCMOA" localSheetId="29" hidden="1">#REF!</definedName>
    <definedName name="BExGPFO3GOKYO2922Y91GMQRCMOA" hidden="1">#REF!</definedName>
    <definedName name="BExGPHGT5KDOCMV2EFS4OVKTWBRD" localSheetId="29" hidden="1">#REF!</definedName>
    <definedName name="BExGPHGT5KDOCMV2EFS4OVKTWBRD" hidden="1">#REF!</definedName>
    <definedName name="BExGPID72Y4Y619LWASUQZKZHJNC" localSheetId="29" hidden="1">#REF!</definedName>
    <definedName name="BExGPID72Y4Y619LWASUQZKZHJNC" hidden="1">#REF!</definedName>
    <definedName name="BExGPPENQIANVGLVQJ77DK5JPRTB" localSheetId="29" hidden="1">#REF!</definedName>
    <definedName name="BExGPPENQIANVGLVQJ77DK5JPRTB" hidden="1">#REF!</definedName>
    <definedName name="BExGPSUUG7TL5F5PTYU6G4HPJV1B" localSheetId="29" hidden="1">#REF!</definedName>
    <definedName name="BExGPSUUG7TL5F5PTYU6G4HPJV1B" hidden="1">#REF!</definedName>
    <definedName name="BExGQ1E950UYXYWQ84EZEQPWHVYY" localSheetId="29" hidden="1">#REF!</definedName>
    <definedName name="BExGQ1E950UYXYWQ84EZEQPWHVYY" hidden="1">#REF!</definedName>
    <definedName name="BExGQ1ZU4967P72AHF4V1D0FOL5C" localSheetId="29" hidden="1">#REF!</definedName>
    <definedName name="BExGQ1ZU4967P72AHF4V1D0FOL5C" hidden="1">#REF!</definedName>
    <definedName name="BExGQ36ZOMR9GV8T05M605MMOY3Y" localSheetId="29" hidden="1">#REF!</definedName>
    <definedName name="BExGQ36ZOMR9GV8T05M605MMOY3Y" hidden="1">#REF!</definedName>
    <definedName name="BExGQ4ZP0PPMLDNVBUG12W9FFVI9" localSheetId="29" hidden="1">#REF!</definedName>
    <definedName name="BExGQ4ZP0PPMLDNVBUG12W9FFVI9" hidden="1">#REF!</definedName>
    <definedName name="BExGQ61DTJ0SBFMDFBAK3XZ9O0ZO" localSheetId="29" hidden="1">#REF!</definedName>
    <definedName name="BExGQ61DTJ0SBFMDFBAK3XZ9O0ZO" hidden="1">#REF!</definedName>
    <definedName name="BExGQ6SG9XEOD0VMBAR22YPZWSTA" localSheetId="29" hidden="1">#REF!</definedName>
    <definedName name="BExGQ6SG9XEOD0VMBAR22YPZWSTA" hidden="1">#REF!</definedName>
    <definedName name="BExGQ8FQN3FRAGH5H2V74848P5JX" localSheetId="29" hidden="1">#REF!</definedName>
    <definedName name="BExGQ8FQN3FRAGH5H2V74848P5JX" hidden="1">#REF!</definedName>
    <definedName name="BExGQGJ1A7LNZUS8QSMOG8UNGLMK" localSheetId="29" hidden="1">#REF!</definedName>
    <definedName name="BExGQGJ1A7LNZUS8QSMOG8UNGLMK" hidden="1">#REF!</definedName>
    <definedName name="BExGQLBNZ35IK2VK33HJUAE4ADX2" localSheetId="29" hidden="1">#REF!</definedName>
    <definedName name="BExGQLBNZ35IK2VK33HJUAE4ADX2" hidden="1">#REF!</definedName>
    <definedName name="BExGQPO7ENFEQC0NC6MC9OZR2LHY" localSheetId="29" hidden="1">#REF!</definedName>
    <definedName name="BExGQPO7ENFEQC0NC6MC9OZR2LHY" hidden="1">#REF!</definedName>
    <definedName name="BExGQX0H4EZMXBJTKJJE4ICJWN5O" localSheetId="29" hidden="1">#REF!</definedName>
    <definedName name="BExGQX0H4EZMXBJTKJJE4ICJWN5O" hidden="1">#REF!</definedName>
    <definedName name="BExGR4CW3WRIID17GGX4MI9ZDHFE" localSheetId="29" hidden="1">#REF!</definedName>
    <definedName name="BExGR4CW3WRIID17GGX4MI9ZDHFE" hidden="1">#REF!</definedName>
    <definedName name="BExGR65GJX27MU2OL6NI5PB8XVB4" localSheetId="29" hidden="1">#REF!</definedName>
    <definedName name="BExGR65GJX27MU2OL6NI5PB8XVB4" hidden="1">#REF!</definedName>
    <definedName name="BExGR6LQ97HETGS3CT96L4IK0JSH" localSheetId="29" hidden="1">#REF!</definedName>
    <definedName name="BExGR6LQ97HETGS3CT96L4IK0JSH" hidden="1">#REF!</definedName>
    <definedName name="BExGR9ATP2LVT7B9OCPSLJ11H9SX" localSheetId="29" hidden="1">#REF!</definedName>
    <definedName name="BExGR9ATP2LVT7B9OCPSLJ11H9SX" hidden="1">#REF!</definedName>
    <definedName name="BExGRILCZ3BMTGDY72B1Q9BUGW0J" localSheetId="29" hidden="1">#REF!</definedName>
    <definedName name="BExGRILCZ3BMTGDY72B1Q9BUGW0J" hidden="1">#REF!</definedName>
    <definedName name="BExGRNZJ74Y6OYJB9F9Y9T3CAHOS" localSheetId="29" hidden="1">#REF!</definedName>
    <definedName name="BExGRNZJ74Y6OYJB9F9Y9T3CAHOS" hidden="1">#REF!</definedName>
    <definedName name="BExGRPC5QJQ7UGQ4P7CFWVGRQGFW" localSheetId="29" hidden="1">#REF!</definedName>
    <definedName name="BExGRPC5QJQ7UGQ4P7CFWVGRQGFW" hidden="1">#REF!</definedName>
    <definedName name="BExGRSMULUXOBEN8G0TK90PRKQ9O" localSheetId="29" hidden="1">#REF!</definedName>
    <definedName name="BExGRSMULUXOBEN8G0TK90PRKQ9O" hidden="1">#REF!</definedName>
    <definedName name="BExGRUKVVKDL8483WI70VN2QZDGD" localSheetId="29" hidden="1">#REF!</definedName>
    <definedName name="BExGRUKVVKDL8483WI70VN2QZDGD" hidden="1">#REF!</definedName>
    <definedName name="BExGS2IWR5DUNJ1U9PAKIV8CMBNI" localSheetId="29" hidden="1">#REF!</definedName>
    <definedName name="BExGS2IWR5DUNJ1U9PAKIV8CMBNI" hidden="1">#REF!</definedName>
    <definedName name="BExGS69P9FFTEOPDS0MWFKF45G47" localSheetId="29" hidden="1">#REF!</definedName>
    <definedName name="BExGS69P9FFTEOPDS0MWFKF45G47" hidden="1">#REF!</definedName>
    <definedName name="BExGS6F1JFHM5MUJ1RFO50WP6D05" localSheetId="29" hidden="1">#REF!</definedName>
    <definedName name="BExGS6F1JFHM5MUJ1RFO50WP6D05" hidden="1">#REF!</definedName>
    <definedName name="BExGSA5YB5ZGE4NHDVCZ55TQAJTL" localSheetId="29" hidden="1">#REF!</definedName>
    <definedName name="BExGSA5YB5ZGE4NHDVCZ55TQAJTL" hidden="1">#REF!</definedName>
    <definedName name="BExGSBYPYOBOB218ABCIM2X63GJ8" localSheetId="29" hidden="1">#REF!</definedName>
    <definedName name="BExGSBYPYOBOB218ABCIM2X63GJ8" hidden="1">#REF!</definedName>
    <definedName name="BExGSCEUCQQVDEEKWJ677QTGUVTE" localSheetId="29" hidden="1">#REF!</definedName>
    <definedName name="BExGSCEUCQQVDEEKWJ677QTGUVTE" hidden="1">#REF!</definedName>
    <definedName name="BExGSQY65LH1PCKKM5WHDW83F35O" localSheetId="29" hidden="1">#REF!</definedName>
    <definedName name="BExGSQY65LH1PCKKM5WHDW83F35O" hidden="1">#REF!</definedName>
    <definedName name="BExGSYW1GKISF0PMUAK3XJK9PEW9" localSheetId="29" hidden="1">#REF!</definedName>
    <definedName name="BExGSYW1GKISF0PMUAK3XJK9PEW9" hidden="1">#REF!</definedName>
    <definedName name="BExGT0DZJB6LSF6L693UUB9EY1VQ" localSheetId="29" hidden="1">#REF!</definedName>
    <definedName name="BExGT0DZJB6LSF6L693UUB9EY1VQ" hidden="1">#REF!</definedName>
    <definedName name="BExGTEMKIEF46KBIDWCAOAN5U718" localSheetId="29" hidden="1">#REF!</definedName>
    <definedName name="BExGTEMKIEF46KBIDWCAOAN5U718" hidden="1">#REF!</definedName>
    <definedName name="BExGTGVFIF8HOQXR54SK065A8M4K" localSheetId="29" hidden="1">#REF!</definedName>
    <definedName name="BExGTGVFIF8HOQXR54SK065A8M4K" hidden="1">#REF!</definedName>
    <definedName name="BExGTIYX3OWPIINOGY1E4QQYSKHP" localSheetId="29" hidden="1">#REF!</definedName>
    <definedName name="BExGTIYX3OWPIINOGY1E4QQYSKHP" hidden="1">#REF!</definedName>
    <definedName name="BExGTKGUN0KUU3C0RL2LK98D8MEK" localSheetId="29" hidden="1">#REF!</definedName>
    <definedName name="BExGTKGUN0KUU3C0RL2LK98D8MEK" hidden="1">#REF!</definedName>
    <definedName name="BExGTV3U5SZUPLTWEMEY3IIN1L4L" localSheetId="29" hidden="1">#REF!</definedName>
    <definedName name="BExGTV3U5SZUPLTWEMEY3IIN1L4L" hidden="1">#REF!</definedName>
    <definedName name="BExGTZ046J7VMUG4YPKFN2K8TWB7" localSheetId="29" hidden="1">#REF!</definedName>
    <definedName name="BExGTZ046J7VMUG4YPKFN2K8TWB7" hidden="1">#REF!</definedName>
    <definedName name="BExGTZ04EFFQ3Z3JMM0G35JYWUK3" localSheetId="29" hidden="1">#REF!</definedName>
    <definedName name="BExGTZ04EFFQ3Z3JMM0G35JYWUK3" hidden="1">#REF!</definedName>
    <definedName name="BExGU2G9OPRZRIU9YGF6NX9FUW0J" localSheetId="29" hidden="1">#REF!</definedName>
    <definedName name="BExGU2G9OPRZRIU9YGF6NX9FUW0J" hidden="1">#REF!</definedName>
    <definedName name="BExGU6HTKLRZO8UOI3DTAM5RFDBA" localSheetId="29" hidden="1">#REF!</definedName>
    <definedName name="BExGU6HTKLRZO8UOI3DTAM5RFDBA" hidden="1">#REF!</definedName>
    <definedName name="BExGUDDZXFFQHAF4UZF8ZB1HO7H6" localSheetId="29" hidden="1">#REF!</definedName>
    <definedName name="BExGUDDZXFFQHAF4UZF8ZB1HO7H6" hidden="1">#REF!</definedName>
    <definedName name="BExGUI6NCRHY7EAB6SK6EPPMWFG1" localSheetId="29" hidden="1">#REF!</definedName>
    <definedName name="BExGUI6NCRHY7EAB6SK6EPPMWFG1" hidden="1">#REF!</definedName>
    <definedName name="BExGUIBXBRHGM97ZX6GBA4ZDQ79C" localSheetId="29" hidden="1">#REF!</definedName>
    <definedName name="BExGUIBXBRHGM97ZX6GBA4ZDQ79C" hidden="1">#REF!</definedName>
    <definedName name="BExGUM8D91UNPCOO4TKP9FGX85TF" localSheetId="29" hidden="1">#REF!</definedName>
    <definedName name="BExGUM8D91UNPCOO4TKP9FGX85TF" hidden="1">#REF!</definedName>
    <definedName name="BExGUMDP0WYFBZL2MCB36WWJIC04" localSheetId="29" hidden="1">#REF!</definedName>
    <definedName name="BExGUMDP0WYFBZL2MCB36WWJIC04" hidden="1">#REF!</definedName>
    <definedName name="BExGUQF9N9FKI7S0H30WUAEB5LPD" localSheetId="29" hidden="1">#REF!</definedName>
    <definedName name="BExGUQF9N9FKI7S0H30WUAEB5LPD" hidden="1">#REF!</definedName>
    <definedName name="BExGUR6BA03XPBK60SQUW197GJ5X" localSheetId="29" hidden="1">#REF!</definedName>
    <definedName name="BExGUR6BA03XPBK60SQUW197GJ5X" hidden="1">#REF!</definedName>
    <definedName name="BExGUVIP60TA4B7X2PFGMBFUSKGX" localSheetId="29" hidden="1">#REF!</definedName>
    <definedName name="BExGUVIP60TA4B7X2PFGMBFUSKGX" hidden="1">#REF!</definedName>
    <definedName name="BExGUVTIIWAK5T0F5FD428QDO46W" localSheetId="29" hidden="1">#REF!</definedName>
    <definedName name="BExGUVTIIWAK5T0F5FD428QDO46W" hidden="1">#REF!</definedName>
    <definedName name="BExGUZKF06F209XL1IZWVJEQ82EE" localSheetId="29" hidden="1">#REF!</definedName>
    <definedName name="BExGUZKF06F209XL1IZWVJEQ82EE" hidden="1">#REF!</definedName>
    <definedName name="BExGUZPWM950OZ8P1A3N86LXK97U" localSheetId="29" hidden="1">#REF!</definedName>
    <definedName name="BExGUZPWM950OZ8P1A3N86LXK97U" hidden="1">#REF!</definedName>
    <definedName name="BExGV2EVT380QHD4AP2RL9MR8L5L" localSheetId="29" hidden="1">#REF!</definedName>
    <definedName name="BExGV2EVT380QHD4AP2RL9MR8L5L" hidden="1">#REF!</definedName>
    <definedName name="BExGVBUSKOI7KB24K40PTXJE6MER" localSheetId="29" hidden="1">#REF!</definedName>
    <definedName name="BExGVBUSKOI7KB24K40PTXJE6MER" hidden="1">#REF!</definedName>
    <definedName name="BExGVGSQSVWTL2MNI6TT8Y92W3KA" localSheetId="29" hidden="1">#REF!</definedName>
    <definedName name="BExGVGSQSVWTL2MNI6TT8Y92W3KA" hidden="1">#REF!</definedName>
    <definedName name="BExGVHP63K0GSYU17R73XGX6W2U6" localSheetId="29" hidden="1">#REF!</definedName>
    <definedName name="BExGVHP63K0GSYU17R73XGX6W2U6" hidden="1">#REF!</definedName>
    <definedName name="BExGVN3DDSLKWSP9MVJS9QMNEUIK" localSheetId="29" hidden="1">#REF!</definedName>
    <definedName name="BExGVN3DDSLKWSP9MVJS9QMNEUIK" hidden="1">#REF!</definedName>
    <definedName name="BExGVUVVMLOCR9DPVUZSQ141EE4J" localSheetId="29" hidden="1">#REF!</definedName>
    <definedName name="BExGVUVVMLOCR9DPVUZSQ141EE4J" hidden="1">#REF!</definedName>
    <definedName name="BExGVV6OOLDQ3TXZK51TTF3YX0WN" localSheetId="29" hidden="1">#REF!</definedName>
    <definedName name="BExGVV6OOLDQ3TXZK51TTF3YX0WN" hidden="1">#REF!</definedName>
    <definedName name="BExGW0KVS7U0C87XFZ78QW991IEV" localSheetId="29" hidden="1">#REF!</definedName>
    <definedName name="BExGW0KVS7U0C87XFZ78QW991IEV" hidden="1">#REF!</definedName>
    <definedName name="BExGW0Q7QHE29TGNWAWQ6GR0V6TQ" localSheetId="29" hidden="1">#REF!</definedName>
    <definedName name="BExGW0Q7QHE29TGNWAWQ6GR0V6TQ" hidden="1">#REF!</definedName>
    <definedName name="BExGW2Z7AMPG6H9EXA9ML6EZVGGA" localSheetId="29" hidden="1">#REF!</definedName>
    <definedName name="BExGW2Z7AMPG6H9EXA9ML6EZVGGA" hidden="1">#REF!</definedName>
    <definedName name="BExGWABG5VT5XO1A196RK61AXA8C" localSheetId="29" hidden="1">#REF!</definedName>
    <definedName name="BExGWABG5VT5XO1A196RK61AXA8C" hidden="1">#REF!</definedName>
    <definedName name="BExGWEO0JDG84NYLEAV5NSOAGMJZ" localSheetId="29" hidden="1">#REF!</definedName>
    <definedName name="BExGWEO0JDG84NYLEAV5NSOAGMJZ" hidden="1">#REF!</definedName>
    <definedName name="BExGWLEOC70Z8QAJTPT2PDHTNM4L" localSheetId="29" hidden="1">#REF!</definedName>
    <definedName name="BExGWLEOC70Z8QAJTPT2PDHTNM4L" hidden="1">#REF!</definedName>
    <definedName name="BExGWNCXLCRTLBVMTXYJ5PHQI6SS" localSheetId="29" hidden="1">#REF!</definedName>
    <definedName name="BExGWNCXLCRTLBVMTXYJ5PHQI6SS" hidden="1">#REF!</definedName>
    <definedName name="BExGX4L8N6ERT0Q4EVVNA97EGD80" localSheetId="29" hidden="1">#REF!</definedName>
    <definedName name="BExGX4L8N6ERT0Q4EVVNA97EGD80" hidden="1">#REF!</definedName>
    <definedName name="BExGX5MWTL78XM0QCP4NT564ML39" localSheetId="29" hidden="1">#REF!</definedName>
    <definedName name="BExGX5MWTL78XM0QCP4NT564ML39" hidden="1">#REF!</definedName>
    <definedName name="BExGX6U988MCFIGDA1282F92U9AA" localSheetId="29" hidden="1">#REF!</definedName>
    <definedName name="BExGX6U988MCFIGDA1282F92U9AA" hidden="1">#REF!</definedName>
    <definedName name="BExGX7FTB1CKAT5HUW6H531FIY6I" localSheetId="29" hidden="1">#REF!</definedName>
    <definedName name="BExGX7FTB1CKAT5HUW6H531FIY6I" hidden="1">#REF!</definedName>
    <definedName name="BExGX9DVACJQIZ4GH6YAD2A7F70O" localSheetId="29" hidden="1">#REF!</definedName>
    <definedName name="BExGX9DVACJQIZ4GH6YAD2A7F70O" hidden="1">#REF!</definedName>
    <definedName name="BExGXCZBQISQ3IMF6DJH1OXNAQP8" localSheetId="29" hidden="1">#REF!</definedName>
    <definedName name="BExGXCZBQISQ3IMF6DJH1OXNAQP8" hidden="1">#REF!</definedName>
    <definedName name="BExGXDVP2S2Y8Z8Q43I78RCIK3DD" localSheetId="29" hidden="1">#REF!</definedName>
    <definedName name="BExGXDVP2S2Y8Z8Q43I78RCIK3DD" hidden="1">#REF!</definedName>
    <definedName name="BExGXJ9W5JU7TT9S0BKL5Y6VVB39" localSheetId="29" hidden="1">#REF!</definedName>
    <definedName name="BExGXJ9W5JU7TT9S0BKL5Y6VVB39" hidden="1">#REF!</definedName>
    <definedName name="BExGXWB73RJ4BASBQTQ8EY0EC1EB" localSheetId="29" hidden="1">#REF!</definedName>
    <definedName name="BExGXWB73RJ4BASBQTQ8EY0EC1EB" hidden="1">#REF!</definedName>
    <definedName name="BExGXZ0ABB43C7SMRKZHWOSU9EQX" localSheetId="29" hidden="1">#REF!</definedName>
    <definedName name="BExGXZ0ABB43C7SMRKZHWOSU9EQX" hidden="1">#REF!</definedName>
    <definedName name="BExGY6SU3SYVCJ3AG2ITY59SAZ5A" localSheetId="29" hidden="1">#REF!</definedName>
    <definedName name="BExGY6SU3SYVCJ3AG2ITY59SAZ5A" hidden="1">#REF!</definedName>
    <definedName name="BExGY6YA4P5KMY2VHT0DYK3YTFAX" localSheetId="29" hidden="1">#REF!</definedName>
    <definedName name="BExGY6YA4P5KMY2VHT0DYK3YTFAX" hidden="1">#REF!</definedName>
    <definedName name="BExGY8G88PVVRYHPHRPJZFSX6HSC" localSheetId="29" hidden="1">#REF!</definedName>
    <definedName name="BExGY8G88PVVRYHPHRPJZFSX6HSC" hidden="1">#REF!</definedName>
    <definedName name="BExGYC718HTZ80PNKYPVIYGRJVF6" localSheetId="29" hidden="1">#REF!</definedName>
    <definedName name="BExGYC718HTZ80PNKYPVIYGRJVF6" hidden="1">#REF!</definedName>
    <definedName name="BExGYCNATXZY2FID93B17YWIPPRD" localSheetId="29" hidden="1">#REF!</definedName>
    <definedName name="BExGYCNATXZY2FID93B17YWIPPRD" hidden="1">#REF!</definedName>
    <definedName name="BExGYGJJJ3BBCQAOA51WHP01HN73" localSheetId="29" hidden="1">#REF!</definedName>
    <definedName name="BExGYGJJJ3BBCQAOA51WHP01HN73" hidden="1">#REF!</definedName>
    <definedName name="BExGYOS6TV2C72PLRFU8RP1I58GY" localSheetId="29" hidden="1">#REF!</definedName>
    <definedName name="BExGYOS6TV2C72PLRFU8RP1I58GY" hidden="1">#REF!</definedName>
    <definedName name="BExGYXBM828PX0KPDVAZBWDL6MJZ" localSheetId="29" hidden="1">#REF!</definedName>
    <definedName name="BExGYXBM828PX0KPDVAZBWDL6MJZ" hidden="1">#REF!</definedName>
    <definedName name="BExGZJ78ZWZCVHZ3BKEKFJZ6MAEO" localSheetId="29" hidden="1">#REF!</definedName>
    <definedName name="BExGZJ78ZWZCVHZ3BKEKFJZ6MAEO" hidden="1">#REF!</definedName>
    <definedName name="BExGZOLH2QV73J3M9IWDDPA62TP4" localSheetId="29" hidden="1">#REF!</definedName>
    <definedName name="BExGZOLH2QV73J3M9IWDDPA62TP4" hidden="1">#REF!</definedName>
    <definedName name="BExGZP1PWGFKVVVN4YDIS22DZPCR" localSheetId="29" hidden="1">#REF!</definedName>
    <definedName name="BExGZP1PWGFKVVVN4YDIS22DZPCR" hidden="1">#REF!</definedName>
    <definedName name="BExGZQUHCPM6G5U9OM8JU339JAG6" localSheetId="29" hidden="1">#REF!</definedName>
    <definedName name="BExGZQUHCPM6G5U9OM8JU339JAG6" hidden="1">#REF!</definedName>
    <definedName name="BExH00FQKX09BD5WU4DB5KPXAUYA" localSheetId="29" hidden="1">#REF!</definedName>
    <definedName name="BExH00FQKX09BD5WU4DB5KPXAUYA" hidden="1">#REF!</definedName>
    <definedName name="BExH00L21GZX5YJJGVMOAWBERLP5" localSheetId="29" hidden="1">#REF!</definedName>
    <definedName name="BExH00L21GZX5YJJGVMOAWBERLP5" hidden="1">#REF!</definedName>
    <definedName name="BExH02ZD6VAY1KQLAQYBBI6WWIZB" localSheetId="29" hidden="1">#REF!</definedName>
    <definedName name="BExH02ZD6VAY1KQLAQYBBI6WWIZB" hidden="1">#REF!</definedName>
    <definedName name="BExH08Z6LQCGGSGSAILMHX4X7JMD" localSheetId="29" hidden="1">#REF!</definedName>
    <definedName name="BExH08Z6LQCGGSGSAILMHX4X7JMD" hidden="1">#REF!</definedName>
    <definedName name="BExH0KT9Z8HEVRRQRGQ8YHXRLIJA" localSheetId="29" hidden="1">#REF!</definedName>
    <definedName name="BExH0KT9Z8HEVRRQRGQ8YHXRLIJA" hidden="1">#REF!</definedName>
    <definedName name="BExH0M0FDN12YBOCKL3XL2Z7T7Y8" localSheetId="29" hidden="1">#REF!</definedName>
    <definedName name="BExH0M0FDN12YBOCKL3XL2Z7T7Y8" hidden="1">#REF!</definedName>
    <definedName name="BExH0O9G06YPZ5TN9RYT326I1CP2" localSheetId="29" hidden="1">#REF!</definedName>
    <definedName name="BExH0O9G06YPZ5TN9RYT326I1CP2" hidden="1">#REF!</definedName>
    <definedName name="BExH0PGM6RG0F3AAGULBIGOH91C2" localSheetId="29" hidden="1">#REF!</definedName>
    <definedName name="BExH0PGM6RG0F3AAGULBIGOH91C2" hidden="1">#REF!</definedName>
    <definedName name="BExH0QIB3F0YZLM5XYHBCU5F0OVR" localSheetId="29" hidden="1">#REF!</definedName>
    <definedName name="BExH0QIB3F0YZLM5XYHBCU5F0OVR" hidden="1">#REF!</definedName>
    <definedName name="BExH0RK5LJAAP7O67ZFB4RG6WPPL" localSheetId="29" hidden="1">#REF!</definedName>
    <definedName name="BExH0RK5LJAAP7O67ZFB4RG6WPPL" hidden="1">#REF!</definedName>
    <definedName name="BExH0WNJAKTJRCKMTX8O4KNMIIJM" localSheetId="29" hidden="1">#REF!</definedName>
    <definedName name="BExH0WNJAKTJRCKMTX8O4KNMIIJM" hidden="1">#REF!</definedName>
    <definedName name="BExH12Y4WX542WI3ZEM15AK4UM9J" localSheetId="29" hidden="1">#REF!</definedName>
    <definedName name="BExH12Y4WX542WI3ZEM15AK4UM9J" hidden="1">#REF!</definedName>
    <definedName name="BExH18CCU7B8JWO8AWGEQRLWZG6J" localSheetId="29" hidden="1">#REF!</definedName>
    <definedName name="BExH18CCU7B8JWO8AWGEQRLWZG6J" hidden="1">#REF!</definedName>
    <definedName name="BExH1BN2H92IQKKP5IREFSS9FBF2" localSheetId="29" hidden="1">#REF!</definedName>
    <definedName name="BExH1BN2H92IQKKP5IREFSS9FBF2" hidden="1">#REF!</definedName>
    <definedName name="BExH1FDTQXR9QQ31WDB7OPXU7MPT" localSheetId="29" hidden="1">#REF!</definedName>
    <definedName name="BExH1FDTQXR9QQ31WDB7OPXU7MPT" hidden="1">#REF!</definedName>
    <definedName name="BExH1FOMEUIJNIDJAUY0ZQFBJSY9" localSheetId="29" hidden="1">#REF!</definedName>
    <definedName name="BExH1FOMEUIJNIDJAUY0ZQFBJSY9" hidden="1">#REF!</definedName>
    <definedName name="BExH1GA6TT290OTIZ8C3N610CYZ1" localSheetId="29" hidden="1">#REF!</definedName>
    <definedName name="BExH1GA6TT290OTIZ8C3N610CYZ1" hidden="1">#REF!</definedName>
    <definedName name="BExH1I8E3HJSZLFRZZ1ZKX7TBJEP" localSheetId="29" hidden="1">#REF!</definedName>
    <definedName name="BExH1I8E3HJSZLFRZZ1ZKX7TBJEP" hidden="1">#REF!</definedName>
    <definedName name="BExH1JFFHEBFX9BWJMNIA3N66R3Z" localSheetId="29" hidden="1">#REF!</definedName>
    <definedName name="BExH1JFFHEBFX9BWJMNIA3N66R3Z" hidden="1">#REF!</definedName>
    <definedName name="BExH1XYRKX51T571O1SRBP9J1D98" localSheetId="29" hidden="1">#REF!</definedName>
    <definedName name="BExH1XYRKX51T571O1SRBP9J1D98" hidden="1">#REF!</definedName>
    <definedName name="BExH1Z0GIUSVTF2H1G1I3PDGBNK2" localSheetId="29" hidden="1">#REF!</definedName>
    <definedName name="BExH1Z0GIUSVTF2H1G1I3PDGBNK2" hidden="1">#REF!</definedName>
    <definedName name="BExH225UTM6S9FW4MUDZS7F1PQSH" localSheetId="29" hidden="1">#REF!</definedName>
    <definedName name="BExH225UTM6S9FW4MUDZS7F1PQSH" hidden="1">#REF!</definedName>
    <definedName name="BExH23271RF7AYZ542KHQTH68GQ7" localSheetId="29" hidden="1">#REF!</definedName>
    <definedName name="BExH23271RF7AYZ542KHQTH68GQ7" hidden="1">#REF!</definedName>
    <definedName name="BExH2DP58R7D1BGUFBM2FHESVRF0" localSheetId="29" hidden="1">#REF!</definedName>
    <definedName name="BExH2DP58R7D1BGUFBM2FHESVRF0" hidden="1">#REF!</definedName>
    <definedName name="BExH2GJQR4JALNB314RY0LDI49VH" localSheetId="29" hidden="1">#REF!</definedName>
    <definedName name="BExH2GJQR4JALNB314RY0LDI49VH" hidden="1">#REF!</definedName>
    <definedName name="BExH2JZR49T7644JFVE7B3N7RZM9" localSheetId="29" hidden="1">#REF!</definedName>
    <definedName name="BExH2JZR49T7644JFVE7B3N7RZM9" hidden="1">#REF!</definedName>
    <definedName name="BExH2QVWL3AXHSB9EK2GQRD0DBRH" localSheetId="29" hidden="1">#REF!</definedName>
    <definedName name="BExH2QVWL3AXHSB9EK2GQRD0DBRH" hidden="1">#REF!</definedName>
    <definedName name="BExH2WKXV8X5S2GSBBTWGI0NLNAH" localSheetId="29" hidden="1">#REF!</definedName>
    <definedName name="BExH2WKXV8X5S2GSBBTWGI0NLNAH" hidden="1">#REF!</definedName>
    <definedName name="BExH2XS1UFYFGU0S0EBXX90W2WE8" localSheetId="29" hidden="1">#REF!</definedName>
    <definedName name="BExH2XS1UFYFGU0S0EBXX90W2WE8" hidden="1">#REF!</definedName>
    <definedName name="BExH2XS1X04DMUN544K5RU4XPDCI" localSheetId="29" hidden="1">#REF!</definedName>
    <definedName name="BExH2XS1X04DMUN544K5RU4XPDCI" hidden="1">#REF!</definedName>
    <definedName name="BExH2XS2TND9SB0GC295R4FP6K5Y" localSheetId="29" hidden="1">#REF!</definedName>
    <definedName name="BExH2XS2TND9SB0GC295R4FP6K5Y" hidden="1">#REF!</definedName>
    <definedName name="BExH2ZA0SZ4SSITL50NA8LZ3OEX6" localSheetId="29" hidden="1">#REF!</definedName>
    <definedName name="BExH2ZA0SZ4SSITL50NA8LZ3OEX6" hidden="1">#REF!</definedName>
    <definedName name="BExH31Z3JNVJPESWKXHILGXZHP2M" localSheetId="29" hidden="1">#REF!</definedName>
    <definedName name="BExH31Z3JNVJPESWKXHILGXZHP2M" hidden="1">#REF!</definedName>
    <definedName name="BExH3E9HZ3QJCDZW7WI7YACFQCHE" localSheetId="29" hidden="1">#REF!</definedName>
    <definedName name="BExH3E9HZ3QJCDZW7WI7YACFQCHE" hidden="1">#REF!</definedName>
    <definedName name="BExH3IRB6764RQ5HBYRLH6XCT29X" localSheetId="29" hidden="1">#REF!</definedName>
    <definedName name="BExH3IRB6764RQ5HBYRLH6XCT29X" hidden="1">#REF!</definedName>
    <definedName name="BExIG2U8V6RSB47SXLCQG3Q68YRO" localSheetId="29" hidden="1">#REF!</definedName>
    <definedName name="BExIG2U8V6RSB47SXLCQG3Q68YRO" hidden="1">#REF!</definedName>
    <definedName name="BExIGJBO8R13LV7CZ7C1YCP974NN" localSheetId="29" hidden="1">#REF!</definedName>
    <definedName name="BExIGJBO8R13LV7CZ7C1YCP974NN" hidden="1">#REF!</definedName>
    <definedName name="BExIGWT86FPOEYTI8GXCGU5Y3KGK" localSheetId="29" hidden="1">#REF!</definedName>
    <definedName name="BExIGWT86FPOEYTI8GXCGU5Y3KGK" hidden="1">#REF!</definedName>
    <definedName name="BExIHBHXA7E7VUTBVHXXXCH3A5CL" localSheetId="29" hidden="1">#REF!</definedName>
    <definedName name="BExIHBHXA7E7VUTBVHXXXCH3A5CL" hidden="1">#REF!</definedName>
    <definedName name="BExIHBSOGRSH1GKS6GKBRAJ7GXFQ" localSheetId="29" hidden="1">#REF!</definedName>
    <definedName name="BExIHBSOGRSH1GKS6GKBRAJ7GXFQ" hidden="1">#REF!</definedName>
    <definedName name="BExIHDFY73YM0AHAR2Z5OJTFKSL2" localSheetId="29" hidden="1">#REF!</definedName>
    <definedName name="BExIHDFY73YM0AHAR2Z5OJTFKSL2" hidden="1">#REF!</definedName>
    <definedName name="BExIHPQCQTGEW8QOJVIQ4VX0P6DX" localSheetId="29" hidden="1">#REF!</definedName>
    <definedName name="BExIHPQCQTGEW8QOJVIQ4VX0P6DX" hidden="1">#REF!</definedName>
    <definedName name="BExII1KN91Q7DLW0UB7W2TJ5ACT9" localSheetId="29" hidden="1">#REF!</definedName>
    <definedName name="BExII1KN91Q7DLW0UB7W2TJ5ACT9" hidden="1">#REF!</definedName>
    <definedName name="BExII50LI8I0CDOOZEMIVHVA2V95" localSheetId="29" hidden="1">#REF!</definedName>
    <definedName name="BExII50LI8I0CDOOZEMIVHVA2V95" hidden="1">#REF!</definedName>
    <definedName name="BExIINQWABWRGYDT02DOJQ5L7BQF" localSheetId="29" hidden="1">#REF!</definedName>
    <definedName name="BExIINQWABWRGYDT02DOJQ5L7BQF" hidden="1">#REF!</definedName>
    <definedName name="BExIIXMY38TQD12CVV4S57L3I809" localSheetId="29" hidden="1">#REF!</definedName>
    <definedName name="BExIIXMY38TQD12CVV4S57L3I809" hidden="1">#REF!</definedName>
    <definedName name="BExIIY37NEVU2LGS1JE4VR9AN6W4" localSheetId="29" hidden="1">#REF!</definedName>
    <definedName name="BExIIY37NEVU2LGS1JE4VR9AN6W4" hidden="1">#REF!</definedName>
    <definedName name="BExIIYJAGXR8TPZ1KCYM7EGJ79UW" localSheetId="29" hidden="1">#REF!</definedName>
    <definedName name="BExIIYJAGXR8TPZ1KCYM7EGJ79UW" hidden="1">#REF!</definedName>
    <definedName name="BExIJ3160YCWGAVEU0208ZGXXG3P" localSheetId="29" hidden="1">#REF!</definedName>
    <definedName name="BExIJ3160YCWGAVEU0208ZGXXG3P" hidden="1">#REF!</definedName>
    <definedName name="BExIJFGZJ5ED9D6KAY4PGQYLELAX" localSheetId="29" hidden="1">#REF!</definedName>
    <definedName name="BExIJFGZJ5ED9D6KAY4PGQYLELAX" hidden="1">#REF!</definedName>
    <definedName name="BExIJQK80ZEKSTV62E59AYJYUNLI" localSheetId="29" hidden="1">#REF!</definedName>
    <definedName name="BExIJQK80ZEKSTV62E59AYJYUNLI" hidden="1">#REF!</definedName>
    <definedName name="BExIJRLX3M0YQLU1D5Y9V7HM5QNM" localSheetId="29" hidden="1">#REF!</definedName>
    <definedName name="BExIJRLX3M0YQLU1D5Y9V7HM5QNM" hidden="1">#REF!</definedName>
    <definedName name="BExIJV22J0QA7286KNPMHO1ZUCB3" localSheetId="29" hidden="1">#REF!</definedName>
    <definedName name="BExIJV22J0QA7286KNPMHO1ZUCB3" hidden="1">#REF!</definedName>
    <definedName name="BExIJVI6OC7B6ZE9V4PAOYZXKNER" localSheetId="29" hidden="1">#REF!</definedName>
    <definedName name="BExIJVI6OC7B6ZE9V4PAOYZXKNER" hidden="1">#REF!</definedName>
    <definedName name="BExIJWK0NGTGQ4X7D5VIVXD14JHI" localSheetId="29" hidden="1">#REF!</definedName>
    <definedName name="BExIJWK0NGTGQ4X7D5VIVXD14JHI" hidden="1">#REF!</definedName>
    <definedName name="BExIJWPCIYINEJUTXU74VK7WG031" localSheetId="29" hidden="1">#REF!</definedName>
    <definedName name="BExIJWPCIYINEJUTXU74VK7WG031" hidden="1">#REF!</definedName>
    <definedName name="BExIKHTXPZR5A8OHB6HDP6QWDHAD" localSheetId="29" hidden="1">#REF!</definedName>
    <definedName name="BExIKHTXPZR5A8OHB6HDP6QWDHAD" hidden="1">#REF!</definedName>
    <definedName name="BExIKMMJOETSAXJYY1SIKM58LMA2" localSheetId="29" hidden="1">#REF!</definedName>
    <definedName name="BExIKMMJOETSAXJYY1SIKM58LMA2" hidden="1">#REF!</definedName>
    <definedName name="BExIKRF6AQ6VOO9KCIWSM6FY8M7D" localSheetId="29" hidden="1">#REF!</definedName>
    <definedName name="BExIKRF6AQ6VOO9KCIWSM6FY8M7D" hidden="1">#REF!</definedName>
    <definedName name="BExIKTYZESFT3LC0ASFMFKSE0D1X" localSheetId="29" hidden="1">#REF!</definedName>
    <definedName name="BExIKTYZESFT3LC0ASFMFKSE0D1X" hidden="1">#REF!</definedName>
    <definedName name="BExIKXVA6M8K0PTRYAGXS666L335" localSheetId="29" hidden="1">#REF!</definedName>
    <definedName name="BExIKXVA6M8K0PTRYAGXS666L335" hidden="1">#REF!</definedName>
    <definedName name="BExIL0PMZ2SXK9R6MLP43KBU1J2P" localSheetId="29" hidden="1">#REF!</definedName>
    <definedName name="BExIL0PMZ2SXK9R6MLP43KBU1J2P" hidden="1">#REF!</definedName>
    <definedName name="BExIL1WSMNNQQK98YHWHV5HVONIZ" localSheetId="29" hidden="1">#REF!</definedName>
    <definedName name="BExIL1WSMNNQQK98YHWHV5HVONIZ" hidden="1">#REF!</definedName>
    <definedName name="BExILAAXRTRAD18K74M6MGUEEPUM" localSheetId="29" hidden="1">#REF!</definedName>
    <definedName name="BExILAAXRTRAD18K74M6MGUEEPUM" hidden="1">#REF!</definedName>
    <definedName name="BExILG5F338C0FFLMVOKMKF8X5ZP" localSheetId="29" hidden="1">#REF!</definedName>
    <definedName name="BExILG5F338C0FFLMVOKMKF8X5ZP" hidden="1">#REF!</definedName>
    <definedName name="BExILGQTQM0HOD0BJI90YO7GOIN3" localSheetId="29" hidden="1">#REF!</definedName>
    <definedName name="BExILGQTQM0HOD0BJI90YO7GOIN3" hidden="1">#REF!</definedName>
    <definedName name="BExILPL7P2BNCD7MYCGTQ9F0R5JX" localSheetId="29" hidden="1">#REF!</definedName>
    <definedName name="BExILPL7P2BNCD7MYCGTQ9F0R5JX" hidden="1">#REF!</definedName>
    <definedName name="BExILVVS4B1B4G7IO0LPUDWY9K8W" localSheetId="29" hidden="1">#REF!</definedName>
    <definedName name="BExILVVS4B1B4G7IO0LPUDWY9K8W" hidden="1">#REF!</definedName>
    <definedName name="BExIM9DBUB7ZGF4B20FVUO9QGOX2" localSheetId="29" hidden="1">#REF!</definedName>
    <definedName name="BExIM9DBUB7ZGF4B20FVUO9QGOX2" hidden="1">#REF!</definedName>
    <definedName name="BExIMCTBZ4WAESGCDWJ64SB4F0L1" localSheetId="29" hidden="1">#REF!</definedName>
    <definedName name="BExIMCTBZ4WAESGCDWJ64SB4F0L1" hidden="1">#REF!</definedName>
    <definedName name="BExIMGK9Z94TFPWWZFMD10HV0IF6" localSheetId="29" hidden="1">#REF!</definedName>
    <definedName name="BExIMGK9Z94TFPWWZFMD10HV0IF6" hidden="1">#REF!</definedName>
    <definedName name="BExIMPEGKG18TELVC33T4OQTNBWC" localSheetId="29" hidden="1">#REF!</definedName>
    <definedName name="BExIMPEGKG18TELVC33T4OQTNBWC" hidden="1">#REF!</definedName>
    <definedName name="BExIN4OR435DL1US13JQPOQK8GD5" localSheetId="29" hidden="1">#REF!</definedName>
    <definedName name="BExIN4OR435DL1US13JQPOQK8GD5" hidden="1">#REF!</definedName>
    <definedName name="BExINI6A7H3KSFRFA6UBBDPKW37F" localSheetId="29" hidden="1">#REF!</definedName>
    <definedName name="BExINI6A7H3KSFRFA6UBBDPKW37F" hidden="1">#REF!</definedName>
    <definedName name="BExINIMK8XC3JOBT2EXYFHHH52H0" localSheetId="29" hidden="1">#REF!</definedName>
    <definedName name="BExINIMK8XC3JOBT2EXYFHHH52H0" hidden="1">#REF!</definedName>
    <definedName name="BExINLX401ZKEGWU168DS4JUM2J6" localSheetId="29" hidden="1">#REF!</definedName>
    <definedName name="BExINLX401ZKEGWU168DS4JUM2J6" hidden="1">#REF!</definedName>
    <definedName name="BExINMYYJO1FTV1CZF6O5XCFAMQX" localSheetId="29" hidden="1">#REF!</definedName>
    <definedName name="BExINMYYJO1FTV1CZF6O5XCFAMQX" hidden="1">#REF!</definedName>
    <definedName name="BExINP2H4KI05FRFV5PKZFE00HKO" localSheetId="29" hidden="1">#REF!</definedName>
    <definedName name="BExINP2H4KI05FRFV5PKZFE00HKO" hidden="1">#REF!</definedName>
    <definedName name="BExINPTCEJ9RPDEBJEJH80NATGUQ" localSheetId="29" hidden="1">#REF!</definedName>
    <definedName name="BExINPTCEJ9RPDEBJEJH80NATGUQ" hidden="1">#REF!</definedName>
    <definedName name="BExINWEQMNJ70A6JRXC2LACBX1GX" localSheetId="29" hidden="1">#REF!</definedName>
    <definedName name="BExINWEQMNJ70A6JRXC2LACBX1GX" hidden="1">#REF!</definedName>
    <definedName name="BExINZELVWYGU876QUUZCIMXPBQC" localSheetId="29" hidden="1">#REF!</definedName>
    <definedName name="BExINZELVWYGU876QUUZCIMXPBQC" hidden="1">#REF!</definedName>
    <definedName name="BExIO9QZ59ZHRA8SX6QICH2AY8A2" localSheetId="29" hidden="1">#REF!</definedName>
    <definedName name="BExIO9QZ59ZHRA8SX6QICH2AY8A2" hidden="1">#REF!</definedName>
    <definedName name="BExIOAHV525SMMGFDJFE7456JPBD" localSheetId="29" hidden="1">#REF!</definedName>
    <definedName name="BExIOAHV525SMMGFDJFE7456JPBD" hidden="1">#REF!</definedName>
    <definedName name="BExIOCQUQHKUU1KONGSDOLQTQEIC" localSheetId="29" hidden="1">#REF!</definedName>
    <definedName name="BExIOCQUQHKUU1KONGSDOLQTQEIC" hidden="1">#REF!</definedName>
    <definedName name="BExIOFAGCDQQKALMX3V0KU94KUQO" localSheetId="29" hidden="1">#REF!</definedName>
    <definedName name="BExIOFAGCDQQKALMX3V0KU94KUQO" hidden="1">#REF!</definedName>
    <definedName name="BExIOFL8Y5O61VLKTB4H20IJNWS1" localSheetId="29" hidden="1">#REF!</definedName>
    <definedName name="BExIOFL8Y5O61VLKTB4H20IJNWS1" hidden="1">#REF!</definedName>
    <definedName name="BExIOMBXRW5NS4ZPYX9G5QREZ5J6" localSheetId="29" hidden="1">#REF!</definedName>
    <definedName name="BExIOMBXRW5NS4ZPYX9G5QREZ5J6" hidden="1">#REF!</definedName>
    <definedName name="BExIORA3GK78T7C7SNBJJUONJ0LS" localSheetId="29" hidden="1">#REF!</definedName>
    <definedName name="BExIORA3GK78T7C7SNBJJUONJ0LS" hidden="1">#REF!</definedName>
    <definedName name="BExIORFDXP4AVIEBLSTZ8ETSXMNM" localSheetId="29" hidden="1">#REF!</definedName>
    <definedName name="BExIORFDXP4AVIEBLSTZ8ETSXMNM" hidden="1">#REF!</definedName>
    <definedName name="BExIOTZ5EFZ2NASVQ05RH15HRSW6" localSheetId="29" hidden="1">#REF!</definedName>
    <definedName name="BExIOTZ5EFZ2NASVQ05RH15HRSW6" hidden="1">#REF!</definedName>
    <definedName name="BExIP8YNN6UUE1GZ223SWH7DLGKO" localSheetId="29" hidden="1">#REF!</definedName>
    <definedName name="BExIP8YNN6UUE1GZ223SWH7DLGKO" hidden="1">#REF!</definedName>
    <definedName name="BExIPAB4AOL592OJCC1CFAXTLF1A" localSheetId="29" hidden="1">#REF!</definedName>
    <definedName name="BExIPAB4AOL592OJCC1CFAXTLF1A" hidden="1">#REF!</definedName>
    <definedName name="BExIPB25DKX4S2ZCKQN7KWSC3JBF" localSheetId="29" hidden="1">#REF!</definedName>
    <definedName name="BExIPB25DKX4S2ZCKQN7KWSC3JBF" hidden="1">#REF!</definedName>
    <definedName name="BExIPCUX4I4S2N50TLMMLALYLH9S" localSheetId="29" hidden="1">#REF!</definedName>
    <definedName name="BExIPCUX4I4S2N50TLMMLALYLH9S" hidden="1">#REF!</definedName>
    <definedName name="BExIPDLT8JYAMGE5HTN4D1YHZF3V" localSheetId="29" hidden="1">#REF!</definedName>
    <definedName name="BExIPDLT8JYAMGE5HTN4D1YHZF3V" hidden="1">#REF!</definedName>
    <definedName name="BExIPG040Q08EWIWL6CAVR3GRI43" localSheetId="29" hidden="1">#REF!</definedName>
    <definedName name="BExIPG040Q08EWIWL6CAVR3GRI43" hidden="1">#REF!</definedName>
    <definedName name="BExIPKNFUDPDKOSH5GHDVNA8D66S" localSheetId="29" hidden="1">#REF!</definedName>
    <definedName name="BExIPKNFUDPDKOSH5GHDVNA8D66S" hidden="1">#REF!</definedName>
    <definedName name="BExIQ1VS9A2FHVD9TUHKG9K8EVVP" localSheetId="29" hidden="1">#REF!</definedName>
    <definedName name="BExIQ1VS9A2FHVD9TUHKG9K8EVVP" hidden="1">#REF!</definedName>
    <definedName name="BExIQ3J19L30PSQ2CXNT6IHW0I7V" localSheetId="29" hidden="1">#REF!</definedName>
    <definedName name="BExIQ3J19L30PSQ2CXNT6IHW0I7V" hidden="1">#REF!</definedName>
    <definedName name="BExIQ3OJ7M04XCY276IO0LJA5XUK" localSheetId="29" hidden="1">#REF!</definedName>
    <definedName name="BExIQ3OJ7M04XCY276IO0LJA5XUK" hidden="1">#REF!</definedName>
    <definedName name="BExIQ5S19ITB0NDRUN4XV7B905ED" localSheetId="29" hidden="1">#REF!</definedName>
    <definedName name="BExIQ5S19ITB0NDRUN4XV7B905ED" hidden="1">#REF!</definedName>
    <definedName name="BExIQ810MMN2UN0EQ9CRQAFWA19X" localSheetId="29" hidden="1">#REF!</definedName>
    <definedName name="BExIQ810MMN2UN0EQ9CRQAFWA19X" hidden="1">#REF!</definedName>
    <definedName name="BExIQ9TMQT2EIXSVQW7GVSOAW2VJ" localSheetId="29" hidden="1">#REF!</definedName>
    <definedName name="BExIQ9TMQT2EIXSVQW7GVSOAW2VJ" hidden="1">#REF!</definedName>
    <definedName name="BExIQBMDE1L6J4H27K1FMSHQKDSE" localSheetId="29" hidden="1">#REF!</definedName>
    <definedName name="BExIQBMDE1L6J4H27K1FMSHQKDSE" hidden="1">#REF!</definedName>
    <definedName name="BExIQE65LVXUOF3UZFO7SDHFJH22" localSheetId="29" hidden="1">#REF!</definedName>
    <definedName name="BExIQE65LVXUOF3UZFO7SDHFJH22" hidden="1">#REF!</definedName>
    <definedName name="BExIQG9OO2KKBOWTMD1OXY36TEGA" localSheetId="29" hidden="1">#REF!</definedName>
    <definedName name="BExIQG9OO2KKBOWTMD1OXY36TEGA" hidden="1">#REF!</definedName>
    <definedName name="BExIQHWZ65ALA9VAFCJEGIL1145G" localSheetId="29" hidden="1">#REF!</definedName>
    <definedName name="BExIQHWZ65ALA9VAFCJEGIL1145G" hidden="1">#REF!</definedName>
    <definedName name="BExIQX1XBB31HZTYEEVOBSE3C5A6" localSheetId="29" hidden="1">#REF!</definedName>
    <definedName name="BExIQX1XBB31HZTYEEVOBSE3C5A6" hidden="1">#REF!</definedName>
    <definedName name="BExIR2ALYRP9FW99DK2084J7IIDC" localSheetId="29" hidden="1">#REF!</definedName>
    <definedName name="BExIR2ALYRP9FW99DK2084J7IIDC" hidden="1">#REF!</definedName>
    <definedName name="BExIR8FQETPTQYW37DBVDWG3J4JW" localSheetId="29" hidden="1">#REF!</definedName>
    <definedName name="BExIR8FQETPTQYW37DBVDWG3J4JW" hidden="1">#REF!</definedName>
    <definedName name="BExIRHKWQB1PP4ZLB0C3AVUBAFMD" localSheetId="29" hidden="1">#REF!</definedName>
    <definedName name="BExIRHKWQB1PP4ZLB0C3AVUBAFMD" hidden="1">#REF!</definedName>
    <definedName name="BExIRJTRJPQR3OTAGAV7JTA4VMPS" localSheetId="29" hidden="1">#REF!</definedName>
    <definedName name="BExIRJTRJPQR3OTAGAV7JTA4VMPS" hidden="1">#REF!</definedName>
    <definedName name="BExIROH27RJOG6VI7ZHR0RZGAZZ4" localSheetId="29" hidden="1">#REF!</definedName>
    <definedName name="BExIROH27RJOG6VI7ZHR0RZGAZZ4" hidden="1">#REF!</definedName>
    <definedName name="BExIRRBGTY01OQOI3U5SW59RFDFI" localSheetId="29" hidden="1">#REF!</definedName>
    <definedName name="BExIRRBGTY01OQOI3U5SW59RFDFI" hidden="1">#REF!</definedName>
    <definedName name="BExIS4T0DRF57HYO7OGG72KBOFOI" localSheetId="29" hidden="1">#REF!</definedName>
    <definedName name="BExIS4T0DRF57HYO7OGG72KBOFOI" hidden="1">#REF!</definedName>
    <definedName name="BExIS77BJDDK18PGI9DSEYZPIL7P" localSheetId="29" hidden="1">#REF!</definedName>
    <definedName name="BExIS77BJDDK18PGI9DSEYZPIL7P" hidden="1">#REF!</definedName>
    <definedName name="BExIS8USL1T3Z97CZ30HJ98E2GXQ" localSheetId="29" hidden="1">#REF!</definedName>
    <definedName name="BExIS8USL1T3Z97CZ30HJ98E2GXQ" hidden="1">#REF!</definedName>
    <definedName name="BExISC5B700MZUBFTQ9K4IKTF7HR" localSheetId="29" hidden="1">#REF!</definedName>
    <definedName name="BExISC5B700MZUBFTQ9K4IKTF7HR" hidden="1">#REF!</definedName>
    <definedName name="BExISDHXS49S1H56ENBPRF1NLD5C" localSheetId="29" hidden="1">#REF!</definedName>
    <definedName name="BExISDHXS49S1H56ENBPRF1NLD5C" hidden="1">#REF!</definedName>
    <definedName name="BExISM1JLV54A21A164IURMPGUMU" localSheetId="29" hidden="1">#REF!</definedName>
    <definedName name="BExISM1JLV54A21A164IURMPGUMU" hidden="1">#REF!</definedName>
    <definedName name="BExISRFKJYUZ4AKW44IJF7RF9Y90" localSheetId="29" hidden="1">#REF!</definedName>
    <definedName name="BExISRFKJYUZ4AKW44IJF7RF9Y90" hidden="1">#REF!</definedName>
    <definedName name="BExISSMVV57JAUB6CSGBMBFVNGWK" localSheetId="29" hidden="1">#REF!</definedName>
    <definedName name="BExISSMVV57JAUB6CSGBMBFVNGWK" hidden="1">#REF!</definedName>
    <definedName name="BExIT16AD4HCD0WQCCA72AKLQHK1" localSheetId="29" hidden="1">#REF!</definedName>
    <definedName name="BExIT16AD4HCD0WQCCA72AKLQHK1" hidden="1">#REF!</definedName>
    <definedName name="BExIT1MK8TBAK3SNP36A8FKDQSOK" localSheetId="29" hidden="1">#REF!</definedName>
    <definedName name="BExIT1MK8TBAK3SNP36A8FKDQSOK" hidden="1">#REF!</definedName>
    <definedName name="BExIT9PPVL7XGGIZS7G6QI6L7H9U" localSheetId="29" hidden="1">#REF!</definedName>
    <definedName name="BExIT9PPVL7XGGIZS7G6QI6L7H9U" hidden="1">#REF!</definedName>
    <definedName name="BExITBNYANV2S8KD56GOGCKW393R" localSheetId="29" hidden="1">#REF!</definedName>
    <definedName name="BExITBNYANV2S8KD56GOGCKW393R" hidden="1">#REF!</definedName>
    <definedName name="BExITGB4FVAV0LE88D7JMX7FBYXI" localSheetId="29" hidden="1">#REF!</definedName>
    <definedName name="BExITGB4FVAV0LE88D7JMX7FBYXI" hidden="1">#REF!</definedName>
    <definedName name="BExITI3TQ14K842P38QF0PNWSWNO" localSheetId="29" hidden="1">#REF!</definedName>
    <definedName name="BExITI3TQ14K842P38QF0PNWSWNO" hidden="1">#REF!</definedName>
    <definedName name="BExIU9OGER4TPMETACWUEP1UENK0" localSheetId="29" hidden="1">#REF!</definedName>
    <definedName name="BExIU9OGER4TPMETACWUEP1UENK0" hidden="1">#REF!</definedName>
    <definedName name="BExIUD4OJGH65NFNQ4VMCE3R4J1X" localSheetId="29" hidden="1">#REF!</definedName>
    <definedName name="BExIUD4OJGH65NFNQ4VMCE3R4J1X" hidden="1">#REF!</definedName>
    <definedName name="BExIUQM0XWNNW3MJD26EOVIT7FSU" localSheetId="29" hidden="1">#REF!</definedName>
    <definedName name="BExIUQM0XWNNW3MJD26EOVIT7FSU" hidden="1">#REF!</definedName>
    <definedName name="BExIUTB5OAAXYW0OFMP0PS40SPOB" localSheetId="29" hidden="1">#REF!</definedName>
    <definedName name="BExIUTB5OAAXYW0OFMP0PS40SPOB" hidden="1">#REF!</definedName>
    <definedName name="BExIUUT2MHIOV6R3WHA0DPM1KBKY" localSheetId="29" hidden="1">#REF!</definedName>
    <definedName name="BExIUUT2MHIOV6R3WHA0DPM1KBKY" hidden="1">#REF!</definedName>
    <definedName name="BExIUYPDT1AM6MWGWQS646PIZIWC" localSheetId="29" hidden="1">#REF!</definedName>
    <definedName name="BExIUYPDT1AM6MWGWQS646PIZIWC" hidden="1">#REF!</definedName>
    <definedName name="BExIV0I2O9F8D1UK1SI8AEYR6U0A" localSheetId="29" hidden="1">#REF!</definedName>
    <definedName name="BExIV0I2O9F8D1UK1SI8AEYR6U0A" hidden="1">#REF!</definedName>
    <definedName name="BExIV2LM38XPLRTWT0R44TMQ59E5" localSheetId="29" hidden="1">#REF!</definedName>
    <definedName name="BExIV2LM38XPLRTWT0R44TMQ59E5" hidden="1">#REF!</definedName>
    <definedName name="BExIV3HY4S0YRV1F7XEMF2YHAR2I" localSheetId="29" hidden="1">#REF!</definedName>
    <definedName name="BExIV3HY4S0YRV1F7XEMF2YHAR2I" hidden="1">#REF!</definedName>
    <definedName name="BExIV6HUZFRIFLXW2SICKGTAH1PV" localSheetId="29" hidden="1">#REF!</definedName>
    <definedName name="BExIV6HUZFRIFLXW2SICKGTAH1PV" hidden="1">#REF!</definedName>
    <definedName name="BExIVCXWL6H5LD9DHDIA4F5U9TQL" localSheetId="29" hidden="1">#REF!</definedName>
    <definedName name="BExIVCXWL6H5LD9DHDIA4F5U9TQL" hidden="1">#REF!</definedName>
    <definedName name="BExIVEVYJ7KL8QNR5ZTOSD11I5A6" localSheetId="29" hidden="1">#REF!</definedName>
    <definedName name="BExIVEVYJ7KL8QNR5ZTOSD11I5A6" hidden="1">#REF!</definedName>
    <definedName name="BExIVJ30S9U8MA1TUBRND8DGF96D" localSheetId="29" hidden="1">#REF!</definedName>
    <definedName name="BExIVJ30S9U8MA1TUBRND8DGF96D" hidden="1">#REF!</definedName>
    <definedName name="BExIVMOIPSEWSIHIDDLOXESQ28A0" localSheetId="29" hidden="1">#REF!</definedName>
    <definedName name="BExIVMOIPSEWSIHIDDLOXESQ28A0" hidden="1">#REF!</definedName>
    <definedName name="BExIVNVNJX9BYDLC88NG09YF5XQ6" localSheetId="29" hidden="1">#REF!</definedName>
    <definedName name="BExIVNVNJX9BYDLC88NG09YF5XQ6" hidden="1">#REF!</definedName>
    <definedName name="BExIVQVKLMGSRYT1LFZH0KUIA4OR" localSheetId="29" hidden="1">#REF!</definedName>
    <definedName name="BExIVQVKLMGSRYT1LFZH0KUIA4OR" hidden="1">#REF!</definedName>
    <definedName name="BExIVYTFI35KNR2XSA6N8OJYUTUR" localSheetId="29" hidden="1">#REF!</definedName>
    <definedName name="BExIVYTFI35KNR2XSA6N8OJYUTUR" hidden="1">#REF!</definedName>
    <definedName name="BExIVZF05SNB8DE7VLQOFG9S41HS" localSheetId="29" hidden="1">#REF!</definedName>
    <definedName name="BExIVZF05SNB8DE7VLQOFG9S41HS" hidden="1">#REF!</definedName>
    <definedName name="BExIWB3SY3WRIVIOF988DNNODBOA" localSheetId="29" hidden="1">#REF!</definedName>
    <definedName name="BExIWB3SY3WRIVIOF988DNNODBOA" hidden="1">#REF!</definedName>
    <definedName name="BExIWB99CG0H52LRD6QWPN4L6DV2" localSheetId="29" hidden="1">#REF!</definedName>
    <definedName name="BExIWB99CG0H52LRD6QWPN4L6DV2" hidden="1">#REF!</definedName>
    <definedName name="BExIWG1W7XP9DFYYSZAIOSHM0QLQ" localSheetId="29" hidden="1">#REF!</definedName>
    <definedName name="BExIWG1W7XP9DFYYSZAIOSHM0QLQ" hidden="1">#REF!</definedName>
    <definedName name="BExIWH3KUK94B7833DD4TB0Y6KP9" localSheetId="29" hidden="1">#REF!</definedName>
    <definedName name="BExIWH3KUK94B7833DD4TB0Y6KP9" hidden="1">#REF!</definedName>
    <definedName name="BExIWHZXYAALPLS8CSHZHJ82LBOH" localSheetId="29" hidden="1">#REF!</definedName>
    <definedName name="BExIWHZXYAALPLS8CSHZHJ82LBOH" hidden="1">#REF!</definedName>
    <definedName name="BExIWJY6FHR6KOO0P8U4IZ7VD42D" localSheetId="29" hidden="1">#REF!</definedName>
    <definedName name="BExIWJY6FHR6KOO0P8U4IZ7VD42D" hidden="1">#REF!</definedName>
    <definedName name="BExIWKE9MGIDWORBI43AWTUNYFAN" localSheetId="29" hidden="1">#REF!</definedName>
    <definedName name="BExIWKE9MGIDWORBI43AWTUNYFAN" hidden="1">#REF!</definedName>
    <definedName name="BExIWPHOYLSNGZKVD3RRKOEALEUG" localSheetId="29" hidden="1">#REF!</definedName>
    <definedName name="BExIWPHOYLSNGZKVD3RRKOEALEUG" hidden="1">#REF!</definedName>
    <definedName name="BExIWSHLD1QIZPL5ARLXOJ9Y2CAA" localSheetId="29" hidden="1">#REF!</definedName>
    <definedName name="BExIWSHLD1QIZPL5ARLXOJ9Y2CAA" hidden="1">#REF!</definedName>
    <definedName name="BExIX34PM5DBTRHRQWP6PL6WIX88" localSheetId="29" hidden="1">#REF!</definedName>
    <definedName name="BExIX34PM5DBTRHRQWP6PL6WIX88" hidden="1">#REF!</definedName>
    <definedName name="BExIX5OAP9KSUE5SIZCW9P39Q4WE" localSheetId="29" hidden="1">#REF!</definedName>
    <definedName name="BExIX5OAP9KSUE5SIZCW9P39Q4WE" hidden="1">#REF!</definedName>
    <definedName name="BExIXGRJPVJMUDGSG7IHPXPNO69B" localSheetId="29" hidden="1">#REF!</definedName>
    <definedName name="BExIXGRJPVJMUDGSG7IHPXPNO69B" hidden="1">#REF!</definedName>
    <definedName name="BExIXGWVQ9WOO0NCJLXAU4PJPOPM" localSheetId="29" hidden="1">#REF!</definedName>
    <definedName name="BExIXGWVQ9WOO0NCJLXAU4PJPOPM" hidden="1">#REF!</definedName>
    <definedName name="BExIXLK6SEOTUWQVNLCH4SAKTVGQ" localSheetId="29" hidden="1">#REF!</definedName>
    <definedName name="BExIXLK6SEOTUWQVNLCH4SAKTVGQ" hidden="1">#REF!</definedName>
    <definedName name="BExIXM5R87ZL3FHALWZXYCPHGX3E" localSheetId="29" hidden="1">#REF!</definedName>
    <definedName name="BExIXM5R87ZL3FHALWZXYCPHGX3E" hidden="1">#REF!</definedName>
    <definedName name="BExIXN24YK8MIB3OZ905DHU9CDH1" localSheetId="29" hidden="1">#REF!</definedName>
    <definedName name="BExIXN24YK8MIB3OZ905DHU9CDH1" hidden="1">#REF!</definedName>
    <definedName name="BExIXS036ZCKT2Z8XZKLZ8PFWQGL" localSheetId="29" hidden="1">#REF!</definedName>
    <definedName name="BExIXS036ZCKT2Z8XZKLZ8PFWQGL" hidden="1">#REF!</definedName>
    <definedName name="BExIXY5CF9PFM0P40AZ4U51TMWV0" localSheetId="29" hidden="1">#REF!</definedName>
    <definedName name="BExIXY5CF9PFM0P40AZ4U51TMWV0" hidden="1">#REF!</definedName>
    <definedName name="BExIYEXJBK8JDWIRSVV4RJSKZVV1" localSheetId="29" hidden="1">#REF!</definedName>
    <definedName name="BExIYEXJBK8JDWIRSVV4RJSKZVV1" hidden="1">#REF!</definedName>
    <definedName name="BExIYFJ59KLIPRTGIHX9X07UVGT3" localSheetId="29" hidden="1">#REF!</definedName>
    <definedName name="BExIYFJ59KLIPRTGIHX9X07UVGT3" hidden="1">#REF!</definedName>
    <definedName name="BExIYHH7GZO6BU3DC4GRLH3FD3ZS" localSheetId="29" hidden="1">#REF!</definedName>
    <definedName name="BExIYHH7GZO6BU3DC4GRLH3FD3ZS" hidden="1">#REF!</definedName>
    <definedName name="BExIYHMPBTD67ZNUL9O76FZQHYPT" localSheetId="29" hidden="1">#REF!</definedName>
    <definedName name="BExIYHMPBTD67ZNUL9O76FZQHYPT" hidden="1">#REF!</definedName>
    <definedName name="BExIYI2RH0K4225XO970K2IQ1E79" localSheetId="29" hidden="1">#REF!</definedName>
    <definedName name="BExIYI2RH0K4225XO970K2IQ1E79" hidden="1">#REF!</definedName>
    <definedName name="BExIYMPZ0KS2KOJFQAUQJ77L7701" localSheetId="29" hidden="1">#REF!</definedName>
    <definedName name="BExIYMPZ0KS2KOJFQAUQJ77L7701" hidden="1">#REF!</definedName>
    <definedName name="BExIYP9Q6FV9T0R9G3UDKLS4TTYX" localSheetId="29" hidden="1">#REF!</definedName>
    <definedName name="BExIYP9Q6FV9T0R9G3UDKLS4TTYX" hidden="1">#REF!</definedName>
    <definedName name="BExIYZGLDQ1TN7BIIN4RLDP31GIM" localSheetId="29" hidden="1">#REF!</definedName>
    <definedName name="BExIYZGLDQ1TN7BIIN4RLDP31GIM" hidden="1">#REF!</definedName>
    <definedName name="BExIZ4K0EZJK6PW3L8SVKTJFSWW9" localSheetId="29" hidden="1">#REF!</definedName>
    <definedName name="BExIZ4K0EZJK6PW3L8SVKTJFSWW9" hidden="1">#REF!</definedName>
    <definedName name="BExIZAECOEZGBAO29QMV14E6XDIV" localSheetId="29" hidden="1">#REF!</definedName>
    <definedName name="BExIZAECOEZGBAO29QMV14E6XDIV" hidden="1">#REF!</definedName>
    <definedName name="BExIZHQR3N1546MQS83ZJ8I6SPZ3" localSheetId="29" hidden="1">#REF!</definedName>
    <definedName name="BExIZHQR3N1546MQS83ZJ8I6SPZ3" hidden="1">#REF!</definedName>
    <definedName name="BExIZKVXYD5O2JBU81F2UFJZLLSI" localSheetId="29" hidden="1">#REF!</definedName>
    <definedName name="BExIZKVXYD5O2JBU81F2UFJZLLSI" hidden="1">#REF!</definedName>
    <definedName name="BExIZPZDHC8HGER83WHCZAHOX7LK" localSheetId="29" hidden="1">#REF!</definedName>
    <definedName name="BExIZPZDHC8HGER83WHCZAHOX7LK" hidden="1">#REF!</definedName>
    <definedName name="BExIZQA5XCS39QKXMYR1MH2ZIGPS" localSheetId="29" hidden="1">#REF!</definedName>
    <definedName name="BExIZQA5XCS39QKXMYR1MH2ZIGPS" hidden="1">#REF!</definedName>
    <definedName name="BExIZVDLRUNAL32D9KO9X7Y4PB3O" localSheetId="29" hidden="1">#REF!</definedName>
    <definedName name="BExIZVDLRUNAL32D9KO9X7Y4PB3O" hidden="1">#REF!</definedName>
    <definedName name="BExIZY2PUZ0OF9YKK1B13IW0VS6G" localSheetId="29" hidden="1">#REF!</definedName>
    <definedName name="BExIZY2PUZ0OF9YKK1B13IW0VS6G" hidden="1">#REF!</definedName>
    <definedName name="BExJ08KBRR2XMWW3VZMPSQKXHZUH" localSheetId="29" hidden="1">#REF!</definedName>
    <definedName name="BExJ08KBRR2XMWW3VZMPSQKXHZUH" hidden="1">#REF!</definedName>
    <definedName name="BExJ0DYJWXGE7DA39PYL3WM05U9O" localSheetId="29" hidden="1">#REF!</definedName>
    <definedName name="BExJ0DYJWXGE7DA39PYL3WM05U9O" hidden="1">#REF!</definedName>
    <definedName name="BExJ0JYDEZPM2303TRBXOZ74M7N6" localSheetId="29" hidden="1">#REF!</definedName>
    <definedName name="BExJ0JYDEZPM2303TRBXOZ74M7N6" hidden="1">#REF!</definedName>
    <definedName name="BExJ0MY8SY5J5V50H3UKE78ODTVB" localSheetId="29" hidden="1">#REF!</definedName>
    <definedName name="BExJ0MY8SY5J5V50H3UKE78ODTVB" hidden="1">#REF!</definedName>
    <definedName name="BExJ0YC98G37ML4N8FLP8D95EFRF" localSheetId="29" hidden="1">#REF!</definedName>
    <definedName name="BExJ0YC98G37ML4N8FLP8D95EFRF" hidden="1">#REF!</definedName>
    <definedName name="BExKCDYKAEV45AFXHVHZZ62E5BM3" localSheetId="29" hidden="1">#REF!</definedName>
    <definedName name="BExKCDYKAEV45AFXHVHZZ62E5BM3" hidden="1">#REF!</definedName>
    <definedName name="BExKCYXU0W2VQVDI3N3N37K2598P" localSheetId="29" hidden="1">#REF!</definedName>
    <definedName name="BExKCYXU0W2VQVDI3N3N37K2598P" hidden="1">#REF!</definedName>
    <definedName name="BExKDJX3Z1TS0WFDD9EAO42JHL9G" localSheetId="29" hidden="1">#REF!</definedName>
    <definedName name="BExKDJX3Z1TS0WFDD9EAO42JHL9G" hidden="1">#REF!</definedName>
    <definedName name="BExKDK7WVA5I2WBACAZHAHN35D0I" localSheetId="29" hidden="1">#REF!</definedName>
    <definedName name="BExKDK7WVA5I2WBACAZHAHN35D0I" hidden="1">#REF!</definedName>
    <definedName name="BExKDKO0W4AGQO1V7K6Q4VM750FT" localSheetId="29" hidden="1">#REF!</definedName>
    <definedName name="BExKDKO0W4AGQO1V7K6Q4VM750FT" hidden="1">#REF!</definedName>
    <definedName name="BExKDLF10G7W77J87QWH3ZGLUCLW" localSheetId="29" hidden="1">#REF!</definedName>
    <definedName name="BExKDLF10G7W77J87QWH3ZGLUCLW" hidden="1">#REF!</definedName>
    <definedName name="BExKE2NDBQ14HOJH945N4W9ZZFJO" localSheetId="29" hidden="1">#REF!</definedName>
    <definedName name="BExKE2NDBQ14HOJH945N4W9ZZFJO" hidden="1">#REF!</definedName>
    <definedName name="BExKEFE0I3MT6ZLC4T1L9465HKTN" localSheetId="29" hidden="1">#REF!</definedName>
    <definedName name="BExKEFE0I3MT6ZLC4T1L9465HKTN" hidden="1">#REF!</definedName>
    <definedName name="BExKEK6O5BVJP4VY02FY7JNAZ6BT" localSheetId="29" hidden="1">#REF!</definedName>
    <definedName name="BExKEK6O5BVJP4VY02FY7JNAZ6BT" hidden="1">#REF!</definedName>
    <definedName name="BExKEKXK6E6QX339ELPXDIRZSJE0" localSheetId="29" hidden="1">#REF!</definedName>
    <definedName name="BExKEKXK6E6QX339ELPXDIRZSJE0" hidden="1">#REF!</definedName>
    <definedName name="BExKEMFI35R0D4WN4A59V9QH7I5S" localSheetId="29" hidden="1">#REF!</definedName>
    <definedName name="BExKEMFI35R0D4WN4A59V9QH7I5S" hidden="1">#REF!</definedName>
    <definedName name="BExKEOOIBMP7N8033EY2CJYCBX6H" localSheetId="29" hidden="1">#REF!</definedName>
    <definedName name="BExKEOOIBMP7N8033EY2CJYCBX6H" hidden="1">#REF!</definedName>
    <definedName name="BExKEW0RR5LA3VC46A2BEOOMQE56" localSheetId="29" hidden="1">#REF!</definedName>
    <definedName name="BExKEW0RR5LA3VC46A2BEOOMQE56" hidden="1">#REF!</definedName>
    <definedName name="BExKF37PTJB4PE1PUQWG20ASBX4E" localSheetId="29" hidden="1">#REF!</definedName>
    <definedName name="BExKF37PTJB4PE1PUQWG20ASBX4E" hidden="1">#REF!</definedName>
    <definedName name="BExKFA3VI1CZK21SM0N3LZWT9LA1" localSheetId="29" hidden="1">#REF!</definedName>
    <definedName name="BExKFA3VI1CZK21SM0N3LZWT9LA1" hidden="1">#REF!</definedName>
    <definedName name="BExKFBB29XXT9A2LVUXYSIVKPWGB" localSheetId="29" hidden="1">#REF!</definedName>
    <definedName name="BExKFBB29XXT9A2LVUXYSIVKPWGB" hidden="1">#REF!</definedName>
    <definedName name="BExKFINBFV5J2NFRCL4YUO3YF0ZE" localSheetId="29" hidden="1">#REF!</definedName>
    <definedName name="BExKFINBFV5J2NFRCL4YUO3YF0ZE" hidden="1">#REF!</definedName>
    <definedName name="BExKFISRBFACTAMJSALEYMY66F6X" localSheetId="29" hidden="1">#REF!</definedName>
    <definedName name="BExKFISRBFACTAMJSALEYMY66F6X" hidden="1">#REF!</definedName>
    <definedName name="BExKFOSK5DJ151C4E8544UWMYTOC" localSheetId="29" hidden="1">#REF!</definedName>
    <definedName name="BExKFOSK5DJ151C4E8544UWMYTOC" hidden="1">#REF!</definedName>
    <definedName name="BExKFWL3DE1V1VOVHAFYBE85QUB7" localSheetId="29" hidden="1">#REF!</definedName>
    <definedName name="BExKFWL3DE1V1VOVHAFYBE85QUB7" hidden="1">#REF!</definedName>
    <definedName name="BExKFXS9NDEWPZDVGLTMOM3CFO7N" localSheetId="29" hidden="1">#REF!</definedName>
    <definedName name="BExKFXS9NDEWPZDVGLTMOM3CFO7N" hidden="1">#REF!</definedName>
    <definedName name="BExKFYJC4EVEV54F82K6VKP7Q3OU" localSheetId="29" hidden="1">#REF!</definedName>
    <definedName name="BExKFYJC4EVEV54F82K6VKP7Q3OU" hidden="1">#REF!</definedName>
    <definedName name="BExKG4IYHBKQQ8J8FN10GB2IKO33" localSheetId="29" hidden="1">#REF!</definedName>
    <definedName name="BExKG4IYHBKQQ8J8FN10GB2IKO33" hidden="1">#REF!</definedName>
    <definedName name="BExKGBVDO2JNJUFOFQMF0RJG03ZK" localSheetId="29" hidden="1">#REF!</definedName>
    <definedName name="BExKGBVDO2JNJUFOFQMF0RJG03ZK" hidden="1">#REF!</definedName>
    <definedName name="BExKGF0L44S78D33WMQ1A75TRKB9" localSheetId="29" hidden="1">#REF!</definedName>
    <definedName name="BExKGF0L44S78D33WMQ1A75TRKB9" hidden="1">#REF!</definedName>
    <definedName name="BExKGFRN31B3G20LMQ4LRF879J68" localSheetId="29" hidden="1">#REF!</definedName>
    <definedName name="BExKGFRN31B3G20LMQ4LRF879J68" hidden="1">#REF!</definedName>
    <definedName name="BExKGJD3U3ADZILP20U3EURP0UQP" localSheetId="29" hidden="1">#REF!</definedName>
    <definedName name="BExKGJD3U3ADZILP20U3EURP0UQP" hidden="1">#REF!</definedName>
    <definedName name="BExKGNK5YGKP0YHHTAAOV17Z9EIM" localSheetId="29" hidden="1">#REF!</definedName>
    <definedName name="BExKGNK5YGKP0YHHTAAOV17Z9EIM" hidden="1">#REF!</definedName>
    <definedName name="BExKGV77YH9YXIQTRKK2331QGYKF" localSheetId="29" hidden="1">#REF!</definedName>
    <definedName name="BExKGV77YH9YXIQTRKK2331QGYKF" hidden="1">#REF!</definedName>
    <definedName name="BExKH3FTZ5VGTB86W9M4AB39R0G8" localSheetId="29" hidden="1">#REF!</definedName>
    <definedName name="BExKH3FTZ5VGTB86W9M4AB39R0G8" hidden="1">#REF!</definedName>
    <definedName name="BExKH3FV5U5O6XZM7STS3NZKQFGJ" localSheetId="29" hidden="1">#REF!</definedName>
    <definedName name="BExKH3FV5U5O6XZM7STS3NZKQFGJ" hidden="1">#REF!</definedName>
    <definedName name="BExKH3W5435VN8DZ68OCKI93SEO4" localSheetId="29" hidden="1">#REF!</definedName>
    <definedName name="BExKH3W5435VN8DZ68OCKI93SEO4" hidden="1">#REF!</definedName>
    <definedName name="BExKH9L4L5ZUAA98QAZ7DB7YH4QE" localSheetId="29" hidden="1">#REF!</definedName>
    <definedName name="BExKH9L4L5ZUAA98QAZ7DB7YH4QE" hidden="1">#REF!</definedName>
    <definedName name="BExKHAMUH8NR3HRV0V6FHJE3ROLN" localSheetId="29" hidden="1">#REF!</definedName>
    <definedName name="BExKHAMUH8NR3HRV0V6FHJE3ROLN" hidden="1">#REF!</definedName>
    <definedName name="BExKHCFKOWFHO2WW0N7Y5XDXEWAO" localSheetId="29" hidden="1">#REF!</definedName>
    <definedName name="BExKHCFKOWFHO2WW0N7Y5XDXEWAO" hidden="1">#REF!</definedName>
    <definedName name="BExKHIVLONZ46HLMR50DEXKEUNEP" localSheetId="29" hidden="1">#REF!</definedName>
    <definedName name="BExKHIVLONZ46HLMR50DEXKEUNEP" hidden="1">#REF!</definedName>
    <definedName name="BExKHPM9XA0ADDK7TUR0N38EXWEP" localSheetId="29" hidden="1">#REF!</definedName>
    <definedName name="BExKHPM9XA0ADDK7TUR0N38EXWEP" hidden="1">#REF!</definedName>
    <definedName name="BExKHQYXEM47TMIQRQVHE4T5LT8K" localSheetId="29" hidden="1">#REF!</definedName>
    <definedName name="BExKHQYXEM47TMIQRQVHE4T5LT8K" hidden="1">#REF!</definedName>
    <definedName name="BExKI4076KXCDE5KXL79KT36OKLO" localSheetId="29" hidden="1">#REF!</definedName>
    <definedName name="BExKI4076KXCDE5KXL79KT36OKLO" hidden="1">#REF!</definedName>
    <definedName name="BExKI7AUWXBP1WBLFRIYSNQZDWCY" localSheetId="29" hidden="1">#REF!</definedName>
    <definedName name="BExKI7AUWXBP1WBLFRIYSNQZDWCY" hidden="1">#REF!</definedName>
    <definedName name="BExKI7LO70WYISR7Q0Y1ZDWO9M3B" localSheetId="29" hidden="1">#REF!</definedName>
    <definedName name="BExKI7LO70WYISR7Q0Y1ZDWO9M3B" hidden="1">#REF!</definedName>
    <definedName name="BExKIF3EIT434ZQKMDXUBJCRLMK8" localSheetId="29" hidden="1">#REF!</definedName>
    <definedName name="BExKIF3EIT434ZQKMDXUBJCRLMK8" hidden="1">#REF!</definedName>
    <definedName name="BExKIGQV6TXIZG039HBOJU62WP2U" localSheetId="29" hidden="1">#REF!</definedName>
    <definedName name="BExKIGQV6TXIZG039HBOJU62WP2U" hidden="1">#REF!</definedName>
    <definedName name="BExKILE008SF3KTAN8WML3XKI1NZ" localSheetId="29" hidden="1">#REF!</definedName>
    <definedName name="BExKILE008SF3KTAN8WML3XKI1NZ" hidden="1">#REF!</definedName>
    <definedName name="BExKINSBB6RS7I489QHMCOMU4Z2X" localSheetId="29" hidden="1">#REF!</definedName>
    <definedName name="BExKINSBB6RS7I489QHMCOMU4Z2X" hidden="1">#REF!</definedName>
    <definedName name="BExKINXMPEA03CETGL1VOW1XRJIR" localSheetId="29" hidden="1">#REF!</definedName>
    <definedName name="BExKINXMPEA03CETGL1VOW1XRJIR" hidden="1">#REF!</definedName>
    <definedName name="BExKITBU5LXLZYDJS3D3BAVWEY3U" localSheetId="29" hidden="1">#REF!</definedName>
    <definedName name="BExKITBU5LXLZYDJS3D3BAVWEY3U" hidden="1">#REF!</definedName>
    <definedName name="BExKIU87ZKSOC2DYZWFK6SAK9I8E" localSheetId="29" hidden="1">#REF!</definedName>
    <definedName name="BExKIU87ZKSOC2DYZWFK6SAK9I8E" hidden="1">#REF!</definedName>
    <definedName name="BExKJ449HLYX2DJ9UF0H9GTPSQ73" localSheetId="29" hidden="1">#REF!</definedName>
    <definedName name="BExKJ449HLYX2DJ9UF0H9GTPSQ73" hidden="1">#REF!</definedName>
    <definedName name="BExKJ5649R9IC0GKQD6QI2G7C99Q" localSheetId="29" hidden="1">#REF!</definedName>
    <definedName name="BExKJ5649R9IC0GKQD6QI2G7C99Q" hidden="1">#REF!</definedName>
    <definedName name="BExKJEB4FXIMV2AAE9S3FCGRK1R0" localSheetId="29" hidden="1">#REF!</definedName>
    <definedName name="BExKJEB4FXIMV2AAE9S3FCGRK1R0" hidden="1">#REF!</definedName>
    <definedName name="BExKJELX2RUC8UEC56IZPYYZXHA7" localSheetId="29" hidden="1">#REF!</definedName>
    <definedName name="BExKJELX2RUC8UEC56IZPYYZXHA7" hidden="1">#REF!</definedName>
    <definedName name="BExKJI7CV9I6ILFIZ3SVO4DGK64J" localSheetId="29" hidden="1">#REF!</definedName>
    <definedName name="BExKJI7CV9I6ILFIZ3SVO4DGK64J" hidden="1">#REF!</definedName>
    <definedName name="BExKJINMXS61G2TZEXCJAWVV4F57" localSheetId="29" hidden="1">#REF!</definedName>
    <definedName name="BExKJINMXS61G2TZEXCJAWVV4F57" hidden="1">#REF!</definedName>
    <definedName name="BExKJK5ME8KB7HA0180L7OUZDDGV" localSheetId="29" hidden="1">#REF!</definedName>
    <definedName name="BExKJK5ME8KB7HA0180L7OUZDDGV" hidden="1">#REF!</definedName>
    <definedName name="BExKJLY652HI5GNEEWQXOB08K2C1" localSheetId="29" hidden="1">#REF!</definedName>
    <definedName name="BExKJLY652HI5GNEEWQXOB08K2C1" hidden="1">#REF!</definedName>
    <definedName name="BExKJN5IF0VMDILJ5K8ZENF2QYV1" localSheetId="29" hidden="1">#REF!</definedName>
    <definedName name="BExKJN5IF0VMDILJ5K8ZENF2QYV1" hidden="1">#REF!</definedName>
    <definedName name="BExKJUSJPFUIK20FTVAFJWR2OUYX" localSheetId="29" hidden="1">#REF!</definedName>
    <definedName name="BExKJUSJPFUIK20FTVAFJWR2OUYX" hidden="1">#REF!</definedName>
    <definedName name="BExKJXHNZTE5OMRQ1KTVM1DIQE9I" localSheetId="29" hidden="1">#REF!</definedName>
    <definedName name="BExKJXHNZTE5OMRQ1KTVM1DIQE9I" hidden="1">#REF!</definedName>
    <definedName name="BExKK8VP5RS3D0UXZVKA37C4SYBP" localSheetId="29" hidden="1">#REF!</definedName>
    <definedName name="BExKK8VP5RS3D0UXZVKA37C4SYBP" hidden="1">#REF!</definedName>
    <definedName name="BExKKIM9NPF6B3SPMPIQB27HQME4" localSheetId="29" hidden="1">#REF!</definedName>
    <definedName name="BExKKIM9NPF6B3SPMPIQB27HQME4" hidden="1">#REF!</definedName>
    <definedName name="BExKKIX1BCBQ4R3K41QD8NTV0OV0" localSheetId="29" hidden="1">#REF!</definedName>
    <definedName name="BExKKIX1BCBQ4R3K41QD8NTV0OV0" hidden="1">#REF!</definedName>
    <definedName name="BExKKJ2IHMOO66DQ0V2YABR4GV05" localSheetId="29" hidden="1">#REF!</definedName>
    <definedName name="BExKKJ2IHMOO66DQ0V2YABR4GV05" hidden="1">#REF!</definedName>
    <definedName name="BExKKQ3ZWADYV03YHMXDOAMU90EB" localSheetId="29" hidden="1">#REF!</definedName>
    <definedName name="BExKKQ3ZWADYV03YHMXDOAMU90EB" hidden="1">#REF!</definedName>
    <definedName name="BExKKUGD2HMJWQEYZ8H3X1BMXFS9" localSheetId="29" hidden="1">#REF!</definedName>
    <definedName name="BExKKUGD2HMJWQEYZ8H3X1BMXFS9" hidden="1">#REF!</definedName>
    <definedName name="BExKKX05KCZZZPKOR1NE5A8RGVT4" localSheetId="29" hidden="1">#REF!</definedName>
    <definedName name="BExKKX05KCZZZPKOR1NE5A8RGVT4" hidden="1">#REF!</definedName>
    <definedName name="BExKL3QUCLQLECGZM555PRF8EN56" localSheetId="29" hidden="1">#REF!</definedName>
    <definedName name="BExKL3QUCLQLECGZM555PRF8EN56" hidden="1">#REF!</definedName>
    <definedName name="BExKL7CGLA62V9UQH9ZDEHIK8W4O" localSheetId="29" hidden="1">#REF!</definedName>
    <definedName name="BExKL7CGLA62V9UQH9ZDEHIK8W4O" hidden="1">#REF!</definedName>
    <definedName name="BExKLD6S9L66QYREYHBE5J44OK7X" localSheetId="29" hidden="1">#REF!</definedName>
    <definedName name="BExKLD6S9L66QYREYHBE5J44OK7X" hidden="1">#REF!</definedName>
    <definedName name="BExKLEZK32L28GYJWVO63BZ5E1JD" localSheetId="29" hidden="1">#REF!</definedName>
    <definedName name="BExKLEZK32L28GYJWVO63BZ5E1JD" hidden="1">#REF!</definedName>
    <definedName name="BExKLLKVVHT06LA55JB2FC871DC5" localSheetId="29" hidden="1">#REF!</definedName>
    <definedName name="BExKLLKVVHT06LA55JB2FC871DC5" hidden="1">#REF!</definedName>
    <definedName name="BExKMKNALVJRCZS69GFJA4M1J08O" localSheetId="29" hidden="1">#REF!</definedName>
    <definedName name="BExKMKNALVJRCZS69GFJA4M1J08O" hidden="1">#REF!</definedName>
    <definedName name="BExKMMFZIDRFNSBCWVADJ4S2JE52" localSheetId="29" hidden="1">#REF!</definedName>
    <definedName name="BExKMMFZIDRFNSBCWVADJ4S2JE52" hidden="1">#REF!</definedName>
    <definedName name="BExKMRZJS845FERFW6HUXLFAOMYD" localSheetId="29" hidden="1">#REF!</definedName>
    <definedName name="BExKMRZJS845FERFW6HUXLFAOMYD" hidden="1">#REF!</definedName>
    <definedName name="BExKMS514WWPGUGRYGTH6XU97T8B" localSheetId="29" hidden="1">#REF!</definedName>
    <definedName name="BExKMS514WWPGUGRYGTH6XU97T8B" hidden="1">#REF!</definedName>
    <definedName name="BExKMUDV8AH8HQAD5HJVUW7GFDWU" localSheetId="29" hidden="1">#REF!</definedName>
    <definedName name="BExKMUDV8AH8HQAD5HJVUW7GFDWU" hidden="1">#REF!</definedName>
    <definedName name="BExKMWBX4EH3EYJ07UFEM08NB40Z" localSheetId="29" hidden="1">#REF!</definedName>
    <definedName name="BExKMWBX4EH3EYJ07UFEM08NB40Z" hidden="1">#REF!</definedName>
    <definedName name="BExKN4Q70IU9OY91QRUSK3044MQD" localSheetId="29" hidden="1">#REF!</definedName>
    <definedName name="BExKN4Q70IU9OY91QRUSK3044MQD" hidden="1">#REF!</definedName>
    <definedName name="BExKNBGV2IR3S7M0BX4810KZB4V3" localSheetId="29" hidden="1">#REF!</definedName>
    <definedName name="BExKNBGV2IR3S7M0BX4810KZB4V3" hidden="1">#REF!</definedName>
    <definedName name="BExKNCTBZTSY3MO42VU5PLV6YUHZ" localSheetId="29" hidden="1">#REF!</definedName>
    <definedName name="BExKNCTBZTSY3MO42VU5PLV6YUHZ" hidden="1">#REF!</definedName>
    <definedName name="BExKNGV2YY749C42AQ2T9QNIE5C3" localSheetId="29" hidden="1">#REF!</definedName>
    <definedName name="BExKNGV2YY749C42AQ2T9QNIE5C3" hidden="1">#REF!</definedName>
    <definedName name="BExKNH0F1WPNUEQITIUN5T4NDX9H" localSheetId="29" hidden="1">#REF!</definedName>
    <definedName name="BExKNH0F1WPNUEQITIUN5T4NDX9H" hidden="1">#REF!</definedName>
    <definedName name="BExKNV8UOHVWEHDJWI2WMJ9X6QHZ" localSheetId="29" hidden="1">#REF!</definedName>
    <definedName name="BExKNV8UOHVWEHDJWI2WMJ9X6QHZ" hidden="1">#REF!</definedName>
    <definedName name="BExKNZLD7UATC1MYRNJD8H2NH4KU" localSheetId="29" hidden="1">#REF!</definedName>
    <definedName name="BExKNZLD7UATC1MYRNJD8H2NH4KU" hidden="1">#REF!</definedName>
    <definedName name="BExKNZQUKQQG2Y97R74G4O4BJP1L" localSheetId="29" hidden="1">#REF!</definedName>
    <definedName name="BExKNZQUKQQG2Y97R74G4O4BJP1L" hidden="1">#REF!</definedName>
    <definedName name="BExKO06X0EAD3ABEG1E8PWLDWHBA" localSheetId="29" hidden="1">#REF!</definedName>
    <definedName name="BExKO06X0EAD3ABEG1E8PWLDWHBA" hidden="1">#REF!</definedName>
    <definedName name="BExKO2AHHSGNI1AZOIOW21KPXKPE" localSheetId="29" hidden="1">#REF!</definedName>
    <definedName name="BExKO2AHHSGNI1AZOIOW21KPXKPE" hidden="1">#REF!</definedName>
    <definedName name="BExKO2FXWJWC5IZLDN8JHYILQJ2N" localSheetId="29" hidden="1">#REF!</definedName>
    <definedName name="BExKO2FXWJWC5IZLDN8JHYILQJ2N" hidden="1">#REF!</definedName>
    <definedName name="BExKO438WZ8FKOU00NURGFMOYXWN" localSheetId="29" hidden="1">#REF!</definedName>
    <definedName name="BExKO438WZ8FKOU00NURGFMOYXWN" hidden="1">#REF!</definedName>
    <definedName name="BExKO551EZ73M80UFHBQE7BQVU4L" localSheetId="29" hidden="1">#REF!</definedName>
    <definedName name="BExKO551EZ73M80UFHBQE7BQVU4L" hidden="1">#REF!</definedName>
    <definedName name="BExKOBA4VTRV9YG31IM1PDDO3J9M" localSheetId="29" hidden="1">#REF!</definedName>
    <definedName name="BExKOBA4VTRV9YG31IM1PDDO3J9M" hidden="1">#REF!</definedName>
    <definedName name="BExKODIZGWW2EQD0FEYW6WK6XLCM" localSheetId="29" hidden="1">#REF!</definedName>
    <definedName name="BExKODIZGWW2EQD0FEYW6WK6XLCM" hidden="1">#REF!</definedName>
    <definedName name="BExKOPO2HPWVQGAKW8LOZMPIDEFG" localSheetId="29" hidden="1">#REF!</definedName>
    <definedName name="BExKOPO2HPWVQGAKW8LOZMPIDEFG" hidden="1">#REF!</definedName>
    <definedName name="BExKP7SRQ3MN5BDYXV2XMBQNUH23" localSheetId="29" hidden="1">#REF!</definedName>
    <definedName name="BExKP7SRQ3MN5BDYXV2XMBQNUH23" hidden="1">#REF!</definedName>
    <definedName name="BExKPEZP0QTKOTLIMMIFSVTHQEEK" localSheetId="29" hidden="1">#REF!</definedName>
    <definedName name="BExKPEZP0QTKOTLIMMIFSVTHQEEK" hidden="1">#REF!</definedName>
    <definedName name="BExKPFFSVTL757PNITV8R9RN4452" localSheetId="29" hidden="1">#REF!</definedName>
    <definedName name="BExKPFFSVTL757PNITV8R9RN4452" hidden="1">#REF!</definedName>
    <definedName name="BExKPJHKPVROP9QX9BMBZMU2HEZ1" localSheetId="29" hidden="1">#REF!</definedName>
    <definedName name="BExKPJHKPVROP9QX9BMBZMU2HEZ1" hidden="1">#REF!</definedName>
    <definedName name="BExKPLQJX0HJ8OTXBXH9IC9J2V0W" localSheetId="29" hidden="1">#REF!</definedName>
    <definedName name="BExKPLQJX0HJ8OTXBXH9IC9J2V0W" hidden="1">#REF!</definedName>
    <definedName name="BExKPN8C7GN36ZJZHLOB74LU6KT0" localSheetId="29" hidden="1">#REF!</definedName>
    <definedName name="BExKPN8C7GN36ZJZHLOB74LU6KT0" hidden="1">#REF!</definedName>
    <definedName name="BExKPX9VZ1J5021Q98K60HMPJU58" localSheetId="29" hidden="1">#REF!</definedName>
    <definedName name="BExKPX9VZ1J5021Q98K60HMPJU58" hidden="1">#REF!</definedName>
    <definedName name="BExKQGGEP203MUWSJVORTY7RFOFT" localSheetId="29" hidden="1">#REF!</definedName>
    <definedName name="BExKQGGEP203MUWSJVORTY7RFOFT" hidden="1">#REF!</definedName>
    <definedName name="BExKQJGAAWNM3NT19E9I0CQDBTU0" localSheetId="29" hidden="1">#REF!</definedName>
    <definedName name="BExKQJGAAWNM3NT19E9I0CQDBTU0" hidden="1">#REF!</definedName>
    <definedName name="BExKQM5GJ1ZN5REKFE7YVBQ0KXWF" localSheetId="29" hidden="1">#REF!</definedName>
    <definedName name="BExKQM5GJ1ZN5REKFE7YVBQ0KXWF" hidden="1">#REF!</definedName>
    <definedName name="BExKQQ71278061G7ZFYGPWOMOMY2" localSheetId="29" hidden="1">#REF!</definedName>
    <definedName name="BExKQQ71278061G7ZFYGPWOMOMY2" hidden="1">#REF!</definedName>
    <definedName name="BExKQTXRG3ECU8NT47UR7643LO5G" localSheetId="29" hidden="1">#REF!</definedName>
    <definedName name="BExKQTXRG3ECU8NT47UR7643LO5G" hidden="1">#REF!</definedName>
    <definedName name="BExKQVL7HPOIZ4FHANDFMVOJLEPR" localSheetId="29" hidden="1">#REF!</definedName>
    <definedName name="BExKQVL7HPOIZ4FHANDFMVOJLEPR" hidden="1">#REF!</definedName>
    <definedName name="BExKR3ZAJRYXZB4M7XZPK0I7E55W" localSheetId="29" hidden="1">#REF!</definedName>
    <definedName name="BExKR3ZAJRYXZB4M7XZPK0I7E55W" hidden="1">#REF!</definedName>
    <definedName name="BExKR8RZSEHW184G0Z56B4EGNU72" localSheetId="29" hidden="1">#REF!</definedName>
    <definedName name="BExKR8RZSEHW184G0Z56B4EGNU72" hidden="1">#REF!</definedName>
    <definedName name="BExKRHM60KUPM7RGAAFRSKX4TMS5" localSheetId="29" hidden="1">#REF!</definedName>
    <definedName name="BExKRHM60KUPM7RGAAFRSKX4TMS5" hidden="1">#REF!</definedName>
    <definedName name="BExKRQB2LX164R610N3VXJPD3C1W" localSheetId="29" hidden="1">#REF!</definedName>
    <definedName name="BExKRQB2LX164R610N3VXJPD3C1W" hidden="1">#REF!</definedName>
    <definedName name="BExKRVUSQ6PA7ZYQSTEQL3X7PB9P" localSheetId="29" hidden="1">#REF!</definedName>
    <definedName name="BExKRVUSQ6PA7ZYQSTEQL3X7PB9P" hidden="1">#REF!</definedName>
    <definedName name="BExKRY3KZ7F7RB2KH8HXSQ85IEQO" localSheetId="29" hidden="1">#REF!</definedName>
    <definedName name="BExKRY3KZ7F7RB2KH8HXSQ85IEQO" hidden="1">#REF!</definedName>
    <definedName name="BExKS91CCVW1YKNE1EQ4MCE1E9JX" localSheetId="29" hidden="1">#REF!</definedName>
    <definedName name="BExKS91CCVW1YKNE1EQ4MCE1E9JX" hidden="1">#REF!</definedName>
    <definedName name="BExKSA37DZTCK6H13HPIKR0ZFVL8" localSheetId="29" hidden="1">#REF!</definedName>
    <definedName name="BExKSA37DZTCK6H13HPIKR0ZFVL8" hidden="1">#REF!</definedName>
    <definedName name="BExKSB51O073JLM4PEU353GBBSMI" localSheetId="29" hidden="1">#REF!</definedName>
    <definedName name="BExKSB51O073JLM4PEU353GBBSMI" hidden="1">#REF!</definedName>
    <definedName name="BExKSC1EDUXA6RM44LZV6HMMHKLX" localSheetId="29" hidden="1">#REF!</definedName>
    <definedName name="BExKSC1EDUXA6RM44LZV6HMMHKLX" hidden="1">#REF!</definedName>
    <definedName name="BExKSFMOMSZYDE0WNC94F40S6636" localSheetId="29" hidden="1">#REF!</definedName>
    <definedName name="BExKSFMOMSZYDE0WNC94F40S6636" hidden="1">#REF!</definedName>
    <definedName name="BExKSHQ9K79S8KYUWIV5M5LAHHF1" localSheetId="29" hidden="1">#REF!</definedName>
    <definedName name="BExKSHQ9K79S8KYUWIV5M5LAHHF1" hidden="1">#REF!</definedName>
    <definedName name="BExKSJTWG9L3FCX8FLK4EMUJMF27" localSheetId="29" hidden="1">#REF!</definedName>
    <definedName name="BExKSJTWG9L3FCX8FLK4EMUJMF27" hidden="1">#REF!</definedName>
    <definedName name="BExKSU0MKNAVZYYPKCYTZDWQX4R8" localSheetId="29" hidden="1">#REF!</definedName>
    <definedName name="BExKSU0MKNAVZYYPKCYTZDWQX4R8" hidden="1">#REF!</definedName>
    <definedName name="BExKSX60G1MUS689FXIGYP2F7C62" localSheetId="29" hidden="1">#REF!</definedName>
    <definedName name="BExKSX60G1MUS689FXIGYP2F7C62" hidden="1">#REF!</definedName>
    <definedName name="BExKT2UZ7Y2VWF5NQE18SJRLD2RN" localSheetId="29" hidden="1">#REF!</definedName>
    <definedName name="BExKT2UZ7Y2VWF5NQE18SJRLD2RN" hidden="1">#REF!</definedName>
    <definedName name="BExKT3GJFNGAM09H5F615E36A38C" localSheetId="29" hidden="1">#REF!</definedName>
    <definedName name="BExKT3GJFNGAM09H5F615E36A38C" hidden="1">#REF!</definedName>
    <definedName name="BExKTD1UM9PTLYETG1RM502XDNC0" localSheetId="29" hidden="1">#REF!</definedName>
    <definedName name="BExKTD1UM9PTLYETG1RM502XDNC0" hidden="1">#REF!</definedName>
    <definedName name="BExKTJN26AY45CE6JUAX3OIL48F7" localSheetId="29" hidden="1">#REF!</definedName>
    <definedName name="BExKTJN26AY45CE6JUAX3OIL48F7" hidden="1">#REF!</definedName>
    <definedName name="BExKTQZGN8GI3XGSEXMPCCA3S19H" localSheetId="29" hidden="1">#REF!</definedName>
    <definedName name="BExKTQZGN8GI3XGSEXMPCCA3S19H" hidden="1">#REF!</definedName>
    <definedName name="BExKTUKYYU0F6TUW1RXV24LRAZFE" localSheetId="29" hidden="1">#REF!</definedName>
    <definedName name="BExKTUKYYU0F6TUW1RXV24LRAZFE" hidden="1">#REF!</definedName>
    <definedName name="BExKU3FBLHQBIUTN6XEZW5GC9OG1" localSheetId="29" hidden="1">#REF!</definedName>
    <definedName name="BExKU3FBLHQBIUTN6XEZW5GC9OG1" hidden="1">#REF!</definedName>
    <definedName name="BExKU82I99FEUIZLODXJDOJC96CQ" localSheetId="29" hidden="1">#REF!</definedName>
    <definedName name="BExKU82I99FEUIZLODXJDOJC96CQ" hidden="1">#REF!</definedName>
    <definedName name="BExKUDM0DFSCM3D91SH0XLXJSL18" localSheetId="29" hidden="1">#REF!</definedName>
    <definedName name="BExKUDM0DFSCM3D91SH0XLXJSL18" hidden="1">#REF!</definedName>
    <definedName name="BExKUHYKD9TJTMQOOBS4EX04FCEZ" localSheetId="29" hidden="1">#REF!</definedName>
    <definedName name="BExKUHYKD9TJTMQOOBS4EX04FCEZ" hidden="1">#REF!</definedName>
    <definedName name="BExKULEKJLA77AUQPDUHSM94Y76Z" localSheetId="29" hidden="1">#REF!</definedName>
    <definedName name="BExKULEKJLA77AUQPDUHSM94Y76Z" hidden="1">#REF!</definedName>
    <definedName name="BExKUXE506JSYMR4CV866RHRDYR9" localSheetId="29" hidden="1">#REF!</definedName>
    <definedName name="BExKUXE506JSYMR4CV866RHRDYR9" hidden="1">#REF!</definedName>
    <definedName name="BExKV08R85MKI3MAX9E2HERNQUNL" localSheetId="29" hidden="1">#REF!</definedName>
    <definedName name="BExKV08R85MKI3MAX9E2HERNQUNL" hidden="1">#REF!</definedName>
    <definedName name="BExKV4AAUNNJL5JWD7PX6BFKVS6O" localSheetId="29" hidden="1">#REF!</definedName>
    <definedName name="BExKV4AAUNNJL5JWD7PX6BFKVS6O" hidden="1">#REF!</definedName>
    <definedName name="BExKVDVK6HN74GQPTXICP9BFC8CF" localSheetId="29" hidden="1">#REF!</definedName>
    <definedName name="BExKVDVK6HN74GQPTXICP9BFC8CF" hidden="1">#REF!</definedName>
    <definedName name="BExKVFZ3ZZGIC1QI8XN6BYFWN0ZY" localSheetId="29" hidden="1">#REF!</definedName>
    <definedName name="BExKVFZ3ZZGIC1QI8XN6BYFWN0ZY" hidden="1">#REF!</definedName>
    <definedName name="BExKVG4KGO28KPGTAFL1R8TTZ10N" localSheetId="29" hidden="1">#REF!</definedName>
    <definedName name="BExKVG4KGO28KPGTAFL1R8TTZ10N" hidden="1">#REF!</definedName>
    <definedName name="BExKW0CSH7DA02YSNV64PSEIXB2P" localSheetId="29" hidden="1">#REF!</definedName>
    <definedName name="BExKW0CSH7DA02YSNV64PSEIXB2P" hidden="1">#REF!</definedName>
    <definedName name="BExM9NUG3Q31X01AI9ZJCZIX25CS" localSheetId="29" hidden="1">#REF!</definedName>
    <definedName name="BExM9NUG3Q31X01AI9ZJCZIX25CS" hidden="1">#REF!</definedName>
    <definedName name="BExM9OG182RP30MY23PG49LVPZ1C" localSheetId="29" hidden="1">#REF!</definedName>
    <definedName name="BExM9OG182RP30MY23PG49LVPZ1C" hidden="1">#REF!</definedName>
    <definedName name="BExMA64MW1S18NH8DCKPCCEI5KCB" localSheetId="29" hidden="1">#REF!</definedName>
    <definedName name="BExMA64MW1S18NH8DCKPCCEI5KCB" hidden="1">#REF!</definedName>
    <definedName name="BExMALEWFUEM8Y686IT03ECURUBR" localSheetId="29" hidden="1">#REF!</definedName>
    <definedName name="BExMALEWFUEM8Y686IT03ECURUBR" hidden="1">#REF!</definedName>
    <definedName name="BExMAS0AQY7KMMTBTBPK0SWWDITB" localSheetId="29" hidden="1">#REF!</definedName>
    <definedName name="BExMAS0AQY7KMMTBTBPK0SWWDITB" hidden="1">#REF!</definedName>
    <definedName name="BExMAXJS82ZJ8RS22VLE0V0LDUII" localSheetId="29" hidden="1">#REF!</definedName>
    <definedName name="BExMAXJS82ZJ8RS22VLE0V0LDUII" hidden="1">#REF!</definedName>
    <definedName name="BExMB4QRS0R3MTB4CMUHFZ84LNZQ" localSheetId="29" hidden="1">#REF!</definedName>
    <definedName name="BExMB4QRS0R3MTB4CMUHFZ84LNZQ" hidden="1">#REF!</definedName>
    <definedName name="BExMB7AICZ233JKSCEUSR9RQXRS0" localSheetId="29" hidden="1">#REF!</definedName>
    <definedName name="BExMB7AICZ233JKSCEUSR9RQXRS0" hidden="1">#REF!</definedName>
    <definedName name="BExMBC35WKQY5CWQJLV4D05O6971" localSheetId="29" hidden="1">#REF!</definedName>
    <definedName name="BExMBC35WKQY5CWQJLV4D05O6971" hidden="1">#REF!</definedName>
    <definedName name="BExMBFTZV4Q1A5KG25C1N9PHQNSW" localSheetId="29" hidden="1">#REF!</definedName>
    <definedName name="BExMBFTZV4Q1A5KG25C1N9PHQNSW" hidden="1">#REF!</definedName>
    <definedName name="BExMBFZFXQDH3H55R89930TFTU36" localSheetId="29" hidden="1">#REF!</definedName>
    <definedName name="BExMBFZFXQDH3H55R89930TFTU36" hidden="1">#REF!</definedName>
    <definedName name="BExMBK6ISK3U7KHZKUJXIDKGF6VW" localSheetId="29" hidden="1">#REF!</definedName>
    <definedName name="BExMBK6ISK3U7KHZKUJXIDKGF6VW" hidden="1">#REF!</definedName>
    <definedName name="BExMBYPQDG9AYDQ5E8IECVFREPO6" localSheetId="29" hidden="1">#REF!</definedName>
    <definedName name="BExMBYPQDG9AYDQ5E8IECVFREPO6" hidden="1">#REF!</definedName>
    <definedName name="BExMC8AZUTX8LG89K2JJR7ZG62XX" localSheetId="29" hidden="1">#REF!</definedName>
    <definedName name="BExMC8AZUTX8LG89K2JJR7ZG62XX" hidden="1">#REF!</definedName>
    <definedName name="BExMCA96YR10V72G2R0SCIKPZLIZ" localSheetId="29" hidden="1">#REF!</definedName>
    <definedName name="BExMCA96YR10V72G2R0SCIKPZLIZ" hidden="1">#REF!</definedName>
    <definedName name="BExMCB5JU5I2VQDUBS4O42BTEVKI" localSheetId="29" hidden="1">#REF!</definedName>
    <definedName name="BExMCB5JU5I2VQDUBS4O42BTEVKI" hidden="1">#REF!</definedName>
    <definedName name="BExMCFSQFSEMPY5IXDIRKZDASDBR" localSheetId="29" hidden="1">#REF!</definedName>
    <definedName name="BExMCFSQFSEMPY5IXDIRKZDASDBR" hidden="1">#REF!</definedName>
    <definedName name="BExMCH58I9XOLK7WEE6VSJGYPJGL" localSheetId="29" hidden="1">#REF!</definedName>
    <definedName name="BExMCH58I9XOLK7WEE6VSJGYPJGL" hidden="1">#REF!</definedName>
    <definedName name="BExMCMZOEYWVOOJ98TBHTTCS7XB8" localSheetId="29" hidden="1">#REF!</definedName>
    <definedName name="BExMCMZOEYWVOOJ98TBHTTCS7XB8" hidden="1">#REF!</definedName>
    <definedName name="BExMCS8EF2W3FS9QADNKREYSI8P0" localSheetId="29" hidden="1">#REF!</definedName>
    <definedName name="BExMCS8EF2W3FS9QADNKREYSI8P0" hidden="1">#REF!</definedName>
    <definedName name="BExMCSU0KZGHALEL7N5DJBVL94K7" localSheetId="29" hidden="1">#REF!</definedName>
    <definedName name="BExMCSU0KZGHALEL7N5DJBVL94K7" hidden="1">#REF!</definedName>
    <definedName name="BExMCUS7GSOM96J0HJ7EH0FFM2AC" localSheetId="29" hidden="1">#REF!</definedName>
    <definedName name="BExMCUS7GSOM96J0HJ7EH0FFM2AC" hidden="1">#REF!</definedName>
    <definedName name="BExMCYTT6TVDWMJXO1NZANRTVNAN" localSheetId="29" hidden="1">#REF!</definedName>
    <definedName name="BExMCYTT6TVDWMJXO1NZANRTVNAN" hidden="1">#REF!</definedName>
    <definedName name="BExMD54CT1VTE5YGBM90H90NF28M" localSheetId="29" hidden="1">#REF!</definedName>
    <definedName name="BExMD54CT1VTE5YGBM90H90NF28M" hidden="1">#REF!</definedName>
    <definedName name="BExMD5F6IAV108XYJLXUO9HD0IT6" localSheetId="29" hidden="1">#REF!</definedName>
    <definedName name="BExMD5F6IAV108XYJLXUO9HD0IT6" hidden="1">#REF!</definedName>
    <definedName name="BExMDANV66W9T3XAXID40XFJ0J93" localSheetId="29" hidden="1">#REF!</definedName>
    <definedName name="BExMDANV66W9T3XAXID40XFJ0J93" hidden="1">#REF!</definedName>
    <definedName name="BExMDGD1KQP7NNR78X2ZX4FCBQ1S" localSheetId="29" hidden="1">#REF!</definedName>
    <definedName name="BExMDGD1KQP7NNR78X2ZX4FCBQ1S" hidden="1">#REF!</definedName>
    <definedName name="BExMDIRDK0DI8P86HB7WPH8QWLSQ" localSheetId="29" hidden="1">#REF!</definedName>
    <definedName name="BExMDIRDK0DI8P86HB7WPH8QWLSQ" hidden="1">#REF!</definedName>
    <definedName name="BExMDOWGDLP3BZZB4ZPI31VS10FP" localSheetId="29" hidden="1">#REF!</definedName>
    <definedName name="BExMDOWGDLP3BZZB4ZPI31VS10FP" hidden="1">#REF!</definedName>
    <definedName name="BExMDPI2FVMORSWDDCVAJ85WYAYO" localSheetId="29" hidden="1">#REF!</definedName>
    <definedName name="BExMDPI2FVMORSWDDCVAJ85WYAYO" hidden="1">#REF!</definedName>
    <definedName name="BExMDUWB7VWHFFR266QXO46BNV2S" localSheetId="29" hidden="1">#REF!</definedName>
    <definedName name="BExMDUWB7VWHFFR266QXO46BNV2S" hidden="1">#REF!</definedName>
    <definedName name="BExME2U47N8LZG0BPJ49ANY5QVV2" localSheetId="29" hidden="1">#REF!</definedName>
    <definedName name="BExME2U47N8LZG0BPJ49ANY5QVV2" hidden="1">#REF!</definedName>
    <definedName name="BExME88DH5DUKMUFI9FNVECXFD2E" localSheetId="29" hidden="1">#REF!</definedName>
    <definedName name="BExME88DH5DUKMUFI9FNVECXFD2E" hidden="1">#REF!</definedName>
    <definedName name="BExME9A7MOGAK7YTTQYXP5DL6VYA" localSheetId="29" hidden="1">#REF!</definedName>
    <definedName name="BExME9A7MOGAK7YTTQYXP5DL6VYA" hidden="1">#REF!</definedName>
    <definedName name="BExMEOV9YFRY5C3GDLU60GIX10BY" localSheetId="29" hidden="1">#REF!</definedName>
    <definedName name="BExMEOV9YFRY5C3GDLU60GIX10BY" hidden="1">#REF!</definedName>
    <definedName name="BExMEUK2Q5GZGZFZ77Z2IYUKOOYW" localSheetId="29" hidden="1">#REF!</definedName>
    <definedName name="BExMEUK2Q5GZGZFZ77Z2IYUKOOYW" hidden="1">#REF!</definedName>
    <definedName name="BExMEWT36INWIP0VNS94NEP3WZ4U" localSheetId="29" hidden="1">#REF!</definedName>
    <definedName name="BExMEWT36INWIP0VNS94NEP3WZ4U" hidden="1">#REF!</definedName>
    <definedName name="BExMEY09ESM4H2YGKEQQRYUD114R" localSheetId="29" hidden="1">#REF!</definedName>
    <definedName name="BExMEY09ESM4H2YGKEQQRYUD114R" hidden="1">#REF!</definedName>
    <definedName name="BExMF0UU4SBJHOJ4SG09QMF1TC7H" localSheetId="29" hidden="1">#REF!</definedName>
    <definedName name="BExMF0UU4SBJHOJ4SG09QMF1TC7H" hidden="1">#REF!</definedName>
    <definedName name="BExMF2YDPQWGK3CSN8LJG16MLFQZ" localSheetId="29" hidden="1">#REF!</definedName>
    <definedName name="BExMF2YDPQWGK3CSN8LJG16MLFQZ" hidden="1">#REF!</definedName>
    <definedName name="BExMF4G4IUPQY1Y5GEY5N3E04CL6" localSheetId="29" hidden="1">#REF!</definedName>
    <definedName name="BExMF4G4IUPQY1Y5GEY5N3E04CL6" hidden="1">#REF!</definedName>
    <definedName name="BExMF9UIGYMOAQK0ELUWP0S0HZZY" localSheetId="29" hidden="1">#REF!</definedName>
    <definedName name="BExMF9UIGYMOAQK0ELUWP0S0HZZY" hidden="1">#REF!</definedName>
    <definedName name="BExMFDLBSWFMRDYJ2DZETI3EXKN2" localSheetId="29" hidden="1">#REF!</definedName>
    <definedName name="BExMFDLBSWFMRDYJ2DZETI3EXKN2" hidden="1">#REF!</definedName>
    <definedName name="BExMFLDTMRTCHKA37LQW67BG8D5C" localSheetId="29" hidden="1">#REF!</definedName>
    <definedName name="BExMFLDTMRTCHKA37LQW67BG8D5C" hidden="1">#REF!</definedName>
    <definedName name="BExMFTH63LTWA2JYJTJYMT5K2OF2" localSheetId="29" hidden="1">#REF!</definedName>
    <definedName name="BExMFTH63LTWA2JYJTJYMT5K2OF2" hidden="1">#REF!</definedName>
    <definedName name="BExMFY4AG5T27EVMCCNE00GOAR66" localSheetId="29" hidden="1">#REF!</definedName>
    <definedName name="BExMFY4AG5T27EVMCCNE00GOAR66" hidden="1">#REF!</definedName>
    <definedName name="BExMGQQNOFER1MEVQ961XARTRIOB" localSheetId="29" hidden="1">#REF!</definedName>
    <definedName name="BExMGQQNOFER1MEVQ961XARTRIOB" hidden="1">#REF!</definedName>
    <definedName name="BExMH189E60TZBQFN2UWVA1UZA7X" localSheetId="29" hidden="1">#REF!</definedName>
    <definedName name="BExMH189E60TZBQFN2UWVA1UZA7X" hidden="1">#REF!</definedName>
    <definedName name="BExMH3H9TW5TJCNU5Z1EWXP3BAEP" localSheetId="29" hidden="1">#REF!</definedName>
    <definedName name="BExMH3H9TW5TJCNU5Z1EWXP3BAEP" hidden="1">#REF!</definedName>
    <definedName name="BExMH5A1B01SYXROP70DOKTQ5D6Z" localSheetId="29" hidden="1">#REF!</definedName>
    <definedName name="BExMH5A1B01SYXROP70DOKTQ5D6Z" hidden="1">#REF!</definedName>
    <definedName name="BExMHCGUJ8A3L31NU0XU0FGXE4P3" localSheetId="29" hidden="1">#REF!</definedName>
    <definedName name="BExMHCGUJ8A3L31NU0XU0FGXE4P3" hidden="1">#REF!</definedName>
    <definedName name="BExMHOWPB34KPZ76M2KIX2C9R2VB" localSheetId="29" hidden="1">#REF!</definedName>
    <definedName name="BExMHOWPB34KPZ76M2KIX2C9R2VB" hidden="1">#REF!</definedName>
    <definedName name="BExMHSSYC6KVHA3QDTSYPN92TWMI" localSheetId="29" hidden="1">#REF!</definedName>
    <definedName name="BExMHSSYC6KVHA3QDTSYPN92TWMI" hidden="1">#REF!</definedName>
    <definedName name="BExMI3AJ9477KDL4T9DHET4LJJTW" localSheetId="29" hidden="1">#REF!</definedName>
    <definedName name="BExMI3AJ9477KDL4T9DHET4LJJTW" hidden="1">#REF!</definedName>
    <definedName name="BExMI6QQ20XHD0NWJUN741B37182" localSheetId="29" hidden="1">#REF!</definedName>
    <definedName name="BExMI6QQ20XHD0NWJUN741B37182" hidden="1">#REF!</definedName>
    <definedName name="BExMI7MYDIMC9K16SBAFUY33RHK6" localSheetId="29" hidden="1">#REF!</definedName>
    <definedName name="BExMI7MYDIMC9K16SBAFUY33RHK6" hidden="1">#REF!</definedName>
    <definedName name="BExMI8JB94SBD9EMNJEK7Y2T6GYU" localSheetId="29" hidden="1">#REF!</definedName>
    <definedName name="BExMI8JB94SBD9EMNJEK7Y2T6GYU" hidden="1">#REF!</definedName>
    <definedName name="BExMI8OS85YTW3KYVE4YD0R7Z6UV" localSheetId="29" hidden="1">#REF!</definedName>
    <definedName name="BExMI8OS85YTW3KYVE4YD0R7Z6UV" hidden="1">#REF!</definedName>
    <definedName name="BExMI9QNOMVZ44I3BFMGU1EL1RSY" localSheetId="29" hidden="1">#REF!</definedName>
    <definedName name="BExMI9QNOMVZ44I3BFMGU1EL1RSY" hidden="1">#REF!</definedName>
    <definedName name="BExMIBOOZU40JS3F89OMPSRCE9MM" localSheetId="29" hidden="1">#REF!</definedName>
    <definedName name="BExMIBOOZU40JS3F89OMPSRCE9MM" hidden="1">#REF!</definedName>
    <definedName name="BExMIIQ5MBWSIHTFWAQADXMZC22Q" localSheetId="29" hidden="1">#REF!</definedName>
    <definedName name="BExMIIQ5MBWSIHTFWAQADXMZC22Q" hidden="1">#REF!</definedName>
    <definedName name="BExMIL4I2GE866I25CR5JBLJWJ6A" localSheetId="29" hidden="1">#REF!</definedName>
    <definedName name="BExMIL4I2GE866I25CR5JBLJWJ6A" hidden="1">#REF!</definedName>
    <definedName name="BExMIRKIPF27SNO82SPFSB3T5U17" localSheetId="29" hidden="1">#REF!</definedName>
    <definedName name="BExMIRKIPF27SNO82SPFSB3T5U17" hidden="1">#REF!</definedName>
    <definedName name="BExMIV0KC8555D5E42ZGWG15Y0MO" localSheetId="29" hidden="1">#REF!</definedName>
    <definedName name="BExMIV0KC8555D5E42ZGWG15Y0MO" hidden="1">#REF!</definedName>
    <definedName name="BExMIZT6AN7E6YMW2S87CTCN2UXH" localSheetId="29" hidden="1">#REF!</definedName>
    <definedName name="BExMIZT6AN7E6YMW2S87CTCN2UXH" hidden="1">#REF!</definedName>
    <definedName name="BExMJB76UESLVRD81AJBOB78JDTT" localSheetId="29" hidden="1">#REF!</definedName>
    <definedName name="BExMJB76UESLVRD81AJBOB78JDTT" hidden="1">#REF!</definedName>
    <definedName name="BExMJI8OLFZQCGOW3F99ETW8A21E" localSheetId="29" hidden="1">#REF!</definedName>
    <definedName name="BExMJI8OLFZQCGOW3F99ETW8A21E" hidden="1">#REF!</definedName>
    <definedName name="BExMJNC8ZFB9DRFOJ961ZAJ8U3A8" localSheetId="29" hidden="1">#REF!</definedName>
    <definedName name="BExMJNC8ZFB9DRFOJ961ZAJ8U3A8" hidden="1">#REF!</definedName>
    <definedName name="BExMJTBV8A3D31W2IQHP9RDFPPHQ" localSheetId="29" hidden="1">#REF!</definedName>
    <definedName name="BExMJTBV8A3D31W2IQHP9RDFPPHQ" hidden="1">#REF!</definedName>
    <definedName name="BExMK2RTXN4QJWEUNX002XK8VQP8" localSheetId="29" hidden="1">#REF!</definedName>
    <definedName name="BExMK2RTXN4QJWEUNX002XK8VQP8" hidden="1">#REF!</definedName>
    <definedName name="BExMKBGQDUZ8AWXYHA3QVMSDVZ3D" localSheetId="29" hidden="1">#REF!</definedName>
    <definedName name="BExMKBGQDUZ8AWXYHA3QVMSDVZ3D" hidden="1">#REF!</definedName>
    <definedName name="BExMKBM1467553LDFZRRKVSHN374" localSheetId="29" hidden="1">#REF!</definedName>
    <definedName name="BExMKBM1467553LDFZRRKVSHN374" hidden="1">#REF!</definedName>
    <definedName name="BExMKGK5FJUC0AU8MABRGDC5ZM70" localSheetId="29" hidden="1">#REF!</definedName>
    <definedName name="BExMKGK5FJUC0AU8MABRGDC5ZM70" hidden="1">#REF!</definedName>
    <definedName name="BExMKP92JGBM5BJO174H9A4HQIB9" localSheetId="29" hidden="1">#REF!</definedName>
    <definedName name="BExMKP92JGBM5BJO174H9A4HQIB9" hidden="1">#REF!</definedName>
    <definedName name="BExMKTW7R5SOV4PHAFGHU3W73DYE" localSheetId="29" hidden="1">#REF!</definedName>
    <definedName name="BExMKTW7R5SOV4PHAFGHU3W73DYE" hidden="1">#REF!</definedName>
    <definedName name="BExMKU7051J2W1RQXGZGE62NBRUZ" localSheetId="29" hidden="1">#REF!</definedName>
    <definedName name="BExMKU7051J2W1RQXGZGE62NBRUZ" hidden="1">#REF!</definedName>
    <definedName name="BExMKUN3WPECJR2XRID2R7GZRGNX" localSheetId="29" hidden="1">#REF!</definedName>
    <definedName name="BExMKUN3WPECJR2XRID2R7GZRGNX" hidden="1">#REF!</definedName>
    <definedName name="BExMKZ535P011X4TNV16GCOH4H21" localSheetId="29" hidden="1">#REF!</definedName>
    <definedName name="BExMKZ535P011X4TNV16GCOH4H21" hidden="1">#REF!</definedName>
    <definedName name="BExML3XQNDIMX55ZCHHXKUV3D6E6" localSheetId="29" hidden="1">#REF!</definedName>
    <definedName name="BExML3XQNDIMX55ZCHHXKUV3D6E6" hidden="1">#REF!</definedName>
    <definedName name="BExML5QGSWHLI18BGY4CGOTD3UWH" localSheetId="29" hidden="1">#REF!</definedName>
    <definedName name="BExML5QGSWHLI18BGY4CGOTD3UWH" hidden="1">#REF!</definedName>
    <definedName name="BExML6BVFCV80776USR7X70HVRZT" localSheetId="29" hidden="1">#REF!</definedName>
    <definedName name="BExML6BVFCV80776USR7X70HVRZT" hidden="1">#REF!</definedName>
    <definedName name="BExMLO5Z61RE85X8HHX2G4IU3AZW" localSheetId="29" hidden="1">#REF!</definedName>
    <definedName name="BExMLO5Z61RE85X8HHX2G4IU3AZW" hidden="1">#REF!</definedName>
    <definedName name="BExMLVI7UORSHM9FMO8S2EI0TMTS" localSheetId="29" hidden="1">#REF!</definedName>
    <definedName name="BExMLVI7UORSHM9FMO8S2EI0TMTS" hidden="1">#REF!</definedName>
    <definedName name="BExMM5UCOT2HSSN0ZIPZW55GSOVO" localSheetId="29" hidden="1">#REF!</definedName>
    <definedName name="BExMM5UCOT2HSSN0ZIPZW55GSOVO" hidden="1">#REF!</definedName>
    <definedName name="BExMM8ZRS5RQ8H1H55RVPVTDL5NL" localSheetId="29" hidden="1">#REF!</definedName>
    <definedName name="BExMM8ZRS5RQ8H1H55RVPVTDL5NL" hidden="1">#REF!</definedName>
    <definedName name="BExMMH8EAZB09XXQ5X4LR0P4NHG9" localSheetId="29" hidden="1">#REF!</definedName>
    <definedName name="BExMMH8EAZB09XXQ5X4LR0P4NHG9" hidden="1">#REF!</definedName>
    <definedName name="BExMMIQH5BABNZVCIQ7TBCQ10AY5" localSheetId="29" hidden="1">#REF!</definedName>
    <definedName name="BExMMIQH5BABNZVCIQ7TBCQ10AY5" hidden="1">#REF!</definedName>
    <definedName name="BExMMNIZ2T7M22WECMUQXEF4NJ71" localSheetId="29" hidden="1">#REF!</definedName>
    <definedName name="BExMMNIZ2T7M22WECMUQXEF4NJ71" hidden="1">#REF!</definedName>
    <definedName name="BExMMPMIOU7BURTV0L1K6ACW9X73" localSheetId="29" hidden="1">#REF!</definedName>
    <definedName name="BExMMPMIOU7BURTV0L1K6ACW9X73" hidden="1">#REF!</definedName>
    <definedName name="BExMMQ835AJDHS4B419SS645P67Q" localSheetId="29" hidden="1">#REF!</definedName>
    <definedName name="BExMMQ835AJDHS4B419SS645P67Q" hidden="1">#REF!</definedName>
    <definedName name="BExMMQIUVPCOBISTEJJYNCCLUCPY" localSheetId="29" hidden="1">#REF!</definedName>
    <definedName name="BExMMQIUVPCOBISTEJJYNCCLUCPY" hidden="1">#REF!</definedName>
    <definedName name="BExMMTIXETA5VAKBSOFDD5SRU887" localSheetId="29" hidden="1">#REF!</definedName>
    <definedName name="BExMMTIXETA5VAKBSOFDD5SRU887" hidden="1">#REF!</definedName>
    <definedName name="BExMMV0P6P5YS3C35G0JYYHI7992" localSheetId="29" hidden="1">#REF!</definedName>
    <definedName name="BExMMV0P6P5YS3C35G0JYYHI7992" hidden="1">#REF!</definedName>
    <definedName name="BExMNJLFWZBRN9PZF1IO9CYWV1B2" localSheetId="29" hidden="1">#REF!</definedName>
    <definedName name="BExMNJLFWZBRN9PZF1IO9CYWV1B2" hidden="1">#REF!</definedName>
    <definedName name="BExMNKCJ0FA57YEUUAJE43U1QN5P" localSheetId="29" hidden="1">#REF!</definedName>
    <definedName name="BExMNKCJ0FA57YEUUAJE43U1QN5P" hidden="1">#REF!</definedName>
    <definedName name="BExMNKN5D1WEF2OOJVP6LZ6DLU3Y" localSheetId="29" hidden="1">#REF!</definedName>
    <definedName name="BExMNKN5D1WEF2OOJVP6LZ6DLU3Y" hidden="1">#REF!</definedName>
    <definedName name="BExMNR38HMPLWAJRQ9MMS3ZAZ9IU" localSheetId="29" hidden="1">#REF!</definedName>
    <definedName name="BExMNR38HMPLWAJRQ9MMS3ZAZ9IU" hidden="1">#REF!</definedName>
    <definedName name="BExMNRDZULKJMVY2VKIIRM2M5A1M" localSheetId="29" hidden="1">#REF!</definedName>
    <definedName name="BExMNRDZULKJMVY2VKIIRM2M5A1M" hidden="1">#REF!</definedName>
    <definedName name="BExMNVFKZIBQSCAH71DIF1CJG89T" localSheetId="29" hidden="1">#REF!</definedName>
    <definedName name="BExMNVFKZIBQSCAH71DIF1CJG89T" hidden="1">#REF!</definedName>
    <definedName name="BExMNVVUQAGQY9SA29FGI7D7R5MN" localSheetId="29" hidden="1">#REF!</definedName>
    <definedName name="BExMNVVUQAGQY9SA29FGI7D7R5MN" hidden="1">#REF!</definedName>
    <definedName name="BExMO9IOWKTWHO8LQJJQI5P3INWY" localSheetId="29" hidden="1">#REF!</definedName>
    <definedName name="BExMO9IOWKTWHO8LQJJQI5P3INWY" hidden="1">#REF!</definedName>
    <definedName name="BExMOI29DOEK5R1A5QZPUDKF7N6T" localSheetId="29" hidden="1">#REF!</definedName>
    <definedName name="BExMOI29DOEK5R1A5QZPUDKF7N6T" hidden="1">#REF!</definedName>
    <definedName name="BExMONRAU0S904NLJHPI47RVQDBH" localSheetId="29" hidden="1">#REF!</definedName>
    <definedName name="BExMONRAU0S904NLJHPI47RVQDBH" hidden="1">#REF!</definedName>
    <definedName name="BExMPAJ5AJAXGKGK3F6H3ODS6RF4" localSheetId="29" hidden="1">#REF!</definedName>
    <definedName name="BExMPAJ5AJAXGKGK3F6H3ODS6RF4" hidden="1">#REF!</definedName>
    <definedName name="BExMPD2X55FFBVJ6CBUKNPROIOEU" localSheetId="29" hidden="1">#REF!</definedName>
    <definedName name="BExMPD2X55FFBVJ6CBUKNPROIOEU" hidden="1">#REF!</definedName>
    <definedName name="BExMPGZ848E38FUH1JBQN97DGWAT" localSheetId="29" hidden="1">#REF!</definedName>
    <definedName name="BExMPGZ848E38FUH1JBQN97DGWAT" hidden="1">#REF!</definedName>
    <definedName name="BExMPMTICOSMQENOFKQ18K0ZT4S8" localSheetId="29" hidden="1">#REF!</definedName>
    <definedName name="BExMPMTICOSMQENOFKQ18K0ZT4S8" hidden="1">#REF!</definedName>
    <definedName name="BExMPMZ07II0R4KGWQQ7PGS3RZS4" localSheetId="29" hidden="1">#REF!</definedName>
    <definedName name="BExMPMZ07II0R4KGWQQ7PGS3RZS4" hidden="1">#REF!</definedName>
    <definedName name="BExMPOBH04JMDO6Z8DMSEJZM4ANN" localSheetId="29" hidden="1">#REF!</definedName>
    <definedName name="BExMPOBH04JMDO6Z8DMSEJZM4ANN" hidden="1">#REF!</definedName>
    <definedName name="BExMPSD77XQ3HA6A4FZOJK8G2JP3" localSheetId="29" hidden="1">#REF!</definedName>
    <definedName name="BExMPSD77XQ3HA6A4FZOJK8G2JP3" hidden="1">#REF!</definedName>
    <definedName name="BExMQ4I3Q7F0BMPHSFMFW9TZ87UD" localSheetId="29" hidden="1">#REF!</definedName>
    <definedName name="BExMQ4I3Q7F0BMPHSFMFW9TZ87UD" hidden="1">#REF!</definedName>
    <definedName name="BExMQ4SWDWI4N16AZ0T5CJ6HH8WC" localSheetId="29" hidden="1">#REF!</definedName>
    <definedName name="BExMQ4SWDWI4N16AZ0T5CJ6HH8WC" hidden="1">#REF!</definedName>
    <definedName name="BExMQ71WHW50GVX45JU951AGPLFQ" localSheetId="29" hidden="1">#REF!</definedName>
    <definedName name="BExMQ71WHW50GVX45JU951AGPLFQ" hidden="1">#REF!</definedName>
    <definedName name="BExMQGXSLPT4A6N47LE6FBVHWBOF" localSheetId="29" hidden="1">#REF!</definedName>
    <definedName name="BExMQGXSLPT4A6N47LE6FBVHWBOF" hidden="1">#REF!</definedName>
    <definedName name="BExMQNZGFHW75W9HWRCR0FEF0XF0" localSheetId="29" hidden="1">#REF!</definedName>
    <definedName name="BExMQNZGFHW75W9HWRCR0FEF0XF0" hidden="1">#REF!</definedName>
    <definedName name="BExMQRKVQPDFPD0WQUA9QND8OV7P" localSheetId="29" hidden="1">#REF!</definedName>
    <definedName name="BExMQRKVQPDFPD0WQUA9QND8OV7P" hidden="1">#REF!</definedName>
    <definedName name="BExMQSBR7PL4KLB1Q4961QO45Y4G" localSheetId="29" hidden="1">#REF!</definedName>
    <definedName name="BExMQSBR7PL4KLB1Q4961QO45Y4G" hidden="1">#REF!</definedName>
    <definedName name="BExMR1MA4I1X77714ZEPUVC8W398" localSheetId="29" hidden="1">#REF!</definedName>
    <definedName name="BExMR1MA4I1X77714ZEPUVC8W398" hidden="1">#REF!</definedName>
    <definedName name="BExMR8YQHA7N77HGHY4Y6R30I3XT" localSheetId="29" hidden="1">#REF!</definedName>
    <definedName name="BExMR8YQHA7N77HGHY4Y6R30I3XT" hidden="1">#REF!</definedName>
    <definedName name="BExMRENOIARWRYOIVPDIEBVNRDO7" localSheetId="29" hidden="1">#REF!</definedName>
    <definedName name="BExMRENOIARWRYOIVPDIEBVNRDO7" hidden="1">#REF!</definedName>
    <definedName name="BExMRF3SCIUZL945WMMDCT29MTLN" localSheetId="29" hidden="1">#REF!</definedName>
    <definedName name="BExMRF3SCIUZL945WMMDCT29MTLN" hidden="1">#REF!</definedName>
    <definedName name="BExMRRJNUMGRSDD5GGKKGEIZ6FTS" localSheetId="29" hidden="1">#REF!</definedName>
    <definedName name="BExMRRJNUMGRSDD5GGKKGEIZ6FTS" hidden="1">#REF!</definedName>
    <definedName name="BExMRU3ACIU0RD2BNWO55LH5U2BR" localSheetId="29" hidden="1">#REF!</definedName>
    <definedName name="BExMRU3ACIU0RD2BNWO55LH5U2BR" hidden="1">#REF!</definedName>
    <definedName name="BExMRWC9LD1LDAVIUQHQWIYMK129" localSheetId="29" hidden="1">#REF!</definedName>
    <definedName name="BExMRWC9LD1LDAVIUQHQWIYMK129" hidden="1">#REF!</definedName>
    <definedName name="BExMSBH3T898ERC4BT51ZURKDCH1" localSheetId="29" hidden="1">#REF!</definedName>
    <definedName name="BExMSBH3T898ERC4BT51ZURKDCH1" hidden="1">#REF!</definedName>
    <definedName name="BExMSQRCC40AP8BDUPL2I2DNC210" localSheetId="29" hidden="1">#REF!</definedName>
    <definedName name="BExMSQRCC40AP8BDUPL2I2DNC210" hidden="1">#REF!</definedName>
    <definedName name="BExO4J9LR712G00TVA82VNTG8O7H" localSheetId="29" hidden="1">#REF!</definedName>
    <definedName name="BExO4J9LR712G00TVA82VNTG8O7H" hidden="1">#REF!</definedName>
    <definedName name="BExO55G2KVZ7MIJ30N827CLH0I2A" localSheetId="29" hidden="1">#REF!</definedName>
    <definedName name="BExO55G2KVZ7MIJ30N827CLH0I2A" hidden="1">#REF!</definedName>
    <definedName name="BExO5A8PZD9EUHC5CMPU6N3SQ15L" localSheetId="29" hidden="1">#REF!</definedName>
    <definedName name="BExO5A8PZD9EUHC5CMPU6N3SQ15L" hidden="1">#REF!</definedName>
    <definedName name="BExO5XMAHL7CY3X0B1OPKZ28DCJ5" localSheetId="29" hidden="1">#REF!</definedName>
    <definedName name="BExO5XMAHL7CY3X0B1OPKZ28DCJ5" hidden="1">#REF!</definedName>
    <definedName name="BExO66LZJKY4PTQVREELI6POS4AY" localSheetId="29" hidden="1">#REF!</definedName>
    <definedName name="BExO66LZJKY4PTQVREELI6POS4AY" hidden="1">#REF!</definedName>
    <definedName name="BExO6LLHCYTF7CIVHKAO0NMET14Q" localSheetId="29" hidden="1">#REF!</definedName>
    <definedName name="BExO6LLHCYTF7CIVHKAO0NMET14Q" hidden="1">#REF!</definedName>
    <definedName name="BExO6NOZIPWELHV0XX25APL9UNOP" localSheetId="29" hidden="1">#REF!</definedName>
    <definedName name="BExO6NOZIPWELHV0XX25APL9UNOP" hidden="1">#REF!</definedName>
    <definedName name="BExO71MMHEBC11LG4HXDEQNHOII2" localSheetId="29" hidden="1">#REF!</definedName>
    <definedName name="BExO71MMHEBC11LG4HXDEQNHOII2" hidden="1">#REF!</definedName>
    <definedName name="BExO71S28H4XYOYYLAXOO93QV4TF" localSheetId="29" hidden="1">#REF!</definedName>
    <definedName name="BExO71S28H4XYOYYLAXOO93QV4TF" hidden="1">#REF!</definedName>
    <definedName name="BExO7BIP1737MIY7S6K4XYMTIO95" localSheetId="29" hidden="1">#REF!</definedName>
    <definedName name="BExO7BIP1737MIY7S6K4XYMTIO95" hidden="1">#REF!</definedName>
    <definedName name="BExO7OUQS3XTUQ2LDKGQ8AAQ3OJJ" localSheetId="29" hidden="1">#REF!</definedName>
    <definedName name="BExO7OUQS3XTUQ2LDKGQ8AAQ3OJJ" hidden="1">#REF!</definedName>
    <definedName name="BExO85HMYXZJ7SONWBKKIAXMCI3C" localSheetId="29" hidden="1">#REF!</definedName>
    <definedName name="BExO85HMYXZJ7SONWBKKIAXMCI3C" hidden="1">#REF!</definedName>
    <definedName name="BExO863922O4PBGQMUNEQKGN3K96" localSheetId="29" hidden="1">#REF!</definedName>
    <definedName name="BExO863922O4PBGQMUNEQKGN3K96" hidden="1">#REF!</definedName>
    <definedName name="BExO89ZIOXN0HOKHY24F7HDZ87UT" localSheetId="29" hidden="1">#REF!</definedName>
    <definedName name="BExO89ZIOXN0HOKHY24F7HDZ87UT" hidden="1">#REF!</definedName>
    <definedName name="BExO8A4SWOKD9WI5E6DITCL3LZZC" localSheetId="29" hidden="1">#REF!</definedName>
    <definedName name="BExO8A4SWOKD9WI5E6DITCL3LZZC" hidden="1">#REF!</definedName>
    <definedName name="BExO8CDTBCABLEUD6PE2UM2EZ6C4" localSheetId="29" hidden="1">#REF!</definedName>
    <definedName name="BExO8CDTBCABLEUD6PE2UM2EZ6C4" hidden="1">#REF!</definedName>
    <definedName name="BExO8UTAGQWDBQZEEF4HUNMLQCVU" localSheetId="29" hidden="1">#REF!</definedName>
    <definedName name="BExO8UTAGQWDBQZEEF4HUNMLQCVU" hidden="1">#REF!</definedName>
    <definedName name="BExO937E20IHMGQOZMECL3VZC7OX" localSheetId="29" hidden="1">#REF!</definedName>
    <definedName name="BExO937E20IHMGQOZMECL3VZC7OX" hidden="1">#REF!</definedName>
    <definedName name="BExO94UTJKQQ7TJTTJRTSR70YVJC" localSheetId="29" hidden="1">#REF!</definedName>
    <definedName name="BExO94UTJKQQ7TJTTJRTSR70YVJC" hidden="1">#REF!</definedName>
    <definedName name="BExO9EALFB2R8VULHML1AVRPHME0" localSheetId="29" hidden="1">#REF!</definedName>
    <definedName name="BExO9EALFB2R8VULHML1AVRPHME0" hidden="1">#REF!</definedName>
    <definedName name="BExO9J3A438976RXIUX5U9SU5T55" localSheetId="29" hidden="1">#REF!</definedName>
    <definedName name="BExO9J3A438976RXIUX5U9SU5T55" hidden="1">#REF!</definedName>
    <definedName name="BExO9RS5RXFJ1911HL3CCK6M74EP" localSheetId="29" hidden="1">#REF!</definedName>
    <definedName name="BExO9RS5RXFJ1911HL3CCK6M74EP" hidden="1">#REF!</definedName>
    <definedName name="BExO9SDRI1M6KMHXSG3AE5L0F2U3" localSheetId="29" hidden="1">#REF!</definedName>
    <definedName name="BExO9SDRI1M6KMHXSG3AE5L0F2U3" hidden="1">#REF!</definedName>
    <definedName name="BExO9US253B9UNAYT7DWLMK2BO44" localSheetId="29" hidden="1">#REF!</definedName>
    <definedName name="BExO9US253B9UNAYT7DWLMK2BO44" hidden="1">#REF!</definedName>
    <definedName name="BExO9V2U2YXAY904GYYGU6TD8Y7M" localSheetId="29" hidden="1">#REF!</definedName>
    <definedName name="BExO9V2U2YXAY904GYYGU6TD8Y7M" hidden="1">#REF!</definedName>
    <definedName name="BExOAAIG18X4V98C7122L5F65P5C" localSheetId="29" hidden="1">#REF!</definedName>
    <definedName name="BExOAAIG18X4V98C7122L5F65P5C" hidden="1">#REF!</definedName>
    <definedName name="BExOAQ3GKCT7YZW1EMVU3EILSZL2" localSheetId="29" hidden="1">#REF!</definedName>
    <definedName name="BExOAQ3GKCT7YZW1EMVU3EILSZL2" hidden="1">#REF!</definedName>
    <definedName name="BExOATZQ6SF8DASYLBQ0Z6D2WPSC" localSheetId="29" hidden="1">#REF!</definedName>
    <definedName name="BExOATZQ6SF8DASYLBQ0Z6D2WPSC" hidden="1">#REF!</definedName>
    <definedName name="BExOB9KT2THGV4SPLDVFTFXS4B14" localSheetId="29" hidden="1">#REF!</definedName>
    <definedName name="BExOB9KT2THGV4SPLDVFTFXS4B14" hidden="1">#REF!</definedName>
    <definedName name="BExOBEZ0IE2WBEYY3D3CMRI72N1K" localSheetId="29" hidden="1">#REF!</definedName>
    <definedName name="BExOBEZ0IE2WBEYY3D3CMRI72N1K" hidden="1">#REF!</definedName>
    <definedName name="BExOBF9TFH4NSBTR7JD2Q1165NIU" localSheetId="29" hidden="1">#REF!</definedName>
    <definedName name="BExOBF9TFH4NSBTR7JD2Q1165NIU" hidden="1">#REF!</definedName>
    <definedName name="BExOBIPU8760ITY0C8N27XZ3KWEF" localSheetId="29" hidden="1">#REF!</definedName>
    <definedName name="BExOBIPU8760ITY0C8N27XZ3KWEF" hidden="1">#REF!</definedName>
    <definedName name="BExOBM0I5L0MZ1G4H9MGMD87SBMZ" localSheetId="29" hidden="1">#REF!</definedName>
    <definedName name="BExOBM0I5L0MZ1G4H9MGMD87SBMZ" hidden="1">#REF!</definedName>
    <definedName name="BExOBOUXMP88KJY2BX2JLUJH5N0K" localSheetId="29" hidden="1">#REF!</definedName>
    <definedName name="BExOBOUXMP88KJY2BX2JLUJH5N0K" hidden="1">#REF!</definedName>
    <definedName name="BExOBP0FKQ4SVR59FB48UNLKCOR6" localSheetId="29" hidden="1">#REF!</definedName>
    <definedName name="BExOBP0FKQ4SVR59FB48UNLKCOR6" hidden="1">#REF!</definedName>
    <definedName name="BExOBTNR0XX9V82O76VVWUQABHT8" localSheetId="29" hidden="1">#REF!</definedName>
    <definedName name="BExOBTNR0XX9V82O76VVWUQABHT8" hidden="1">#REF!</definedName>
    <definedName name="BExOBYAVUCQ0IGM0Y6A75QHP0Q1A" localSheetId="29" hidden="1">#REF!</definedName>
    <definedName name="BExOBYAVUCQ0IGM0Y6A75QHP0Q1A" hidden="1">#REF!</definedName>
    <definedName name="BExOC3UEHB1CZNINSQHZANWJYKR8" localSheetId="29" hidden="1">#REF!</definedName>
    <definedName name="BExOC3UEHB1CZNINSQHZANWJYKR8" hidden="1">#REF!</definedName>
    <definedName name="BExOCBSF3XGO9YJ23LX2H78VOUR7" localSheetId="29" hidden="1">#REF!</definedName>
    <definedName name="BExOCBSF3XGO9YJ23LX2H78VOUR7" hidden="1">#REF!</definedName>
    <definedName name="BExOCEHJCLIUR23CB4TC9OEFJGFX" localSheetId="29" hidden="1">#REF!</definedName>
    <definedName name="BExOCEHJCLIUR23CB4TC9OEFJGFX" hidden="1">#REF!</definedName>
    <definedName name="BExOCKXFMOW6WPFEVX1I7R7FNDSS" localSheetId="29" hidden="1">#REF!</definedName>
    <definedName name="BExOCKXFMOW6WPFEVX1I7R7FNDSS" hidden="1">#REF!</definedName>
    <definedName name="BExOCM4L30L6FV3N2PR4O6X8WY2M" localSheetId="29" hidden="1">#REF!</definedName>
    <definedName name="BExOCM4L30L6FV3N2PR4O6X8WY2M" hidden="1">#REF!</definedName>
    <definedName name="BExOCYEXOB95DH5NOB0M5NOYX398" localSheetId="29" hidden="1">#REF!</definedName>
    <definedName name="BExOCYEXOB95DH5NOB0M5NOYX398" hidden="1">#REF!</definedName>
    <definedName name="BExOD4ERMDMFD8X1016N4EXOUR0S" localSheetId="29" hidden="1">#REF!</definedName>
    <definedName name="BExOD4ERMDMFD8X1016N4EXOUR0S" hidden="1">#REF!</definedName>
    <definedName name="BExOD55RS7BQUHRQ6H3USVGKR0P7" localSheetId="29" hidden="1">#REF!</definedName>
    <definedName name="BExOD55RS7BQUHRQ6H3USVGKR0P7" hidden="1">#REF!</definedName>
    <definedName name="BExODEWDDEABM4ZY3XREJIBZ8IVP" localSheetId="29" hidden="1">#REF!</definedName>
    <definedName name="BExODEWDDEABM4ZY3XREJIBZ8IVP" hidden="1">#REF!</definedName>
    <definedName name="BExODICDVVLFKWA22B3L0CKKTAZA" localSheetId="29" hidden="1">#REF!</definedName>
    <definedName name="BExODICDVVLFKWA22B3L0CKKTAZA" hidden="1">#REF!</definedName>
    <definedName name="BExODZFEIWV26E8RFU7XQYX1J458" localSheetId="29" hidden="1">#REF!</definedName>
    <definedName name="BExODZFEIWV26E8RFU7XQYX1J458" hidden="1">#REF!</definedName>
    <definedName name="BExOE0S111KPTELH26PPXE94J3GJ" localSheetId="29" hidden="1">#REF!</definedName>
    <definedName name="BExOE0S111KPTELH26PPXE94J3GJ" hidden="1">#REF!</definedName>
    <definedName name="BExOE5KH3JKKPZO401YAB3A11G1U" localSheetId="29" hidden="1">#REF!</definedName>
    <definedName name="BExOE5KH3JKKPZO401YAB3A11G1U" hidden="1">#REF!</definedName>
    <definedName name="BExOEBKG55EROA2VL360A06LKASE" localSheetId="29" hidden="1">#REF!</definedName>
    <definedName name="BExOEBKG55EROA2VL360A06LKASE" hidden="1">#REF!</definedName>
    <definedName name="BExOEFWUBETCPIYF89P9SBDOI3X5" localSheetId="29" hidden="1">#REF!</definedName>
    <definedName name="BExOEFWUBETCPIYF89P9SBDOI3X5" hidden="1">#REF!</definedName>
    <definedName name="BExOEL08MN74RQKVY0P43PFHPTVB" localSheetId="29" hidden="1">#REF!</definedName>
    <definedName name="BExOEL08MN74RQKVY0P43PFHPTVB" hidden="1">#REF!</definedName>
    <definedName name="BExOERG5LWXYYEN1DY1H2FWRJS9T" localSheetId="29" hidden="1">#REF!</definedName>
    <definedName name="BExOERG5LWXYYEN1DY1H2FWRJS9T" hidden="1">#REF!</definedName>
    <definedName name="BExOEV1S6JJVO5PP4BZ20SNGZR7D" localSheetId="29" hidden="1">#REF!</definedName>
    <definedName name="BExOEV1S6JJVO5PP4BZ20SNGZR7D" hidden="1">#REF!</definedName>
    <definedName name="BExOEVNDLRXW33RF3AMMCDLTLROJ" localSheetId="29" hidden="1">#REF!</definedName>
    <definedName name="BExOEVNDLRXW33RF3AMMCDLTLROJ" hidden="1">#REF!</definedName>
    <definedName name="BExOEZOXV3VXUB6VGSS85GXATYAC" localSheetId="29" hidden="1">#REF!</definedName>
    <definedName name="BExOEZOXV3VXUB6VGSS85GXATYAC" hidden="1">#REF!</definedName>
    <definedName name="BExOFDBSAZV60157PIDWCSSUN3MJ" localSheetId="29" hidden="1">#REF!</definedName>
    <definedName name="BExOFDBSAZV60157PIDWCSSUN3MJ" hidden="1">#REF!</definedName>
    <definedName name="BExOFEDNCYI2TPTMQ8SJN3AW4YMF" localSheetId="29" hidden="1">#REF!</definedName>
    <definedName name="BExOFEDNCYI2TPTMQ8SJN3AW4YMF" hidden="1">#REF!</definedName>
    <definedName name="BExOFVLXVD6RVHSQO8KZOOACSV24" localSheetId="29" hidden="1">#REF!</definedName>
    <definedName name="BExOFVLXVD6RVHSQO8KZOOACSV24" hidden="1">#REF!</definedName>
    <definedName name="BExOG2SW3XOGP9VAPQ3THV3VWV12" localSheetId="29" hidden="1">#REF!</definedName>
    <definedName name="BExOG2SW3XOGP9VAPQ3THV3VWV12" hidden="1">#REF!</definedName>
    <definedName name="BExOG45J81K4OPA40KW5VQU54KY3" localSheetId="29" hidden="1">#REF!</definedName>
    <definedName name="BExOG45J81K4OPA40KW5VQU54KY3" hidden="1">#REF!</definedName>
    <definedName name="BExOGFE2SCL8HHT4DFAXKLUTJZOG" localSheetId="29" hidden="1">#REF!</definedName>
    <definedName name="BExOGFE2SCL8HHT4DFAXKLUTJZOG" hidden="1">#REF!</definedName>
    <definedName name="BExOGH1IMADJCZMFDE6NMBBKO558" localSheetId="29" hidden="1">#REF!</definedName>
    <definedName name="BExOGH1IMADJCZMFDE6NMBBKO558" hidden="1">#REF!</definedName>
    <definedName name="BExOGT6D0LJ3C22RDW8COECKB1J5" localSheetId="29" hidden="1">#REF!</definedName>
    <definedName name="BExOGT6D0LJ3C22RDW8COECKB1J5" hidden="1">#REF!</definedName>
    <definedName name="BExOGTMI1HT31M1RGWVRAVHAK7DE" localSheetId="29" hidden="1">#REF!</definedName>
    <definedName name="BExOGTMI1HT31M1RGWVRAVHAK7DE" hidden="1">#REF!</definedName>
    <definedName name="BExOGXO9JE5XSE9GC3I6O21UEKAO" localSheetId="29" hidden="1">#REF!</definedName>
    <definedName name="BExOGXO9JE5XSE9GC3I6O21UEKAO" hidden="1">#REF!</definedName>
    <definedName name="BExOH9ICQA5WPLVJIKJVPWUPKSYO" localSheetId="29" hidden="1">#REF!</definedName>
    <definedName name="BExOH9ICQA5WPLVJIKJVPWUPKSYO" hidden="1">#REF!</definedName>
    <definedName name="BExOH9ICZ13C1LAW8OTYTR9S7ZP3" localSheetId="29" hidden="1">#REF!</definedName>
    <definedName name="BExOH9ICZ13C1LAW8OTYTR9S7ZP3" hidden="1">#REF!</definedName>
    <definedName name="BExOHGEJ8V8OXT32FSU173XLXBDH" localSheetId="29" hidden="1">#REF!</definedName>
    <definedName name="BExOHGEJ8V8OXT32FSU173XLXBDH" hidden="1">#REF!</definedName>
    <definedName name="BExOHL75H3OT4WAKKPUXIVXWFVDS" localSheetId="29" hidden="1">#REF!</definedName>
    <definedName name="BExOHL75H3OT4WAKKPUXIVXWFVDS" hidden="1">#REF!</definedName>
    <definedName name="BExOHLHXXJL6363CC082M9M5VVXQ" localSheetId="29" hidden="1">#REF!</definedName>
    <definedName name="BExOHLHXXJL6363CC082M9M5VVXQ" hidden="1">#REF!</definedName>
    <definedName name="BExOHNAO5UDXSO73BK2ARHWKS90Y" localSheetId="29" hidden="1">#REF!</definedName>
    <definedName name="BExOHNAO5UDXSO73BK2ARHWKS90Y" hidden="1">#REF!</definedName>
    <definedName name="BExOHR1G1I9A9CI1HG94EWBLWNM2" localSheetId="29" hidden="1">#REF!</definedName>
    <definedName name="BExOHR1G1I9A9CI1HG94EWBLWNM2" hidden="1">#REF!</definedName>
    <definedName name="BExOHTQPP8LQ98L6PYUI6QW08YID" localSheetId="29" hidden="1">#REF!</definedName>
    <definedName name="BExOHTQPP8LQ98L6PYUI6QW08YID" hidden="1">#REF!</definedName>
    <definedName name="BExOHUHN7UXHYAJFJJFU805UZ0NB" localSheetId="29" hidden="1">#REF!</definedName>
    <definedName name="BExOHUHN7UXHYAJFJJFU805UZ0NB" hidden="1">#REF!</definedName>
    <definedName name="BExOHX6Q6NJI793PGX59O5EKTP4G" localSheetId="29" hidden="1">#REF!</definedName>
    <definedName name="BExOHX6Q6NJI793PGX59O5EKTP4G" hidden="1">#REF!</definedName>
    <definedName name="BExOI5VMTHH7Y8MQQ1N635CHYI0P" localSheetId="29" hidden="1">#REF!</definedName>
    <definedName name="BExOI5VMTHH7Y8MQQ1N635CHYI0P" hidden="1">#REF!</definedName>
    <definedName name="BExOIEVCP4Y6VDS23AK84MCYYHRT" localSheetId="29" hidden="1">#REF!</definedName>
    <definedName name="BExOIEVCP4Y6VDS23AK84MCYYHRT" hidden="1">#REF!</definedName>
    <definedName name="BExOIFRP0HEHF5D7JSZ0X8ADJ79U" localSheetId="29" hidden="1">#REF!</definedName>
    <definedName name="BExOIFRP0HEHF5D7JSZ0X8ADJ79U" hidden="1">#REF!</definedName>
    <definedName name="BExOIHPQIXR0NDR5WD01BZKPKEO3" localSheetId="29" hidden="1">#REF!</definedName>
    <definedName name="BExOIHPQIXR0NDR5WD01BZKPKEO3" hidden="1">#REF!</definedName>
    <definedName name="BExOIM7L0Z3LSII9P7ZTV4KJ8RMA" localSheetId="29" hidden="1">#REF!</definedName>
    <definedName name="BExOIM7L0Z3LSII9P7ZTV4KJ8RMA" hidden="1">#REF!</definedName>
    <definedName name="BExOIWJVMJ6MG6JC4SPD1L00OHU1" localSheetId="29" hidden="1">#REF!</definedName>
    <definedName name="BExOIWJVMJ6MG6JC4SPD1L00OHU1" hidden="1">#REF!</definedName>
    <definedName name="BExOIYCN8Z4JK3OOG86KYUCV0ME8" localSheetId="29" hidden="1">#REF!</definedName>
    <definedName name="BExOIYCN8Z4JK3OOG86KYUCV0ME8" hidden="1">#REF!</definedName>
    <definedName name="BExOJ3AKZ9BCBZT3KD8WMSLK6MN2" localSheetId="29" hidden="1">#REF!</definedName>
    <definedName name="BExOJ3AKZ9BCBZT3KD8WMSLK6MN2" hidden="1">#REF!</definedName>
    <definedName name="BExOJ7XQK71I4YZDD29AKOOWZ47E" localSheetId="29" hidden="1">#REF!</definedName>
    <definedName name="BExOJ7XQK71I4YZDD29AKOOWZ47E" hidden="1">#REF!</definedName>
    <definedName name="BExOJAXS2THXXIJMV2F2LZKMI589" localSheetId="29" hidden="1">#REF!</definedName>
    <definedName name="BExOJAXS2THXXIJMV2F2LZKMI589" hidden="1">#REF!</definedName>
    <definedName name="BExOJDXKJ43BMD5CFWEMSU5R1BP9" localSheetId="29" hidden="1">#REF!</definedName>
    <definedName name="BExOJDXKJ43BMD5CFWEMSU5R1BP9" hidden="1">#REF!</definedName>
    <definedName name="BExOJHZ9KOD9LEP7ES426LHOCXEY" localSheetId="29" hidden="1">#REF!</definedName>
    <definedName name="BExOJHZ9KOD9LEP7ES426LHOCXEY" hidden="1">#REF!</definedName>
    <definedName name="BExOJM0W6XGSW5MXPTTX0GNF6SFT" localSheetId="29" hidden="1">#REF!</definedName>
    <definedName name="BExOJM0W6XGSW5MXPTTX0GNF6SFT" hidden="1">#REF!</definedName>
    <definedName name="BExOJQ7XL1X94G2GP88DSU6OTRKY" localSheetId="29" hidden="1">#REF!</definedName>
    <definedName name="BExOJQ7XL1X94G2GP88DSU6OTRKY" hidden="1">#REF!</definedName>
    <definedName name="BExOJXEUJJ9SYRJXKYYV2NCCDT2R" localSheetId="29" hidden="1">#REF!</definedName>
    <definedName name="BExOJXEUJJ9SYRJXKYYV2NCCDT2R" hidden="1">#REF!</definedName>
    <definedName name="BExOK0EQYM9JUMAGWOUN7QDH7VMZ" localSheetId="29" hidden="1">#REF!</definedName>
    <definedName name="BExOK0EQYM9JUMAGWOUN7QDH7VMZ" hidden="1">#REF!</definedName>
    <definedName name="BExOK10DBCM0O0CLRF8BB6EEWGB2" localSheetId="29" hidden="1">#REF!</definedName>
    <definedName name="BExOK10DBCM0O0CLRF8BB6EEWGB2" hidden="1">#REF!</definedName>
    <definedName name="BExOK45QZPFPJ08Z5BZOFLNGPHCZ" localSheetId="29" hidden="1">#REF!</definedName>
    <definedName name="BExOK45QZPFPJ08Z5BZOFLNGPHCZ" hidden="1">#REF!</definedName>
    <definedName name="BExOK4WM9O7QNG6O57FOASI5QSN1" localSheetId="29" hidden="1">#REF!</definedName>
    <definedName name="BExOK4WM9O7QNG6O57FOASI5QSN1" hidden="1">#REF!</definedName>
    <definedName name="BExOK57E3HXBUDOQB4M87JK9OPNE" localSheetId="29" hidden="1">#REF!</definedName>
    <definedName name="BExOK57E3HXBUDOQB4M87JK9OPNE" hidden="1">#REF!</definedName>
    <definedName name="BExOKJLBFD15HACQ01HQLY1U5SE2" localSheetId="29" hidden="1">#REF!</definedName>
    <definedName name="BExOKJLBFD15HACQ01HQLY1U5SE2" hidden="1">#REF!</definedName>
    <definedName name="BExOKTXMJP351VXKH8VT6SXUNIMF" localSheetId="29" hidden="1">#REF!</definedName>
    <definedName name="BExOKTXMJP351VXKH8VT6SXUNIMF" hidden="1">#REF!</definedName>
    <definedName name="BExOKU8GMLOCNVORDE329819XN67" localSheetId="29" hidden="1">#REF!</definedName>
    <definedName name="BExOKU8GMLOCNVORDE329819XN67" hidden="1">#REF!</definedName>
    <definedName name="BExOL0Z3Z7IAMHPB91EO2MF49U57" localSheetId="29" hidden="1">#REF!</definedName>
    <definedName name="BExOL0Z3Z7IAMHPB91EO2MF49U57" hidden="1">#REF!</definedName>
    <definedName name="BExOL7KH12VAR0LG741SIOJTLWFD" localSheetId="29" hidden="1">#REF!</definedName>
    <definedName name="BExOL7KH12VAR0LG741SIOJTLWFD" hidden="1">#REF!</definedName>
    <definedName name="BExOLGUYDBS2V3UOK4DVPUW5JZN7" localSheetId="29" hidden="1">#REF!</definedName>
    <definedName name="BExOLGUYDBS2V3UOK4DVPUW5JZN7" hidden="1">#REF!</definedName>
    <definedName name="BExOLICXFHJLILCJVFMJE5MGGWKR" localSheetId="29" hidden="1">#REF!</definedName>
    <definedName name="BExOLICXFHJLILCJVFMJE5MGGWKR" hidden="1">#REF!</definedName>
    <definedName name="BExOLOI0WJS3QC12I3ISL0D9AWOF" localSheetId="29" hidden="1">#REF!</definedName>
    <definedName name="BExOLOI0WJS3QC12I3ISL0D9AWOF" hidden="1">#REF!</definedName>
    <definedName name="BExOLQ5A7IWI0W12J7315E7LBI0O" localSheetId="29" hidden="1">#REF!</definedName>
    <definedName name="BExOLQ5A7IWI0W12J7315E7LBI0O" hidden="1">#REF!</definedName>
    <definedName name="BExOLYZNG5RBD0BTS1OEZJNU92Q5" localSheetId="29" hidden="1">#REF!</definedName>
    <definedName name="BExOLYZNG5RBD0BTS1OEZJNU92Q5" hidden="1">#REF!</definedName>
    <definedName name="BExOM136CSOYSV2NE3NAU04Z4414" localSheetId="29" hidden="1">#REF!</definedName>
    <definedName name="BExOM136CSOYSV2NE3NAU04Z4414" hidden="1">#REF!</definedName>
    <definedName name="BExOM3HIJ3UZPOKJI68KPBJAHPDC" localSheetId="29" hidden="1">#REF!</definedName>
    <definedName name="BExOM3HIJ3UZPOKJI68KPBJAHPDC" hidden="1">#REF!</definedName>
    <definedName name="BExOM5QC0I90GVJG1G7NFAIINKAQ" localSheetId="29" hidden="1">#REF!</definedName>
    <definedName name="BExOM5QC0I90GVJG1G7NFAIINKAQ" hidden="1">#REF!</definedName>
    <definedName name="BExOMKPURE33YQ3K1JG9NVQD4W49" localSheetId="29" hidden="1">#REF!</definedName>
    <definedName name="BExOMKPURE33YQ3K1JG9NVQD4W49" hidden="1">#REF!</definedName>
    <definedName name="BExOMP7NGCLUNFK50QD2LPKRG078" localSheetId="29" hidden="1">#REF!</definedName>
    <definedName name="BExOMP7NGCLUNFK50QD2LPKRG078" hidden="1">#REF!</definedName>
    <definedName name="BExOMPNX2853XA8AUM0BLA7CS86A" localSheetId="29" hidden="1">#REF!</definedName>
    <definedName name="BExOMPNX2853XA8AUM0BLA7CS86A" hidden="1">#REF!</definedName>
    <definedName name="BExOMU0A6XMY48SZRYL4WQZD13BI" localSheetId="29" hidden="1">#REF!</definedName>
    <definedName name="BExOMU0A6XMY48SZRYL4WQZD13BI" hidden="1">#REF!</definedName>
    <definedName name="BExOMVT0HSNC59DJP4CLISASGHKL" localSheetId="29" hidden="1">#REF!</definedName>
    <definedName name="BExOMVT0HSNC59DJP4CLISASGHKL" hidden="1">#REF!</definedName>
    <definedName name="BExON0AX35F2SI0UCVMGWGVIUNI3" localSheetId="29" hidden="1">#REF!</definedName>
    <definedName name="BExON0AX35F2SI0UCVMGWGVIUNI3" hidden="1">#REF!</definedName>
    <definedName name="BExON1I19LN0T10YIIYC5NE9UGMR" localSheetId="29" hidden="1">#REF!</definedName>
    <definedName name="BExON1I19LN0T10YIIYC5NE9UGMR" hidden="1">#REF!</definedName>
    <definedName name="BExON41U4296DV3DPG6I5EF3OEYF" localSheetId="29" hidden="1">#REF!</definedName>
    <definedName name="BExON41U4296DV3DPG6I5EF3OEYF" hidden="1">#REF!</definedName>
    <definedName name="BExONB3A7CO4YD8RB41PHC93BQ9M" localSheetId="29" hidden="1">#REF!</definedName>
    <definedName name="BExONB3A7CO4YD8RB41PHC93BQ9M" hidden="1">#REF!</definedName>
    <definedName name="BExONFQH6UUXF8V0GI4BRIST9RFO" localSheetId="29" hidden="1">#REF!</definedName>
    <definedName name="BExONFQH6UUXF8V0GI4BRIST9RFO" hidden="1">#REF!</definedName>
    <definedName name="BExONIL31DZWU7IFVN3VV0XTXJA1" localSheetId="29" hidden="1">#REF!</definedName>
    <definedName name="BExONIL31DZWU7IFVN3VV0XTXJA1" hidden="1">#REF!</definedName>
    <definedName name="BExONJ1BU17R0F5A2UP1UGJBOGKS" localSheetId="29" hidden="1">#REF!</definedName>
    <definedName name="BExONJ1BU17R0F5A2UP1UGJBOGKS" hidden="1">#REF!</definedName>
    <definedName name="BExONKZDHE8SS0P4YRLGEQR9KYHF" localSheetId="29" hidden="1">#REF!</definedName>
    <definedName name="BExONKZDHE8SS0P4YRLGEQR9KYHF" hidden="1">#REF!</definedName>
    <definedName name="BExONNZ9VMHVX3J6NLNJY7KZA61O" localSheetId="29" hidden="1">#REF!</definedName>
    <definedName name="BExONNZ9VMHVX3J6NLNJY7KZA61O" hidden="1">#REF!</definedName>
    <definedName name="BExONRQ1BAA4F3TXP2MYQ4YCZ09S" localSheetId="29" hidden="1">#REF!</definedName>
    <definedName name="BExONRQ1BAA4F3TXP2MYQ4YCZ09S" hidden="1">#REF!</definedName>
    <definedName name="BExONU4ENMND8RLZX0L5EHPYQQSB" localSheetId="29" hidden="1">#REF!</definedName>
    <definedName name="BExONU4ENMND8RLZX0L5EHPYQQSB" hidden="1">#REF!</definedName>
    <definedName name="BExONXPUEU6ZRSIX4PDJ1DXY679I" localSheetId="29" hidden="1">#REF!</definedName>
    <definedName name="BExONXPUEU6ZRSIX4PDJ1DXY679I" hidden="1">#REF!</definedName>
    <definedName name="BExOO0KEG2WL5WKKMHN0S2UTIUNG" localSheetId="29" hidden="1">#REF!</definedName>
    <definedName name="BExOO0KEG2WL5WKKMHN0S2UTIUNG" hidden="1">#REF!</definedName>
    <definedName name="BExOO1WWIZSGB0YTGKESB45TSVMZ" localSheetId="29" hidden="1">#REF!</definedName>
    <definedName name="BExOO1WWIZSGB0YTGKESB45TSVMZ" hidden="1">#REF!</definedName>
    <definedName name="BExOO4B8FPAFYPHCTYTX37P1TQM5" localSheetId="29" hidden="1">#REF!</definedName>
    <definedName name="BExOO4B8FPAFYPHCTYTX37P1TQM5" hidden="1">#REF!</definedName>
    <definedName name="BExOOIULUDOJRMYABWV5CCL906X6" localSheetId="29" hidden="1">#REF!</definedName>
    <definedName name="BExOOIULUDOJRMYABWV5CCL906X6" hidden="1">#REF!</definedName>
    <definedName name="BExOOJLIWKJW5S7XWJXD8TYV5HQ9" localSheetId="29" hidden="1">#REF!</definedName>
    <definedName name="BExOOJLIWKJW5S7XWJXD8TYV5HQ9" hidden="1">#REF!</definedName>
    <definedName name="BExOOQ1JVWQ9LYXD0V94BRXKTA1I" localSheetId="29" hidden="1">#REF!</definedName>
    <definedName name="BExOOQ1JVWQ9LYXD0V94BRXKTA1I" hidden="1">#REF!</definedName>
    <definedName name="BExOOTN0KTXJCL7E476XBN1CJ553" localSheetId="29" hidden="1">#REF!</definedName>
    <definedName name="BExOOTN0KTXJCL7E476XBN1CJ553" hidden="1">#REF!</definedName>
    <definedName name="BExOOVVUJIJNAYDICUUQQ9O7O3TW" localSheetId="29" hidden="1">#REF!</definedName>
    <definedName name="BExOOVVUJIJNAYDICUUQQ9O7O3TW" hidden="1">#REF!</definedName>
    <definedName name="BExOP9DDU5MZJKWGFT0MKL44YKIV" localSheetId="29" hidden="1">#REF!</definedName>
    <definedName name="BExOP9DDU5MZJKWGFT0MKL44YKIV" hidden="1">#REF!</definedName>
    <definedName name="BExOP9DEBV5W5P4Q25J3XCJBP5S9" localSheetId="29" hidden="1">#REF!</definedName>
    <definedName name="BExOP9DEBV5W5P4Q25J3XCJBP5S9" hidden="1">#REF!</definedName>
    <definedName name="BExOPFNYRBL0BFM23LZBJTADNOE4" localSheetId="29" hidden="1">#REF!</definedName>
    <definedName name="BExOPFNYRBL0BFM23LZBJTADNOE4" hidden="1">#REF!</definedName>
    <definedName name="BExOPINVFSIZMCVT9YGT2AODVCX3" localSheetId="29" hidden="1">#REF!</definedName>
    <definedName name="BExOPINVFSIZMCVT9YGT2AODVCX3" hidden="1">#REF!</definedName>
    <definedName name="BExOQ1JN4SAC44RTMZIGHSW023WA" localSheetId="29" hidden="1">#REF!</definedName>
    <definedName name="BExOQ1JN4SAC44RTMZIGHSW023WA" hidden="1">#REF!</definedName>
    <definedName name="BExOQ256YMF115DJL3KBPNKABJ90" localSheetId="29" hidden="1">#REF!</definedName>
    <definedName name="BExOQ256YMF115DJL3KBPNKABJ90" hidden="1">#REF!</definedName>
    <definedName name="BExQ19DEUOLC11IW32E2AMVZLFF1" localSheetId="29" hidden="1">#REF!</definedName>
    <definedName name="BExQ19DEUOLC11IW32E2AMVZLFF1" hidden="1">#REF!</definedName>
    <definedName name="BExQ1OCW3L24TN0BYVRE2NE3IK1O" localSheetId="29" hidden="1">#REF!</definedName>
    <definedName name="BExQ1OCW3L24TN0BYVRE2NE3IK1O" hidden="1">#REF!</definedName>
    <definedName name="BExQ29C73XR33S3668YYSYZAIHTG" localSheetId="29" hidden="1">#REF!</definedName>
    <definedName name="BExQ29C73XR33S3668YYSYZAIHTG" hidden="1">#REF!</definedName>
    <definedName name="BExQ2FS228IUDUP2023RA1D4AO4C" localSheetId="29" hidden="1">#REF!</definedName>
    <definedName name="BExQ2FS228IUDUP2023RA1D4AO4C" hidden="1">#REF!</definedName>
    <definedName name="BExQ2L0XYWLY9VPZWXYYFRIRQRJ1" localSheetId="29" hidden="1">#REF!</definedName>
    <definedName name="BExQ2L0XYWLY9VPZWXYYFRIRQRJ1" hidden="1">#REF!</definedName>
    <definedName name="BExQ2M841F5Z1BQYR8DG5FKK0LIU" localSheetId="29" hidden="1">#REF!</definedName>
    <definedName name="BExQ2M841F5Z1BQYR8DG5FKK0LIU" hidden="1">#REF!</definedName>
    <definedName name="BExQ2STHO7AXYTS1VPPHQMX1WT30" localSheetId="29" hidden="1">#REF!</definedName>
    <definedName name="BExQ2STHO7AXYTS1VPPHQMX1WT30" hidden="1">#REF!</definedName>
    <definedName name="BExQ2XWXHMQMQ99FF9293AEQHABB" localSheetId="29" hidden="1">#REF!</definedName>
    <definedName name="BExQ2XWXHMQMQ99FF9293AEQHABB" hidden="1">#REF!</definedName>
    <definedName name="BExQ300G8I8TK45A0MVHV15422EU" localSheetId="29" hidden="1">#REF!</definedName>
    <definedName name="BExQ300G8I8TK45A0MVHV15422EU" hidden="1">#REF!</definedName>
    <definedName name="BExQ305RBEODGNAETZ0EZQLLDZZD" localSheetId="29" hidden="1">#REF!</definedName>
    <definedName name="BExQ305RBEODGNAETZ0EZQLLDZZD" hidden="1">#REF!</definedName>
    <definedName name="BExQ37SZQJSC2C73FY2IJY852LVP" localSheetId="29" hidden="1">#REF!</definedName>
    <definedName name="BExQ37SZQJSC2C73FY2IJY852LVP" hidden="1">#REF!</definedName>
    <definedName name="BExQ39R28MXSG2SEV956F0KZ20AN" localSheetId="29" hidden="1">#REF!</definedName>
    <definedName name="BExQ39R28MXSG2SEV956F0KZ20AN" hidden="1">#REF!</definedName>
    <definedName name="BExQ3D1P3M5Z3HLMEZ17E0BLEE4U" localSheetId="29" hidden="1">#REF!</definedName>
    <definedName name="BExQ3D1P3M5Z3HLMEZ17E0BLEE4U" hidden="1">#REF!</definedName>
    <definedName name="BExQ3EZX6BA2WHKI84SG78UPRTSE" localSheetId="29" hidden="1">#REF!</definedName>
    <definedName name="BExQ3EZX6BA2WHKI84SG78UPRTSE" hidden="1">#REF!</definedName>
    <definedName name="BExQ3KOX6620WUSBG7PGACNC936P" localSheetId="29" hidden="1">#REF!</definedName>
    <definedName name="BExQ3KOX6620WUSBG7PGACNC936P" hidden="1">#REF!</definedName>
    <definedName name="BExQ3O4W7QF8BOXTUT4IOGF6YKUD" localSheetId="29" hidden="1">#REF!</definedName>
    <definedName name="BExQ3O4W7QF8BOXTUT4IOGF6YKUD" hidden="1">#REF!</definedName>
    <definedName name="BExQ3PXOWSN8561ZR8IEY8ZASI3B" localSheetId="29" hidden="1">#REF!</definedName>
    <definedName name="BExQ3PXOWSN8561ZR8IEY8ZASI3B" hidden="1">#REF!</definedName>
    <definedName name="BExQ3TZF04IPY0B0UG9CQQ5736UA" localSheetId="29" hidden="1">#REF!</definedName>
    <definedName name="BExQ3TZF04IPY0B0UG9CQQ5736UA" hidden="1">#REF!</definedName>
    <definedName name="BExQ42IU9MNDYLODP41DL6YTZMAR" localSheetId="29" hidden="1">#REF!</definedName>
    <definedName name="BExQ42IU9MNDYLODP41DL6YTZMAR" hidden="1">#REF!</definedName>
    <definedName name="BExQ42O4PHH156IHXSW0JAYAC0NJ" localSheetId="29" hidden="1">#REF!</definedName>
    <definedName name="BExQ42O4PHH156IHXSW0JAYAC0NJ" hidden="1">#REF!</definedName>
    <definedName name="BExQ452HF7N1HYPXJXQ8WD6SOWUV" localSheetId="29" hidden="1">#REF!</definedName>
    <definedName name="BExQ452HF7N1HYPXJXQ8WD6SOWUV" hidden="1">#REF!</definedName>
    <definedName name="BExQ4BTBSHPHVEDRCXC2ROW8PLFC" localSheetId="29" hidden="1">#REF!</definedName>
    <definedName name="BExQ4BTBSHPHVEDRCXC2ROW8PLFC" hidden="1">#REF!</definedName>
    <definedName name="BExQ4DGKF54SRKQUTUT4B1CZSS62" localSheetId="29" hidden="1">#REF!</definedName>
    <definedName name="BExQ4DGKF54SRKQUTUT4B1CZSS62" hidden="1">#REF!</definedName>
    <definedName name="BExQ4T74LQ5PYTV1MUQUW75A4BDY" localSheetId="29" hidden="1">#REF!</definedName>
    <definedName name="BExQ4T74LQ5PYTV1MUQUW75A4BDY" hidden="1">#REF!</definedName>
    <definedName name="BExQ4XJHD7EJCNH7S1MJDZJ2MNWG" localSheetId="29" hidden="1">#REF!</definedName>
    <definedName name="BExQ4XJHD7EJCNH7S1MJDZJ2MNWG" hidden="1">#REF!</definedName>
    <definedName name="BExQ5039ZCEWBUJHU682G4S89J03" localSheetId="29" hidden="1">#REF!</definedName>
    <definedName name="BExQ5039ZCEWBUJHU682G4S89J03" hidden="1">#REF!</definedName>
    <definedName name="BExQ56Z9W6YHZHRXOFFI8EFA7CDI" localSheetId="29" hidden="1">#REF!</definedName>
    <definedName name="BExQ56Z9W6YHZHRXOFFI8EFA7CDI" hidden="1">#REF!</definedName>
    <definedName name="BExQ58MP5FO5Q5CIXVMMYWWPEFW3" localSheetId="29" hidden="1">#REF!</definedName>
    <definedName name="BExQ58MP5FO5Q5CIXVMMYWWPEFW3" hidden="1">#REF!</definedName>
    <definedName name="BExQ5KX3Z668H1KUCKZ9J24HUQ1F" localSheetId="29" hidden="1">#REF!</definedName>
    <definedName name="BExQ5KX3Z668H1KUCKZ9J24HUQ1F" hidden="1">#REF!</definedName>
    <definedName name="BExQ5SPMSOCJYLAY20NB5A6O32RE" localSheetId="29" hidden="1">#REF!</definedName>
    <definedName name="BExQ5SPMSOCJYLAY20NB5A6O32RE" hidden="1">#REF!</definedName>
    <definedName name="BExQ5UICMGTMK790KTLK49MAGXRC" localSheetId="29" hidden="1">#REF!</definedName>
    <definedName name="BExQ5UICMGTMK790KTLK49MAGXRC" hidden="1">#REF!</definedName>
    <definedName name="BExQ5YUUK9FD0QGTY4WD0W90O7OL" localSheetId="29" hidden="1">#REF!</definedName>
    <definedName name="BExQ5YUUK9FD0QGTY4WD0W90O7OL" hidden="1">#REF!</definedName>
    <definedName name="BExQ62WGBSDPG7ZU34W0N8X45R3X" localSheetId="29" hidden="1">#REF!</definedName>
    <definedName name="BExQ62WGBSDPG7ZU34W0N8X45R3X" hidden="1">#REF!</definedName>
    <definedName name="BExQ63793YQ9BH7JLCNRIATIGTRG" localSheetId="29" hidden="1">#REF!</definedName>
    <definedName name="BExQ63793YQ9BH7JLCNRIATIGTRG" hidden="1">#REF!</definedName>
    <definedName name="BExQ6CN1EF2UPZ57ZYMGK8TUJQSS" localSheetId="29" hidden="1">#REF!</definedName>
    <definedName name="BExQ6CN1EF2UPZ57ZYMGK8TUJQSS" hidden="1">#REF!</definedName>
    <definedName name="BExQ6FSF8BMWVLJI7Y7MKPG9SU5O" localSheetId="29" hidden="1">#REF!</definedName>
    <definedName name="BExQ6FSF8BMWVLJI7Y7MKPG9SU5O" hidden="1">#REF!</definedName>
    <definedName name="BExQ6M2YXJ8AMRJF3QGHC40ADAHZ" localSheetId="29" hidden="1">#REF!</definedName>
    <definedName name="BExQ6M2YXJ8AMRJF3QGHC40ADAHZ" hidden="1">#REF!</definedName>
    <definedName name="BExQ6M8B0X44N9TV56ATUVHGDI00" localSheetId="29" hidden="1">#REF!</definedName>
    <definedName name="BExQ6M8B0X44N9TV56ATUVHGDI00" hidden="1">#REF!</definedName>
    <definedName name="BExQ6POH065GV0I74XXVD0VUPBJW" localSheetId="29" hidden="1">#REF!</definedName>
    <definedName name="BExQ6POH065GV0I74XXVD0VUPBJW" hidden="1">#REF!</definedName>
    <definedName name="BExQ6WV9KPSMXPPLGZ3KK4WNYTHU" localSheetId="29" hidden="1">#REF!</definedName>
    <definedName name="BExQ6WV9KPSMXPPLGZ3KK4WNYTHU" hidden="1">#REF!</definedName>
    <definedName name="BExQ7541G92R52ECOIYO6UXIWJJ4" localSheetId="29" hidden="1">#REF!</definedName>
    <definedName name="BExQ7541G92R52ECOIYO6UXIWJJ4" hidden="1">#REF!</definedName>
    <definedName name="BExQ783XTMM2A9I3UKCFWJH1PP2N" localSheetId="29" hidden="1">#REF!</definedName>
    <definedName name="BExQ783XTMM2A9I3UKCFWJH1PP2N" hidden="1">#REF!</definedName>
    <definedName name="BExQ79LX01ZPQB8EGD1ZHR2VK2H3" localSheetId="29" hidden="1">#REF!</definedName>
    <definedName name="BExQ79LX01ZPQB8EGD1ZHR2VK2H3" hidden="1">#REF!</definedName>
    <definedName name="BExQ7B3V9MGDK2OIJ61XXFBFLJFZ" localSheetId="29" hidden="1">#REF!</definedName>
    <definedName name="BExQ7B3V9MGDK2OIJ61XXFBFLJFZ" hidden="1">#REF!</definedName>
    <definedName name="BExQ7CB046NVPF9ZXDGA7OXOLSLX" localSheetId="29" hidden="1">#REF!</definedName>
    <definedName name="BExQ7CB046NVPF9ZXDGA7OXOLSLX" hidden="1">#REF!</definedName>
    <definedName name="BExQ7IWDCGGOO1HTJ97YGO1CK3R9" localSheetId="29" hidden="1">#REF!</definedName>
    <definedName name="BExQ7IWDCGGOO1HTJ97YGO1CK3R9" hidden="1">#REF!</definedName>
    <definedName name="BExQ7JNFIEGS2HKNBALH3Q2N5G7Z" localSheetId="29" hidden="1">#REF!</definedName>
    <definedName name="BExQ7JNFIEGS2HKNBALH3Q2N5G7Z" hidden="1">#REF!</definedName>
    <definedName name="BExQ7MY3U2Z1IZ71U5LJUD00VVB4" localSheetId="29" hidden="1">#REF!</definedName>
    <definedName name="BExQ7MY3U2Z1IZ71U5LJUD00VVB4" hidden="1">#REF!</definedName>
    <definedName name="BExQ7XL2Q1GVUFL1F9KK0K0EXMWG" localSheetId="29" hidden="1">#REF!</definedName>
    <definedName name="BExQ7XL2Q1GVUFL1F9KK0K0EXMWG" hidden="1">#REF!</definedName>
    <definedName name="BExQ8469L3ZRZ3KYZPYMSJIDL7Y5" localSheetId="29" hidden="1">#REF!</definedName>
    <definedName name="BExQ8469L3ZRZ3KYZPYMSJIDL7Y5" hidden="1">#REF!</definedName>
    <definedName name="BExQ84MJB94HL3BWRN50M4NCB6Z0" localSheetId="29" hidden="1">#REF!</definedName>
    <definedName name="BExQ84MJB94HL3BWRN50M4NCB6Z0" hidden="1">#REF!</definedName>
    <definedName name="BExQ8583ZE00NW7T9OF11OT9IA14" localSheetId="29" hidden="1">#REF!</definedName>
    <definedName name="BExQ8583ZE00NW7T9OF11OT9IA14" hidden="1">#REF!</definedName>
    <definedName name="BExQ8A0RPE3IMIFIZLUE7KD2N21W" localSheetId="29" hidden="1">#REF!</definedName>
    <definedName name="BExQ8A0RPE3IMIFIZLUE7KD2N21W" hidden="1">#REF!</definedName>
    <definedName name="BExQ8ABK6H1ADV2R2OYT8NFFYG2N" localSheetId="29" hidden="1">#REF!</definedName>
    <definedName name="BExQ8ABK6H1ADV2R2OYT8NFFYG2N" hidden="1">#REF!</definedName>
    <definedName name="BExQ8DM90XJ6GCJIK9LC5O82I2TJ" localSheetId="29" hidden="1">#REF!</definedName>
    <definedName name="BExQ8DM90XJ6GCJIK9LC5O82I2TJ" hidden="1">#REF!</definedName>
    <definedName name="BExQ8G0K46ZORA0QVQTDI7Z8LXGF" localSheetId="29" hidden="1">#REF!</definedName>
    <definedName name="BExQ8G0K46ZORA0QVQTDI7Z8LXGF" hidden="1">#REF!</definedName>
    <definedName name="BExQ8O3WEU8HNTTGKTW5T0QSKCLP" localSheetId="29" hidden="1">#REF!</definedName>
    <definedName name="BExQ8O3WEU8HNTTGKTW5T0QSKCLP" hidden="1">#REF!</definedName>
    <definedName name="BExQ8ZCEDBOBJA3D9LDP5TU2WYGR" localSheetId="29" hidden="1">#REF!</definedName>
    <definedName name="BExQ8ZCEDBOBJA3D9LDP5TU2WYGR" hidden="1">#REF!</definedName>
    <definedName name="BExQ94LAW6MAQBWY25WTBFV5PPZJ" localSheetId="29" hidden="1">#REF!</definedName>
    <definedName name="BExQ94LAW6MAQBWY25WTBFV5PPZJ" hidden="1">#REF!</definedName>
    <definedName name="BExQ968K8V66L55PCVI3B4VR4FW6" localSheetId="29" hidden="1">#REF!</definedName>
    <definedName name="BExQ968K8V66L55PCVI3B4VR4FW6" hidden="1">#REF!</definedName>
    <definedName name="BExQ97QIPOSSRK978N8P234Y1XA4" localSheetId="29" hidden="1">#REF!</definedName>
    <definedName name="BExQ97QIPOSSRK978N8P234Y1XA4" hidden="1">#REF!</definedName>
    <definedName name="BExQ9DFHXLBKBS9DWH05G83SL12Z" localSheetId="29" hidden="1">#REF!</definedName>
    <definedName name="BExQ9DFHXLBKBS9DWH05G83SL12Z" hidden="1">#REF!</definedName>
    <definedName name="BExQ9E6FBAXTHGF3RXANFIA77GXP" localSheetId="29" hidden="1">#REF!</definedName>
    <definedName name="BExQ9E6FBAXTHGF3RXANFIA77GXP" hidden="1">#REF!</definedName>
    <definedName name="BExQ9J4ID0TGFFFJSQ9PFAMXOYZ1" localSheetId="29" hidden="1">#REF!</definedName>
    <definedName name="BExQ9J4ID0TGFFFJSQ9PFAMXOYZ1" hidden="1">#REF!</definedName>
    <definedName name="BExQ9KX9734KIAK7IMRLHCPYDHO2" localSheetId="29" hidden="1">#REF!</definedName>
    <definedName name="BExQ9KX9734KIAK7IMRLHCPYDHO2" hidden="1">#REF!</definedName>
    <definedName name="BExQ9L81FF4I7816VTPFBDWVU4CW" localSheetId="29" hidden="1">#REF!</definedName>
    <definedName name="BExQ9L81FF4I7816VTPFBDWVU4CW" hidden="1">#REF!</definedName>
    <definedName name="BExQ9M4E2ACZOWWWP1JJIQO8AHUM" localSheetId="29" hidden="1">#REF!</definedName>
    <definedName name="BExQ9M4E2ACZOWWWP1JJIQO8AHUM" hidden="1">#REF!</definedName>
    <definedName name="BExQ9TBCP5IJKSQLYEBE6FQLF16I" localSheetId="29" hidden="1">#REF!</definedName>
    <definedName name="BExQ9TBCP5IJKSQLYEBE6FQLF16I" hidden="1">#REF!</definedName>
    <definedName name="BExQ9UTANMJCK7LJ4OQMD6F2Q01L" localSheetId="29" hidden="1">#REF!</definedName>
    <definedName name="BExQ9UTANMJCK7LJ4OQMD6F2Q01L" hidden="1">#REF!</definedName>
    <definedName name="BExQ9ZLYHWABXAA9NJDW8ZS0UQ9P" localSheetId="29" hidden="1">#REF!</definedName>
    <definedName name="BExQ9ZLYHWABXAA9NJDW8ZS0UQ9P" hidden="1">#REF!</definedName>
    <definedName name="BExQ9ZWQ19KSRZNZNPY6ZNWEST1J" localSheetId="29" hidden="1">#REF!</definedName>
    <definedName name="BExQ9ZWQ19KSRZNZNPY6ZNWEST1J" hidden="1">#REF!</definedName>
    <definedName name="BExQA324HSCK40ENJUT9CS9EC71B" localSheetId="29" hidden="1">#REF!</definedName>
    <definedName name="BExQA324HSCK40ENJUT9CS9EC71B" hidden="1">#REF!</definedName>
    <definedName name="BExQA55GY0STSNBWQCWN8E31ZXCS" localSheetId="29" hidden="1">#REF!</definedName>
    <definedName name="BExQA55GY0STSNBWQCWN8E31ZXCS" hidden="1">#REF!</definedName>
    <definedName name="BExQA7URC7M82I0T9RUF90GCS15S" localSheetId="29" hidden="1">#REF!</definedName>
    <definedName name="BExQA7URC7M82I0T9RUF90GCS15S" hidden="1">#REF!</definedName>
    <definedName name="BExQA9HZIN9XEMHEEVHT99UU9Z82" localSheetId="29" hidden="1">#REF!</definedName>
    <definedName name="BExQA9HZIN9XEMHEEVHT99UU9Z82" hidden="1">#REF!</definedName>
    <definedName name="BExQAELFYH92K8CJL155181UDORO" localSheetId="29" hidden="1">#REF!</definedName>
    <definedName name="BExQAELFYH92K8CJL155181UDORO" hidden="1">#REF!</definedName>
    <definedName name="BExQAG8PP8R5NJKNQD1U4QOSD6X5" localSheetId="29" hidden="1">#REF!</definedName>
    <definedName name="BExQAG8PP8R5NJKNQD1U4QOSD6X5" hidden="1">#REF!</definedName>
    <definedName name="BExQAVTR32SDHZQ69KNYF6UXXKS2" localSheetId="29" hidden="1">#REF!</definedName>
    <definedName name="BExQAVTR32SDHZQ69KNYF6UXXKS2" hidden="1">#REF!</definedName>
    <definedName name="BExQBBETZJ7LHJ9CLAL3GEKQFEGR" localSheetId="29" hidden="1">#REF!</definedName>
    <definedName name="BExQBBETZJ7LHJ9CLAL3GEKQFEGR" hidden="1">#REF!</definedName>
    <definedName name="BExQBDICMZTSA1X73TMHNO4JSFLN" localSheetId="29" hidden="1">#REF!</definedName>
    <definedName name="BExQBDICMZTSA1X73TMHNO4JSFLN" hidden="1">#REF!</definedName>
    <definedName name="BExQBEER6CRCRPSSL61S0OMH57ZA" localSheetId="29" hidden="1">#REF!</definedName>
    <definedName name="BExQBEER6CRCRPSSL61S0OMH57ZA" hidden="1">#REF!</definedName>
    <definedName name="BExQBFR753FNBMC27WEQJT8UKANJ" localSheetId="29" hidden="1">#REF!</definedName>
    <definedName name="BExQBFR753FNBMC27WEQJT8UKANJ" hidden="1">#REF!</definedName>
    <definedName name="BExQBIGGY5TXI2FJVVZSLZ0LTZYH" localSheetId="29" hidden="1">#REF!</definedName>
    <definedName name="BExQBIGGY5TXI2FJVVZSLZ0LTZYH" hidden="1">#REF!</definedName>
    <definedName name="BExQBM1RUSIQ85LLMM2159BYDPIP" localSheetId="29" hidden="1">#REF!</definedName>
    <definedName name="BExQBM1RUSIQ85LLMM2159BYDPIP" hidden="1">#REF!</definedName>
    <definedName name="BExQBOWE543K7PGA5S7SVU2QKPM3" localSheetId="29" hidden="1">#REF!</definedName>
    <definedName name="BExQBOWE543K7PGA5S7SVU2QKPM3" hidden="1">#REF!</definedName>
    <definedName name="BExQBPSOZ47V81YAEURP0NQJNTJH" localSheetId="29" hidden="1">#REF!</definedName>
    <definedName name="BExQBPSOZ47V81YAEURP0NQJNTJH" hidden="1">#REF!</definedName>
    <definedName name="BExQC5TWT21CGBKD0IHAXTIN2QB8" localSheetId="29" hidden="1">#REF!</definedName>
    <definedName name="BExQC5TWT21CGBKD0IHAXTIN2QB8" hidden="1">#REF!</definedName>
    <definedName name="BExQC94JL9F5GW4S8DQCAF4WB2DA" localSheetId="29" hidden="1">#REF!</definedName>
    <definedName name="BExQC94JL9F5GW4S8DQCAF4WB2DA" hidden="1">#REF!</definedName>
    <definedName name="BExQCKTD8AT0824LGWREXM1B5D1X" localSheetId="29" hidden="1">#REF!</definedName>
    <definedName name="BExQCKTD8AT0824LGWREXM1B5D1X" hidden="1">#REF!</definedName>
    <definedName name="BExQCQ7KF4HVXSD72FF3DJGNNO3M" localSheetId="29" hidden="1">#REF!</definedName>
    <definedName name="BExQCQ7KF4HVXSD72FF3DJGNNO3M" hidden="1">#REF!</definedName>
    <definedName name="BExQCRPJXI0WNJUFFAC39C0PFUFK" localSheetId="29" hidden="1">#REF!</definedName>
    <definedName name="BExQCRPJXI0WNJUFFAC39C0PFUFK" hidden="1">#REF!</definedName>
    <definedName name="BExQD571YWOXKR2SX85K5MKQ0AO2" localSheetId="29" hidden="1">#REF!</definedName>
    <definedName name="BExQD571YWOXKR2SX85K5MKQ0AO2" hidden="1">#REF!</definedName>
    <definedName name="BExQDB6VCHN8PNX8EA6JNIEQ2JC2" localSheetId="29" hidden="1">#REF!</definedName>
    <definedName name="BExQDB6VCHN8PNX8EA6JNIEQ2JC2" hidden="1">#REF!</definedName>
    <definedName name="BExQDE1B6U2Q9B73KBENABP71YM1" localSheetId="29" hidden="1">#REF!</definedName>
    <definedName name="BExQDE1B6U2Q9B73KBENABP71YM1" hidden="1">#REF!</definedName>
    <definedName name="BExQDGQCN7ZW41QDUHOBJUGQAX40" localSheetId="29" hidden="1">#REF!</definedName>
    <definedName name="BExQDGQCN7ZW41QDUHOBJUGQAX40" hidden="1">#REF!</definedName>
    <definedName name="BExQED8ZZUEH0WRNOHXI7V9TVC8K" localSheetId="29" hidden="1">#REF!</definedName>
    <definedName name="BExQED8ZZUEH0WRNOHXI7V9TVC8K" hidden="1">#REF!</definedName>
    <definedName name="BExQEF1PIJIB9J24OB0M4X1WLBB0" localSheetId="29" hidden="1">#REF!</definedName>
    <definedName name="BExQEF1PIJIB9J24OB0M4X1WLBB0" hidden="1">#REF!</definedName>
    <definedName name="BExQEMUA4HEFM4OVO8M8MA8PIAW1" localSheetId="29" hidden="1">#REF!</definedName>
    <definedName name="BExQEMUA4HEFM4OVO8M8MA8PIAW1" hidden="1">#REF!</definedName>
    <definedName name="BExQEP38QPDKB85WG2WOL17IMB5S" localSheetId="29" hidden="1">#REF!</definedName>
    <definedName name="BExQEP38QPDKB85WG2WOL17IMB5S" hidden="1">#REF!</definedName>
    <definedName name="BExQEQ4XZQFIKUXNU9H7WE7AMZ1U" localSheetId="29" hidden="1">#REF!</definedName>
    <definedName name="BExQEQ4XZQFIKUXNU9H7WE7AMZ1U" hidden="1">#REF!</definedName>
    <definedName name="BExQF1OEB07CRAP6ALNNMJNJ3P2D" localSheetId="29" hidden="1">#REF!</definedName>
    <definedName name="BExQF1OEB07CRAP6ALNNMJNJ3P2D" hidden="1">#REF!</definedName>
    <definedName name="BExQF8KKL224NYD20XYLLM2RE7EW" localSheetId="29" hidden="1">#REF!</definedName>
    <definedName name="BExQF8KKL224NYD20XYLLM2RE7EW" hidden="1">#REF!</definedName>
    <definedName name="BExQF9X2AQPFJZTCHTU5PTTR0JAH" localSheetId="29" hidden="1">#REF!</definedName>
    <definedName name="BExQF9X2AQPFJZTCHTU5PTTR0JAH" hidden="1">#REF!</definedName>
    <definedName name="BExQFAINO9ODQZX6NSM8EBTRD04E" localSheetId="29" hidden="1">#REF!</definedName>
    <definedName name="BExQFAINO9ODQZX6NSM8EBTRD04E" hidden="1">#REF!</definedName>
    <definedName name="BExQFC0M9KKFMQKPLPEO2RQDB7MM" localSheetId="29" hidden="1">#REF!</definedName>
    <definedName name="BExQFC0M9KKFMQKPLPEO2RQDB7MM" hidden="1">#REF!</definedName>
    <definedName name="BExQFEEV7627R8TYZCM28C6V6WHE" localSheetId="29" hidden="1">#REF!</definedName>
    <definedName name="BExQFEEV7627R8TYZCM28C6V6WHE" hidden="1">#REF!</definedName>
    <definedName name="BExQFEK8NUD04X2OBRA275ADPSDL" localSheetId="29" hidden="1">#REF!</definedName>
    <definedName name="BExQFEK8NUD04X2OBRA275ADPSDL" hidden="1">#REF!</definedName>
    <definedName name="BExQFGYIWDR4W0YF7XR6E4EWWJ02" localSheetId="29" hidden="1">#REF!</definedName>
    <definedName name="BExQFGYIWDR4W0YF7XR6E4EWWJ02" hidden="1">#REF!</definedName>
    <definedName name="BExQFPNFKA36IAPS22LAUMBDI4KE" localSheetId="29" hidden="1">#REF!</definedName>
    <definedName name="BExQFPNFKA36IAPS22LAUMBDI4KE" hidden="1">#REF!</definedName>
    <definedName name="BExQFPSWEMA8WBUZ4WK20LR13VSU" localSheetId="29" hidden="1">#REF!</definedName>
    <definedName name="BExQFPSWEMA8WBUZ4WK20LR13VSU" hidden="1">#REF!</definedName>
    <definedName name="BExQFVSPOSCCPF1TLJPIWYWYB8A9" localSheetId="29" hidden="1">#REF!</definedName>
    <definedName name="BExQFVSPOSCCPF1TLJPIWYWYB8A9" hidden="1">#REF!</definedName>
    <definedName name="BExQFWJQXNQAW6LUMOEDS6KMJMYL" localSheetId="29" hidden="1">#REF!</definedName>
    <definedName name="BExQFWJQXNQAW6LUMOEDS6KMJMYL" hidden="1">#REF!</definedName>
    <definedName name="BExQG8TYRD2G42UA5ZPCRLNKUDMX" localSheetId="29" hidden="1">#REF!</definedName>
    <definedName name="BExQG8TYRD2G42UA5ZPCRLNKUDMX" hidden="1">#REF!</definedName>
    <definedName name="BExQGGBQ2CMSPV4NV4RA7NMBQER6" localSheetId="29" hidden="1">#REF!</definedName>
    <definedName name="BExQGGBQ2CMSPV4NV4RA7NMBQER6" hidden="1">#REF!</definedName>
    <definedName name="BExQGO48J9MPCDQ96RBB9UN9AIGT" localSheetId="29" hidden="1">#REF!</definedName>
    <definedName name="BExQGO48J9MPCDQ96RBB9UN9AIGT" hidden="1">#REF!</definedName>
    <definedName name="BExQGSBB6MJWDW7AYWA0MSFTXKRR" localSheetId="29" hidden="1">#REF!</definedName>
    <definedName name="BExQGSBB6MJWDW7AYWA0MSFTXKRR" hidden="1">#REF!</definedName>
    <definedName name="BExQH0UURAJ13AVO5UI04HSRGVYW" localSheetId="29" hidden="1">#REF!</definedName>
    <definedName name="BExQH0UURAJ13AVO5UI04HSRGVYW" hidden="1">#REF!</definedName>
    <definedName name="BExQH5I0FUT0822E2ITR6M5724UF" localSheetId="29" hidden="1">#REF!</definedName>
    <definedName name="BExQH5I0FUT0822E2ITR6M5724UF" hidden="1">#REF!</definedName>
    <definedName name="BExQH6ZZY0NR8SE48PSI9D0CU1TC" localSheetId="29" hidden="1">#REF!</definedName>
    <definedName name="BExQH6ZZY0NR8SE48PSI9D0CU1TC" hidden="1">#REF!</definedName>
    <definedName name="BExQH9P2MCXAJOVEO4GFQT6MNW22" localSheetId="29" hidden="1">#REF!</definedName>
    <definedName name="BExQH9P2MCXAJOVEO4GFQT6MNW22" hidden="1">#REF!</definedName>
    <definedName name="BExQHCZSBYUY8OKKJXFYWKBBM6AH" localSheetId="29" hidden="1">#REF!</definedName>
    <definedName name="BExQHCZSBYUY8OKKJXFYWKBBM6AH" hidden="1">#REF!</definedName>
    <definedName name="BExQHML1J3V7M9VZ3S2S198637RP" localSheetId="29" hidden="1">#REF!</definedName>
    <definedName name="BExQHML1J3V7M9VZ3S2S198637RP" hidden="1">#REF!</definedName>
    <definedName name="BExQHPKXZ1K33V2F90NZIQRZYIAW" localSheetId="29" hidden="1">#REF!</definedName>
    <definedName name="BExQHPKXZ1K33V2F90NZIQRZYIAW" hidden="1">#REF!</definedName>
    <definedName name="BExQHRDNW8YFGT2B35K9CYSS1VAI" localSheetId="29" hidden="1">#REF!</definedName>
    <definedName name="BExQHRDNW8YFGT2B35K9CYSS1VAI" hidden="1">#REF!</definedName>
    <definedName name="BExQHRZ9FBLUG6G6CC88UZA6V39L" localSheetId="29" hidden="1">#REF!</definedName>
    <definedName name="BExQHRZ9FBLUG6G6CC88UZA6V39L" hidden="1">#REF!</definedName>
    <definedName name="BExQHVF9KD06AG2RXUQJ9X4PVGX4" localSheetId="29" hidden="1">#REF!</definedName>
    <definedName name="BExQHVF9KD06AG2RXUQJ9X4PVGX4" hidden="1">#REF!</definedName>
    <definedName name="BExQHZBHVN2L4HC7ACTR73T5OCV0" localSheetId="29" hidden="1">#REF!</definedName>
    <definedName name="BExQHZBHVN2L4HC7ACTR73T5OCV0" hidden="1">#REF!</definedName>
    <definedName name="BExQI3O3BBL6MXZNJD1S3UD8WBUU" localSheetId="29" hidden="1">#REF!</definedName>
    <definedName name="BExQI3O3BBL6MXZNJD1S3UD8WBUU" hidden="1">#REF!</definedName>
    <definedName name="BExQI7431UOEBYKYPVVMNXBZ2ZP2" localSheetId="29" hidden="1">#REF!</definedName>
    <definedName name="BExQI7431UOEBYKYPVVMNXBZ2ZP2" hidden="1">#REF!</definedName>
    <definedName name="BExQI85V9TNLDJT5LTRZS10Y26SG" localSheetId="29" hidden="1">#REF!</definedName>
    <definedName name="BExQI85V9TNLDJT5LTRZS10Y26SG" hidden="1">#REF!</definedName>
    <definedName name="BExQI9ICYVAAXE7L1BQSE1VWSQA9" localSheetId="29" hidden="1">#REF!</definedName>
    <definedName name="BExQI9ICYVAAXE7L1BQSE1VWSQA9" hidden="1">#REF!</definedName>
    <definedName name="BExQIAPKHVEV8CU1L3TTHJW67FJ5" localSheetId="29" hidden="1">#REF!</definedName>
    <definedName name="BExQIAPKHVEV8CU1L3TTHJW67FJ5" hidden="1">#REF!</definedName>
    <definedName name="BExQIAV02RGEQG6AF0CWXU3MS9BZ" localSheetId="29" hidden="1">#REF!</definedName>
    <definedName name="BExQIAV02RGEQG6AF0CWXU3MS9BZ" hidden="1">#REF!</definedName>
    <definedName name="BExQIBB4I3Z6AUU0HYV1DHRS13M4" localSheetId="29" hidden="1">#REF!</definedName>
    <definedName name="BExQIBB4I3Z6AUU0HYV1DHRS13M4" hidden="1">#REF!</definedName>
    <definedName name="BExQIBWPAXU7HJZLKGJZY3EB7MIS" localSheetId="29" hidden="1">#REF!</definedName>
    <definedName name="BExQIBWPAXU7HJZLKGJZY3EB7MIS" hidden="1">#REF!</definedName>
    <definedName name="BExQIHLP9AT969BKBF22IGW76GLI" localSheetId="29" hidden="1">#REF!</definedName>
    <definedName name="BExQIHLP9AT969BKBF22IGW76GLI" hidden="1">#REF!</definedName>
    <definedName name="BExQIS8O6R36CI01XRY9ISM99TW9" localSheetId="29" hidden="1">#REF!</definedName>
    <definedName name="BExQIS8O6R36CI01XRY9ISM99TW9" hidden="1">#REF!</definedName>
    <definedName name="BExQIVJB9MJ25NDUHTCVMSODJY2C" localSheetId="29" hidden="1">#REF!</definedName>
    <definedName name="BExQIVJB9MJ25NDUHTCVMSODJY2C" hidden="1">#REF!</definedName>
    <definedName name="BExQIWAEMVTWAU39DWIXT17K2A9Z" localSheetId="29" hidden="1">#REF!</definedName>
    <definedName name="BExQIWAEMVTWAU39DWIXT17K2A9Z" hidden="1">#REF!</definedName>
    <definedName name="BExQJ72T8UR0U461ZLEGOOEPCDIG" localSheetId="29" hidden="1">#REF!</definedName>
    <definedName name="BExQJ72T8UR0U461ZLEGOOEPCDIG" hidden="1">#REF!</definedName>
    <definedName name="BExQJAZ2QDORCR0K8PR9VHQZ4Y3P" localSheetId="29" hidden="1">#REF!</definedName>
    <definedName name="BExQJAZ2QDORCR0K8PR9VHQZ4Y3P" hidden="1">#REF!</definedName>
    <definedName name="BExQJBF7LAX128WR7VTMJC88ZLPG" localSheetId="29" hidden="1">#REF!</definedName>
    <definedName name="BExQJBF7LAX128WR7VTMJC88ZLPG" hidden="1">#REF!</definedName>
    <definedName name="BExQJEVCKX6KZHNCLYXY7D0MX5KN" localSheetId="29" hidden="1">#REF!</definedName>
    <definedName name="BExQJEVCKX6KZHNCLYXY7D0MX5KN" hidden="1">#REF!</definedName>
    <definedName name="BExQJJYSDX8B0J1QGF2HL071KKA3" localSheetId="29" hidden="1">#REF!</definedName>
    <definedName name="BExQJJYSDX8B0J1QGF2HL071KKA3" hidden="1">#REF!</definedName>
    <definedName name="BExQK1HV6SQQ7CP8H8IUKI9TYXTD" localSheetId="29" hidden="1">#REF!</definedName>
    <definedName name="BExQK1HV6SQQ7CP8H8IUKI9TYXTD" hidden="1">#REF!</definedName>
    <definedName name="BExQK3LE5CSBW1E4H4KHW548FL2R" localSheetId="29" hidden="1">#REF!</definedName>
    <definedName name="BExQK3LE5CSBW1E4H4KHW548FL2R" hidden="1">#REF!</definedName>
    <definedName name="BExQKG6LD6PLNDGNGO9DJXY865BR" localSheetId="29" hidden="1">#REF!</definedName>
    <definedName name="BExQKG6LD6PLNDGNGO9DJXY865BR" hidden="1">#REF!</definedName>
    <definedName name="BExQKUKG8I4CGS9QYSD0H7NHP4JN" localSheetId="29" hidden="1">#REF!</definedName>
    <definedName name="BExQKUKG8I4CGS9QYSD0H7NHP4JN" hidden="1">#REF!</definedName>
    <definedName name="BExQL2NSE8OYZFXQH8A23RMVMFW7" localSheetId="29" hidden="1">#REF!</definedName>
    <definedName name="BExQL2NSE8OYZFXQH8A23RMVMFW7" hidden="1">#REF!</definedName>
    <definedName name="BExQLE1TOW3A287TQB0AVWENT8O1" localSheetId="29" hidden="1">#REF!</definedName>
    <definedName name="BExQLE1TOW3A287TQB0AVWENT8O1" hidden="1">#REF!</definedName>
    <definedName name="BExRYOYB4A3E5F6MTROY69LR0PMG" localSheetId="29" hidden="1">#REF!</definedName>
    <definedName name="BExRYOYB4A3E5F6MTROY69LR0PMG" hidden="1">#REF!</definedName>
    <definedName name="BExRYZLA9EW71H4SXQR525S72LLP" localSheetId="29" hidden="1">#REF!</definedName>
    <definedName name="BExRYZLA9EW71H4SXQR525S72LLP" hidden="1">#REF!</definedName>
    <definedName name="BExRZ66M8G9FQ0VFP077QSZBSOA5" localSheetId="29" hidden="1">#REF!</definedName>
    <definedName name="BExRZ66M8G9FQ0VFP077QSZBSOA5" hidden="1">#REF!</definedName>
    <definedName name="BExRZ8FMQQL46I8AQWU17LRNZD5T" localSheetId="29" hidden="1">#REF!</definedName>
    <definedName name="BExRZ8FMQQL46I8AQWU17LRNZD5T" hidden="1">#REF!</definedName>
    <definedName name="BExRZIRRIXRUMZ5GOO95S7460BMP" localSheetId="29" hidden="1">#REF!</definedName>
    <definedName name="BExRZIRRIXRUMZ5GOO95S7460BMP" hidden="1">#REF!</definedName>
    <definedName name="BExRZJTNBKKPK7SB4LA31O3OH6PO" localSheetId="29" hidden="1">#REF!</definedName>
    <definedName name="BExRZJTNBKKPK7SB4LA31O3OH6PO" hidden="1">#REF!</definedName>
    <definedName name="BExRZK9RAHMM0ZLTNSK7A4LDC42D" localSheetId="29" hidden="1">#REF!</definedName>
    <definedName name="BExRZK9RAHMM0ZLTNSK7A4LDC42D" hidden="1">#REF!</definedName>
    <definedName name="BExRZNF461H0WDF36L3U0UQSJGZB" localSheetId="29" hidden="1">#REF!</definedName>
    <definedName name="BExRZNF461H0WDF36L3U0UQSJGZB" hidden="1">#REF!</definedName>
    <definedName name="BExRZOGSR69INI6GAEPHDWSNK5Q4" localSheetId="29" hidden="1">#REF!</definedName>
    <definedName name="BExRZOGSR69INI6GAEPHDWSNK5Q4" hidden="1">#REF!</definedName>
    <definedName name="BExS0ASQBKRTPDWFK0KUDFOS9LE5" localSheetId="29" hidden="1">#REF!</definedName>
    <definedName name="BExS0ASQBKRTPDWFK0KUDFOS9LE5" hidden="1">#REF!</definedName>
    <definedName name="BExS0GHQUF6YT0RU3TKDEO8CSJYB" localSheetId="29" hidden="1">#REF!</definedName>
    <definedName name="BExS0GHQUF6YT0RU3TKDEO8CSJYB" hidden="1">#REF!</definedName>
    <definedName name="BExS0K8IHC45I78DMZBOJ1P13KQA" localSheetId="29" hidden="1">#REF!</definedName>
    <definedName name="BExS0K8IHC45I78DMZBOJ1P13KQA" hidden="1">#REF!</definedName>
    <definedName name="BExS0L4WP69XXUFHED98XIEPB593" localSheetId="29" hidden="1">#REF!</definedName>
    <definedName name="BExS0L4WP69XXUFHED98XIEPB593" hidden="1">#REF!</definedName>
    <definedName name="BExS0Z2O2N4AJXFEPN87NU9ZGAHG" localSheetId="29" hidden="1">#REF!</definedName>
    <definedName name="BExS0Z2O2N4AJXFEPN87NU9ZGAHG" hidden="1">#REF!</definedName>
    <definedName name="BExS15IJV0WW662NXQUVT3FGP4ST" localSheetId="29" hidden="1">#REF!</definedName>
    <definedName name="BExS15IJV0WW662NXQUVT3FGP4ST" hidden="1">#REF!</definedName>
    <definedName name="BExS18T8TBNEPF4AU1VJ268XLF3L" localSheetId="29" hidden="1">#REF!</definedName>
    <definedName name="BExS18T8TBNEPF4AU1VJ268XLF3L" hidden="1">#REF!</definedName>
    <definedName name="BExS194110MR25BYJI3CJ2EGZ8XT" localSheetId="29" hidden="1">#REF!</definedName>
    <definedName name="BExS194110MR25BYJI3CJ2EGZ8XT" hidden="1">#REF!</definedName>
    <definedName name="BExS1BNVGNSGD4EP90QL8WXYWZ66" localSheetId="29" hidden="1">#REF!</definedName>
    <definedName name="BExS1BNVGNSGD4EP90QL8WXYWZ66" hidden="1">#REF!</definedName>
    <definedName name="BExS1UE39N6NCND7MAARSBWXS6HU" localSheetId="29" hidden="1">#REF!</definedName>
    <definedName name="BExS1UE39N6NCND7MAARSBWXS6HU" hidden="1">#REF!</definedName>
    <definedName name="BExS226HTWL5WVC76MP5A1IBI8WD" localSheetId="29" hidden="1">#REF!</definedName>
    <definedName name="BExS226HTWL5WVC76MP5A1IBI8WD" hidden="1">#REF!</definedName>
    <definedName name="BExS26OI2QNNAH2WMDD95Z400048" localSheetId="29" hidden="1">#REF!</definedName>
    <definedName name="BExS26OI2QNNAH2WMDD95Z400048" hidden="1">#REF!</definedName>
    <definedName name="BExS2D4EI622QRKZKVDPRE66M4XA" localSheetId="29" hidden="1">#REF!</definedName>
    <definedName name="BExS2D4EI622QRKZKVDPRE66M4XA" hidden="1">#REF!</definedName>
    <definedName name="BExS2DF6B4ZUF3VZLI4G6LJ3BF38" localSheetId="29" hidden="1">#REF!</definedName>
    <definedName name="BExS2DF6B4ZUF3VZLI4G6LJ3BF38" hidden="1">#REF!</definedName>
    <definedName name="BExS2GKEA6VM3PDWKD7XI0KRUHTW" localSheetId="29" hidden="1">#REF!</definedName>
    <definedName name="BExS2GKEA6VM3PDWKD7XI0KRUHTW" hidden="1">#REF!</definedName>
    <definedName name="BExS2I2HVU314TXI2DYFRY8XV913" localSheetId="29" hidden="1">#REF!</definedName>
    <definedName name="BExS2I2HVU314TXI2DYFRY8XV913" hidden="1">#REF!</definedName>
    <definedName name="BExS2QB5FS5LYTFYO4BROTWG3OV5" localSheetId="29" hidden="1">#REF!</definedName>
    <definedName name="BExS2QB5FS5LYTFYO4BROTWG3OV5" hidden="1">#REF!</definedName>
    <definedName name="BExS2TLU1HONYV6S3ZD9T12D7CIG" localSheetId="29" hidden="1">#REF!</definedName>
    <definedName name="BExS2TLU1HONYV6S3ZD9T12D7CIG" hidden="1">#REF!</definedName>
    <definedName name="BExS2WLQUVBRZJWQTWUU4CYDY4IN" localSheetId="29" hidden="1">#REF!</definedName>
    <definedName name="BExS2WLQUVBRZJWQTWUU4CYDY4IN" hidden="1">#REF!</definedName>
    <definedName name="BExS2YJQV4NUX6135T90Z1Y5R26Q" localSheetId="29" hidden="1">#REF!</definedName>
    <definedName name="BExS2YJQV4NUX6135T90Z1Y5R26Q" hidden="1">#REF!</definedName>
    <definedName name="BExS318UV9I2FXPQQWUKKX00QLPJ" localSheetId="29" hidden="1">#REF!</definedName>
    <definedName name="BExS318UV9I2FXPQQWUKKX00QLPJ" hidden="1">#REF!</definedName>
    <definedName name="BExS3LBS0SMTHALVM4NRI1BAV1NP" localSheetId="29" hidden="1">#REF!</definedName>
    <definedName name="BExS3LBS0SMTHALVM4NRI1BAV1NP" hidden="1">#REF!</definedName>
    <definedName name="BExS3MTQ75VBXDGEBURP6YT8RROE" localSheetId="29" hidden="1">#REF!</definedName>
    <definedName name="BExS3MTQ75VBXDGEBURP6YT8RROE" hidden="1">#REF!</definedName>
    <definedName name="BExS3OMGYO0DFN5186UFKEXZ2RX3" localSheetId="29" hidden="1">#REF!</definedName>
    <definedName name="BExS3OMGYO0DFN5186UFKEXZ2RX3" hidden="1">#REF!</definedName>
    <definedName name="BExS3SDERJ27OER67TIGOVZU13A2" localSheetId="29" hidden="1">#REF!</definedName>
    <definedName name="BExS3SDERJ27OER67TIGOVZU13A2" hidden="1">#REF!</definedName>
    <definedName name="BExS3STIH9SFG0R6H30P191QZE98" localSheetId="29" hidden="1">#REF!</definedName>
    <definedName name="BExS3STIH9SFG0R6H30P191QZE98" hidden="1">#REF!</definedName>
    <definedName name="BExS46R5WDNU5KL04FKY5LHJUCB8" localSheetId="29" hidden="1">#REF!</definedName>
    <definedName name="BExS46R5WDNU5KL04FKY5LHJUCB8" hidden="1">#REF!</definedName>
    <definedName name="BExS4ASWKM93XA275AXHYP8AG6SU" localSheetId="29" hidden="1">#REF!</definedName>
    <definedName name="BExS4ASWKM93XA275AXHYP8AG6SU" hidden="1">#REF!</definedName>
    <definedName name="BExS4IANBC4RO7HIK0MZZ2RPQU78" localSheetId="29" hidden="1">#REF!</definedName>
    <definedName name="BExS4IANBC4RO7HIK0MZZ2RPQU78" hidden="1">#REF!</definedName>
    <definedName name="BExS4JN3Y6SVBKILQK0R9HS45Y52" localSheetId="29" hidden="1">#REF!</definedName>
    <definedName name="BExS4JN3Y6SVBKILQK0R9HS45Y52" hidden="1">#REF!</definedName>
    <definedName name="BExS4P6S41O6Z6BED77U3GD9PNH1" localSheetId="29" hidden="1">#REF!</definedName>
    <definedName name="BExS4P6S41O6Z6BED77U3GD9PNH1" hidden="1">#REF!</definedName>
    <definedName name="BExS4PXPURUHFBOKYFJD5J1J2RXC" localSheetId="29" hidden="1">#REF!</definedName>
    <definedName name="BExS4PXPURUHFBOKYFJD5J1J2RXC" hidden="1">#REF!</definedName>
    <definedName name="BExS4T32HD3YGJ91HTJ2IGVX6V4O" localSheetId="29" hidden="1">#REF!</definedName>
    <definedName name="BExS4T32HD3YGJ91HTJ2IGVX6V4O" hidden="1">#REF!</definedName>
    <definedName name="BExS51H0N51UT0FZOPZRCF1GU063" localSheetId="29" hidden="1">#REF!</definedName>
    <definedName name="BExS51H0N51UT0FZOPZRCF1GU063" hidden="1">#REF!</definedName>
    <definedName name="BExS54X72TJFC41FJK72MLRR2OO7" localSheetId="29" hidden="1">#REF!</definedName>
    <definedName name="BExS54X72TJFC41FJK72MLRR2OO7" hidden="1">#REF!</definedName>
    <definedName name="BExS59F0PA1V2ZC7S5TN6IT41SXP" localSheetId="29" hidden="1">#REF!</definedName>
    <definedName name="BExS59F0PA1V2ZC7S5TN6IT41SXP" hidden="1">#REF!</definedName>
    <definedName name="BExS5L3TGB8JVW9ROYWTKYTUPW27" localSheetId="29" hidden="1">#REF!</definedName>
    <definedName name="BExS5L3TGB8JVW9ROYWTKYTUPW27" hidden="1">#REF!</definedName>
    <definedName name="BExS6GKQ96EHVLYWNJDWXZXUZW90" localSheetId="29" hidden="1">#REF!</definedName>
    <definedName name="BExS6GKQ96EHVLYWNJDWXZXUZW90" hidden="1">#REF!</definedName>
    <definedName name="BExS6ITKSZFRR01YD5B0F676SYN7" localSheetId="29" hidden="1">#REF!</definedName>
    <definedName name="BExS6ITKSZFRR01YD5B0F676SYN7" hidden="1">#REF!</definedName>
    <definedName name="BExS6N0LI574IAC89EFW6CLTCQ33" localSheetId="29" hidden="1">#REF!</definedName>
    <definedName name="BExS6N0LI574IAC89EFW6CLTCQ33" hidden="1">#REF!</definedName>
    <definedName name="BExS6N0NEF7XCTT5R600QZ71A44O" localSheetId="29" hidden="1">#REF!</definedName>
    <definedName name="BExS6N0NEF7XCTT5R600QZ71A44O" hidden="1">#REF!</definedName>
    <definedName name="BExS6WRDBF3ST86ZOBBUL3GTCR11" localSheetId="29" hidden="1">#REF!</definedName>
    <definedName name="BExS6WRDBF3ST86ZOBBUL3GTCR11" hidden="1">#REF!</definedName>
    <definedName name="BExS6XNRKR0C3MTA0LV5B60UB908" localSheetId="29" hidden="1">#REF!</definedName>
    <definedName name="BExS6XNRKR0C3MTA0LV5B60UB908" hidden="1">#REF!</definedName>
    <definedName name="BExS73NELZEK2MDOLXO2Q7H3EG71" localSheetId="29" hidden="1">#REF!</definedName>
    <definedName name="BExS73NELZEK2MDOLXO2Q7H3EG71" hidden="1">#REF!</definedName>
    <definedName name="BExS7DJF6AXTWAJD7K4ZCD7L6BHV" localSheetId="29" hidden="1">#REF!</definedName>
    <definedName name="BExS7DJF6AXTWAJD7K4ZCD7L6BHV" hidden="1">#REF!</definedName>
    <definedName name="BExS7GOTHHOK287MX2RC853NWQAL" localSheetId="29" hidden="1">#REF!</definedName>
    <definedName name="BExS7GOTHHOK287MX2RC853NWQAL" hidden="1">#REF!</definedName>
    <definedName name="BExS7TKQYLRZGM93UY3ZJZJBQNFJ" localSheetId="29" hidden="1">#REF!</definedName>
    <definedName name="BExS7TKQYLRZGM93UY3ZJZJBQNFJ" hidden="1">#REF!</definedName>
    <definedName name="BExS7Y2LNGVHSIBKC7C3R6X4LDR6" localSheetId="29" hidden="1">#REF!</definedName>
    <definedName name="BExS7Y2LNGVHSIBKC7C3R6X4LDR6" hidden="1">#REF!</definedName>
    <definedName name="BExS81TE0EY44Y3W2M4Z4MGNP5OM" localSheetId="29" hidden="1">#REF!</definedName>
    <definedName name="BExS81TE0EY44Y3W2M4Z4MGNP5OM" hidden="1">#REF!</definedName>
    <definedName name="BExS81YPDZDVJJVS15HV2HDXAC3Y" localSheetId="29" hidden="1">#REF!</definedName>
    <definedName name="BExS81YPDZDVJJVS15HV2HDXAC3Y" hidden="1">#REF!</definedName>
    <definedName name="BExS82PRVNUTEKQZS56YT2DVF6C2" localSheetId="29" hidden="1">#REF!</definedName>
    <definedName name="BExS82PRVNUTEKQZS56YT2DVF6C2" hidden="1">#REF!</definedName>
    <definedName name="BExS83BCNFAV6DRCB1VTUF96491J" localSheetId="29" hidden="1">#REF!</definedName>
    <definedName name="BExS83BCNFAV6DRCB1VTUF96491J" hidden="1">#REF!</definedName>
    <definedName name="BExS86GKM9ISCSNZD15BQ5E5L6A5" localSheetId="29" hidden="1">#REF!</definedName>
    <definedName name="BExS86GKM9ISCSNZD15BQ5E5L6A5" hidden="1">#REF!</definedName>
    <definedName name="BExS89GGRJ55EK546SM31UGE2K8T" localSheetId="29" hidden="1">#REF!</definedName>
    <definedName name="BExS89GGRJ55EK546SM31UGE2K8T" hidden="1">#REF!</definedName>
    <definedName name="BExS8BPG5A0GR5AO1U951NDGGR0L" localSheetId="29" hidden="1">#REF!</definedName>
    <definedName name="BExS8BPG5A0GR5AO1U951NDGGR0L" hidden="1">#REF!</definedName>
    <definedName name="BExS8CGI0JXFUBD41VFLI0SZSV8F" localSheetId="29" hidden="1">#REF!</definedName>
    <definedName name="BExS8CGI0JXFUBD41VFLI0SZSV8F" hidden="1">#REF!</definedName>
    <definedName name="BExS8D22FXVQKOEJP01LT0CDI3PS" localSheetId="29" hidden="1">#REF!</definedName>
    <definedName name="BExS8D22FXVQKOEJP01LT0CDI3PS" hidden="1">#REF!</definedName>
    <definedName name="BExS8EEJOZFBUWZDOM3O25AJRUVU" localSheetId="29" hidden="1">#REF!</definedName>
    <definedName name="BExS8EEJOZFBUWZDOM3O25AJRUVU" hidden="1">#REF!</definedName>
    <definedName name="BExS8GSUS17UY50TEM2AWF36BR9Z" localSheetId="29" hidden="1">#REF!</definedName>
    <definedName name="BExS8GSUS17UY50TEM2AWF36BR9Z" hidden="1">#REF!</definedName>
    <definedName name="BExS8HJRBVG0XI6PWA9KTMJZMQXK" localSheetId="29" hidden="1">#REF!</definedName>
    <definedName name="BExS8HJRBVG0XI6PWA9KTMJZMQXK" hidden="1">#REF!</definedName>
    <definedName name="BExS8NE9HUZJH13OXLREOV1BX0OZ" localSheetId="29" hidden="1">#REF!</definedName>
    <definedName name="BExS8NE9HUZJH13OXLREOV1BX0OZ" hidden="1">#REF!</definedName>
    <definedName name="BExS8R51C8RM2FS6V6IRTYO9GA4A" localSheetId="29" hidden="1">#REF!</definedName>
    <definedName name="BExS8R51C8RM2FS6V6IRTYO9GA4A" hidden="1">#REF!</definedName>
    <definedName name="BExS8WDX408F60MH1X9B9UZ2H4R7" localSheetId="29" hidden="1">#REF!</definedName>
    <definedName name="BExS8WDX408F60MH1X9B9UZ2H4R7" hidden="1">#REF!</definedName>
    <definedName name="BExS8X4UTVOFE2YEVLO8LTKMSI3A" localSheetId="29" hidden="1">#REF!</definedName>
    <definedName name="BExS8X4UTVOFE2YEVLO8LTKMSI3A" hidden="1">#REF!</definedName>
    <definedName name="BExS8Z2W2QEC3MH0BZIYLDFQNUIP" localSheetId="29" hidden="1">#REF!</definedName>
    <definedName name="BExS8Z2W2QEC3MH0BZIYLDFQNUIP" hidden="1">#REF!</definedName>
    <definedName name="BExS92DKGRFFCIA9C0IXDOLO57EP" localSheetId="29" hidden="1">#REF!</definedName>
    <definedName name="BExS92DKGRFFCIA9C0IXDOLO57EP" hidden="1">#REF!</definedName>
    <definedName name="BExS98OB4321YCHLCQ022PXKTT2W" localSheetId="29" hidden="1">#REF!</definedName>
    <definedName name="BExS98OB4321YCHLCQ022PXKTT2W" hidden="1">#REF!</definedName>
    <definedName name="BExS9C9N8GFISC6HUERJ0EI06GB2" localSheetId="29" hidden="1">#REF!</definedName>
    <definedName name="BExS9C9N8GFISC6HUERJ0EI06GB2" hidden="1">#REF!</definedName>
    <definedName name="BExS9D6619QNINF06KHZHYUAH0S9" localSheetId="29" hidden="1">#REF!</definedName>
    <definedName name="BExS9D6619QNINF06KHZHYUAH0S9" hidden="1">#REF!</definedName>
    <definedName name="BExS9DX13CACP3J8JDREK30JB1SQ" localSheetId="29" hidden="1">#REF!</definedName>
    <definedName name="BExS9DX13CACP3J8JDREK30JB1SQ" hidden="1">#REF!</definedName>
    <definedName name="BExS9FPRS2KRRCS33SE6WFNF5GYL" localSheetId="29" hidden="1">#REF!</definedName>
    <definedName name="BExS9FPRS2KRRCS33SE6WFNF5GYL" hidden="1">#REF!</definedName>
    <definedName name="BExS9M5VN3VE822UH6TLACVY24CJ" localSheetId="29" hidden="1">#REF!</definedName>
    <definedName name="BExS9M5VN3VE822UH6TLACVY24CJ" hidden="1">#REF!</definedName>
    <definedName name="BExS9WI0A6PSEB8N9GPXF2Z7MWHM" localSheetId="29" hidden="1">#REF!</definedName>
    <definedName name="BExS9WI0A6PSEB8N9GPXF2Z7MWHM" hidden="1">#REF!</definedName>
    <definedName name="BExS9XJPZ07ND34OHX60QD382FV6" localSheetId="29" hidden="1">#REF!</definedName>
    <definedName name="BExS9XJPZ07ND34OHX60QD382FV6" hidden="1">#REF!</definedName>
    <definedName name="BExSA4AJLEEN4R7HU4FRSMYR17TR" localSheetId="29" hidden="1">#REF!</definedName>
    <definedName name="BExSA4AJLEEN4R7HU4FRSMYR17TR" hidden="1">#REF!</definedName>
    <definedName name="BExSA5HP306TN9XJS0TU619DLRR7" localSheetId="29" hidden="1">#REF!</definedName>
    <definedName name="BExSA5HP306TN9XJS0TU619DLRR7" hidden="1">#REF!</definedName>
    <definedName name="BExSAAVWQOOIA6B3JHQVGP08HFEM" localSheetId="29" hidden="1">#REF!</definedName>
    <definedName name="BExSAAVWQOOIA6B3JHQVGP08HFEM" hidden="1">#REF!</definedName>
    <definedName name="BExSAFJ3IICU2M7QPVE4ARYMXZKX" localSheetId="29" hidden="1">#REF!</definedName>
    <definedName name="BExSAFJ3IICU2M7QPVE4ARYMXZKX" hidden="1">#REF!</definedName>
    <definedName name="BExSAH6ID8OHX379UXVNGFO8J6KQ" localSheetId="29" hidden="1">#REF!</definedName>
    <definedName name="BExSAH6ID8OHX379UXVNGFO8J6KQ" hidden="1">#REF!</definedName>
    <definedName name="BExSAQBHIXGQRNIRGCJMBXUPCZQA" localSheetId="29" hidden="1">#REF!</definedName>
    <definedName name="BExSAQBHIXGQRNIRGCJMBXUPCZQA" hidden="1">#REF!</definedName>
    <definedName name="BExSAUTCT4P7JP57NOR9MTX33QJZ" localSheetId="29" hidden="1">#REF!</definedName>
    <definedName name="BExSAUTCT4P7JP57NOR9MTX33QJZ" hidden="1">#REF!</definedName>
    <definedName name="BExSAY9CA9TFXQ9M9FBJRGJO9T9E" localSheetId="29" hidden="1">#REF!</definedName>
    <definedName name="BExSAY9CA9TFXQ9M9FBJRGJO9T9E" hidden="1">#REF!</definedName>
    <definedName name="BExSB4JYKQ3MINI7RAYK5M8BLJDC" localSheetId="29" hidden="1">#REF!</definedName>
    <definedName name="BExSB4JYKQ3MINI7RAYK5M8BLJDC" hidden="1">#REF!</definedName>
    <definedName name="BExSBCY73CG3Q15P5BDLDT994XRL" localSheetId="29" hidden="1">#REF!</definedName>
    <definedName name="BExSBCY73CG3Q15P5BDLDT994XRL" hidden="1">#REF!</definedName>
    <definedName name="BExSBMOS41ZRLWYLOU29V6Y7YORR" localSheetId="29" hidden="1">#REF!</definedName>
    <definedName name="BExSBMOS41ZRLWYLOU29V6Y7YORR" hidden="1">#REF!</definedName>
    <definedName name="BExSBPZG22WAMZYIF7CZ686E8X80" localSheetId="29" hidden="1">#REF!</definedName>
    <definedName name="BExSBPZG22WAMZYIF7CZ686E8X80" hidden="1">#REF!</definedName>
    <definedName name="BExSBRBXXQMBU1TYDW1BXTEVEPRU" localSheetId="29" hidden="1">#REF!</definedName>
    <definedName name="BExSBRBXXQMBU1TYDW1BXTEVEPRU" hidden="1">#REF!</definedName>
    <definedName name="BExSC54998WTZ21DSL0R8UN0Y9JH" localSheetId="29" hidden="1">#REF!</definedName>
    <definedName name="BExSC54998WTZ21DSL0R8UN0Y9JH" hidden="1">#REF!</definedName>
    <definedName name="BExSC60N7WR9PJSNC9B7ORCX9NGY" localSheetId="29" hidden="1">#REF!</definedName>
    <definedName name="BExSC60N7WR9PJSNC9B7ORCX9NGY" hidden="1">#REF!</definedName>
    <definedName name="BExSCE99EZTILTTCE4NJJF96OYYM" localSheetId="29" hidden="1">#REF!</definedName>
    <definedName name="BExSCE99EZTILTTCE4NJJF96OYYM" hidden="1">#REF!</definedName>
    <definedName name="BExSCFWOMYELUEPWVJIRGIQZH5BV" localSheetId="29" hidden="1">#REF!</definedName>
    <definedName name="BExSCFWOMYELUEPWVJIRGIQZH5BV" hidden="1">#REF!</definedName>
    <definedName name="BExSCHUQZ2HFEWS54X67DIS8OSXZ" localSheetId="29" hidden="1">#REF!</definedName>
    <definedName name="BExSCHUQZ2HFEWS54X67DIS8OSXZ" hidden="1">#REF!</definedName>
    <definedName name="BExSCOG41SKKG4GYU76WRWW1CTE6" localSheetId="29" hidden="1">#REF!</definedName>
    <definedName name="BExSCOG41SKKG4GYU76WRWW1CTE6" hidden="1">#REF!</definedName>
    <definedName name="BExSCVC9P86YVFMRKKUVRV29MZXZ" localSheetId="29" hidden="1">#REF!</definedName>
    <definedName name="BExSCVC9P86YVFMRKKUVRV29MZXZ" hidden="1">#REF!</definedName>
    <definedName name="BExSD233CH4MU9ZMGNRF97ZV7KWU" localSheetId="29" hidden="1">#REF!</definedName>
    <definedName name="BExSD233CH4MU9ZMGNRF97ZV7KWU" hidden="1">#REF!</definedName>
    <definedName name="BExSD2U0F3BN6IN9N4R2DTTJG15H" localSheetId="29" hidden="1">#REF!</definedName>
    <definedName name="BExSD2U0F3BN6IN9N4R2DTTJG15H" hidden="1">#REF!</definedName>
    <definedName name="BExSD6A6NY15YSMFH51ST6XJY429" localSheetId="29" hidden="1">#REF!</definedName>
    <definedName name="BExSD6A6NY15YSMFH51ST6XJY429" hidden="1">#REF!</definedName>
    <definedName name="BExSD9VH6PF6RQ135VOEE08YXPAW" localSheetId="29" hidden="1">#REF!</definedName>
    <definedName name="BExSD9VH6PF6RQ135VOEE08YXPAW" hidden="1">#REF!</definedName>
    <definedName name="BExSDI9QWFD49GEZWZ3KOGM27XRB" localSheetId="29" hidden="1">#REF!</definedName>
    <definedName name="BExSDI9QWFD49GEZWZ3KOGM27XRB" hidden="1">#REF!</definedName>
    <definedName name="BExSDP5Y04WWMX2WWRITWOX8R5I9" localSheetId="29" hidden="1">#REF!</definedName>
    <definedName name="BExSDP5Y04WWMX2WWRITWOX8R5I9" hidden="1">#REF!</definedName>
    <definedName name="BExSDSGM203BJTNS9MKCBX453HMD" localSheetId="29" hidden="1">#REF!</definedName>
    <definedName name="BExSDSGM203BJTNS9MKCBX453HMD" hidden="1">#REF!</definedName>
    <definedName name="BExSDT20XUFXTDM37M148AXAP7HN" localSheetId="29" hidden="1">#REF!</definedName>
    <definedName name="BExSDT20XUFXTDM37M148AXAP7HN" hidden="1">#REF!</definedName>
    <definedName name="BExSDYLOWNTKCY92LFEDAV8LO7D3" localSheetId="29" hidden="1">#REF!</definedName>
    <definedName name="BExSDYLOWNTKCY92LFEDAV8LO7D3" hidden="1">#REF!</definedName>
    <definedName name="BExSE277VXZ807WBUB6A1UGQ1SF9" localSheetId="29" hidden="1">#REF!</definedName>
    <definedName name="BExSE277VXZ807WBUB6A1UGQ1SF9" hidden="1">#REF!</definedName>
    <definedName name="BExSE3EDSP4UL6G0I3DZ5SBHMUBU" localSheetId="29" hidden="1">#REF!</definedName>
    <definedName name="BExSE3EDSP4UL6G0I3DZ5SBHMUBU" hidden="1">#REF!</definedName>
    <definedName name="BExSEEHK1VLWD7JBV9SVVVIKQZ3I" localSheetId="29" hidden="1">#REF!</definedName>
    <definedName name="BExSEEHK1VLWD7JBV9SVVVIKQZ3I" hidden="1">#REF!</definedName>
    <definedName name="BExSEITYG8XAMWJ1C8VKU1MB4TEO" localSheetId="29" hidden="1">#REF!</definedName>
    <definedName name="BExSEITYG8XAMWJ1C8VKU1MB4TEO" hidden="1">#REF!</definedName>
    <definedName name="BExSEJKZLX37P3V33TRTFJ30BFRK" localSheetId="29" hidden="1">#REF!</definedName>
    <definedName name="BExSEJKZLX37P3V33TRTFJ30BFRK" hidden="1">#REF!</definedName>
    <definedName name="BExSEKXG1AW54E28IG5EODEM0JJV" localSheetId="29" hidden="1">#REF!</definedName>
    <definedName name="BExSEKXG1AW54E28IG5EODEM0JJV" hidden="1">#REF!</definedName>
    <definedName name="BExSEO84KVM8R2IV5MFH0XI3IZSN" localSheetId="29" hidden="1">#REF!</definedName>
    <definedName name="BExSEO84KVM8R2IV5MFH0XI3IZSN" hidden="1">#REF!</definedName>
    <definedName name="BExSEP9UVOAI6TMXKNK587PQ3328" localSheetId="29" hidden="1">#REF!</definedName>
    <definedName name="BExSEP9UVOAI6TMXKNK587PQ3328" hidden="1">#REF!</definedName>
    <definedName name="BExSERIU9MUGR4NPZAUJCVXUZ74I" localSheetId="29" hidden="1">#REF!</definedName>
    <definedName name="BExSERIU9MUGR4NPZAUJCVXUZ74I" hidden="1">#REF!</definedName>
    <definedName name="BExSF07QFLZCO4P6K6QF05XG7PH1" localSheetId="29" hidden="1">#REF!</definedName>
    <definedName name="BExSF07QFLZCO4P6K6QF05XG7PH1" hidden="1">#REF!</definedName>
    <definedName name="BExSFJ8ZAGQ63A4MVMZRQWLVRGQ5" localSheetId="29" hidden="1">#REF!</definedName>
    <definedName name="BExSFJ8ZAGQ63A4MVMZRQWLVRGQ5" hidden="1">#REF!</definedName>
    <definedName name="BExSFKQRST2S9KXWWLCXYLKSF4G1" localSheetId="29" hidden="1">#REF!</definedName>
    <definedName name="BExSFKQRST2S9KXWWLCXYLKSF4G1" hidden="1">#REF!</definedName>
    <definedName name="BExSFOHO6VZ5Y463KL3XYTZBVE3P" localSheetId="29" hidden="1">#REF!</definedName>
    <definedName name="BExSFOHO6VZ5Y463KL3XYTZBVE3P" hidden="1">#REF!</definedName>
    <definedName name="BExSFY2ZJOYUEYBX21QZ7AMN2WK1" localSheetId="29" hidden="1">#REF!</definedName>
    <definedName name="BExSFY2ZJOYUEYBX21QZ7AMN2WK1" hidden="1">#REF!</definedName>
    <definedName name="BExSFYDRRTAZVPXRWUF5PDQ97WFF" localSheetId="29" hidden="1">#REF!</definedName>
    <definedName name="BExSFYDRRTAZVPXRWUF5PDQ97WFF" hidden="1">#REF!</definedName>
    <definedName name="BExSFZVPFTXA3F0IJ2NGH1GXX9R7" localSheetId="29" hidden="1">#REF!</definedName>
    <definedName name="BExSFZVPFTXA3F0IJ2NGH1GXX9R7" hidden="1">#REF!</definedName>
    <definedName name="BExSG2Q34XRC1K28H4XG6PQM3FTW" localSheetId="29" hidden="1">#REF!</definedName>
    <definedName name="BExSG2Q34XRC1K28H4XG6PQM3FTW" hidden="1">#REF!</definedName>
    <definedName name="BExSG90Q4ZUU2IPGDYOM169NJV9S" localSheetId="29" hidden="1">#REF!</definedName>
    <definedName name="BExSG90Q4ZUU2IPGDYOM169NJV9S" hidden="1">#REF!</definedName>
    <definedName name="BExSG9X3DU845PNXYJGGLBQY2UHG" localSheetId="29" hidden="1">#REF!</definedName>
    <definedName name="BExSG9X3DU845PNXYJGGLBQY2UHG" hidden="1">#REF!</definedName>
    <definedName name="BExSGE45J27MDUUNXW7Z8Q33UAON" localSheetId="29" hidden="1">#REF!</definedName>
    <definedName name="BExSGE45J27MDUUNXW7Z8Q33UAON" hidden="1">#REF!</definedName>
    <definedName name="BExSGE9LY91Q0URHB4YAMX0UAMYI" localSheetId="29" hidden="1">#REF!</definedName>
    <definedName name="BExSGE9LY91Q0URHB4YAMX0UAMYI" hidden="1">#REF!</definedName>
    <definedName name="BExSGLB2URTLBCKBB4Y885W925F2" localSheetId="29" hidden="1">#REF!</definedName>
    <definedName name="BExSGLB2URTLBCKBB4Y885W925F2" hidden="1">#REF!</definedName>
    <definedName name="BExSGNEL2G0PC04ATVS20W5179EK" localSheetId="29" hidden="1">#REF!</definedName>
    <definedName name="BExSGNEL2G0PC04ATVS20W5179EK" hidden="1">#REF!</definedName>
    <definedName name="BExSGOAYG73SFWOPAQV80P710GID" localSheetId="29" hidden="1">#REF!</definedName>
    <definedName name="BExSGOAYG73SFWOPAQV80P710GID" hidden="1">#REF!</definedName>
    <definedName name="BExSGOWJHRW7FWKLO2EHUOOGHNAF" localSheetId="29" hidden="1">#REF!</definedName>
    <definedName name="BExSGOWJHRW7FWKLO2EHUOOGHNAF" hidden="1">#REF!</definedName>
    <definedName name="BExSGOWJTAP41ZV5Q23H7MI9C76W" localSheetId="29" hidden="1">#REF!</definedName>
    <definedName name="BExSGOWJTAP41ZV5Q23H7MI9C76W" hidden="1">#REF!</definedName>
    <definedName name="BExSGR5JQVX2HQ0PKCGZNSSUM1RV" localSheetId="29" hidden="1">#REF!</definedName>
    <definedName name="BExSGR5JQVX2HQ0PKCGZNSSUM1RV" hidden="1">#REF!</definedName>
    <definedName name="BExSGT3MKX7YVLVP6YLL6KVO8UGV" localSheetId="29" hidden="1">#REF!</definedName>
    <definedName name="BExSGT3MKX7YVLVP6YLL6KVO8UGV" hidden="1">#REF!</definedName>
    <definedName name="BExSGVHX69GJZHD99DKE4RZ042B1" localSheetId="29" hidden="1">#REF!</definedName>
    <definedName name="BExSGVHX69GJZHD99DKE4RZ042B1" hidden="1">#REF!</definedName>
    <definedName name="BExSGZJO4J4ZO04E2N2ECVYS9DEZ" localSheetId="29" hidden="1">#REF!</definedName>
    <definedName name="BExSGZJO4J4ZO04E2N2ECVYS9DEZ" hidden="1">#REF!</definedName>
    <definedName name="BExSHAHFHS7MMNJR8JPVABRGBVIT" localSheetId="29" hidden="1">#REF!</definedName>
    <definedName name="BExSHAHFHS7MMNJR8JPVABRGBVIT" hidden="1">#REF!</definedName>
    <definedName name="BExSHGH88QZWW4RNAX4YKAZ5JEBL" localSheetId="29" hidden="1">#REF!</definedName>
    <definedName name="BExSHGH88QZWW4RNAX4YKAZ5JEBL" hidden="1">#REF!</definedName>
    <definedName name="BExSHOKK1OO3CX9Z28C58E5J1D9W" localSheetId="29" hidden="1">#REF!</definedName>
    <definedName name="BExSHOKK1OO3CX9Z28C58E5J1D9W" hidden="1">#REF!</definedName>
    <definedName name="BExSHQD8KYLTQGDXIRKCHQQ7MKIH" localSheetId="29" hidden="1">#REF!</definedName>
    <definedName name="BExSHQD8KYLTQGDXIRKCHQQ7MKIH" hidden="1">#REF!</definedName>
    <definedName name="BExSHVGPIAHXI97UBLI9G4I4M29F" localSheetId="29" hidden="1">#REF!</definedName>
    <definedName name="BExSHVGPIAHXI97UBLI9G4I4M29F" hidden="1">#REF!</definedName>
    <definedName name="BExSI0K2YL3HTCQAD8A7TR4QCUR6" localSheetId="29" hidden="1">#REF!</definedName>
    <definedName name="BExSI0K2YL3HTCQAD8A7TR4QCUR6" hidden="1">#REF!</definedName>
    <definedName name="BExSIFUDNRWXWIWNGCCFOOD8WIAZ" localSheetId="29" hidden="1">#REF!</definedName>
    <definedName name="BExSIFUDNRWXWIWNGCCFOOD8WIAZ" hidden="1">#REF!</definedName>
    <definedName name="BExTTZNS2PBCR93C9IUW49UZ4I6T" localSheetId="29" hidden="1">#REF!</definedName>
    <definedName name="BExTTZNS2PBCR93C9IUW49UZ4I6T" hidden="1">#REF!</definedName>
    <definedName name="BExTU2YFQ25JQ6MEMRHHN66VLTPJ" localSheetId="29" hidden="1">#REF!</definedName>
    <definedName name="BExTU2YFQ25JQ6MEMRHHN66VLTPJ" hidden="1">#REF!</definedName>
    <definedName name="BExTU75IOII1V5O0C9X2VAYYVJUG" localSheetId="29" hidden="1">#REF!</definedName>
    <definedName name="BExTU75IOII1V5O0C9X2VAYYVJUG" hidden="1">#REF!</definedName>
    <definedName name="BExTUA5F7V4LUIIAM17J3A8XF3JE" localSheetId="29" hidden="1">#REF!</definedName>
    <definedName name="BExTUA5F7V4LUIIAM17J3A8XF3JE" hidden="1">#REF!</definedName>
    <definedName name="BExTUBY3AA9B91YRRWFOT21LUL8Q" localSheetId="29" hidden="1">#REF!</definedName>
    <definedName name="BExTUBY3AA9B91YRRWFOT21LUL8Q" hidden="1">#REF!</definedName>
    <definedName name="BExTUJ53ANGZ3H1KDK4CR4Q0OD6P" localSheetId="29" hidden="1">#REF!</definedName>
    <definedName name="BExTUJ53ANGZ3H1KDK4CR4Q0OD6P" hidden="1">#REF!</definedName>
    <definedName name="BExTUKXSZBM7C57G6NGLWGU4WOHY" localSheetId="29" hidden="1">#REF!</definedName>
    <definedName name="BExTUKXSZBM7C57G6NGLWGU4WOHY" hidden="1">#REF!</definedName>
    <definedName name="BExTUNC5INBE8Y5OA5GQUTXX6QJW" localSheetId="29" hidden="1">#REF!</definedName>
    <definedName name="BExTUNC5INBE8Y5OA5GQUTXX6QJW" hidden="1">#REF!</definedName>
    <definedName name="BExTUSQCFFYZCDNHWHADBC2E1ZP1" localSheetId="29" hidden="1">#REF!</definedName>
    <definedName name="BExTUSQCFFYZCDNHWHADBC2E1ZP1" hidden="1">#REF!</definedName>
    <definedName name="BExTUV4NQDZVAENZPSZGF7A3DDFN" localSheetId="29" hidden="1">#REF!</definedName>
    <definedName name="BExTUV4NQDZVAENZPSZGF7A3DDFN" hidden="1">#REF!</definedName>
    <definedName name="BExTUVFGOJEYS28JURA5KHQFDU5J" localSheetId="29" hidden="1">#REF!</definedName>
    <definedName name="BExTUVFGOJEYS28JURA5KHQFDU5J" hidden="1">#REF!</definedName>
    <definedName name="BExTUW10U40QCYGHM5NJ3YR1O5SP" localSheetId="29" hidden="1">#REF!</definedName>
    <definedName name="BExTUW10U40QCYGHM5NJ3YR1O5SP" hidden="1">#REF!</definedName>
    <definedName name="BExTUWXFQHINU66YG82BI20ATMB5" localSheetId="29" hidden="1">#REF!</definedName>
    <definedName name="BExTUWXFQHINU66YG82BI20ATMB5" hidden="1">#REF!</definedName>
    <definedName name="BExTUY9WNSJ91GV8CP0SKJTEIV82" localSheetId="29" hidden="1">#REF!</definedName>
    <definedName name="BExTUY9WNSJ91GV8CP0SKJTEIV82" hidden="1">#REF!</definedName>
    <definedName name="BExTV67VIM8PV6KO253M4DUBJQLC" localSheetId="29" hidden="1">#REF!</definedName>
    <definedName name="BExTV67VIM8PV6KO253M4DUBJQLC" hidden="1">#REF!</definedName>
    <definedName name="BExTVELZCF2YA5L6F23BYZZR6WHF" localSheetId="29" hidden="1">#REF!</definedName>
    <definedName name="BExTVELZCF2YA5L6F23BYZZR6WHF" hidden="1">#REF!</definedName>
    <definedName name="BExTVGPIQZ99YFXUC8OONUX5BD42" localSheetId="29" hidden="1">#REF!</definedName>
    <definedName name="BExTVGPIQZ99YFXUC8OONUX5BD42" hidden="1">#REF!</definedName>
    <definedName name="BExTVQG4F5RF0LZXG06AZ6EU1GQ3" localSheetId="29" hidden="1">#REF!</definedName>
    <definedName name="BExTVQG4F5RF0LZXG06AZ6EU1GQ3" hidden="1">#REF!</definedName>
    <definedName name="BExTVZQLP9VFLEYQ9280W13X7E8K" localSheetId="29" hidden="1">#REF!</definedName>
    <definedName name="BExTVZQLP9VFLEYQ9280W13X7E8K" hidden="1">#REF!</definedName>
    <definedName name="BExTWB4LA1PODQOH4LDTHQKBN16K" localSheetId="29" hidden="1">#REF!</definedName>
    <definedName name="BExTWB4LA1PODQOH4LDTHQKBN16K" hidden="1">#REF!</definedName>
    <definedName name="BExTWI0Q8AWXUA3ZN7I5V3QK2KM1" localSheetId="29" hidden="1">#REF!</definedName>
    <definedName name="BExTWI0Q8AWXUA3ZN7I5V3QK2KM1" hidden="1">#REF!</definedName>
    <definedName name="BExTWJTIA3WUW1PUWXAOP9O8NKLZ" localSheetId="29" hidden="1">#REF!</definedName>
    <definedName name="BExTWJTIA3WUW1PUWXAOP9O8NKLZ" hidden="1">#REF!</definedName>
    <definedName name="BExTWW95OX07FNA01WF5MSSSFQLX" localSheetId="29" hidden="1">#REF!</definedName>
    <definedName name="BExTWW95OX07FNA01WF5MSSSFQLX" hidden="1">#REF!</definedName>
    <definedName name="BExTX005F4GLW03J0PLPRPMI1SEG" localSheetId="29" hidden="1">#REF!</definedName>
    <definedName name="BExTX005F4GLW03J0PLPRPMI1SEG" hidden="1">#REF!</definedName>
    <definedName name="BExTX476KI0RNB71XI5TYMANSGBG" localSheetId="29" hidden="1">#REF!</definedName>
    <definedName name="BExTX476KI0RNB71XI5TYMANSGBG" hidden="1">#REF!</definedName>
    <definedName name="BExTXBJFKNSCUO7IOL6CSKERP06D" localSheetId="29" hidden="1">#REF!</definedName>
    <definedName name="BExTXBJFKNSCUO7IOL6CSKERP06D" hidden="1">#REF!</definedName>
    <definedName name="BExTXDMZDQ9U1FD9T7F79J29SYYN" localSheetId="29" hidden="1">#REF!</definedName>
    <definedName name="BExTXDMZDQ9U1FD9T7F79J29SYYN" hidden="1">#REF!</definedName>
    <definedName name="BExTXJ6HBAIXMMWKZTJNFDYVZCAY" localSheetId="29" hidden="1">#REF!</definedName>
    <definedName name="BExTXJ6HBAIXMMWKZTJNFDYVZCAY" hidden="1">#REF!</definedName>
    <definedName name="BExTXT812NQT8GAEGH738U29BI0D" localSheetId="29" hidden="1">#REF!</definedName>
    <definedName name="BExTXT812NQT8GAEGH738U29BI0D" hidden="1">#REF!</definedName>
    <definedName name="BExTXWIP2TFPTQ76NHFOB72NICRZ" localSheetId="29" hidden="1">#REF!</definedName>
    <definedName name="BExTXWIP2TFPTQ76NHFOB72NICRZ" hidden="1">#REF!</definedName>
    <definedName name="BExTY5T62H651VC86QM4X7E28JVA" localSheetId="29" hidden="1">#REF!</definedName>
    <definedName name="BExTY5T62H651VC86QM4X7E28JVA" hidden="1">#REF!</definedName>
    <definedName name="BExTYB7EHGVTJ4RSYOXWSG87U5WI" localSheetId="29" hidden="1">#REF!</definedName>
    <definedName name="BExTYB7EHGVTJ4RSYOXWSG87U5WI" hidden="1">#REF!</definedName>
    <definedName name="BExTYC93RS0KNKFOD35WG37LS9LY" localSheetId="29" hidden="1">#REF!</definedName>
    <definedName name="BExTYC93RS0KNKFOD35WG37LS9LY" hidden="1">#REF!</definedName>
    <definedName name="BExTYKCEFJ83LZM95M1V7CSFQVEA" localSheetId="29" hidden="1">#REF!</definedName>
    <definedName name="BExTYKCEFJ83LZM95M1V7CSFQVEA" hidden="1">#REF!</definedName>
    <definedName name="BExTYPLA9N640MFRJJQPKXT7P88M" localSheetId="29" hidden="1">#REF!</definedName>
    <definedName name="BExTYPLA9N640MFRJJQPKXT7P88M" hidden="1">#REF!</definedName>
    <definedName name="BExTYW1794M1TLJ2QQQCEEUZN18F" localSheetId="29" hidden="1">#REF!</definedName>
    <definedName name="BExTYW1794M1TLJ2QQQCEEUZN18F" hidden="1">#REF!</definedName>
    <definedName name="BExTZ7F71SNTOX4LLZCK5R9VUMIJ" localSheetId="29" hidden="1">#REF!</definedName>
    <definedName name="BExTZ7F71SNTOX4LLZCK5R9VUMIJ" hidden="1">#REF!</definedName>
    <definedName name="BExTZ80SWE36T1QSIIPJU7NJ65JL" localSheetId="29" hidden="1">#REF!</definedName>
    <definedName name="BExTZ80SWE36T1QSIIPJU7NJ65JL" hidden="1">#REF!</definedName>
    <definedName name="BExTZ869RSO739T4Q78JLOVO7G0C" localSheetId="29" hidden="1">#REF!</definedName>
    <definedName name="BExTZ869RSO739T4Q78JLOVO7G0C" hidden="1">#REF!</definedName>
    <definedName name="BExTZ8X5G9S3PA4FPSNK7T69W7QT" localSheetId="29" hidden="1">#REF!</definedName>
    <definedName name="BExTZ8X5G9S3PA4FPSNK7T69W7QT" hidden="1">#REF!</definedName>
    <definedName name="BExTZ97Y0RMR8V5BI9F2H4MFB77O" localSheetId="29" hidden="1">#REF!</definedName>
    <definedName name="BExTZ97Y0RMR8V5BI9F2H4MFB77O" hidden="1">#REF!</definedName>
    <definedName name="BExTZK5PMCAXJL4DUIGL6H9Y8U4C" localSheetId="29" hidden="1">#REF!</definedName>
    <definedName name="BExTZK5PMCAXJL4DUIGL6H9Y8U4C" hidden="1">#REF!</definedName>
    <definedName name="BExTZKB6L5SXV5UN71YVTCBEIGWY" localSheetId="29" hidden="1">#REF!</definedName>
    <definedName name="BExTZKB6L5SXV5UN71YVTCBEIGWY" hidden="1">#REF!</definedName>
    <definedName name="BExTZLICVKK4NBJFEGL270GJ2VQO" localSheetId="29" hidden="1">#REF!</definedName>
    <definedName name="BExTZLICVKK4NBJFEGL270GJ2VQO" hidden="1">#REF!</definedName>
    <definedName name="BExTZO2596CBZKPI7YNA1QQNPAIJ" localSheetId="29" hidden="1">#REF!</definedName>
    <definedName name="BExTZO2596CBZKPI7YNA1QQNPAIJ" hidden="1">#REF!</definedName>
    <definedName name="BExTZY8TDV4U7FQL7O10G6VKWKPJ" localSheetId="29" hidden="1">#REF!</definedName>
    <definedName name="BExTZY8TDV4U7FQL7O10G6VKWKPJ" hidden="1">#REF!</definedName>
    <definedName name="BExU02QNT4LT7H9JPUC4FXTLVGZT" localSheetId="29" hidden="1">#REF!</definedName>
    <definedName name="BExU02QNT4LT7H9JPUC4FXTLVGZT" hidden="1">#REF!</definedName>
    <definedName name="BExU0BFJJQO1HJZKI14QGOQ6JROO" localSheetId="29" hidden="1">#REF!</definedName>
    <definedName name="BExU0BFJJQO1HJZKI14QGOQ6JROO" hidden="1">#REF!</definedName>
    <definedName name="BExU0FH5WTGW8MRFUFMDDSMJ6YQ5" localSheetId="29" hidden="1">#REF!</definedName>
    <definedName name="BExU0FH5WTGW8MRFUFMDDSMJ6YQ5" hidden="1">#REF!</definedName>
    <definedName name="BExU0GDOIL9U33QGU9ZU3YX3V1I4" localSheetId="29" hidden="1">#REF!</definedName>
    <definedName name="BExU0GDOIL9U33QGU9ZU3YX3V1I4" hidden="1">#REF!</definedName>
    <definedName name="BExU0HKTO8WJDQDWRTUK5TETM3HS" localSheetId="29" hidden="1">#REF!</definedName>
    <definedName name="BExU0HKTO8WJDQDWRTUK5TETM3HS" hidden="1">#REF!</definedName>
    <definedName name="BExU0MTJQPE041ZN7H8UKGV6MZT7" localSheetId="29" hidden="1">#REF!</definedName>
    <definedName name="BExU0MTJQPE041ZN7H8UKGV6MZT7" hidden="1">#REF!</definedName>
    <definedName name="BExU0ZUUFYHLUK4M4E8GLGIBBNT0" localSheetId="29" hidden="1">#REF!</definedName>
    <definedName name="BExU0ZUUFYHLUK4M4E8GLGIBBNT0" hidden="1">#REF!</definedName>
    <definedName name="BExU147D6RPG6ZVTSXRKFSVRHSBG" localSheetId="29" hidden="1">#REF!</definedName>
    <definedName name="BExU147D6RPG6ZVTSXRKFSVRHSBG" hidden="1">#REF!</definedName>
    <definedName name="BExU16R10W1SOAPNG4CDJ01T7JRE" localSheetId="29" hidden="1">#REF!</definedName>
    <definedName name="BExU16R10W1SOAPNG4CDJ01T7JRE" hidden="1">#REF!</definedName>
    <definedName name="BExU17CKOR3GNIHDNVLH9L1IOJS9" localSheetId="29" hidden="1">#REF!</definedName>
    <definedName name="BExU17CKOR3GNIHDNVLH9L1IOJS9" hidden="1">#REF!</definedName>
    <definedName name="BExU1DXYI5DAD9DSFIEAUOB5XFZ9" localSheetId="29" hidden="1">#REF!</definedName>
    <definedName name="BExU1DXYI5DAD9DSFIEAUOB5XFZ9" hidden="1">#REF!</definedName>
    <definedName name="BExU1GXUTLRPJN4MRINLAPHSZQFG" localSheetId="29" hidden="1">#REF!</definedName>
    <definedName name="BExU1GXUTLRPJN4MRINLAPHSZQFG" hidden="1">#REF!</definedName>
    <definedName name="BExU1IL9AOHFO85BZB6S60DK3N8H" localSheetId="29" hidden="1">#REF!</definedName>
    <definedName name="BExU1IL9AOHFO85BZB6S60DK3N8H" hidden="1">#REF!</definedName>
    <definedName name="BExU1LAEKWJ0U6NP9G2AC9CTBYH6" localSheetId="29" hidden="1">#REF!</definedName>
    <definedName name="BExU1LAEKWJ0U6NP9G2AC9CTBYH6" hidden="1">#REF!</definedName>
    <definedName name="BExU1NOPS09CLFZL1O31RAF9BQNQ" localSheetId="29" hidden="1">#REF!</definedName>
    <definedName name="BExU1NOPS09CLFZL1O31RAF9BQNQ" hidden="1">#REF!</definedName>
    <definedName name="BExU1PH9MOEX1JZVZ3D5M9DXB191" localSheetId="29" hidden="1">#REF!</definedName>
    <definedName name="BExU1PH9MOEX1JZVZ3D5M9DXB191" hidden="1">#REF!</definedName>
    <definedName name="BExU1QZEEKJA35IMEOLOJ3ODX0ZA" localSheetId="29" hidden="1">#REF!</definedName>
    <definedName name="BExU1QZEEKJA35IMEOLOJ3ODX0ZA" hidden="1">#REF!</definedName>
    <definedName name="BExU1VRURIWWVJ95O40WA23LMTJD" localSheetId="29" hidden="1">#REF!</definedName>
    <definedName name="BExU1VRURIWWVJ95O40WA23LMTJD" hidden="1">#REF!</definedName>
    <definedName name="BExU2A0FXVBDX9LO3VWEXB4TLFT0" localSheetId="29" hidden="1">#REF!</definedName>
    <definedName name="BExU2A0FXVBDX9LO3VWEXB4TLFT0" hidden="1">#REF!</definedName>
    <definedName name="BExU2LEH667H33V81XVEZUP2O0UQ" localSheetId="29" hidden="1">#REF!</definedName>
    <definedName name="BExU2LEH667H33V81XVEZUP2O0UQ" hidden="1">#REF!</definedName>
    <definedName name="BExU2M5CK6XK55UIHDVYRXJJJRI4" localSheetId="29" hidden="1">#REF!</definedName>
    <definedName name="BExU2M5CK6XK55UIHDVYRXJJJRI4" hidden="1">#REF!</definedName>
    <definedName name="BExU2TXVT25ZTOFQAF6CM53Z1RLF" localSheetId="29" hidden="1">#REF!</definedName>
    <definedName name="BExU2TXVT25ZTOFQAF6CM53Z1RLF" hidden="1">#REF!</definedName>
    <definedName name="BExU2XZLYIU19G7358W5T9E87AFR" localSheetId="29" hidden="1">#REF!</definedName>
    <definedName name="BExU2XZLYIU19G7358W5T9E87AFR" hidden="1">#REF!</definedName>
    <definedName name="BExU2ZXMKRBQEX0CT3ZPZ3UFZP1G" localSheetId="29" hidden="1">#REF!</definedName>
    <definedName name="BExU2ZXMKRBQEX0CT3ZPZ3UFZP1G" hidden="1">#REF!</definedName>
    <definedName name="BExU35XHF1K1XEQUSZ292S5T61YA" localSheetId="29" hidden="1">#REF!</definedName>
    <definedName name="BExU35XHF1K1XEQUSZ292S5T61YA" hidden="1">#REF!</definedName>
    <definedName name="BExU38S1U5IC1T5A3P2TZU5OV0LN" localSheetId="29" hidden="1">#REF!</definedName>
    <definedName name="BExU38S1U5IC1T5A3P2TZU5OV0LN" hidden="1">#REF!</definedName>
    <definedName name="BExU3B66MCKJFSKT3HL8B5EJGVX0" localSheetId="29" hidden="1">#REF!</definedName>
    <definedName name="BExU3B66MCKJFSKT3HL8B5EJGVX0" hidden="1">#REF!</definedName>
    <definedName name="BExU3FDFDB2NVPYUR5V7OA3HF474" localSheetId="29" hidden="1">#REF!</definedName>
    <definedName name="BExU3FDFDB2NVPYUR5V7OA3HF474" hidden="1">#REF!</definedName>
    <definedName name="BExU3R7J076KUCCEUGKAYMANTUT5" localSheetId="29" hidden="1">#REF!</definedName>
    <definedName name="BExU3R7J076KUCCEUGKAYMANTUT5" hidden="1">#REF!</definedName>
    <definedName name="BExU3UNI9NR1RNZR07NSLSZMDOQQ" localSheetId="29" hidden="1">#REF!</definedName>
    <definedName name="BExU3UNI9NR1RNZR07NSLSZMDOQQ" hidden="1">#REF!</definedName>
    <definedName name="BExU401R18N6XKZKL7CNFOZQCM14" localSheetId="29" hidden="1">#REF!</definedName>
    <definedName name="BExU401R18N6XKZKL7CNFOZQCM14" hidden="1">#REF!</definedName>
    <definedName name="BExU42QVGY7TK39W1BIN6CDRG2OE" localSheetId="29" hidden="1">#REF!</definedName>
    <definedName name="BExU42QVGY7TK39W1BIN6CDRG2OE" hidden="1">#REF!</definedName>
    <definedName name="BExU431LXP7LIUNGJB9OSXEANFGX" localSheetId="29" hidden="1">#REF!</definedName>
    <definedName name="BExU431LXP7LIUNGJB9OSXEANFGX" hidden="1">#REF!</definedName>
    <definedName name="BExU47OZMS6TCWMEHHF0UCSFLLPI" localSheetId="29" hidden="1">#REF!</definedName>
    <definedName name="BExU47OZMS6TCWMEHHF0UCSFLLPI" hidden="1">#REF!</definedName>
    <definedName name="BExU4D36E8TXN0M8KSNGEAFYP4DQ" localSheetId="29" hidden="1">#REF!</definedName>
    <definedName name="BExU4D36E8TXN0M8KSNGEAFYP4DQ" hidden="1">#REF!</definedName>
    <definedName name="BExU4G31RRVLJ3AC6E1FNEFMXM3O" localSheetId="29" hidden="1">#REF!</definedName>
    <definedName name="BExU4G31RRVLJ3AC6E1FNEFMXM3O" hidden="1">#REF!</definedName>
    <definedName name="BExU4GDVLPUEWBA4MRYRTQAUNO7B" localSheetId="29" hidden="1">#REF!</definedName>
    <definedName name="BExU4GDVLPUEWBA4MRYRTQAUNO7B" hidden="1">#REF!</definedName>
    <definedName name="BExU4H4RAMAX0XVAWT5WFYQNPAL3" localSheetId="29" hidden="1">#REF!</definedName>
    <definedName name="BExU4H4RAMAX0XVAWT5WFYQNPAL3" hidden="1">#REF!</definedName>
    <definedName name="BExU4I148DA7PRCCISLWQ6ABXFK6" localSheetId="29" hidden="1">#REF!</definedName>
    <definedName name="BExU4I148DA7PRCCISLWQ6ABXFK6" hidden="1">#REF!</definedName>
    <definedName name="BExU4L101H2KQHVKCKQ4PBAWZV6K" localSheetId="29" hidden="1">#REF!</definedName>
    <definedName name="BExU4L101H2KQHVKCKQ4PBAWZV6K" hidden="1">#REF!</definedName>
    <definedName name="BExU4LML14Q7KDTYIKJWXF68W7X1" localSheetId="29" hidden="1">#REF!</definedName>
    <definedName name="BExU4LML14Q7KDTYIKJWXF68W7X1" hidden="1">#REF!</definedName>
    <definedName name="BExU4NA00RRRBGRT6TOB0MXZRCRZ" localSheetId="29" hidden="1">#REF!</definedName>
    <definedName name="BExU4NA00RRRBGRT6TOB0MXZRCRZ" hidden="1">#REF!</definedName>
    <definedName name="BExU529I6YHVOG83TJHWSILIQU1S" localSheetId="29" hidden="1">#REF!</definedName>
    <definedName name="BExU529I6YHVOG83TJHWSILIQU1S" hidden="1">#REF!</definedName>
    <definedName name="BExU57YCIKPRD8QWL6EU0YR3NG3J" localSheetId="29" hidden="1">#REF!</definedName>
    <definedName name="BExU57YCIKPRD8QWL6EU0YR3NG3J" hidden="1">#REF!</definedName>
    <definedName name="BExU5DSTBWXLN6E59B757KRWRI6E" localSheetId="29" hidden="1">#REF!</definedName>
    <definedName name="BExU5DSTBWXLN6E59B757KRWRI6E" hidden="1">#REF!</definedName>
    <definedName name="BExU5JSMO03X9M4WIRPP8JPSMQKJ" localSheetId="29" hidden="1">#REF!</definedName>
    <definedName name="BExU5JSMO03X9M4WIRPP8JPSMQKJ" hidden="1">#REF!</definedName>
    <definedName name="BExU5TDWM8NNDHYPQ7OQODTQ368A" localSheetId="29" hidden="1">#REF!</definedName>
    <definedName name="BExU5TDWM8NNDHYPQ7OQODTQ368A" hidden="1">#REF!</definedName>
    <definedName name="BExU5X4OX1V1XHS6WSSORVQPP6Z3" localSheetId="29" hidden="1">#REF!</definedName>
    <definedName name="BExU5X4OX1V1XHS6WSSORVQPP6Z3" hidden="1">#REF!</definedName>
    <definedName name="BExU5XVPARTFMRYHNUTBKDIL4UJN" localSheetId="29" hidden="1">#REF!</definedName>
    <definedName name="BExU5XVPARTFMRYHNUTBKDIL4UJN" hidden="1">#REF!</definedName>
    <definedName name="BExU66KMFBAP8JCVG9VM1RD1TNFF" localSheetId="29" hidden="1">#REF!</definedName>
    <definedName name="BExU66KMFBAP8JCVG9VM1RD1TNFF" hidden="1">#REF!</definedName>
    <definedName name="BExU68IOM3CB3TACNAE9565TW7SH" localSheetId="29" hidden="1">#REF!</definedName>
    <definedName name="BExU68IOM3CB3TACNAE9565TW7SH" hidden="1">#REF!</definedName>
    <definedName name="BExU6AM82KN21E82HMWVP3LWP9IL" localSheetId="29" hidden="1">#REF!</definedName>
    <definedName name="BExU6AM82KN21E82HMWVP3LWP9IL" hidden="1">#REF!</definedName>
    <definedName name="BExU6FEU1MRHU98R9YOJC5OKUJ6L" localSheetId="29" hidden="1">#REF!</definedName>
    <definedName name="BExU6FEU1MRHU98R9YOJC5OKUJ6L" hidden="1">#REF!</definedName>
    <definedName name="BExU6KIAJ663Y8W8QMU4HCF183DF" localSheetId="29" hidden="1">#REF!</definedName>
    <definedName name="BExU6KIAJ663Y8W8QMU4HCF183DF" hidden="1">#REF!</definedName>
    <definedName name="BExU6KT19B4PG6SHXFBGBPLM66KT" localSheetId="29" hidden="1">#REF!</definedName>
    <definedName name="BExU6KT19B4PG6SHXFBGBPLM66KT" hidden="1">#REF!</definedName>
    <definedName name="BExU6PAVKIOAIMQ9XQIHHF1SUAGO" localSheetId="29" hidden="1">#REF!</definedName>
    <definedName name="BExU6PAVKIOAIMQ9XQIHHF1SUAGO" hidden="1">#REF!</definedName>
    <definedName name="BExU6SLKTWV0YINVLTI6BCG9ANZM" localSheetId="29" hidden="1">#REF!</definedName>
    <definedName name="BExU6SLKTWV0YINVLTI6BCG9ANZM" hidden="1">#REF!</definedName>
    <definedName name="BExU6WXXC7SSQDMHSLUN5C2V4IYX" localSheetId="29" hidden="1">#REF!</definedName>
    <definedName name="BExU6WXXC7SSQDMHSLUN5C2V4IYX" hidden="1">#REF!</definedName>
    <definedName name="BExU73387E74XE8A9UKZLZNJYY65" localSheetId="29" hidden="1">#REF!</definedName>
    <definedName name="BExU73387E74XE8A9UKZLZNJYY65" hidden="1">#REF!</definedName>
    <definedName name="BExU76ZHCJM8I7VSICCMSTC33O6U" localSheetId="29" hidden="1">#REF!</definedName>
    <definedName name="BExU76ZHCJM8I7VSICCMSTC33O6U" hidden="1">#REF!</definedName>
    <definedName name="BExU7BBTUF8BQ42DSGM94X5TG5GF" localSheetId="29" hidden="1">#REF!</definedName>
    <definedName name="BExU7BBTUF8BQ42DSGM94X5TG5GF" hidden="1">#REF!</definedName>
    <definedName name="BExU7HH4EAHFQHT4AXKGWAWZP3I0" localSheetId="29" hidden="1">#REF!</definedName>
    <definedName name="BExU7HH4EAHFQHT4AXKGWAWZP3I0" hidden="1">#REF!</definedName>
    <definedName name="BExU7L7WPQSA0ELXZ0I86V33QCCJ" localSheetId="29" hidden="1">#REF!</definedName>
    <definedName name="BExU7L7WPQSA0ELXZ0I86V33QCCJ" hidden="1">#REF!</definedName>
    <definedName name="BExU7MF1ZVPDHOSMCAXOSYICHZ4I" localSheetId="29" hidden="1">#REF!</definedName>
    <definedName name="BExU7MF1ZVPDHOSMCAXOSYICHZ4I" hidden="1">#REF!</definedName>
    <definedName name="BExU7O2BJ6D5YCKEL6FD2EFCWYRX" localSheetId="29" hidden="1">#REF!</definedName>
    <definedName name="BExU7O2BJ6D5YCKEL6FD2EFCWYRX" hidden="1">#REF!</definedName>
    <definedName name="BExU7Q0JS9YIUKUPNSSAIDK2KJAV" localSheetId="29" hidden="1">#REF!</definedName>
    <definedName name="BExU7Q0JS9YIUKUPNSSAIDK2KJAV" hidden="1">#REF!</definedName>
    <definedName name="BExU80I6AE5OU7P7F5V7HWIZBJ4P" localSheetId="29" hidden="1">#REF!</definedName>
    <definedName name="BExU80I6AE5OU7P7F5V7HWIZBJ4P" hidden="1">#REF!</definedName>
    <definedName name="BExU86NB26MCPYIISZ36HADONGT2" localSheetId="29" hidden="1">#REF!</definedName>
    <definedName name="BExU86NB26MCPYIISZ36HADONGT2" hidden="1">#REF!</definedName>
    <definedName name="BExU885EZZNSZV3GP298UJ8LB7OL" localSheetId="29" hidden="1">#REF!</definedName>
    <definedName name="BExU885EZZNSZV3GP298UJ8LB7OL" hidden="1">#REF!</definedName>
    <definedName name="BExU8FSAUP9TUZ1NO9WXK80QPHWV" localSheetId="29" hidden="1">#REF!</definedName>
    <definedName name="BExU8FSAUP9TUZ1NO9WXK80QPHWV" hidden="1">#REF!</definedName>
    <definedName name="BExU8KFLAN778MBN93NYZB0FV30G" localSheetId="29" hidden="1">#REF!</definedName>
    <definedName name="BExU8KFLAN778MBN93NYZB0FV30G" hidden="1">#REF!</definedName>
    <definedName name="BExU8PZC6845UUDFG9M8FTC3P3DK" localSheetId="29" hidden="1">#REF!</definedName>
    <definedName name="BExU8PZC6845UUDFG9M8FTC3P3DK" hidden="1">#REF!</definedName>
    <definedName name="BExU8UX9JX3XLB47YZ8GFXE0V7R2" localSheetId="29" hidden="1">#REF!</definedName>
    <definedName name="BExU8UX9JX3XLB47YZ8GFXE0V7R2" hidden="1">#REF!</definedName>
    <definedName name="BExU8WVGMRSFNWCNHODQ9JQCMZB0" localSheetId="29" hidden="1">#REF!</definedName>
    <definedName name="BExU8WVGMRSFNWCNHODQ9JQCMZB0" hidden="1">#REF!</definedName>
    <definedName name="BExU96M1J7P9DZQ3S9H0C12KGYTW" localSheetId="29" hidden="1">#REF!</definedName>
    <definedName name="BExU96M1J7P9DZQ3S9H0C12KGYTW" hidden="1">#REF!</definedName>
    <definedName name="BExU9F05OR1GZ3057R6UL3WPEIYI" localSheetId="29" hidden="1">#REF!</definedName>
    <definedName name="BExU9F05OR1GZ3057R6UL3WPEIYI" hidden="1">#REF!</definedName>
    <definedName name="BExU9GCSO5YILIKG6VAHN13DL75K" localSheetId="29" hidden="1">#REF!</definedName>
    <definedName name="BExU9GCSO5YILIKG6VAHN13DL75K" hidden="1">#REF!</definedName>
    <definedName name="BExU9KJOZLO15N11MJVN782NFGJ0" localSheetId="29" hidden="1">#REF!</definedName>
    <definedName name="BExU9KJOZLO15N11MJVN782NFGJ0" hidden="1">#REF!</definedName>
    <definedName name="BExU9LG29XU2K1GNKRO4438JYQZE" localSheetId="29" hidden="1">#REF!</definedName>
    <definedName name="BExU9LG29XU2K1GNKRO4438JYQZE" hidden="1">#REF!</definedName>
    <definedName name="BExU9RW36I5Z6JIXUIUB3PJH86LT" localSheetId="29" hidden="1">#REF!</definedName>
    <definedName name="BExU9RW36I5Z6JIXUIUB3PJH86LT" hidden="1">#REF!</definedName>
    <definedName name="BExU9WU19DJ2VAGISPFEGDWWOO4V" localSheetId="29" hidden="1">#REF!</definedName>
    <definedName name="BExU9WU19DJ2VAGISPFEGDWWOO4V" hidden="1">#REF!</definedName>
    <definedName name="BExUA28AO7OWDG3H23Q0CL4B7BHW" localSheetId="29" hidden="1">#REF!</definedName>
    <definedName name="BExUA28AO7OWDG3H23Q0CL4B7BHW" hidden="1">#REF!</definedName>
    <definedName name="BExUA34N2C083NSTAHQGZZ3BCYGK" localSheetId="29" hidden="1">#REF!</definedName>
    <definedName name="BExUA34N2C083NSTAHQGZZ3BCYGK" hidden="1">#REF!</definedName>
    <definedName name="BExUA5O923FFNEBY8BPO1TU3QGBM" localSheetId="29" hidden="1">#REF!</definedName>
    <definedName name="BExUA5O923FFNEBY8BPO1TU3QGBM" hidden="1">#REF!</definedName>
    <definedName name="BExUA6Q4K25VH452AQ3ZIRBCMS61" localSheetId="29" hidden="1">#REF!</definedName>
    <definedName name="BExUA6Q4K25VH452AQ3ZIRBCMS61" hidden="1">#REF!</definedName>
    <definedName name="BExUAFV4JMBSM2SKBQL9NHL0NIBS" localSheetId="29" hidden="1">#REF!</definedName>
    <definedName name="BExUAFV4JMBSM2SKBQL9NHL0NIBS" hidden="1">#REF!</definedName>
    <definedName name="BExUAMWQODKBXMRH1QCMJLJBF8M7" localSheetId="29" hidden="1">#REF!</definedName>
    <definedName name="BExUAMWQODKBXMRH1QCMJLJBF8M7" hidden="1">#REF!</definedName>
    <definedName name="BExUARUP0MX710TNZSAA01HUEAVC" localSheetId="29" hidden="1">#REF!</definedName>
    <definedName name="BExUARUP0MX710TNZSAA01HUEAVC" hidden="1">#REF!</definedName>
    <definedName name="BExUAX8WS5OPVLCDXRGKTU2QMTFO" localSheetId="29" hidden="1">#REF!</definedName>
    <definedName name="BExUAX8WS5OPVLCDXRGKTU2QMTFO" hidden="1">#REF!</definedName>
    <definedName name="BExUB1FYAZ433NX9GD7WGACX5IZD" localSheetId="29" hidden="1">#REF!</definedName>
    <definedName name="BExUB1FYAZ433NX9GD7WGACX5IZD" hidden="1">#REF!</definedName>
    <definedName name="BExUB8HLEXSBVPZ5AXNQEK96F1N4" localSheetId="29" hidden="1">#REF!</definedName>
    <definedName name="BExUB8HLEXSBVPZ5AXNQEK96F1N4" hidden="1">#REF!</definedName>
    <definedName name="BExUBCDVZIEA7YT0LPSMHL5ZSERQ" localSheetId="29" hidden="1">#REF!</definedName>
    <definedName name="BExUBCDVZIEA7YT0LPSMHL5ZSERQ" hidden="1">#REF!</definedName>
    <definedName name="BExUBDA8WU087BUIMXC1U1CKA2RA" localSheetId="29" hidden="1">#REF!</definedName>
    <definedName name="BExUBDA8WU087BUIMXC1U1CKA2RA" hidden="1">#REF!</definedName>
    <definedName name="BExUBKXBUCN760QYU7Q8GESBWOQH" localSheetId="29" hidden="1">#REF!</definedName>
    <definedName name="BExUBKXBUCN760QYU7Q8GESBWOQH" hidden="1">#REF!</definedName>
    <definedName name="BExUBL83ED0P076RN9RJ8P1MZ299" localSheetId="29" hidden="1">#REF!</definedName>
    <definedName name="BExUBL83ED0P076RN9RJ8P1MZ299" hidden="1">#REF!</definedName>
    <definedName name="BExUC1EPS2CZ5CKFA0AQRIVRSHS8" localSheetId="29" hidden="1">#REF!</definedName>
    <definedName name="BExUC1EPS2CZ5CKFA0AQRIVRSHS8" hidden="1">#REF!</definedName>
    <definedName name="BExUC623BDYEODBN0N4DO6PJQ7NU" localSheetId="29" hidden="1">#REF!</definedName>
    <definedName name="BExUC623BDYEODBN0N4DO6PJQ7NU" hidden="1">#REF!</definedName>
    <definedName name="BExUC8WH8TCKBB5313JGYYQ1WFLT" localSheetId="29" hidden="1">#REF!</definedName>
    <definedName name="BExUC8WH8TCKBB5313JGYYQ1WFLT" hidden="1">#REF!</definedName>
    <definedName name="BExUCAP7GOSYPHMQKK6719YLSDIQ" localSheetId="29" hidden="1">#REF!</definedName>
    <definedName name="BExUCAP7GOSYPHMQKK6719YLSDIQ" hidden="1">#REF!</definedName>
    <definedName name="BExUCFCDK6SPH86I6STXX8X3WMC4" localSheetId="29" hidden="1">#REF!</definedName>
    <definedName name="BExUCFCDK6SPH86I6STXX8X3WMC4" hidden="1">#REF!</definedName>
    <definedName name="BExUCKL98JB87L3I6T6IFSWJNYAB" localSheetId="29" hidden="1">#REF!</definedName>
    <definedName name="BExUCKL98JB87L3I6T6IFSWJNYAB" hidden="1">#REF!</definedName>
    <definedName name="BExUCLC6AQ5KR6LXSAXV4QQ8ASVG" localSheetId="29" hidden="1">#REF!</definedName>
    <definedName name="BExUCLC6AQ5KR6LXSAXV4QQ8ASVG" hidden="1">#REF!</definedName>
    <definedName name="BExUD4IOJ12X3PJG5WXNNGDRCKAP" localSheetId="29" hidden="1">#REF!</definedName>
    <definedName name="BExUD4IOJ12X3PJG5WXNNGDRCKAP" hidden="1">#REF!</definedName>
    <definedName name="BExUD9WX9BWK72UWVSLYZJLAY5VY" localSheetId="29" hidden="1">#REF!</definedName>
    <definedName name="BExUD9WX9BWK72UWVSLYZJLAY5VY" hidden="1">#REF!</definedName>
    <definedName name="BExUDEV0CYVO7Y5IQQBEJ6FUY9S6" localSheetId="29" hidden="1">#REF!</definedName>
    <definedName name="BExUDEV0CYVO7Y5IQQBEJ6FUY9S6" hidden="1">#REF!</definedName>
    <definedName name="BExUDWOXQGIZW0EAIIYLQUPXF8YV" localSheetId="29" hidden="1">#REF!</definedName>
    <definedName name="BExUDWOXQGIZW0EAIIYLQUPXF8YV" hidden="1">#REF!</definedName>
    <definedName name="BExUDXAIC17W1FUU8Z10XUAVB7CS" localSheetId="29" hidden="1">#REF!</definedName>
    <definedName name="BExUDXAIC17W1FUU8Z10XUAVB7CS" hidden="1">#REF!</definedName>
    <definedName name="BExUE5OMY7OAJQ9WR8C8HG311ORP" localSheetId="29" hidden="1">#REF!</definedName>
    <definedName name="BExUE5OMY7OAJQ9WR8C8HG311ORP" hidden="1">#REF!</definedName>
    <definedName name="BExUEFKOQWXXGRNLAOJV2BJ66UB8" localSheetId="29" hidden="1">#REF!</definedName>
    <definedName name="BExUEFKOQWXXGRNLAOJV2BJ66UB8" hidden="1">#REF!</definedName>
    <definedName name="BExUEJGX3OQQP5KFRJSRCZ70EI9V" localSheetId="29" hidden="1">#REF!</definedName>
    <definedName name="BExUEJGX3OQQP5KFRJSRCZ70EI9V" hidden="1">#REF!</definedName>
    <definedName name="BExUEKDB2RWXF3WMTZ6JSBCHNSDT" localSheetId="29" hidden="1">#REF!</definedName>
    <definedName name="BExUEKDB2RWXF3WMTZ6JSBCHNSDT" hidden="1">#REF!</definedName>
    <definedName name="BExUEYR71COFS2X8PDNU21IPMQEU" localSheetId="29" hidden="1">#REF!</definedName>
    <definedName name="BExUEYR71COFS2X8PDNU21IPMQEU" hidden="1">#REF!</definedName>
    <definedName name="BExVPRLJ9I6RX45EDVFSQGCPJSOK" localSheetId="29" hidden="1">#REF!</definedName>
    <definedName name="BExVPRLJ9I6RX45EDVFSQGCPJSOK" hidden="1">#REF!</definedName>
    <definedName name="BExVRFU8RWFT8A80ZVAW185SG2G6" localSheetId="29" hidden="1">#REF!</definedName>
    <definedName name="BExVRFU8RWFT8A80ZVAW185SG2G6" hidden="1">#REF!</definedName>
    <definedName name="BExVSJ3NHETBAIZTZQSM8LAVT76V" localSheetId="29" hidden="1">#REF!</definedName>
    <definedName name="BExVSJ3NHETBAIZTZQSM8LAVT76V" hidden="1">#REF!</definedName>
    <definedName name="BExVSL787C8E4HFQZ2NVLT35I2XV" localSheetId="29" hidden="1">#REF!</definedName>
    <definedName name="BExVSL787C8E4HFQZ2NVLT35I2XV" hidden="1">#REF!</definedName>
    <definedName name="BExVSTFTVV14SFGHQUOJL5SQ5TX9" localSheetId="29" hidden="1">#REF!</definedName>
    <definedName name="BExVSTFTVV14SFGHQUOJL5SQ5TX9" hidden="1">#REF!</definedName>
    <definedName name="BExVT017S14M5X928ARKQ2GNUFE0" localSheetId="29" hidden="1">#REF!</definedName>
    <definedName name="BExVT017S14M5X928ARKQ2GNUFE0" hidden="1">#REF!</definedName>
    <definedName name="BExVT3MPE8LQ5JFN3HQIFKSQ80U4" localSheetId="29" hidden="1">#REF!</definedName>
    <definedName name="BExVT3MPE8LQ5JFN3HQIFKSQ80U4" hidden="1">#REF!</definedName>
    <definedName name="BExVT7TRK3NZHPME2TFBXOF1WBR9" localSheetId="29" hidden="1">#REF!</definedName>
    <definedName name="BExVT7TRK3NZHPME2TFBXOF1WBR9" hidden="1">#REF!</definedName>
    <definedName name="BExVT9H0R0T7WGQAAC0HABMG54YM" localSheetId="29" hidden="1">#REF!</definedName>
    <definedName name="BExVT9H0R0T7WGQAAC0HABMG54YM" hidden="1">#REF!</definedName>
    <definedName name="BExVTAO57POUXSZQJQ6MABMZQA13" localSheetId="29" hidden="1">#REF!</definedName>
    <definedName name="BExVTAO57POUXSZQJQ6MABMZQA13" hidden="1">#REF!</definedName>
    <definedName name="BExVTCMDDEDGLUIMUU6BSFHEWTOP" localSheetId="29" hidden="1">#REF!</definedName>
    <definedName name="BExVTCMDDEDGLUIMUU6BSFHEWTOP" hidden="1">#REF!</definedName>
    <definedName name="BExVTCMDQMLKRA2NQR72XU6Y54IK" localSheetId="29" hidden="1">#REF!</definedName>
    <definedName name="BExVTCMDQMLKRA2NQR72XU6Y54IK" hidden="1">#REF!</definedName>
    <definedName name="BExVTCRV8FQ5U9OYWWL44N6KFNHU" localSheetId="29" hidden="1">#REF!</definedName>
    <definedName name="BExVTCRV8FQ5U9OYWWL44N6KFNHU" hidden="1">#REF!</definedName>
    <definedName name="BExVTNESHPVG0A0KZ7BRX26MS0PF" localSheetId="29" hidden="1">#REF!</definedName>
    <definedName name="BExVTNESHPVG0A0KZ7BRX26MS0PF" hidden="1">#REF!</definedName>
    <definedName name="BExVTTJVTNRSBHBTUZ78WG2JM5MK" localSheetId="29" hidden="1">#REF!</definedName>
    <definedName name="BExVTTJVTNRSBHBTUZ78WG2JM5MK" hidden="1">#REF!</definedName>
    <definedName name="BExVTXLMYR87BC04D1ERALPUFVPG" localSheetId="29" hidden="1">#REF!</definedName>
    <definedName name="BExVTXLMYR87BC04D1ERALPUFVPG" hidden="1">#REF!</definedName>
    <definedName name="BExVUL9V3H8ZF6Y72LQBBN639YAA" localSheetId="29" hidden="1">#REF!</definedName>
    <definedName name="BExVUL9V3H8ZF6Y72LQBBN639YAA" hidden="1">#REF!</definedName>
    <definedName name="BExVUZT95UAU8XG5X9XSE25CHQGA" localSheetId="29" hidden="1">#REF!</definedName>
    <definedName name="BExVUZT95UAU8XG5X9XSE25CHQGA" hidden="1">#REF!</definedName>
    <definedName name="BExVV5T14N2HZIK7HQ4P2KG09U0J" localSheetId="29" hidden="1">#REF!</definedName>
    <definedName name="BExVV5T14N2HZIK7HQ4P2KG09U0J" hidden="1">#REF!</definedName>
    <definedName name="BExVV7R410VYLADLX9LNG63ID6H1" localSheetId="29" hidden="1">#REF!</definedName>
    <definedName name="BExVV7R410VYLADLX9LNG63ID6H1" hidden="1">#REF!</definedName>
    <definedName name="BExVVAAVDXGWAVI6J2W0BCU58MBM" localSheetId="29" hidden="1">#REF!</definedName>
    <definedName name="BExVVAAVDXGWAVI6J2W0BCU58MBM" hidden="1">#REF!</definedName>
    <definedName name="BExVVCEED4JEKF59OV0G3T4XFMFO" localSheetId="29" hidden="1">#REF!</definedName>
    <definedName name="BExVVCEED4JEKF59OV0G3T4XFMFO" hidden="1">#REF!</definedName>
    <definedName name="BExVVPFO2J7FMSRPD36909HN4BZJ" localSheetId="29" hidden="1">#REF!</definedName>
    <definedName name="BExVVPFO2J7FMSRPD36909HN4BZJ" hidden="1">#REF!</definedName>
    <definedName name="BExVVQ19AQ3VCARJOC38SF7OYE9Y" localSheetId="29" hidden="1">#REF!</definedName>
    <definedName name="BExVVQ19AQ3VCARJOC38SF7OYE9Y" hidden="1">#REF!</definedName>
    <definedName name="BExVVQ19TAECID45CS4HXT1RD3AQ" localSheetId="29" hidden="1">#REF!</definedName>
    <definedName name="BExVVQ19TAECID45CS4HXT1RD3AQ" hidden="1">#REF!</definedName>
    <definedName name="BExVVYKOYB7OX8Y0B4UIUF79PVDO" localSheetId="29" hidden="1">#REF!</definedName>
    <definedName name="BExVVYKOYB7OX8Y0B4UIUF79PVDO" hidden="1">#REF!</definedName>
    <definedName name="BExVW3YV5XGIVJ97UUPDJGJ2P15B" localSheetId="29" hidden="1">#REF!</definedName>
    <definedName name="BExVW3YV5XGIVJ97UUPDJGJ2P15B" hidden="1">#REF!</definedName>
    <definedName name="BExVW5X571GEYR5SCU1Z2DHKWM79" localSheetId="29" hidden="1">#REF!</definedName>
    <definedName name="BExVW5X571GEYR5SCU1Z2DHKWM79" hidden="1">#REF!</definedName>
    <definedName name="BExVW6YTKA098AF57M4PHNQ54XMH" localSheetId="29" hidden="1">#REF!</definedName>
    <definedName name="BExVW6YTKA098AF57M4PHNQ54XMH" hidden="1">#REF!</definedName>
    <definedName name="BExVWHRDIJBRFANMKJFY05BHP7RS" localSheetId="29" hidden="1">#REF!</definedName>
    <definedName name="BExVWHRDIJBRFANMKJFY05BHP7RS" hidden="1">#REF!</definedName>
    <definedName name="BExVWINKCH0V0NUWH363SMXAZE62" localSheetId="29" hidden="1">#REF!</definedName>
    <definedName name="BExVWINKCH0V0NUWH363SMXAZE62" hidden="1">#REF!</definedName>
    <definedName name="BExVWYU8EK669NP172GEIGCTVPPA" localSheetId="29" hidden="1">#REF!</definedName>
    <definedName name="BExVWYU8EK669NP172GEIGCTVPPA" hidden="1">#REF!</definedName>
    <definedName name="BExVX3XN2DRJKL8EDBIG58RYQ36R" localSheetId="29" hidden="1">#REF!</definedName>
    <definedName name="BExVX3XN2DRJKL8EDBIG58RYQ36R" hidden="1">#REF!</definedName>
    <definedName name="BExVXBA38Z5WNQUH39HHZ2SAMC1T" localSheetId="29" hidden="1">#REF!</definedName>
    <definedName name="BExVXBA38Z5WNQUH39HHZ2SAMC1T" hidden="1">#REF!</definedName>
    <definedName name="BExVXDZ63PUART77BBR5SI63TPC6" localSheetId="29" hidden="1">#REF!</definedName>
    <definedName name="BExVXDZ63PUART77BBR5SI63TPC6" hidden="1">#REF!</definedName>
    <definedName name="BExVXHKI6LFYMGWISMPACMO247HL" localSheetId="29" hidden="1">#REF!</definedName>
    <definedName name="BExVXHKI6LFYMGWISMPACMO247HL" hidden="1">#REF!</definedName>
    <definedName name="BExVXK9SK580O7MYHVNJ3V911ALP" localSheetId="29" hidden="1">#REF!</definedName>
    <definedName name="BExVXK9SK580O7MYHVNJ3V911ALP" hidden="1">#REF!</definedName>
    <definedName name="BExVXLX2BZ5EF2X6R41BTKRJR1NM" localSheetId="29" hidden="1">#REF!</definedName>
    <definedName name="BExVXLX2BZ5EF2X6R41BTKRJR1NM" hidden="1">#REF!</definedName>
    <definedName name="BExVXYT01U5IPYA7E44FWS6KCEFC" localSheetId="29" hidden="1">#REF!</definedName>
    <definedName name="BExVXYT01U5IPYA7E44FWS6KCEFC" hidden="1">#REF!</definedName>
    <definedName name="BExVY11V7U1SAY4QKYE0PBSPD7LW" localSheetId="29" hidden="1">#REF!</definedName>
    <definedName name="BExVY11V7U1SAY4QKYE0PBSPD7LW" hidden="1">#REF!</definedName>
    <definedName name="BExVY1SV37DL5YU59HS4IG3VBCP4" localSheetId="29" hidden="1">#REF!</definedName>
    <definedName name="BExVY1SV37DL5YU59HS4IG3VBCP4" hidden="1">#REF!</definedName>
    <definedName name="BExVY3WFGJKSQA08UF9NCMST928Y" localSheetId="29" hidden="1">#REF!</definedName>
    <definedName name="BExVY3WFGJKSQA08UF9NCMST928Y" hidden="1">#REF!</definedName>
    <definedName name="BExVY954UOEVQEIC5OFO4NEWVKAQ" localSheetId="29" hidden="1">#REF!</definedName>
    <definedName name="BExVY954UOEVQEIC5OFO4NEWVKAQ" hidden="1">#REF!</definedName>
    <definedName name="BExVYHDYIV5397LC02V4FEP8VD6W" localSheetId="29" hidden="1">#REF!</definedName>
    <definedName name="BExVYHDYIV5397LC02V4FEP8VD6W" hidden="1">#REF!</definedName>
    <definedName name="BExVYO4NFDGC4ZOGHANQWX5CH4BT" localSheetId="29" hidden="1">#REF!</definedName>
    <definedName name="BExVYO4NFDGC4ZOGHANQWX5CH4BT" hidden="1">#REF!</definedName>
    <definedName name="BExVYOVIZDA18YIQ0A30Q052PCAK" localSheetId="29" hidden="1">#REF!</definedName>
    <definedName name="BExVYOVIZDA18YIQ0A30Q052PCAK" hidden="1">#REF!</definedName>
    <definedName name="BExVYPS2R6B75R1EFIUJ6G5TE4Q4" localSheetId="29" hidden="1">#REF!</definedName>
    <definedName name="BExVYPS2R6B75R1EFIUJ6G5TE4Q4" hidden="1">#REF!</definedName>
    <definedName name="BExVYQIXPEM6J4JVP78BRHIC05PV" localSheetId="29" hidden="1">#REF!</definedName>
    <definedName name="BExVYQIXPEM6J4JVP78BRHIC05PV" hidden="1">#REF!</definedName>
    <definedName name="BExVYVGWN7SONLVDH9WJ2F1JS264" localSheetId="29" hidden="1">#REF!</definedName>
    <definedName name="BExVYVGWN7SONLVDH9WJ2F1JS264" hidden="1">#REF!</definedName>
    <definedName name="BExVZ40HNAZRM8JHYYNQ7F6A4GU0" localSheetId="29" hidden="1">#REF!</definedName>
    <definedName name="BExVZ40HNAZRM8JHYYNQ7F6A4GU0" hidden="1">#REF!</definedName>
    <definedName name="BExVZ7WRO17PYILJEJGPQCO5IL66" localSheetId="29" hidden="1">#REF!</definedName>
    <definedName name="BExVZ7WRO17PYILJEJGPQCO5IL66" hidden="1">#REF!</definedName>
    <definedName name="BExVZ9EO732IK6MNMG17Y1EFTJQC" localSheetId="29" hidden="1">#REF!</definedName>
    <definedName name="BExVZ9EO732IK6MNMG17Y1EFTJQC" hidden="1">#REF!</definedName>
    <definedName name="BExVZB1Y5J4UL2LKK0363EU7GIJ1" localSheetId="29" hidden="1">#REF!</definedName>
    <definedName name="BExVZB1Y5J4UL2LKK0363EU7GIJ1" hidden="1">#REF!</definedName>
    <definedName name="BExVZGQXYK2ICC9JSNFPRHBD5KNU" localSheetId="29" hidden="1">#REF!</definedName>
    <definedName name="BExVZGQXYK2ICC9JSNFPRHBD5KNU" hidden="1">#REF!</definedName>
    <definedName name="BExVZJQVO5LQ0BJH5JEN5NOBIAF6" localSheetId="29" hidden="1">#REF!</definedName>
    <definedName name="BExVZJQVO5LQ0BJH5JEN5NOBIAF6" hidden="1">#REF!</definedName>
    <definedName name="BExVZNXWS91RD7NXV5NE2R3C8WW7" localSheetId="29" hidden="1">#REF!</definedName>
    <definedName name="BExVZNXWS91RD7NXV5NE2R3C8WW7" hidden="1">#REF!</definedName>
    <definedName name="BExW008AGT1ZRN5DFG4YOH5F7G47" localSheetId="29" hidden="1">#REF!</definedName>
    <definedName name="BExW008AGT1ZRN5DFG4YOH5F7G47" hidden="1">#REF!</definedName>
    <definedName name="BExW0386REQRCQCVT9BCX80UPTRY" localSheetId="29" hidden="1">#REF!</definedName>
    <definedName name="BExW0386REQRCQCVT9BCX80UPTRY" hidden="1">#REF!</definedName>
    <definedName name="BExW0FYP4WXY71CYUG40SUBG9UWU" localSheetId="29" hidden="1">#REF!</definedName>
    <definedName name="BExW0FYP4WXY71CYUG40SUBG9UWU" hidden="1">#REF!</definedName>
    <definedName name="BExW0MPJNQOJ7D6U780WU5XBL97X" localSheetId="29" hidden="1">#REF!</definedName>
    <definedName name="BExW0MPJNQOJ7D6U780WU5XBL97X" hidden="1">#REF!</definedName>
    <definedName name="BExW0RI61B4VV0ARXTFVBAWRA1C5" localSheetId="29" hidden="1">#REF!</definedName>
    <definedName name="BExW0RI61B4VV0ARXTFVBAWRA1C5" hidden="1">#REF!</definedName>
    <definedName name="BExW0Y8T85LBE0WS6FPX6ILTX9ON" localSheetId="29" hidden="1">#REF!</definedName>
    <definedName name="BExW0Y8T85LBE0WS6FPX6ILTX9ON" hidden="1">#REF!</definedName>
    <definedName name="BExW1BVUYQTKMOR56MW7RVRX4L1L" localSheetId="29" hidden="1">#REF!</definedName>
    <definedName name="BExW1BVUYQTKMOR56MW7RVRX4L1L" hidden="1">#REF!</definedName>
    <definedName name="BExW1F1220628FOMTW5UAATHRJHK" localSheetId="29" hidden="1">#REF!</definedName>
    <definedName name="BExW1F1220628FOMTW5UAATHRJHK" hidden="1">#REF!</definedName>
    <definedName name="BExW1PTHB0NZUF0GTD2J1UUL693E" localSheetId="29" hidden="1">#REF!</definedName>
    <definedName name="BExW1PTHB0NZUF0GTD2J1UUL693E" hidden="1">#REF!</definedName>
    <definedName name="BExW1TKA0Z9OP2DTG50GZR5EG8C7" localSheetId="29" hidden="1">#REF!</definedName>
    <definedName name="BExW1TKA0Z9OP2DTG50GZR5EG8C7" hidden="1">#REF!</definedName>
    <definedName name="BExW1U0JLKQ094DW5MMOI8UHO09V" localSheetId="29" hidden="1">#REF!</definedName>
    <definedName name="BExW1U0JLKQ094DW5MMOI8UHO09V" hidden="1">#REF!</definedName>
    <definedName name="BExW1WK6J1TDP29S3QDPTYZJBLIW" localSheetId="29" hidden="1">#REF!</definedName>
    <definedName name="BExW1WK6J1TDP29S3QDPTYZJBLIW" hidden="1">#REF!</definedName>
    <definedName name="BExW283NP9D366XFPXLGSCI5UB0L" localSheetId="29" hidden="1">#REF!</definedName>
    <definedName name="BExW283NP9D366XFPXLGSCI5UB0L" hidden="1">#REF!</definedName>
    <definedName name="BExW2H3C8WJSBW5FGTFKVDVJC4CL" localSheetId="29" hidden="1">#REF!</definedName>
    <definedName name="BExW2H3C8WJSBW5FGTFKVDVJC4CL" hidden="1">#REF!</definedName>
    <definedName name="BExW2MSCKPGF5K3I7TL4KF5ISUOL" localSheetId="29" hidden="1">#REF!</definedName>
    <definedName name="BExW2MSCKPGF5K3I7TL4KF5ISUOL" hidden="1">#REF!</definedName>
    <definedName name="BExW2SMO90FU9W8DVVES6Q4E6BZR" localSheetId="29" hidden="1">#REF!</definedName>
    <definedName name="BExW2SMO90FU9W8DVVES6Q4E6BZR" hidden="1">#REF!</definedName>
    <definedName name="BExW36V9N91OHCUMGWJQL3I5P4JK" localSheetId="29" hidden="1">#REF!</definedName>
    <definedName name="BExW36V9N91OHCUMGWJQL3I5P4JK" hidden="1">#REF!</definedName>
    <definedName name="BExW39V04HTFFQE7DAW9MAJT0NNF" localSheetId="29" hidden="1">#REF!</definedName>
    <definedName name="BExW39V04HTFFQE7DAW9MAJT0NNF" hidden="1">#REF!</definedName>
    <definedName name="BExW3ECU6QPMV99AITCPHAG0CGYK" localSheetId="29" hidden="1">#REF!</definedName>
    <definedName name="BExW3ECU6QPMV99AITCPHAG0CGYK" hidden="1">#REF!</definedName>
    <definedName name="BExW3EIBA1J9Q9NA9VCGZGRS8WV7" localSheetId="29" hidden="1">#REF!</definedName>
    <definedName name="BExW3EIBA1J9Q9NA9VCGZGRS8WV7" hidden="1">#REF!</definedName>
    <definedName name="BExW3FEO8FI8N6AGQKYEG4SQVJWB" localSheetId="29" hidden="1">#REF!</definedName>
    <definedName name="BExW3FEO8FI8N6AGQKYEG4SQVJWB" hidden="1">#REF!</definedName>
    <definedName name="BExW3GB28STOMJUSZEIA7YKYNS4Y" localSheetId="29" hidden="1">#REF!</definedName>
    <definedName name="BExW3GB28STOMJUSZEIA7YKYNS4Y" hidden="1">#REF!</definedName>
    <definedName name="BExW3T1K638HT5E0Y8MMK108P5JT" localSheetId="29" hidden="1">#REF!</definedName>
    <definedName name="BExW3T1K638HT5E0Y8MMK108P5JT" hidden="1">#REF!</definedName>
    <definedName name="BExW3U3D6FTAFTK3Q7DSA9FY454Q" localSheetId="29" hidden="1">#REF!</definedName>
    <definedName name="BExW3U3D6FTAFTK3Q7DSA9FY454Q" hidden="1">#REF!</definedName>
    <definedName name="BExW4217ZHL9VO39POSTJOD090WU" localSheetId="29" hidden="1">#REF!</definedName>
    <definedName name="BExW4217ZHL9VO39POSTJOD090WU" hidden="1">#REF!</definedName>
    <definedName name="BExW4GPW71EBF8XPS2QGVQHBCDX3" localSheetId="29" hidden="1">#REF!</definedName>
    <definedName name="BExW4GPW71EBF8XPS2QGVQHBCDX3" hidden="1">#REF!</definedName>
    <definedName name="BExW4JKC5837JBPCOJV337ZVYYY3" localSheetId="29" hidden="1">#REF!</definedName>
    <definedName name="BExW4JKC5837JBPCOJV337ZVYYY3" hidden="1">#REF!</definedName>
    <definedName name="BExW4O2DBZGV8KGBO9EB4BAXIH4Y" localSheetId="29" hidden="1">#REF!</definedName>
    <definedName name="BExW4O2DBZGV8KGBO9EB4BAXIH4Y" hidden="1">#REF!</definedName>
    <definedName name="BExW4QR9FV9MP5K610THBSM51RYO" localSheetId="29" hidden="1">#REF!</definedName>
    <definedName name="BExW4QR9FV9MP5K610THBSM51RYO" hidden="1">#REF!</definedName>
    <definedName name="BExW4Z029R9E19ZENN3WEA3VDAD1" localSheetId="29" hidden="1">#REF!</definedName>
    <definedName name="BExW4Z029R9E19ZENN3WEA3VDAD1" hidden="1">#REF!</definedName>
    <definedName name="BExW53SPLW3K0Y0ZVTM4NYF1B2YH" localSheetId="29" hidden="1">#REF!</definedName>
    <definedName name="BExW53SPLW3K0Y0ZVTM4NYF1B2YH" hidden="1">#REF!</definedName>
    <definedName name="BExW591F7X34FVKJ2OUT09PFUW1B" localSheetId="29" hidden="1">#REF!</definedName>
    <definedName name="BExW591F7X34FVKJ2OUT09PFUW1B" hidden="1">#REF!</definedName>
    <definedName name="BExW5AZNT6IAZGNF2C879ODHY1B8" localSheetId="29" hidden="1">#REF!</definedName>
    <definedName name="BExW5AZNT6IAZGNF2C879ODHY1B8" hidden="1">#REF!</definedName>
    <definedName name="BExW5F6OUXHEWQU5VYE7W7P8DD78" localSheetId="29" hidden="1">#REF!</definedName>
    <definedName name="BExW5F6OUXHEWQU5VYE7W7P8DD78" hidden="1">#REF!</definedName>
    <definedName name="BExW5WPU27WD4NWZOT0ZEJIDLX5J" localSheetId="29" hidden="1">#REF!</definedName>
    <definedName name="BExW5WPU27WD4NWZOT0ZEJIDLX5J" hidden="1">#REF!</definedName>
    <definedName name="BExW5YD97EMSUYC4KDEFH1FB4FY3" localSheetId="29" hidden="1">#REF!</definedName>
    <definedName name="BExW5YD97EMSUYC4KDEFH1FB4FY3" hidden="1">#REF!</definedName>
    <definedName name="BExW5Z469DSRWTA6T0KVLA7SMIPL" localSheetId="29" hidden="1">#REF!</definedName>
    <definedName name="BExW5Z469DSRWTA6T0KVLA7SMIPL" hidden="1">#REF!</definedName>
    <definedName name="BExW62ETJAPBX5X53FTGUCHZXI2K" localSheetId="29" hidden="1">#REF!</definedName>
    <definedName name="BExW62ETJAPBX5X53FTGUCHZXI2K" hidden="1">#REF!</definedName>
    <definedName name="BExW660AV1TUV2XNUPD65RZR3QOO" localSheetId="29" hidden="1">#REF!</definedName>
    <definedName name="BExW660AV1TUV2XNUPD65RZR3QOO" hidden="1">#REF!</definedName>
    <definedName name="BExW66LVVZK656PQY1257QMHP2AY" localSheetId="29" hidden="1">#REF!</definedName>
    <definedName name="BExW66LVVZK656PQY1257QMHP2AY" hidden="1">#REF!</definedName>
    <definedName name="BExW6EJPHAP1TWT380AZLXNHR22P" localSheetId="29" hidden="1">#REF!</definedName>
    <definedName name="BExW6EJPHAP1TWT380AZLXNHR22P" hidden="1">#REF!</definedName>
    <definedName name="BExW6G1PJ38H10DVLL8WPQ736OEB" localSheetId="29" hidden="1">#REF!</definedName>
    <definedName name="BExW6G1PJ38H10DVLL8WPQ736OEB" hidden="1">#REF!</definedName>
    <definedName name="BExW794A74Z5F2K8LVQLD6VSKXUE" localSheetId="29" hidden="1">#REF!</definedName>
    <definedName name="BExW794A74Z5F2K8LVQLD6VSKXUE" hidden="1">#REF!</definedName>
    <definedName name="BExW7Q1TQ8E6G4WYYNSOMV43S95R" localSheetId="29" hidden="1">#REF!</definedName>
    <definedName name="BExW7Q1TQ8E6G4WYYNSOMV43S95R" hidden="1">#REF!</definedName>
    <definedName name="BExW7XZTFZV0N9YM9S4PM74A5X2O" localSheetId="29" hidden="1">#REF!</definedName>
    <definedName name="BExW7XZTFZV0N9YM9S4PM74A5X2O" hidden="1">#REF!</definedName>
    <definedName name="BExW8K0SSIPSKBVP06IJ71600HJZ" localSheetId="29" hidden="1">#REF!</definedName>
    <definedName name="BExW8K0SSIPSKBVP06IJ71600HJZ" hidden="1">#REF!</definedName>
    <definedName name="BExW8T0GVY3ZYO4ACSBLHS8SH895" localSheetId="29" hidden="1">#REF!</definedName>
    <definedName name="BExW8T0GVY3ZYO4ACSBLHS8SH895" hidden="1">#REF!</definedName>
    <definedName name="BExW8YEP73JMMU9HZ08PM4WHJQZ4" localSheetId="29" hidden="1">#REF!</definedName>
    <definedName name="BExW8YEP73JMMU9HZ08PM4WHJQZ4" hidden="1">#REF!</definedName>
    <definedName name="BExW937AT53OZQRHNWQZ5BVH24IE" localSheetId="29" hidden="1">#REF!</definedName>
    <definedName name="BExW937AT53OZQRHNWQZ5BVH24IE" hidden="1">#REF!</definedName>
    <definedName name="BExW95LN5N0LYFFVP7GJEGDVDLF0" localSheetId="29" hidden="1">#REF!</definedName>
    <definedName name="BExW95LN5N0LYFFVP7GJEGDVDLF0" hidden="1">#REF!</definedName>
    <definedName name="BExW967733Q8RAJOHR2GJ3HO8JIW" localSheetId="29" hidden="1">#REF!</definedName>
    <definedName name="BExW967733Q8RAJOHR2GJ3HO8JIW" hidden="1">#REF!</definedName>
    <definedName name="BExW9POK1KIOI0ALS5MZIKTDIYMA" localSheetId="29" hidden="1">#REF!</definedName>
    <definedName name="BExW9POK1KIOI0ALS5MZIKTDIYMA" hidden="1">#REF!</definedName>
    <definedName name="BExXLDE6PN4ESWT3LXJNQCY94NE4" localSheetId="29" hidden="1">#REF!</definedName>
    <definedName name="BExXLDE6PN4ESWT3LXJNQCY94NE4" hidden="1">#REF!</definedName>
    <definedName name="BExXLQVPK2H3IF0NDDA5CT612EUK" localSheetId="29" hidden="1">#REF!</definedName>
    <definedName name="BExXLQVPK2H3IF0NDDA5CT612EUK" hidden="1">#REF!</definedName>
    <definedName name="BExXLR6IO70TYTACKQH9M5PGV24J" localSheetId="29" hidden="1">#REF!</definedName>
    <definedName name="BExXLR6IO70TYTACKQH9M5PGV24J" hidden="1">#REF!</definedName>
    <definedName name="BExXM065WOLYRYHGHOJE0OOFXA4M" localSheetId="29" hidden="1">#REF!</definedName>
    <definedName name="BExXM065WOLYRYHGHOJE0OOFXA4M" hidden="1">#REF!</definedName>
    <definedName name="BExXM3GUNXVDM82KUR17NNUMQCNI" localSheetId="29" hidden="1">#REF!</definedName>
    <definedName name="BExXM3GUNXVDM82KUR17NNUMQCNI" hidden="1">#REF!</definedName>
    <definedName name="BExXMA28M8SH7MKIGETSDA72WUIZ" localSheetId="29" hidden="1">#REF!</definedName>
    <definedName name="BExXMA28M8SH7MKIGETSDA72WUIZ" hidden="1">#REF!</definedName>
    <definedName name="BExXMOLHIAHDLFSA31PUB36SC3I9" localSheetId="29" hidden="1">#REF!</definedName>
    <definedName name="BExXMOLHIAHDLFSA31PUB36SC3I9" hidden="1">#REF!</definedName>
    <definedName name="BExXMT8T5Z3M2JBQN65X2LKH0YQI" localSheetId="29" hidden="1">#REF!</definedName>
    <definedName name="BExXMT8T5Z3M2JBQN65X2LKH0YQI" hidden="1">#REF!</definedName>
    <definedName name="BExXN1XNO7H60M9X1E7EVWFJDM5N" localSheetId="29" hidden="1">#REF!</definedName>
    <definedName name="BExXN1XNO7H60M9X1E7EVWFJDM5N" hidden="1">#REF!</definedName>
    <definedName name="BExXN1XOOOY51EZQ6II0LWEU2OYT" localSheetId="29" hidden="1">#REF!</definedName>
    <definedName name="BExXN1XOOOY51EZQ6II0LWEU2OYT" hidden="1">#REF!</definedName>
    <definedName name="BExXN22ZOTIW49GPLWFYKVM90FNZ" localSheetId="29" hidden="1">#REF!</definedName>
    <definedName name="BExXN22ZOTIW49GPLWFYKVM90FNZ" hidden="1">#REF!</definedName>
    <definedName name="BExXN6QAP8UJQVN4R4BQKPP4QK35" localSheetId="29" hidden="1">#REF!</definedName>
    <definedName name="BExXN6QAP8UJQVN4R4BQKPP4QK35" hidden="1">#REF!</definedName>
    <definedName name="BExXNBOA39T2X6Y5Y5GZ5DDNA1AX" localSheetId="29" hidden="1">#REF!</definedName>
    <definedName name="BExXNBOA39T2X6Y5Y5GZ5DDNA1AX" hidden="1">#REF!</definedName>
    <definedName name="BExXNBZ1BRDK73S9XPRR1645KLVB" localSheetId="29" hidden="1">#REF!</definedName>
    <definedName name="BExXNBZ1BRDK73S9XPRR1645KLVB" hidden="1">#REF!</definedName>
    <definedName name="BExXND6872VJ3M2PGT056WQMWBHD" localSheetId="29" hidden="1">#REF!</definedName>
    <definedName name="BExXND6872VJ3M2PGT056WQMWBHD" hidden="1">#REF!</definedName>
    <definedName name="BExXNPM24UN2PGVL9D1TUBFRIKR4" localSheetId="29" hidden="1">#REF!</definedName>
    <definedName name="BExXNPM24UN2PGVL9D1TUBFRIKR4" hidden="1">#REF!</definedName>
    <definedName name="BExXNWCR6WOY5G3VTC96QCIFQE0E" localSheetId="29" hidden="1">#REF!</definedName>
    <definedName name="BExXNWCR6WOY5G3VTC96QCIFQE0E" hidden="1">#REF!</definedName>
    <definedName name="BExXNWYB165VO9MHARCL5WLCHWS0" localSheetId="29" hidden="1">#REF!</definedName>
    <definedName name="BExXNWYB165VO9MHARCL5WLCHWS0" hidden="1">#REF!</definedName>
    <definedName name="BExXO278QHQN8JDK5425EJ615ECC" localSheetId="29" hidden="1">#REF!</definedName>
    <definedName name="BExXO278QHQN8JDK5425EJ615ECC" hidden="1">#REF!</definedName>
    <definedName name="BExXOBHOP0WGFHI2Y9AO4L440UVQ" localSheetId="29" hidden="1">#REF!</definedName>
    <definedName name="BExXOBHOP0WGFHI2Y9AO4L440UVQ" hidden="1">#REF!</definedName>
    <definedName name="BExXOHHHX25B8F97636QMXFUDZQK" localSheetId="29" hidden="1">#REF!</definedName>
    <definedName name="BExXOHHHX25B8F97636QMXFUDZQK" hidden="1">#REF!</definedName>
    <definedName name="BExXOHSAD2NSHOLLMZ2JWA4I3I1R" localSheetId="29" hidden="1">#REF!</definedName>
    <definedName name="BExXOHSAD2NSHOLLMZ2JWA4I3I1R" hidden="1">#REF!</definedName>
    <definedName name="BExXOJKWIJ6IFTV1RHIWHR91EZMW" localSheetId="29" hidden="1">#REF!</definedName>
    <definedName name="BExXOJKWIJ6IFTV1RHIWHR91EZMW" hidden="1">#REF!</definedName>
    <definedName name="BExXP80B5FGA00JCM7UXKPI3PB7Y" localSheetId="29" hidden="1">#REF!</definedName>
    <definedName name="BExXP80B5FGA00JCM7UXKPI3PB7Y" hidden="1">#REF!</definedName>
    <definedName name="BExXP85M4WXYVN1UVHUTOEKEG5XS" localSheetId="29" hidden="1">#REF!</definedName>
    <definedName name="BExXP85M4WXYVN1UVHUTOEKEG5XS" hidden="1">#REF!</definedName>
    <definedName name="BExXPELOTHOAG0OWILLAH94OZV5J" localSheetId="29" hidden="1">#REF!</definedName>
    <definedName name="BExXPELOTHOAG0OWILLAH94OZV5J" hidden="1">#REF!</definedName>
    <definedName name="BExXPOSJRLJNYPU01QNNQ5URXP2U" localSheetId="29" hidden="1">#REF!</definedName>
    <definedName name="BExXPOSJRLJNYPU01QNNQ5URXP2U" hidden="1">#REF!</definedName>
    <definedName name="BExXPS31W1VD2NMIE4E37LHVDF0L" localSheetId="29" hidden="1">#REF!</definedName>
    <definedName name="BExXPS31W1VD2NMIE4E37LHVDF0L" hidden="1">#REF!</definedName>
    <definedName name="BExXPZKYEMVF5JOC14HYOOYQK6JK" localSheetId="29" hidden="1">#REF!</definedName>
    <definedName name="BExXPZKYEMVF5JOC14HYOOYQK6JK" hidden="1">#REF!</definedName>
    <definedName name="BExXQ89PA10X79WBWOEP1AJX1OQM" localSheetId="29" hidden="1">#REF!</definedName>
    <definedName name="BExXQ89PA10X79WBWOEP1AJX1OQM" hidden="1">#REF!</definedName>
    <definedName name="BExXQCGQGGYSI0LTRVR73MUO50AW" localSheetId="29" hidden="1">#REF!</definedName>
    <definedName name="BExXQCGQGGYSI0LTRVR73MUO50AW" hidden="1">#REF!</definedName>
    <definedName name="BExXQEEXFHDQ8DSRAJSB5ET6J004" localSheetId="29" hidden="1">#REF!</definedName>
    <definedName name="BExXQEEXFHDQ8DSRAJSB5ET6J004" hidden="1">#REF!</definedName>
    <definedName name="BExXQH41O5HZAH8BO6HCFY8YC3TU" localSheetId="29" hidden="1">#REF!</definedName>
    <definedName name="BExXQH41O5HZAH8BO6HCFY8YC3TU" hidden="1">#REF!</definedName>
    <definedName name="BExXQJIEF5R3QQ6D8HO3NGPU0IQC" localSheetId="29" hidden="1">#REF!</definedName>
    <definedName name="BExXQJIEF5R3QQ6D8HO3NGPU0IQC" hidden="1">#REF!</definedName>
    <definedName name="BExXQRAVW0KPQXIJ59NG6UGTZB59" localSheetId="29" hidden="1">#REF!</definedName>
    <definedName name="BExXQRAVW0KPQXIJ59NG6UGTZB59" hidden="1">#REF!</definedName>
    <definedName name="BExXQU00K9ER4I1WM7T9J0W1E7ZC" localSheetId="29" hidden="1">#REF!</definedName>
    <definedName name="BExXQU00K9ER4I1WM7T9J0W1E7ZC" hidden="1">#REF!</definedName>
    <definedName name="BExXQU00KOR7XLM8B13DGJ1MIQDY" localSheetId="29" hidden="1">#REF!</definedName>
    <definedName name="BExXQU00KOR7XLM8B13DGJ1MIQDY" hidden="1">#REF!</definedName>
    <definedName name="BExXQUG48Q1ISN53FE4MRROM0HSJ" localSheetId="29" hidden="1">#REF!</definedName>
    <definedName name="BExXQUG48Q1ISN53FE4MRROM0HSJ" hidden="1">#REF!</definedName>
    <definedName name="BExXQXG18PS8HGBOS03OSTQ0KEYC" localSheetId="29" hidden="1">#REF!</definedName>
    <definedName name="BExXQXG18PS8HGBOS03OSTQ0KEYC" hidden="1">#REF!</definedName>
    <definedName name="BExXQXQT4OAFQT5B0YB3USDJOJOB" localSheetId="29" hidden="1">#REF!</definedName>
    <definedName name="BExXQXQT4OAFQT5B0YB3USDJOJOB" hidden="1">#REF!</definedName>
    <definedName name="BExXR3FSEXAHSXEQNJORWFCPX86N" localSheetId="29" hidden="1">#REF!</definedName>
    <definedName name="BExXR3FSEXAHSXEQNJORWFCPX86N" hidden="1">#REF!</definedName>
    <definedName name="BExXR3W3FKYQBLR299HO9RZ70C43" localSheetId="29" hidden="1">#REF!</definedName>
    <definedName name="BExXR3W3FKYQBLR299HO9RZ70C43" hidden="1">#REF!</definedName>
    <definedName name="BExXR46U23CRRBV6IZT982MAEQKI" localSheetId="29" hidden="1">#REF!</definedName>
    <definedName name="BExXR46U23CRRBV6IZT982MAEQKI" hidden="1">#REF!</definedName>
    <definedName name="BExXR6A8W3ND3XDZXBMQZ1VCAXHG" localSheetId="29" hidden="1">#REF!</definedName>
    <definedName name="BExXR6A8W3ND3XDZXBMQZ1VCAXHG" hidden="1">#REF!</definedName>
    <definedName name="BExXR7HKNHT37B4OOA9K9191PP22" localSheetId="29" hidden="1">#REF!</definedName>
    <definedName name="BExXR7HKNHT37B4OOA9K9191PP22" hidden="1">#REF!</definedName>
    <definedName name="BExXR8OKAVX7O70V5IYG2PRKXSTI" localSheetId="29" hidden="1">#REF!</definedName>
    <definedName name="BExXR8OKAVX7O70V5IYG2PRKXSTI" hidden="1">#REF!</definedName>
    <definedName name="BExXRA6N6XCLQM6XDV724ZIH6G93" localSheetId="29" hidden="1">#REF!</definedName>
    <definedName name="BExXRA6N6XCLQM6XDV724ZIH6G93" hidden="1">#REF!</definedName>
    <definedName name="BExXRABZ1CNKCG6K1MR6OUFHF7J9" localSheetId="29" hidden="1">#REF!</definedName>
    <definedName name="BExXRABZ1CNKCG6K1MR6OUFHF7J9" hidden="1">#REF!</definedName>
    <definedName name="BExXRBOFETC0OTJ6WY3VPMFH03VB" localSheetId="29" hidden="1">#REF!</definedName>
    <definedName name="BExXRBOFETC0OTJ6WY3VPMFH03VB" hidden="1">#REF!</definedName>
    <definedName name="BExXRD13K1S9Y3JGR7CXSONT7RJZ" localSheetId="29" hidden="1">#REF!</definedName>
    <definedName name="BExXRD13K1S9Y3JGR7CXSONT7RJZ" hidden="1">#REF!</definedName>
    <definedName name="BExXRIFB4QQ87QIGA9AG0NXP577K" localSheetId="29" hidden="1">#REF!</definedName>
    <definedName name="BExXRIFB4QQ87QIGA9AG0NXP577K" hidden="1">#REF!</definedName>
    <definedName name="BExXRIQ2JF2CVTRDQX2D9SPH7FTN" localSheetId="29" hidden="1">#REF!</definedName>
    <definedName name="BExXRIQ2JF2CVTRDQX2D9SPH7FTN" hidden="1">#REF!</definedName>
    <definedName name="BExXRO4A6VUH1F4XV8N1BRJ4896W" localSheetId="29" hidden="1">#REF!</definedName>
    <definedName name="BExXRO4A6VUH1F4XV8N1BRJ4896W" hidden="1">#REF!</definedName>
    <definedName name="BExXRO9N1SNJZGKD90P4K7FU1J0P" localSheetId="29" hidden="1">#REF!</definedName>
    <definedName name="BExXRO9N1SNJZGKD90P4K7FU1J0P" hidden="1">#REF!</definedName>
    <definedName name="BExXROF2MWDZ7IFXX27XOJ79Q86E" localSheetId="29" hidden="1">#REF!</definedName>
    <definedName name="BExXROF2MWDZ7IFXX27XOJ79Q86E" hidden="1">#REF!</definedName>
    <definedName name="BExXRV5QP3Z0KAQ1EQT9JYT2FV0L" localSheetId="29" hidden="1">#REF!</definedName>
    <definedName name="BExXRV5QP3Z0KAQ1EQT9JYT2FV0L" hidden="1">#REF!</definedName>
    <definedName name="BExXRZ20LZZCW8LVGDK0XETOTSAI" localSheetId="29" hidden="1">#REF!</definedName>
    <definedName name="BExXRZ20LZZCW8LVGDK0XETOTSAI" hidden="1">#REF!</definedName>
    <definedName name="BExXS4R1GKUJQX6MHUIUN4S3SCAS" localSheetId="29" hidden="1">#REF!</definedName>
    <definedName name="BExXS4R1GKUJQX6MHUIUN4S3SCAS" hidden="1">#REF!</definedName>
    <definedName name="BExXS63O4OMWMNXXAODZQFSDG33N" localSheetId="29" hidden="1">#REF!</definedName>
    <definedName name="BExXS63O4OMWMNXXAODZQFSDG33N" hidden="1">#REF!</definedName>
    <definedName name="BExXSBSP1TOY051HSPEPM0AEIO2M" localSheetId="29" hidden="1">#REF!</definedName>
    <definedName name="BExXSBSP1TOY051HSPEPM0AEIO2M" hidden="1">#REF!</definedName>
    <definedName name="BExXSC8RFK5D68FJD2HI4K66SA6I" localSheetId="29" hidden="1">#REF!</definedName>
    <definedName name="BExXSC8RFK5D68FJD2HI4K66SA6I" hidden="1">#REF!</definedName>
    <definedName name="BExXSCP0AZ5MYCC2UFG2GLBCV1CC" localSheetId="29" hidden="1">#REF!</definedName>
    <definedName name="BExXSCP0AZ5MYCC2UFG2GLBCV1CC" hidden="1">#REF!</definedName>
    <definedName name="BExXSNHC88W4UMXEOIOOATJAIKZO" localSheetId="29" hidden="1">#REF!</definedName>
    <definedName name="BExXSNHC88W4UMXEOIOOATJAIKZO" hidden="1">#REF!</definedName>
    <definedName name="BExXSTBS08WIA9TLALV3UQ2Z3MRG" localSheetId="29" hidden="1">#REF!</definedName>
    <definedName name="BExXSTBS08WIA9TLALV3UQ2Z3MRG" hidden="1">#REF!</definedName>
    <definedName name="BExXSVQ2WOJJ73YEO8Q2FK60V4G8" localSheetId="29" hidden="1">#REF!</definedName>
    <definedName name="BExXSVQ2WOJJ73YEO8Q2FK60V4G8" hidden="1">#REF!</definedName>
    <definedName name="BExXTER5A2EQ14KN6J0MVATIHVKN" localSheetId="29" hidden="1">#REF!</definedName>
    <definedName name="BExXTER5A2EQ14KN6J0MVATIHVKN" hidden="1">#REF!</definedName>
    <definedName name="BExXTHLRNL82GN7KZY3TOLO508N7" localSheetId="29" hidden="1">#REF!</definedName>
    <definedName name="BExXTHLRNL82GN7KZY3TOLO508N7" hidden="1">#REF!</definedName>
    <definedName name="BExXTL72MKEQSQH9L2OTFLU8DM2B" localSheetId="29" hidden="1">#REF!</definedName>
    <definedName name="BExXTL72MKEQSQH9L2OTFLU8DM2B" hidden="1">#REF!</definedName>
    <definedName name="BExXTM3M4RTCRSX7VGAXGQNPP668" localSheetId="29" hidden="1">#REF!</definedName>
    <definedName name="BExXTM3M4RTCRSX7VGAXGQNPP668" hidden="1">#REF!</definedName>
    <definedName name="BExXTOCF78J7WY6FOVBRY1N2RBBR" localSheetId="29" hidden="1">#REF!</definedName>
    <definedName name="BExXTOCF78J7WY6FOVBRY1N2RBBR" hidden="1">#REF!</definedName>
    <definedName name="BExXTP3GYO6Z9RTKKT10XA0UTV3T" localSheetId="29" hidden="1">#REF!</definedName>
    <definedName name="BExXTP3GYO6Z9RTKKT10XA0UTV3T" hidden="1">#REF!</definedName>
    <definedName name="BExXTRN4AFX9QW6YC4HNGBBD5R08" localSheetId="29" hidden="1">#REF!</definedName>
    <definedName name="BExXTRN4AFX9QW6YC4HNGBBD5R08" hidden="1">#REF!</definedName>
    <definedName name="BExXTV8M7YIG5C64O046DN613ZRO" localSheetId="29" hidden="1">#REF!</definedName>
    <definedName name="BExXTV8M7YIG5C64O046DN613ZRO" hidden="1">#REF!</definedName>
    <definedName name="BExXTVDXQ7ZX3THNLFJXFAONW0AI" localSheetId="29" hidden="1">#REF!</definedName>
    <definedName name="BExXTVDXQ7ZX3THNLFJXFAONW0AI" hidden="1">#REF!</definedName>
    <definedName name="BExXTZKZ4CG92ZQLIRKEXXH9BFIR" localSheetId="29" hidden="1">#REF!</definedName>
    <definedName name="BExXTZKZ4CG92ZQLIRKEXXH9BFIR" hidden="1">#REF!</definedName>
    <definedName name="BExXU4J2BM2964GD5UZHM752Q4NS" localSheetId="29" hidden="1">#REF!</definedName>
    <definedName name="BExXU4J2BM2964GD5UZHM752Q4NS" hidden="1">#REF!</definedName>
    <definedName name="BExXU6XDTT7RM93KILIDEYPA9XKF" localSheetId="29" hidden="1">#REF!</definedName>
    <definedName name="BExXU6XDTT7RM93KILIDEYPA9XKF" hidden="1">#REF!</definedName>
    <definedName name="BExXU8VLZA7WLPZ3RAQZGNERUD26" localSheetId="29" hidden="1">#REF!</definedName>
    <definedName name="BExXU8VLZA7WLPZ3RAQZGNERUD26" hidden="1">#REF!</definedName>
    <definedName name="BExXUB9RSLSCNN5ETLXY72DAPZZM" localSheetId="29" hidden="1">#REF!</definedName>
    <definedName name="BExXUB9RSLSCNN5ETLXY72DAPZZM" hidden="1">#REF!</definedName>
    <definedName name="BExXUFRM82XQIN2T8KGLDQL1IBQW" localSheetId="29" hidden="1">#REF!</definedName>
    <definedName name="BExXUFRM82XQIN2T8KGLDQL1IBQW" hidden="1">#REF!</definedName>
    <definedName name="BExXUQEQBF6FI240ZGIF9YXZSRAU" localSheetId="29" hidden="1">#REF!</definedName>
    <definedName name="BExXUQEQBF6FI240ZGIF9YXZSRAU" hidden="1">#REF!</definedName>
    <definedName name="BExXUX02UQ8LJPBZ4YBORILFR0W0" localSheetId="29" hidden="1">#REF!</definedName>
    <definedName name="BExXUX02UQ8LJPBZ4YBORILFR0W0" hidden="1">#REF!</definedName>
    <definedName name="BExXUYND6EJO7CJ5KRICV4O1JNWK" localSheetId="29" hidden="1">#REF!</definedName>
    <definedName name="BExXUYND6EJO7CJ5KRICV4O1JNWK" hidden="1">#REF!</definedName>
    <definedName name="BExXV6FWG4H3S2QEUJZYIXILNGJ7" localSheetId="29" hidden="1">#REF!</definedName>
    <definedName name="BExXV6FWG4H3S2QEUJZYIXILNGJ7" hidden="1">#REF!</definedName>
    <definedName name="BExXVK87BMMO6LHKV0CFDNIQVIBS" localSheetId="29" hidden="1">#REF!</definedName>
    <definedName name="BExXVK87BMMO6LHKV0CFDNIQVIBS" hidden="1">#REF!</definedName>
    <definedName name="BExXVKZ9WXPGL6IVY6T61IDD771I" localSheetId="29" hidden="1">#REF!</definedName>
    <definedName name="BExXVKZ9WXPGL6IVY6T61IDD771I" hidden="1">#REF!</definedName>
    <definedName name="BExXVLA319WCSEOVHB05KDUSU054" localSheetId="29" hidden="1">#REF!</definedName>
    <definedName name="BExXVLA319WCSEOVHB05KDUSU054" hidden="1">#REF!</definedName>
    <definedName name="BExXVTTG5YRCSTI0UL141BKR36SU" localSheetId="29" hidden="1">#REF!</definedName>
    <definedName name="BExXVTTG5YRCSTI0UL141BKR36SU" hidden="1">#REF!</definedName>
    <definedName name="BExXVYWX74VKI8BDDSX9U85460MB" localSheetId="29" hidden="1">#REF!</definedName>
    <definedName name="BExXVYWX74VKI8BDDSX9U85460MB" hidden="1">#REF!</definedName>
    <definedName name="BExXW27MMXHXUXX78SDTBE1JYTHT" localSheetId="29" hidden="1">#REF!</definedName>
    <definedName name="BExXW27MMXHXUXX78SDTBE1JYTHT" hidden="1">#REF!</definedName>
    <definedName name="BExXW2YIM2MYBSHRIX0RP9D4PRMN" localSheetId="29" hidden="1">#REF!</definedName>
    <definedName name="BExXW2YIM2MYBSHRIX0RP9D4PRMN" hidden="1">#REF!</definedName>
    <definedName name="BExXWBNE4KTFSXKVSRF6WX039WPB" localSheetId="29" hidden="1">#REF!</definedName>
    <definedName name="BExXWBNE4KTFSXKVSRF6WX039WPB" hidden="1">#REF!</definedName>
    <definedName name="BExXWFP5AYE7EHYTJWBZSQ8PQ0YX" localSheetId="29" hidden="1">#REF!</definedName>
    <definedName name="BExXWFP5AYE7EHYTJWBZSQ8PQ0YX" hidden="1">#REF!</definedName>
    <definedName name="BExXWIUCR0LXM58OVKZT2APLVTIA" localSheetId="29" hidden="1">#REF!</definedName>
    <definedName name="BExXWIUCR0LXM58OVKZT2APLVTIA" hidden="1">#REF!</definedName>
    <definedName name="BExXWTXJEA32DLC6QKN10QB955JT" localSheetId="29" hidden="1">#REF!</definedName>
    <definedName name="BExXWTXJEA32DLC6QKN10QB955JT" hidden="1">#REF!</definedName>
    <definedName name="BExXWVFIBQT8OY1O41FRFPFGXQHK" localSheetId="29" hidden="1">#REF!</definedName>
    <definedName name="BExXWVFIBQT8OY1O41FRFPFGXQHK" hidden="1">#REF!</definedName>
    <definedName name="BExXWWXHBZHA9J3N8K47F84X0M0L" localSheetId="29" hidden="1">#REF!</definedName>
    <definedName name="BExXWWXHBZHA9J3N8K47F84X0M0L" hidden="1">#REF!</definedName>
    <definedName name="BExXXBM521DL8R4ZX7NZ3DBCUOR5" localSheetId="29" hidden="1">#REF!</definedName>
    <definedName name="BExXXBM521DL8R4ZX7NZ3DBCUOR5" hidden="1">#REF!</definedName>
    <definedName name="BExXXC7OZI33XZ03NRMEP7VRLQK4" localSheetId="29" hidden="1">#REF!</definedName>
    <definedName name="BExXXC7OZI33XZ03NRMEP7VRLQK4" hidden="1">#REF!</definedName>
    <definedName name="BExXXH5N3NKBQ7BCJPJTBF8CYM2Q" localSheetId="29" hidden="1">#REF!</definedName>
    <definedName name="BExXXH5N3NKBQ7BCJPJTBF8CYM2Q" hidden="1">#REF!</definedName>
    <definedName name="BExXXI7HHXLBLUEW7EQ73TALJF48" localSheetId="29" hidden="1">#REF!</definedName>
    <definedName name="BExXXI7HHXLBLUEW7EQ73TALJF48" hidden="1">#REF!</definedName>
    <definedName name="BExXXKWLM4D541BH6O8GOJMHFHMW" localSheetId="29" hidden="1">#REF!</definedName>
    <definedName name="BExXXKWLM4D541BH6O8GOJMHFHMW" hidden="1">#REF!</definedName>
    <definedName name="BExXXNR17I6P4FQZPQF2ZXDFYB6C" localSheetId="29" hidden="1">#REF!</definedName>
    <definedName name="BExXXNR17I6P4FQZPQF2ZXDFYB6C" hidden="1">#REF!</definedName>
    <definedName name="BExXXPPA1Q87XPI97X0OXCPBPDON" localSheetId="29" hidden="1">#REF!</definedName>
    <definedName name="BExXXPPA1Q87XPI97X0OXCPBPDON" hidden="1">#REF!</definedName>
    <definedName name="BExXXVUDA98IZTQ6MANKU4MTTDVR" localSheetId="29" hidden="1">#REF!</definedName>
    <definedName name="BExXXVUDA98IZTQ6MANKU4MTTDVR" hidden="1">#REF!</definedName>
    <definedName name="BExXXZQNZY6IZI45DJXJK0MQZWA7" localSheetId="29" hidden="1">#REF!</definedName>
    <definedName name="BExXXZQNZY6IZI45DJXJK0MQZWA7" hidden="1">#REF!</definedName>
    <definedName name="BExXY5QFG6QP94SFT3935OBM8Y4K" localSheetId="29" hidden="1">#REF!</definedName>
    <definedName name="BExXY5QFG6QP94SFT3935OBM8Y4K" hidden="1">#REF!</definedName>
    <definedName name="BExXY7TYEBFXRYUYIFHTN65RJ8EW" localSheetId="29" hidden="1">#REF!</definedName>
    <definedName name="BExXY7TYEBFXRYUYIFHTN65RJ8EW" hidden="1">#REF!</definedName>
    <definedName name="BExXYLBHANUXC5FCTDDTGOVD3GQS" localSheetId="29" hidden="1">#REF!</definedName>
    <definedName name="BExXYLBHANUXC5FCTDDTGOVD3GQS" hidden="1">#REF!</definedName>
    <definedName name="BExXYMNYAYH3WA2ZCFAYKZID9ZCI" localSheetId="29" hidden="1">#REF!</definedName>
    <definedName name="BExXYMNYAYH3WA2ZCFAYKZID9ZCI" hidden="1">#REF!</definedName>
    <definedName name="BExXYYT12SVN2VDMLVNV4P3ISD8T" localSheetId="29" hidden="1">#REF!</definedName>
    <definedName name="BExXYYT12SVN2VDMLVNV4P3ISD8T" hidden="1">#REF!</definedName>
    <definedName name="BExXYZ3SPSRCWM4YHTPZDCOLZPHR" localSheetId="29" hidden="1">#REF!</definedName>
    <definedName name="BExXYZ3SPSRCWM4YHTPZDCOLZPHR" hidden="1">#REF!</definedName>
    <definedName name="BExXZFVV4YB42AZ3H1I40YG3JAPU" localSheetId="29" hidden="1">#REF!</definedName>
    <definedName name="BExXZFVV4YB42AZ3H1I40YG3JAPU" hidden="1">#REF!</definedName>
    <definedName name="BExXZG1CQE1M9TDJ99253H6JVGIH" localSheetId="29" hidden="1">#REF!</definedName>
    <definedName name="BExXZG1CQE1M9TDJ99253H6JVGIH" hidden="1">#REF!</definedName>
    <definedName name="BExXZHJ9T2JELF12CHHGD54J1B0C" localSheetId="29" hidden="1">#REF!</definedName>
    <definedName name="BExXZHJ9T2JELF12CHHGD54J1B0C" hidden="1">#REF!</definedName>
    <definedName name="BExXZNJ2X1TK2LRK5ZY3MX49H5T7" localSheetId="29" hidden="1">#REF!</definedName>
    <definedName name="BExXZNJ2X1TK2LRK5ZY3MX49H5T7" hidden="1">#REF!</definedName>
    <definedName name="BExXZOVPCEP495TQSON6PSRQ8XCY" localSheetId="29" hidden="1">#REF!</definedName>
    <definedName name="BExXZOVPCEP495TQSON6PSRQ8XCY" hidden="1">#REF!</definedName>
    <definedName name="BExXZXKH7NBARQQAZM69Z57IH1MM" localSheetId="29" hidden="1">#REF!</definedName>
    <definedName name="BExXZXKH7NBARQQAZM69Z57IH1MM" hidden="1">#REF!</definedName>
    <definedName name="BExY07WSDH5QEVM7BJXJK2ZRAI1O" localSheetId="29" hidden="1">#REF!</definedName>
    <definedName name="BExY07WSDH5QEVM7BJXJK2ZRAI1O" hidden="1">#REF!</definedName>
    <definedName name="BExY09PJJWYWGWWLX3YT8EVK0YV4" localSheetId="29" hidden="1">#REF!</definedName>
    <definedName name="BExY09PJJWYWGWWLX3YT8EVK0YV4" hidden="1">#REF!</definedName>
    <definedName name="BExY0C3UBVC4M59JIRXVQ8OWAJC1" localSheetId="29" hidden="1">#REF!</definedName>
    <definedName name="BExY0C3UBVC4M59JIRXVQ8OWAJC1" hidden="1">#REF!</definedName>
    <definedName name="BExY0ENH6ZXHW155XIGS0F46T43M" localSheetId="29" hidden="1">#REF!</definedName>
    <definedName name="BExY0ENH6ZXHW155XIGS0F46T43M" hidden="1">#REF!</definedName>
    <definedName name="BExY0IEEUB9SRGD9I14IDCPO5GV4" localSheetId="29" hidden="1">#REF!</definedName>
    <definedName name="BExY0IEEUB9SRGD9I14IDCPO5GV4" hidden="1">#REF!</definedName>
    <definedName name="BExY0LEAAM7MUGBRLXD6KXBOHZ6S" localSheetId="29" hidden="1">#REF!</definedName>
    <definedName name="BExY0LEAAM7MUGBRLXD6KXBOHZ6S" hidden="1">#REF!</definedName>
    <definedName name="BExY0OE8GFHMLLTEAFIOQTOPEVPB" localSheetId="29" hidden="1">#REF!</definedName>
    <definedName name="BExY0OE8GFHMLLTEAFIOQTOPEVPB" hidden="1">#REF!</definedName>
    <definedName name="BExY0OJHW85S0VKBA8T4HTYPYBOS" localSheetId="29" hidden="1">#REF!</definedName>
    <definedName name="BExY0OJHW85S0VKBA8T4HTYPYBOS" hidden="1">#REF!</definedName>
    <definedName name="BExY0T1E034D7XAXNC6F7540LLIE" localSheetId="29" hidden="1">#REF!</definedName>
    <definedName name="BExY0T1E034D7XAXNC6F7540LLIE" hidden="1">#REF!</definedName>
    <definedName name="BExY0XTZLHN49J2JH94BYTKBJLT3" localSheetId="29" hidden="1">#REF!</definedName>
    <definedName name="BExY0XTZLHN49J2JH94BYTKBJLT3" hidden="1">#REF!</definedName>
    <definedName name="BExY11FH9TXHERUYGG8FE50U7H7J" localSheetId="29" hidden="1">#REF!</definedName>
    <definedName name="BExY11FH9TXHERUYGG8FE50U7H7J" hidden="1">#REF!</definedName>
    <definedName name="BExY180UKNW5NIAWD6ZUYTFEH8QS" localSheetId="29" hidden="1">#REF!</definedName>
    <definedName name="BExY180UKNW5NIAWD6ZUYTFEH8QS" hidden="1">#REF!</definedName>
    <definedName name="BExY1DPTV4LSY9MEOUGXF8X052NA" localSheetId="29" hidden="1">#REF!</definedName>
    <definedName name="BExY1DPTV4LSY9MEOUGXF8X052NA" hidden="1">#REF!</definedName>
    <definedName name="BExY1GK9ELBEKDD7O6HR6DUO8YGO" localSheetId="29" hidden="1">#REF!</definedName>
    <definedName name="BExY1GK9ELBEKDD7O6HR6DUO8YGO" hidden="1">#REF!</definedName>
    <definedName name="BExY1NWOXXFV9GGZ3PX444LZ8TVX" localSheetId="29" hidden="1">#REF!</definedName>
    <definedName name="BExY1NWOXXFV9GGZ3PX444LZ8TVX" hidden="1">#REF!</definedName>
    <definedName name="BExY1UCL0RND63LLSM9X5SFRG117" localSheetId="29" hidden="1">#REF!</definedName>
    <definedName name="BExY1UCL0RND63LLSM9X5SFRG117" hidden="1">#REF!</definedName>
    <definedName name="BExY1WAT3937L08HLHIRQHMP2A3H" localSheetId="29" hidden="1">#REF!</definedName>
    <definedName name="BExY1WAT3937L08HLHIRQHMP2A3H" hidden="1">#REF!</definedName>
    <definedName name="BExY1YEBOSLMID7LURP8QB46AI91" localSheetId="29" hidden="1">#REF!</definedName>
    <definedName name="BExY1YEBOSLMID7LURP8QB46AI91" hidden="1">#REF!</definedName>
    <definedName name="BExY236UB98PA9PNCHMCSZYCHJBD" localSheetId="29" hidden="1">#REF!</definedName>
    <definedName name="BExY236UB98PA9PNCHMCSZYCHJBD" hidden="1">#REF!</definedName>
    <definedName name="BExY2FS4LFX9OHOTQT7SJ2PXAC25" localSheetId="29" hidden="1">#REF!</definedName>
    <definedName name="BExY2FS4LFX9OHOTQT7SJ2PXAC25" hidden="1">#REF!</definedName>
    <definedName name="BExY2GDPCZPVU0IQ6IJIB1YQQRQ6" localSheetId="29" hidden="1">#REF!</definedName>
    <definedName name="BExY2GDPCZPVU0IQ6IJIB1YQQRQ6" hidden="1">#REF!</definedName>
    <definedName name="BExY2GTSZ3VA9TXLY7KW1LIAKJ61" localSheetId="29" hidden="1">#REF!</definedName>
    <definedName name="BExY2GTSZ3VA9TXLY7KW1LIAKJ61" hidden="1">#REF!</definedName>
    <definedName name="BExY2IXBR1SGYZH08T7QHKEFS8HA" localSheetId="29" hidden="1">#REF!</definedName>
    <definedName name="BExY2IXBR1SGYZH08T7QHKEFS8HA" hidden="1">#REF!</definedName>
    <definedName name="BExY2Q4B5FUDA5VU4VRUHX327QN0" localSheetId="29" hidden="1">#REF!</definedName>
    <definedName name="BExY2Q4B5FUDA5VU4VRUHX327QN0" hidden="1">#REF!</definedName>
    <definedName name="BExY2S7TM2NG7A1NFYPWIFAIKUCO" localSheetId="29" hidden="1">#REF!</definedName>
    <definedName name="BExY2S7TM2NG7A1NFYPWIFAIKUCO" hidden="1">#REF!</definedName>
    <definedName name="BExY2Z3ZGRGD12RWANJZ8DFQO776" localSheetId="29" hidden="1">#REF!</definedName>
    <definedName name="BExY2Z3ZGRGD12RWANJZ8DFQO776" hidden="1">#REF!</definedName>
    <definedName name="BExY30WPXLJ01P42XKBSUF8KNOOK" localSheetId="29" hidden="1">#REF!</definedName>
    <definedName name="BExY30WPXLJ01P42XKBSUF8KNOOK" hidden="1">#REF!</definedName>
    <definedName name="BExY3297KIB0C8Z1G99OS1MCEGTO" localSheetId="29" hidden="1">#REF!</definedName>
    <definedName name="BExY3297KIB0C8Z1G99OS1MCEGTO" hidden="1">#REF!</definedName>
    <definedName name="BExY3HOSK7YI364K15OX70AVR6F1" localSheetId="29" hidden="1">#REF!</definedName>
    <definedName name="BExY3HOSK7YI364K15OX70AVR6F1" hidden="1">#REF!</definedName>
    <definedName name="BExY3I526B4VA8JBTKXWE3FGVT0D" localSheetId="29" hidden="1">#REF!</definedName>
    <definedName name="BExY3I526B4VA8JBTKXWE3FGVT0D" hidden="1">#REF!</definedName>
    <definedName name="BExY3I52TZR3GXQ9HDVDNIYLIGEH" localSheetId="29" hidden="1">#REF!</definedName>
    <definedName name="BExY3I52TZR3GXQ9HDVDNIYLIGEH" hidden="1">#REF!</definedName>
    <definedName name="BExY3T89AUR83SOAZZ3OMDEJDQ39" localSheetId="29" hidden="1">#REF!</definedName>
    <definedName name="BExY3T89AUR83SOAZZ3OMDEJDQ39" hidden="1">#REF!</definedName>
    <definedName name="BExY3WZ7VO2K6TYCHDY754FY24AA" localSheetId="29" hidden="1">#REF!</definedName>
    <definedName name="BExY3WZ7VO2K6TYCHDY754FY24AA" hidden="1">#REF!</definedName>
    <definedName name="BExY4BIG95HDDO6MY6WBUSWJIOLR" localSheetId="29" hidden="1">#REF!</definedName>
    <definedName name="BExY4BIG95HDDO6MY6WBUSWJIOLR" hidden="1">#REF!</definedName>
    <definedName name="BExY4MG771JQ84EMIVB6HQGGHZY7" localSheetId="29" hidden="1">#REF!</definedName>
    <definedName name="BExY4MG771JQ84EMIVB6HQGGHZY7" hidden="1">#REF!</definedName>
    <definedName name="BExY4PWCSFB8P3J3TBQB2MD67263" localSheetId="29" hidden="1">#REF!</definedName>
    <definedName name="BExY4PWCSFB8P3J3TBQB2MD67263" hidden="1">#REF!</definedName>
    <definedName name="BExY4RP3BE6KYZDIKQZO4U4DIT33" localSheetId="29" hidden="1">#REF!</definedName>
    <definedName name="BExY4RP3BE6KYZDIKQZO4U4DIT33" hidden="1">#REF!</definedName>
    <definedName name="BExY4RZW3KK11JLYBA4DWZ92M6LQ" localSheetId="29" hidden="1">#REF!</definedName>
    <definedName name="BExY4RZW3KK11JLYBA4DWZ92M6LQ" hidden="1">#REF!</definedName>
    <definedName name="BExY4XOVTTNVZ577RLIEC7NZQFIX" localSheetId="29" hidden="1">#REF!</definedName>
    <definedName name="BExY4XOVTTNVZ577RLIEC7NZQFIX" hidden="1">#REF!</definedName>
    <definedName name="BExY50JAF5CG01GTHAUS7I4ZLUDC" localSheetId="29" hidden="1">#REF!</definedName>
    <definedName name="BExY50JAF5CG01GTHAUS7I4ZLUDC" hidden="1">#REF!</definedName>
    <definedName name="BExY53J7EXFEOFTRNAHLK7IH3ACB" localSheetId="29" hidden="1">#REF!</definedName>
    <definedName name="BExY53J7EXFEOFTRNAHLK7IH3ACB" hidden="1">#REF!</definedName>
    <definedName name="BExY5515SJTJS3VM80M3YYR0WF37" localSheetId="29" hidden="1">#REF!</definedName>
    <definedName name="BExY5515SJTJS3VM80M3YYR0WF37" hidden="1">#REF!</definedName>
    <definedName name="BExY5515WE39FQ3EG5QHG67V9C0O" localSheetId="29" hidden="1">#REF!</definedName>
    <definedName name="BExY5515WE39FQ3EG5QHG67V9C0O" hidden="1">#REF!</definedName>
    <definedName name="BExY5986WNAD8NFCPXC9TVLBU4FG" localSheetId="29" hidden="1">#REF!</definedName>
    <definedName name="BExY5986WNAD8NFCPXC9TVLBU4FG" hidden="1">#REF!</definedName>
    <definedName name="BExY5DF9MS25IFNWGJ1YAS5MDN8R" localSheetId="29" hidden="1">#REF!</definedName>
    <definedName name="BExY5DF9MS25IFNWGJ1YAS5MDN8R" hidden="1">#REF!</definedName>
    <definedName name="BExY5ERVGL3UM2MGT8LJ0XPKTZEK" localSheetId="29" hidden="1">#REF!</definedName>
    <definedName name="BExY5ERVGL3UM2MGT8LJ0XPKTZEK" hidden="1">#REF!</definedName>
    <definedName name="BExY5EX6NJFK8W754ZVZDN5DS04K" localSheetId="29" hidden="1">#REF!</definedName>
    <definedName name="BExY5EX6NJFK8W754ZVZDN5DS04K" hidden="1">#REF!</definedName>
    <definedName name="BExY5S3XD1NJT109CV54IFOHVLQ6" localSheetId="29" hidden="1">#REF!</definedName>
    <definedName name="BExY5S3XD1NJT109CV54IFOHVLQ6" hidden="1">#REF!</definedName>
    <definedName name="BExY5W088PPAPLSMR2P7FV2CRDCT" localSheetId="29" hidden="1">#REF!</definedName>
    <definedName name="BExY5W088PPAPLSMR2P7FV2CRDCT" hidden="1">#REF!</definedName>
    <definedName name="BExY6KA6BQ6H4SH5EMJBVF8UR4ZY" localSheetId="29" hidden="1">#REF!</definedName>
    <definedName name="BExY6KA6BQ6H4SH5EMJBVF8UR4ZY" hidden="1">#REF!</definedName>
    <definedName name="BExY6KVS1MMZ2R34PGEFR2BMTU9W" localSheetId="29" hidden="1">#REF!</definedName>
    <definedName name="BExY6KVS1MMZ2R34PGEFR2BMTU9W" hidden="1">#REF!</definedName>
    <definedName name="BExY6Q9YY7LW745GP7CYOGGSPHGE" localSheetId="29" hidden="1">#REF!</definedName>
    <definedName name="BExY6Q9YY7LW745GP7CYOGGSPHGE" hidden="1">#REF!</definedName>
    <definedName name="BExY6R6BYIQZ4OR1E7YI0OVOC08W" localSheetId="29" hidden="1">#REF!</definedName>
    <definedName name="BExY6R6BYIQZ4OR1E7YI0OVOC08W" hidden="1">#REF!</definedName>
    <definedName name="BExZIA3C8LKJTEH3MKQ57KJH5TA2" localSheetId="29" hidden="1">#REF!</definedName>
    <definedName name="BExZIA3C8LKJTEH3MKQ57KJH5TA2" hidden="1">#REF!</definedName>
    <definedName name="BExZIGDWFIOPMMVCRWX45OIJ5AP3" localSheetId="29" hidden="1">#REF!</definedName>
    <definedName name="BExZIGDWFIOPMMVCRWX45OIJ5AP3" hidden="1">#REF!</definedName>
    <definedName name="BExZIIHH3QNQE3GFMHEE4UMHY6WQ" localSheetId="29" hidden="1">#REF!</definedName>
    <definedName name="BExZIIHH3QNQE3GFMHEE4UMHY6WQ" hidden="1">#REF!</definedName>
    <definedName name="BExZIYO22G5UXOB42GDLYGVRJ6U7" localSheetId="29" hidden="1">#REF!</definedName>
    <definedName name="BExZIYO22G5UXOB42GDLYGVRJ6U7" hidden="1">#REF!</definedName>
    <definedName name="BExZJ7I9T8XU4MZRKJ1VVU76V2LZ" localSheetId="29" hidden="1">#REF!</definedName>
    <definedName name="BExZJ7I9T8XU4MZRKJ1VVU76V2LZ" hidden="1">#REF!</definedName>
    <definedName name="BExZJMY170JCUU1RWASNZ1HJPRTA" localSheetId="29" hidden="1">#REF!</definedName>
    <definedName name="BExZJMY170JCUU1RWASNZ1HJPRTA" hidden="1">#REF!</definedName>
    <definedName name="BExZJOQR77H0P4SUKVYACDCFBBXO" localSheetId="29" hidden="1">#REF!</definedName>
    <definedName name="BExZJOQR77H0P4SUKVYACDCFBBXO" hidden="1">#REF!</definedName>
    <definedName name="BExZJS6RG34ODDY9HMZ0O34MEMSB" localSheetId="29" hidden="1">#REF!</definedName>
    <definedName name="BExZJS6RG34ODDY9HMZ0O34MEMSB" hidden="1">#REF!</definedName>
    <definedName name="BExZK34NR4BAD7HJAP7SQ926UQP3" localSheetId="29" hidden="1">#REF!</definedName>
    <definedName name="BExZK34NR4BAD7HJAP7SQ926UQP3" hidden="1">#REF!</definedName>
    <definedName name="BExZK3FGPHH5H771U7D5XY7XBS6E" localSheetId="29" hidden="1">#REF!</definedName>
    <definedName name="BExZK3FGPHH5H771U7D5XY7XBS6E" hidden="1">#REF!</definedName>
    <definedName name="BExZK46CVVS9X1BZ6LLL71016ENT" localSheetId="29" hidden="1">#REF!</definedName>
    <definedName name="BExZK46CVVS9X1BZ6LLL71016ENT" hidden="1">#REF!</definedName>
    <definedName name="BExZK52PZLTP1F04T09MP30BVT7H" localSheetId="29" hidden="1">#REF!</definedName>
    <definedName name="BExZK52PZLTP1F04T09MP30BVT7H" hidden="1">#REF!</definedName>
    <definedName name="BExZKHYORG3O8C772XPFHM1N8T80" localSheetId="29" hidden="1">#REF!</definedName>
    <definedName name="BExZKHYORG3O8C772XPFHM1N8T80" hidden="1">#REF!</definedName>
    <definedName name="BExZKJRF2IRR57DG9CLC7MSHWNNN" localSheetId="29" hidden="1">#REF!</definedName>
    <definedName name="BExZKJRF2IRR57DG9CLC7MSHWNNN" hidden="1">#REF!</definedName>
    <definedName name="BExZKV5GYXO0X760SBD9TWTIQHGI" localSheetId="29" hidden="1">#REF!</definedName>
    <definedName name="BExZKV5GYXO0X760SBD9TWTIQHGI" hidden="1">#REF!</definedName>
    <definedName name="BExZKZCGNEA9IPON37A91L4H4H17" localSheetId="29" hidden="1">#REF!</definedName>
    <definedName name="BExZKZCGNEA9IPON37A91L4H4H17" hidden="1">#REF!</definedName>
    <definedName name="BExZL6E4YVXRUN7ZGF2BIGIXFR8K" localSheetId="29" hidden="1">#REF!</definedName>
    <definedName name="BExZL6E4YVXRUN7ZGF2BIGIXFR8K" hidden="1">#REF!</definedName>
    <definedName name="BExZLF2ZTA4EPN0GHO7C5O8DZ1SN" localSheetId="29" hidden="1">#REF!</definedName>
    <definedName name="BExZLF2ZTA4EPN0GHO7C5O8DZ1SN" hidden="1">#REF!</definedName>
    <definedName name="BExZLGVLMKTPFXG42QYT0PO81G7F" localSheetId="29" hidden="1">#REF!</definedName>
    <definedName name="BExZLGVLMKTPFXG42QYT0PO81G7F" hidden="1">#REF!</definedName>
    <definedName name="BExZLHRYQQ7BYD3VQWHVTZGYGRCT" localSheetId="29" hidden="1">#REF!</definedName>
    <definedName name="BExZLHRYQQ7BYD3VQWHVTZGYGRCT" hidden="1">#REF!</definedName>
    <definedName name="BExZLKMK7LRK14S09WLMH7MXSQXM" localSheetId="29" hidden="1">#REF!</definedName>
    <definedName name="BExZLKMK7LRK14S09WLMH7MXSQXM" hidden="1">#REF!</definedName>
    <definedName name="BExZM503X0NZBS0FF22LK2RGG6GP" localSheetId="29" hidden="1">#REF!</definedName>
    <definedName name="BExZM503X0NZBS0FF22LK2RGG6GP" hidden="1">#REF!</definedName>
    <definedName name="BExZM7JVLG0W8EG5RBU915U3SKBY" localSheetId="29" hidden="1">#REF!</definedName>
    <definedName name="BExZM7JVLG0W8EG5RBU915U3SKBY" hidden="1">#REF!</definedName>
    <definedName name="BExZM85FOVUFF110XMQ9O2ODSJUK" localSheetId="29" hidden="1">#REF!</definedName>
    <definedName name="BExZM85FOVUFF110XMQ9O2ODSJUK" hidden="1">#REF!</definedName>
    <definedName name="BExZMF1MMTZ1TA14PZ8ASSU2CBSP" localSheetId="29" hidden="1">#REF!</definedName>
    <definedName name="BExZMF1MMTZ1TA14PZ8ASSU2CBSP" hidden="1">#REF!</definedName>
    <definedName name="BExZMH54ZU6X4KM0375X9K5VJDZN" localSheetId="29" hidden="1">#REF!</definedName>
    <definedName name="BExZMH54ZU6X4KM0375X9K5VJDZN" hidden="1">#REF!</definedName>
    <definedName name="BExZMKL5YQZD7F0FUCSVFGLPFK52" localSheetId="29" hidden="1">#REF!</definedName>
    <definedName name="BExZMKL5YQZD7F0FUCSVFGLPFK52" hidden="1">#REF!</definedName>
    <definedName name="BExZMOC3VNZALJM71X2T6FV91GTB" localSheetId="29" hidden="1">#REF!</definedName>
    <definedName name="BExZMOC3VNZALJM71X2T6FV91GTB" hidden="1">#REF!</definedName>
    <definedName name="BExZMRHA7TTR9QKJOMONHRVY3YOF" localSheetId="29" hidden="1">#REF!</definedName>
    <definedName name="BExZMRHA7TTR9QKJOMONHRVY3YOF" hidden="1">#REF!</definedName>
    <definedName name="BExZMXH39OB0I43XEL3K11U3G9PM" localSheetId="29" hidden="1">#REF!</definedName>
    <definedName name="BExZMXH39OB0I43XEL3K11U3G9PM" hidden="1">#REF!</definedName>
    <definedName name="BExZMZQ3RBKDHT5GLFNLS52OSJA0" localSheetId="29" hidden="1">#REF!</definedName>
    <definedName name="BExZMZQ3RBKDHT5GLFNLS52OSJA0" hidden="1">#REF!</definedName>
    <definedName name="BExZN2F7Y2J2L2LN5WZRG949MS4A" localSheetId="29" hidden="1">#REF!</definedName>
    <definedName name="BExZN2F7Y2J2L2LN5WZRG949MS4A" hidden="1">#REF!</definedName>
    <definedName name="BExZN847WUWKRYTZWG9TCQZJS3OL" localSheetId="29" hidden="1">#REF!</definedName>
    <definedName name="BExZN847WUWKRYTZWG9TCQZJS3OL" hidden="1">#REF!</definedName>
    <definedName name="BExZNA2ALK6RDWFAXZQCL9TWRDCF" localSheetId="29" hidden="1">#REF!</definedName>
    <definedName name="BExZNA2ALK6RDWFAXZQCL9TWRDCF" hidden="1">#REF!</definedName>
    <definedName name="BExZNH3VISFF4NQI11BZDP5IQ7VG" localSheetId="29" hidden="1">#REF!</definedName>
    <definedName name="BExZNH3VISFF4NQI11BZDP5IQ7VG" hidden="1">#REF!</definedName>
    <definedName name="BExZNJYCFYVMAOI62GB2BABK1ELE" localSheetId="29" hidden="1">#REF!</definedName>
    <definedName name="BExZNJYCFYVMAOI62GB2BABK1ELE" hidden="1">#REF!</definedName>
    <definedName name="BExZNLGAA6ATMJW0Y28J4OI5W27I" localSheetId="29" hidden="1">#REF!</definedName>
    <definedName name="BExZNLGAA6ATMJW0Y28J4OI5W27I" hidden="1">#REF!</definedName>
    <definedName name="BExZNP7916CH3QP4VCZEULUIKKS5" localSheetId="29" hidden="1">#REF!</definedName>
    <definedName name="BExZNP7916CH3QP4VCZEULUIKKS5" hidden="1">#REF!</definedName>
    <definedName name="BExZNV707LIU6Z5H6QI6H67LHTI1" localSheetId="29" hidden="1">#REF!</definedName>
    <definedName name="BExZNV707LIU6Z5H6QI6H67LHTI1" hidden="1">#REF!</definedName>
    <definedName name="BExZNVCBKB930QQ9QW7KSGOZ0V1M" localSheetId="29" hidden="1">#REF!</definedName>
    <definedName name="BExZNVCBKB930QQ9QW7KSGOZ0V1M" hidden="1">#REF!</definedName>
    <definedName name="BExZNW8QJ18X0RSGFDWAE9ZSDX39" localSheetId="29" hidden="1">#REF!</definedName>
    <definedName name="BExZNW8QJ18X0RSGFDWAE9ZSDX39" hidden="1">#REF!</definedName>
    <definedName name="BExZNZDWRS6Q40L8OCWFEIVI0A1O" localSheetId="29" hidden="1">#REF!</definedName>
    <definedName name="BExZNZDWRS6Q40L8OCWFEIVI0A1O" hidden="1">#REF!</definedName>
    <definedName name="BExZOBO9NYLGVJQ31LVQ9XS2ZT4N" localSheetId="29" hidden="1">#REF!</definedName>
    <definedName name="BExZOBO9NYLGVJQ31LVQ9XS2ZT4N" hidden="1">#REF!</definedName>
    <definedName name="BExZOETNB1CJ3Y2RKLI1ZK0S8Z6H" localSheetId="29" hidden="1">#REF!</definedName>
    <definedName name="BExZOETNB1CJ3Y2RKLI1ZK0S8Z6H" hidden="1">#REF!</definedName>
    <definedName name="BExZOREMVSK4E5VSWM838KHUB8AI" localSheetId="29" hidden="1">#REF!</definedName>
    <definedName name="BExZOREMVSK4E5VSWM838KHUB8AI" hidden="1">#REF!</definedName>
    <definedName name="BExZOVR745T5P1KS9NV2PXZPZVRG" localSheetId="29" hidden="1">#REF!</definedName>
    <definedName name="BExZOVR745T5P1KS9NV2PXZPZVRG" hidden="1">#REF!</definedName>
    <definedName name="BExZOZSWGLSY2XYVRIS6VSNJDSGD" localSheetId="29" hidden="1">#REF!</definedName>
    <definedName name="BExZOZSWGLSY2XYVRIS6VSNJDSGD" hidden="1">#REF!</definedName>
    <definedName name="BExZP7AIJKLM6C6CSUIIFAHFBNX2" localSheetId="29" hidden="1">#REF!</definedName>
    <definedName name="BExZP7AIJKLM6C6CSUIIFAHFBNX2" hidden="1">#REF!</definedName>
    <definedName name="BExZPALCPOH27L4MUPX2RFT3F8OM" localSheetId="29" hidden="1">#REF!</definedName>
    <definedName name="BExZPALCPOH27L4MUPX2RFT3F8OM" hidden="1">#REF!</definedName>
    <definedName name="BExZPQ0XY507N8FJMVPKCTK8HC9H" localSheetId="29" hidden="1">#REF!</definedName>
    <definedName name="BExZPQ0XY507N8FJMVPKCTK8HC9H" hidden="1">#REF!</definedName>
    <definedName name="BExZPXTHEWEN48J9E5ARSA8IGRBI" localSheetId="29" hidden="1">#REF!</definedName>
    <definedName name="BExZPXTHEWEN48J9E5ARSA8IGRBI" hidden="1">#REF!</definedName>
    <definedName name="BExZQ37OVBR25U32CO2YYVPZOMR5" localSheetId="29" hidden="1">#REF!</definedName>
    <definedName name="BExZQ37OVBR25U32CO2YYVPZOMR5" hidden="1">#REF!</definedName>
    <definedName name="BExZQ3NT7H06VO0AR48WHZULZB93" localSheetId="29" hidden="1">#REF!</definedName>
    <definedName name="BExZQ3NT7H06VO0AR48WHZULZB93" hidden="1">#REF!</definedName>
    <definedName name="BExZQ5RCYU1R0DUT1MFN99S1C408" localSheetId="29" hidden="1">#REF!</definedName>
    <definedName name="BExZQ5RCYU1R0DUT1MFN99S1C408" hidden="1">#REF!</definedName>
    <definedName name="BExZQ7PJU07SEJMDX18U9YVDC2GU" localSheetId="29" hidden="1">#REF!</definedName>
    <definedName name="BExZQ7PJU07SEJMDX18U9YVDC2GU" hidden="1">#REF!</definedName>
    <definedName name="BExZQAJXQ5IJ5RB71EDSPGTRO5HC" localSheetId="29" hidden="1">#REF!</definedName>
    <definedName name="BExZQAJXQ5IJ5RB71EDSPGTRO5HC" hidden="1">#REF!</definedName>
    <definedName name="BExZQBLTKPF3O4MCH6L4LE544FQB" localSheetId="29" hidden="1">#REF!</definedName>
    <definedName name="BExZQBLTKPF3O4MCH6L4LE544FQB" hidden="1">#REF!</definedName>
    <definedName name="BExZQIHTGHK7OOI2Y2PN3JYBY82I" localSheetId="29" hidden="1">#REF!</definedName>
    <definedName name="BExZQIHTGHK7OOI2Y2PN3JYBY82I" hidden="1">#REF!</definedName>
    <definedName name="BExZQJJMGU5MHQOILGXGJPAQI5XI" localSheetId="29" hidden="1">#REF!</definedName>
    <definedName name="BExZQJJMGU5MHQOILGXGJPAQI5XI" hidden="1">#REF!</definedName>
    <definedName name="BExZQL1M2EX5YEQBMNQKVD747N3I" localSheetId="29" hidden="1">#REF!</definedName>
    <definedName name="BExZQL1M2EX5YEQBMNQKVD747N3I" hidden="1">#REF!</definedName>
    <definedName name="BExZQPDYUBJL0C1OME996KHU23N5" localSheetId="29" hidden="1">#REF!</definedName>
    <definedName name="BExZQPDYUBJL0C1OME996KHU23N5" hidden="1">#REF!</definedName>
    <definedName name="BExZQXBYEBN28QUH1KOVW6KKA5UM" localSheetId="29" hidden="1">#REF!</definedName>
    <definedName name="BExZQXBYEBN28QUH1KOVW6KKA5UM" hidden="1">#REF!</definedName>
    <definedName name="BExZQZKT146WEN8FTVZ7Y5TSB8L5" localSheetId="29" hidden="1">#REF!</definedName>
    <definedName name="BExZQZKT146WEN8FTVZ7Y5TSB8L5" hidden="1">#REF!</definedName>
    <definedName name="BExZR485AKBH93YZ08CMUC3WROED" localSheetId="29" hidden="1">#REF!</definedName>
    <definedName name="BExZR485AKBH93YZ08CMUC3WROED" hidden="1">#REF!</definedName>
    <definedName name="BExZR7TL98P2PPUVGIZYR5873DWW" localSheetId="29" hidden="1">#REF!</definedName>
    <definedName name="BExZR7TL98P2PPUVGIZYR5873DWW" hidden="1">#REF!</definedName>
    <definedName name="BExZRAYSYOXAM1PBW1EF6YAZ9RU3" localSheetId="29" hidden="1">#REF!</definedName>
    <definedName name="BExZRAYSYOXAM1PBW1EF6YAZ9RU3" hidden="1">#REF!</definedName>
    <definedName name="BExZRGD1603X5ACFALUUDKCD7X48" localSheetId="29" hidden="1">#REF!</definedName>
    <definedName name="BExZRGD1603X5ACFALUUDKCD7X48" hidden="1">#REF!</definedName>
    <definedName name="BExZRMSYHFOP8FFWKKUSBHU85J81" localSheetId="29" hidden="1">#REF!</definedName>
    <definedName name="BExZRMSYHFOP8FFWKKUSBHU85J81" hidden="1">#REF!</definedName>
    <definedName name="BExZRP1X6UVLN1UOLHH5VF4STP1O" localSheetId="29" hidden="1">#REF!</definedName>
    <definedName name="BExZRP1X6UVLN1UOLHH5VF4STP1O" hidden="1">#REF!</definedName>
    <definedName name="BExZRQ930U6OCYNV00CH5I0Q4LPE" localSheetId="29" hidden="1">#REF!</definedName>
    <definedName name="BExZRQ930U6OCYNV00CH5I0Q4LPE" hidden="1">#REF!</definedName>
    <definedName name="BExZRQP7JLKS45QOGATXS7MK5GUZ" localSheetId="29" hidden="1">#REF!</definedName>
    <definedName name="BExZRQP7JLKS45QOGATXS7MK5GUZ" hidden="1">#REF!</definedName>
    <definedName name="BExZRW8W514W8OZ72YBONYJ64GXF" localSheetId="29" hidden="1">#REF!</definedName>
    <definedName name="BExZRW8W514W8OZ72YBONYJ64GXF" hidden="1">#REF!</definedName>
    <definedName name="BExZRWJP2BUVFJPO8U8ATQEP0LZU" localSheetId="29" hidden="1">#REF!</definedName>
    <definedName name="BExZRWJP2BUVFJPO8U8ATQEP0LZU" hidden="1">#REF!</definedName>
    <definedName name="BExZSI9USDLZAN8LI8M4YYQL24GZ" localSheetId="29" hidden="1">#REF!</definedName>
    <definedName name="BExZSI9USDLZAN8LI8M4YYQL24GZ" hidden="1">#REF!</definedName>
    <definedName name="BExZSLKO175YAM0RMMZH1FPXL4V2" localSheetId="29" hidden="1">#REF!</definedName>
    <definedName name="BExZSLKO175YAM0RMMZH1FPXL4V2" hidden="1">#REF!</definedName>
    <definedName name="BExZSS0LA2JY4ZLJ1Z5YCMLJJZCH" localSheetId="29" hidden="1">#REF!</definedName>
    <definedName name="BExZSS0LA2JY4ZLJ1Z5YCMLJJZCH" hidden="1">#REF!</definedName>
    <definedName name="BExZSTNUWCRNCL22SMKXKFSLCJ0O" localSheetId="29" hidden="1">#REF!</definedName>
    <definedName name="BExZSTNUWCRNCL22SMKXKFSLCJ0O" hidden="1">#REF!</definedName>
    <definedName name="BExZT6JSZ8CBS0SB3T07N3LMAX7M" localSheetId="29" hidden="1">#REF!</definedName>
    <definedName name="BExZT6JSZ8CBS0SB3T07N3LMAX7M" hidden="1">#REF!</definedName>
    <definedName name="BExZTAQV2QVSZY5Y3VCCWUBSBW9P" localSheetId="29" hidden="1">#REF!</definedName>
    <definedName name="BExZTAQV2QVSZY5Y3VCCWUBSBW9P" hidden="1">#REF!</definedName>
    <definedName name="BExZTHSI2FX56PWRSNX9H5EWTZFO" localSheetId="29" hidden="1">#REF!</definedName>
    <definedName name="BExZTHSI2FX56PWRSNX9H5EWTZFO" hidden="1">#REF!</definedName>
    <definedName name="BExZTJL3HVBFY139H6CJHEQCT1EL" localSheetId="29" hidden="1">#REF!</definedName>
    <definedName name="BExZTJL3HVBFY139H6CJHEQCT1EL" hidden="1">#REF!</definedName>
    <definedName name="BExZTLOL8OPABZI453E0KVNA1GJS" localSheetId="29" hidden="1">#REF!</definedName>
    <definedName name="BExZTLOL8OPABZI453E0KVNA1GJS" hidden="1">#REF!</definedName>
    <definedName name="BExZTOTZ9F2ZI18DZM8GW39VDF1N" localSheetId="29" hidden="1">#REF!</definedName>
    <definedName name="BExZTOTZ9F2ZI18DZM8GW39VDF1N" hidden="1">#REF!</definedName>
    <definedName name="BExZTT6J3X0TOX0ZY6YPLUVMCW9X" localSheetId="29" hidden="1">#REF!</definedName>
    <definedName name="BExZTT6J3X0TOX0ZY6YPLUVMCW9X" hidden="1">#REF!</definedName>
    <definedName name="BExZTW6ECBRA0BBITWBQ8R93RMCL" localSheetId="29" hidden="1">#REF!</definedName>
    <definedName name="BExZTW6ECBRA0BBITWBQ8R93RMCL" hidden="1">#REF!</definedName>
    <definedName name="BExZU2BHYAOKSCBM3C5014ZF6IXS" localSheetId="29" hidden="1">#REF!</definedName>
    <definedName name="BExZU2BHYAOKSCBM3C5014ZF6IXS" hidden="1">#REF!</definedName>
    <definedName name="BExZU2RMJTXOCS0ROPMYPE6WTD87" localSheetId="29" hidden="1">#REF!</definedName>
    <definedName name="BExZU2RMJTXOCS0ROPMYPE6WTD87" hidden="1">#REF!</definedName>
    <definedName name="BExZUBRAHA9DNEGONEZEB2TDVFC2" localSheetId="29" hidden="1">#REF!</definedName>
    <definedName name="BExZUBRAHA9DNEGONEZEB2TDVFC2" hidden="1">#REF!</definedName>
    <definedName name="BExZUF7G8FENTJKH9R1XUWXM6CWD" localSheetId="29" hidden="1">#REF!</definedName>
    <definedName name="BExZUF7G8FENTJKH9R1XUWXM6CWD" hidden="1">#REF!</definedName>
    <definedName name="BExZUNARUJBIZ08VCAV3GEVBIR3D" localSheetId="29" hidden="1">#REF!</definedName>
    <definedName name="BExZUNARUJBIZ08VCAV3GEVBIR3D" hidden="1">#REF!</definedName>
    <definedName name="BExZUSZT5496UMBP4LFSLTR1GVEW" localSheetId="29" hidden="1">#REF!</definedName>
    <definedName name="BExZUSZT5496UMBP4LFSLTR1GVEW" hidden="1">#REF!</definedName>
    <definedName name="BExZUT54340I38GVCV79EL116WR0" localSheetId="29" hidden="1">#REF!</definedName>
    <definedName name="BExZUT54340I38GVCV79EL116WR0" hidden="1">#REF!</definedName>
    <definedName name="BExZUXC66MK2SXPXCLD8ZSU0BMTY" localSheetId="29" hidden="1">#REF!</definedName>
    <definedName name="BExZUXC66MK2SXPXCLD8ZSU0BMTY" hidden="1">#REF!</definedName>
    <definedName name="BExZUYDULCX65H9OZ9JHPBNKF3MI" localSheetId="29" hidden="1">#REF!</definedName>
    <definedName name="BExZUYDULCX65H9OZ9JHPBNKF3MI" hidden="1">#REF!</definedName>
    <definedName name="BExZV2QD5ZDK3AGDRULLA7JB46C3" localSheetId="29" hidden="1">#REF!</definedName>
    <definedName name="BExZV2QD5ZDK3AGDRULLA7JB46C3" hidden="1">#REF!</definedName>
    <definedName name="BExZVBQ29OM0V8XAL3HL0JIM0MMU" localSheetId="29" hidden="1">#REF!</definedName>
    <definedName name="BExZVBQ29OM0V8XAL3HL0JIM0MMU" hidden="1">#REF!</definedName>
    <definedName name="BExZVKV2XCPCINW1KP8Q1FI6KDNG" localSheetId="29" hidden="1">#REF!</definedName>
    <definedName name="BExZVKV2XCPCINW1KP8Q1FI6KDNG" hidden="1">#REF!</definedName>
    <definedName name="BExZVLM4T9ORS4ZWHME46U4Q103C" localSheetId="29" hidden="1">#REF!</definedName>
    <definedName name="BExZVLM4T9ORS4ZWHME46U4Q103C" hidden="1">#REF!</definedName>
    <definedName name="BExZVM7OZWPPRH5YQW50EYMMIW1A" localSheetId="29" hidden="1">#REF!</definedName>
    <definedName name="BExZVM7OZWPPRH5YQW50EYMMIW1A" hidden="1">#REF!</definedName>
    <definedName name="BExZVMYK7BAH6AGIAEXBE1NXDZ5Z" localSheetId="29" hidden="1">#REF!</definedName>
    <definedName name="BExZVMYK7BAH6AGIAEXBE1NXDZ5Z" hidden="1">#REF!</definedName>
    <definedName name="BExZVPYGX2C5OSHMZ6F0KBKZ6B1S" localSheetId="29" hidden="1">#REF!</definedName>
    <definedName name="BExZVPYGX2C5OSHMZ6F0KBKZ6B1S" hidden="1">#REF!</definedName>
    <definedName name="BExZW3LHTS7PFBNTYM95N8J5AFYQ" localSheetId="29" hidden="1">#REF!</definedName>
    <definedName name="BExZW3LHTS7PFBNTYM95N8J5AFYQ" hidden="1">#REF!</definedName>
    <definedName name="BExZW472V5ADKCFHIKAJ6D4R8MU4" localSheetId="29" hidden="1">#REF!</definedName>
    <definedName name="BExZW472V5ADKCFHIKAJ6D4R8MU4" hidden="1">#REF!</definedName>
    <definedName name="BExZW5UARC8W9AQNLJX2I5WQWS5F" localSheetId="29" hidden="1">#REF!</definedName>
    <definedName name="BExZW5UARC8W9AQNLJX2I5WQWS5F" hidden="1">#REF!</definedName>
    <definedName name="BExZW7HRGN6A9YS41KI2B2UUMJ7X" localSheetId="29" hidden="1">#REF!</definedName>
    <definedName name="BExZW7HRGN6A9YS41KI2B2UUMJ7X" hidden="1">#REF!</definedName>
    <definedName name="BExZW8ZPNV43UXGOT98FDNIBQHZY" localSheetId="29" hidden="1">#REF!</definedName>
    <definedName name="BExZW8ZPNV43UXGOT98FDNIBQHZY" hidden="1">#REF!</definedName>
    <definedName name="BExZWKZ5N3RDXU8MZ8HQVYYD8O0F" localSheetId="29" hidden="1">#REF!</definedName>
    <definedName name="BExZWKZ5N3RDXU8MZ8HQVYYD8O0F" hidden="1">#REF!</definedName>
    <definedName name="BExZWMBRUCPO6F4QT5FNX8JRFL7V" localSheetId="29" hidden="1">#REF!</definedName>
    <definedName name="BExZWMBRUCPO6F4QT5FNX8JRFL7V" hidden="1">#REF!</definedName>
    <definedName name="BExZWQO5171HT1OZ6D6JZBHEW4JG" localSheetId="29" hidden="1">#REF!</definedName>
    <definedName name="BExZWQO5171HT1OZ6D6JZBHEW4JG" hidden="1">#REF!</definedName>
    <definedName name="BExZWSMC9T48W74GFGQCIUJ8ZPP3" localSheetId="29" hidden="1">#REF!</definedName>
    <definedName name="BExZWSMC9T48W74GFGQCIUJ8ZPP3" hidden="1">#REF!</definedName>
    <definedName name="BExZWUF2V4HY3HI8JN9ZVPRWK1H3" localSheetId="29" hidden="1">#REF!</definedName>
    <definedName name="BExZWUF2V4HY3HI8JN9ZVPRWK1H3" hidden="1">#REF!</definedName>
    <definedName name="BExZWX45URTK9KYDJHEXL1OTZ833" localSheetId="29" hidden="1">#REF!</definedName>
    <definedName name="BExZWX45URTK9KYDJHEXL1OTZ833" hidden="1">#REF!</definedName>
    <definedName name="BExZX0EWQEZO86WDAD9A4EAEZ012" localSheetId="29" hidden="1">#REF!</definedName>
    <definedName name="BExZX0EWQEZO86WDAD9A4EAEZ012" hidden="1">#REF!</definedName>
    <definedName name="BExZX2T6ZT2DZLYSDJJBPVIT5OK2" localSheetId="29" hidden="1">#REF!</definedName>
    <definedName name="BExZX2T6ZT2DZLYSDJJBPVIT5OK2" hidden="1">#REF!</definedName>
    <definedName name="BExZXOJDELULNLEH7WG0OYJT0NJ4" localSheetId="29" hidden="1">#REF!</definedName>
    <definedName name="BExZXOJDELULNLEH7WG0OYJT0NJ4" hidden="1">#REF!</definedName>
    <definedName name="BExZXOOTRNUK8LGEAZ8ZCFW9KXQ1" localSheetId="29" hidden="1">#REF!</definedName>
    <definedName name="BExZXOOTRNUK8LGEAZ8ZCFW9KXQ1" hidden="1">#REF!</definedName>
    <definedName name="BExZXT6JOXNKEDU23DKL8XZAJZIH" localSheetId="29" hidden="1">#REF!</definedName>
    <definedName name="BExZXT6JOXNKEDU23DKL8XZAJZIH" hidden="1">#REF!</definedName>
    <definedName name="BExZXUTYW1HWEEZ1LIX4OQWC7HL1" localSheetId="29" hidden="1">#REF!</definedName>
    <definedName name="BExZXUTYW1HWEEZ1LIX4OQWC7HL1" hidden="1">#REF!</definedName>
    <definedName name="BExZXY4NKQL9QD76YMQJ15U1C2G8" localSheetId="29" hidden="1">#REF!</definedName>
    <definedName name="BExZXY4NKQL9QD76YMQJ15U1C2G8" hidden="1">#REF!</definedName>
    <definedName name="BExZXYQ7U5G08FQGUIGYT14QCBOF" localSheetId="29" hidden="1">#REF!</definedName>
    <definedName name="BExZXYQ7U5G08FQGUIGYT14QCBOF" hidden="1">#REF!</definedName>
    <definedName name="BExZY02V77YJBMODJSWZOYCMPS5X" localSheetId="29" hidden="1">#REF!</definedName>
    <definedName name="BExZY02V77YJBMODJSWZOYCMPS5X" hidden="1">#REF!</definedName>
    <definedName name="BExZY3DEOYNIHRV56IY5LJXZK8RU" localSheetId="29" hidden="1">#REF!</definedName>
    <definedName name="BExZY3DEOYNIHRV56IY5LJXZK8RU" hidden="1">#REF!</definedName>
    <definedName name="BExZY49QRZIR6CA41LFA9LM6EULU" localSheetId="29" hidden="1">#REF!</definedName>
    <definedName name="BExZY49QRZIR6CA41LFA9LM6EULU" hidden="1">#REF!</definedName>
    <definedName name="BExZYTG2G7W27YATTETFDDCZ0C4U" localSheetId="29" hidden="1">#REF!</definedName>
    <definedName name="BExZYTG2G7W27YATTETFDDCZ0C4U" hidden="1">#REF!</definedName>
    <definedName name="BExZYYOZMC36ROQDWLR5Z17WKHCR" localSheetId="29" hidden="1">#REF!</definedName>
    <definedName name="BExZYYOZMC36ROQDWLR5Z17WKHCR" hidden="1">#REF!</definedName>
    <definedName name="BExZZ2FQA9A8C7CJKMEFQ9VPSLCE" localSheetId="29" hidden="1">#REF!</definedName>
    <definedName name="BExZZ2FQA9A8C7CJKMEFQ9VPSLCE" hidden="1">#REF!</definedName>
    <definedName name="BExZZ7ZGXIMA3OVYAWY3YQSK64LF" localSheetId="29" hidden="1">#REF!</definedName>
    <definedName name="BExZZ7ZGXIMA3OVYAWY3YQSK64LF" hidden="1">#REF!</definedName>
    <definedName name="BExZZ8FKEIFG203MU6SEJ69MINCD" localSheetId="29" hidden="1">#REF!</definedName>
    <definedName name="BExZZ8FKEIFG203MU6SEJ69MINCD" hidden="1">#REF!</definedName>
    <definedName name="BExZZCHAVHW8C2H649KRGVQ0WVRT" localSheetId="29" hidden="1">#REF!</definedName>
    <definedName name="BExZZCHAVHW8C2H649KRGVQ0WVRT" hidden="1">#REF!</definedName>
    <definedName name="BExZZTK54OTLF2YB68BHGOS27GEN" localSheetId="29" hidden="1">#REF!</definedName>
    <definedName name="BExZZTK54OTLF2YB68BHGOS27GEN" hidden="1">#REF!</definedName>
    <definedName name="BExZZXB3JQQG4SIZS4MRU6NNW7HI" localSheetId="29" hidden="1">#REF!</definedName>
    <definedName name="BExZZXB3JQQG4SIZS4MRU6NNW7HI" hidden="1">#REF!</definedName>
    <definedName name="BExZZZEMIIFKMLLV4DJKX5TB9R5V" localSheetId="29" hidden="1">#REF!</definedName>
    <definedName name="BExZZZEMIIFKMLLV4DJKX5TB9R5V" hidden="1">#REF!</definedName>
    <definedName name="BL" localSheetId="13" hidden="1">{#N/A,#N/A,FALSE,"Cover Sheet";"Use of Equipment",#N/A,FALSE,"Area C";"Equipment Hours",#N/A,FALSE,"All";"Summary",#N/A,FALSE,"All"}</definedName>
    <definedName name="BL" localSheetId="10" hidden="1">{#N/A,#N/A,FALSE,"Cover Sheet";"Use of Equipment",#N/A,FALSE,"Area C";"Equipment Hours",#N/A,FALSE,"All";"Summary",#N/A,FALSE,"All"}</definedName>
    <definedName name="BL" hidden="1">{#N/A,#N/A,FALSE,"Cover Sheet";"Use of Equipment",#N/A,FALSE,"Area C";"Equipment Hours",#N/A,FALSE,"All";"Summary",#N/A,FALSE,"All"}</definedName>
    <definedName name="blet" localSheetId="13" hidden="1">{#N/A,#N/A,FALSE,"Cover Sheet";"Use of Equipment",#N/A,FALSE,"Area C";"Equipment Hours",#N/A,FALSE,"All";"Summary",#N/A,FALSE,"All"}</definedName>
    <definedName name="blet" localSheetId="10" hidden="1">{#N/A,#N/A,FALSE,"Cover Sheet";"Use of Equipment",#N/A,FALSE,"Area C";"Equipment Hours",#N/A,FALSE,"All";"Summary",#N/A,FALSE,"All"}</definedName>
    <definedName name="blet" hidden="1">{#N/A,#N/A,FALSE,"Cover Sheet";"Use of Equipment",#N/A,FALSE,"Area C";"Equipment Hours",#N/A,FALSE,"All";"Summary",#N/A,FALSE,"All"}</definedName>
    <definedName name="bleth" localSheetId="13" hidden="1">{#N/A,#N/A,FALSE,"Cover Sheet";"Use of Equipment",#N/A,FALSE,"Area C";"Equipment Hours",#N/A,FALSE,"All";"Summary",#N/A,FALSE,"All"}</definedName>
    <definedName name="bleth" localSheetId="10" hidden="1">{#N/A,#N/A,FALSE,"Cover Sheet";"Use of Equipment",#N/A,FALSE,"Area C";"Equipment Hours",#N/A,FALSE,"All";"Summary",#N/A,FALSE,"All"}</definedName>
    <definedName name="bleth" hidden="1">{#N/A,#N/A,FALSE,"Cover Sheet";"Use of Equipment",#N/A,FALSE,"Area C";"Equipment Hours",#N/A,FALSE,"All";"Summary",#N/A,FALSE,"All"}</definedName>
    <definedName name="de" hidden="1">#REF!</definedName>
    <definedName name="DELETE01" localSheetId="13" hidden="1">{#N/A,#N/A,FALSE,"Coversheet";#N/A,#N/A,FALSE,"QA"}</definedName>
    <definedName name="DELETE01" localSheetId="10" hidden="1">{#N/A,#N/A,FALSE,"Coversheet";#N/A,#N/A,FALSE,"QA"}</definedName>
    <definedName name="DELETE01" localSheetId="30" hidden="1">{#N/A,#N/A,FALSE,"Coversheet";#N/A,#N/A,FALSE,"QA"}</definedName>
    <definedName name="DELETE01" hidden="1">{#N/A,#N/A,FALSE,"Coversheet";#N/A,#N/A,FALSE,"QA"}</definedName>
    <definedName name="DELETE02" localSheetId="13" hidden="1">{#N/A,#N/A,FALSE,"Schedule F";#N/A,#N/A,FALSE,"Schedule G"}</definedName>
    <definedName name="DELETE02" localSheetId="10" hidden="1">{#N/A,#N/A,FALSE,"Schedule F";#N/A,#N/A,FALSE,"Schedule G"}</definedName>
    <definedName name="DELETE02" localSheetId="30" hidden="1">{#N/A,#N/A,FALSE,"Schedule F";#N/A,#N/A,FALSE,"Schedule G"}</definedName>
    <definedName name="DELETE02" hidden="1">{#N/A,#N/A,FALSE,"Schedule F";#N/A,#N/A,FALSE,"Schedule G"}</definedName>
    <definedName name="Delete06" localSheetId="13" hidden="1">{#N/A,#N/A,FALSE,"Coversheet";#N/A,#N/A,FALSE,"QA"}</definedName>
    <definedName name="Delete06" localSheetId="10" hidden="1">{#N/A,#N/A,FALSE,"Coversheet";#N/A,#N/A,FALSE,"QA"}</definedName>
    <definedName name="Delete06" localSheetId="30" hidden="1">{#N/A,#N/A,FALSE,"Coversheet";#N/A,#N/A,FALSE,"QA"}</definedName>
    <definedName name="Delete06" hidden="1">{#N/A,#N/A,FALSE,"Coversheet";#N/A,#N/A,FALSE,"QA"}</definedName>
    <definedName name="Delete09" localSheetId="13" hidden="1">{#N/A,#N/A,FALSE,"Coversheet";#N/A,#N/A,FALSE,"QA"}</definedName>
    <definedName name="Delete09" localSheetId="10" hidden="1">{#N/A,#N/A,FALSE,"Coversheet";#N/A,#N/A,FALSE,"QA"}</definedName>
    <definedName name="Delete09" localSheetId="30" hidden="1">{#N/A,#N/A,FALSE,"Coversheet";#N/A,#N/A,FALSE,"QA"}</definedName>
    <definedName name="Delete09" hidden="1">{#N/A,#N/A,FALSE,"Coversheet";#N/A,#N/A,FALSE,"QA"}</definedName>
    <definedName name="Delete1" localSheetId="13" hidden="1">{#N/A,#N/A,FALSE,"Coversheet";#N/A,#N/A,FALSE,"QA"}</definedName>
    <definedName name="Delete1" localSheetId="10" hidden="1">{#N/A,#N/A,FALSE,"Coversheet";#N/A,#N/A,FALSE,"QA"}</definedName>
    <definedName name="Delete1" localSheetId="30" hidden="1">{#N/A,#N/A,FALSE,"Coversheet";#N/A,#N/A,FALSE,"QA"}</definedName>
    <definedName name="Delete1" hidden="1">{#N/A,#N/A,FALSE,"Coversheet";#N/A,#N/A,FALSE,"QA"}</definedName>
    <definedName name="Delete10" localSheetId="13" hidden="1">{#N/A,#N/A,FALSE,"Schedule F";#N/A,#N/A,FALSE,"Schedule G"}</definedName>
    <definedName name="Delete10" localSheetId="10" hidden="1">{#N/A,#N/A,FALSE,"Schedule F";#N/A,#N/A,FALSE,"Schedule G"}</definedName>
    <definedName name="Delete10" localSheetId="30" hidden="1">{#N/A,#N/A,FALSE,"Schedule F";#N/A,#N/A,FALSE,"Schedule G"}</definedName>
    <definedName name="Delete10" hidden="1">{#N/A,#N/A,FALSE,"Schedule F";#N/A,#N/A,FALSE,"Schedule G"}</definedName>
    <definedName name="Delete21" localSheetId="13" hidden="1">{#N/A,#N/A,FALSE,"Coversheet";#N/A,#N/A,FALSE,"QA"}</definedName>
    <definedName name="Delete21" localSheetId="10" hidden="1">{#N/A,#N/A,FALSE,"Coversheet";#N/A,#N/A,FALSE,"QA"}</definedName>
    <definedName name="Delete21" localSheetId="30" hidden="1">{#N/A,#N/A,FALSE,"Coversheet";#N/A,#N/A,FALSE,"QA"}</definedName>
    <definedName name="Delete21" hidden="1">{#N/A,#N/A,FALSE,"Coversheet";#N/A,#N/A,FALSE,"QA"}</definedName>
    <definedName name="DFIT" localSheetId="13" hidden="1">{#N/A,#N/A,FALSE,"Coversheet";#N/A,#N/A,FALSE,"QA"}</definedName>
    <definedName name="DFIT" localSheetId="10" hidden="1">{#N/A,#N/A,FALSE,"Coversheet";#N/A,#N/A,FALSE,"QA"}</definedName>
    <definedName name="DFIT" localSheetId="30" hidden="1">{#N/A,#N/A,FALSE,"Coversheet";#N/A,#N/A,FALSE,"QA"}</definedName>
    <definedName name="DFIT" hidden="1">{#N/A,#N/A,FALSE,"Coversheet";#N/A,#N/A,FALSE,"QA"}</definedName>
    <definedName name="ee" localSheetId="13" hidden="1">{#N/A,#N/A,FALSE,"Month ";#N/A,#N/A,FALSE,"YTD";#N/A,#N/A,FALSE,"12 mo ended"}</definedName>
    <definedName name="ee" localSheetId="10" hidden="1">{#N/A,#N/A,FALSE,"Month ";#N/A,#N/A,FALSE,"YTD";#N/A,#N/A,FALSE,"12 mo ended"}</definedName>
    <definedName name="ee" localSheetId="30" hidden="1">{#N/A,#N/A,FALSE,"Month ";#N/A,#N/A,FALSE,"YTD";#N/A,#N/A,FALSE,"12 mo ended"}</definedName>
    <definedName name="ee" hidden="1">{#N/A,#N/A,FALSE,"Month ";#N/A,#N/A,FALSE,"YTD";#N/A,#N/A,FALSE,"12 mo ended"}</definedName>
    <definedName name="Estimate" localSheetId="13" hidden="1">{#N/A,#N/A,FALSE,"Summ";#N/A,#N/A,FALSE,"General"}</definedName>
    <definedName name="Estimate" localSheetId="10" hidden="1">{#N/A,#N/A,FALSE,"Summ";#N/A,#N/A,FALSE,"General"}</definedName>
    <definedName name="Estimate" localSheetId="30" hidden="1">{#N/A,#N/A,FALSE,"Summ";#N/A,#N/A,FALSE,"General"}</definedName>
    <definedName name="Estimate" hidden="1">{#N/A,#N/A,FALSE,"Summ";#N/A,#N/A,FALSE,"General"}</definedName>
    <definedName name="ex" localSheetId="13" hidden="1">{#N/A,#N/A,FALSE,"Summ";#N/A,#N/A,FALSE,"General"}</definedName>
    <definedName name="ex" localSheetId="10" hidden="1">{#N/A,#N/A,FALSE,"Summ";#N/A,#N/A,FALSE,"General"}</definedName>
    <definedName name="ex" localSheetId="30" hidden="1">{#N/A,#N/A,FALSE,"Summ";#N/A,#N/A,FALSE,"General"}</definedName>
    <definedName name="ex" hidden="1">{#N/A,#N/A,FALSE,"Summ";#N/A,#N/A,FALSE,"General"}</definedName>
    <definedName name="fdasfdas" localSheetId="13"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fdasfdas" localSheetId="10"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fdasfdas" localSheetId="30"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fdasfdas"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fdsa" localSheetId="13"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fdsa" localSheetId="10"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fdsa" localSheetId="30"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fdsa"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fdsafdasfdsa" localSheetId="13" hidden="1">{#N/A,#N/A,FALSE,"Month ";#N/A,#N/A,FALSE,"YTD";#N/A,#N/A,FALSE,"12 mo ended"}</definedName>
    <definedName name="fdsafdasfdsa" localSheetId="10" hidden="1">{#N/A,#N/A,FALSE,"Month ";#N/A,#N/A,FALSE,"YTD";#N/A,#N/A,FALSE,"12 mo ended"}</definedName>
    <definedName name="fdsafdasfdsa" localSheetId="30" hidden="1">{#N/A,#N/A,FALSE,"Month ";#N/A,#N/A,FALSE,"YTD";#N/A,#N/A,FALSE,"12 mo ended"}</definedName>
    <definedName name="fdsafdasfdsa" hidden="1">{#N/A,#N/A,FALSE,"Month ";#N/A,#N/A,FALSE,"YTD";#N/A,#N/A,FALSE,"12 mo ended"}</definedName>
    <definedName name="ffff" localSheetId="30" hidden="1">{#N/A,#N/A,FALSE,"Coversheet";#N/A,#N/A,FALSE,"QA"}</definedName>
    <definedName name="ffff" hidden="1">{#N/A,#N/A,FALSE,"Coversheet";#N/A,#N/A,FALSE,"QA"}</definedName>
    <definedName name="fffgf" localSheetId="30" hidden="1">{#N/A,#N/A,FALSE,"Coversheet";#N/A,#N/A,FALSE,"QA"}</definedName>
    <definedName name="fffgf" hidden="1">{#N/A,#N/A,FALSE,"Coversheet";#N/A,#N/A,FALSE,"QA"}</definedName>
    <definedName name="gary" localSheetId="13" hidden="1">{#N/A,#N/A,FALSE,"Cover Sheet";"Use of Equipment",#N/A,FALSE,"Area C";"Equipment Hours",#N/A,FALSE,"All";"Summary",#N/A,FALSE,"All"}</definedName>
    <definedName name="gary" localSheetId="10" hidden="1">{#N/A,#N/A,FALSE,"Cover Sheet";"Use of Equipment",#N/A,FALSE,"Area C";"Equipment Hours",#N/A,FALSE,"All";"Summary",#N/A,FALSE,"All"}</definedName>
    <definedName name="gary" hidden="1">{#N/A,#N/A,FALSE,"Cover Sheet";"Use of Equipment",#N/A,FALSE,"Area C";"Equipment Hours",#N/A,FALSE,"All";"Summary",#N/A,FALSE,"All"}</definedName>
    <definedName name="helllo" localSheetId="30" hidden="1">{#N/A,#N/A,FALSE,"Pg 6b CustCount_Gas";#N/A,#N/A,FALSE,"QA";#N/A,#N/A,FALSE,"Report";#N/A,#N/A,FALSE,"forecast"}</definedName>
    <definedName name="helllo" hidden="1">{#N/A,#N/A,FALSE,"Pg 6b CustCount_Gas";#N/A,#N/A,FALSE,"QA";#N/A,#N/A,FALSE,"Report";#N/A,#N/A,FALSE,"forecast"}</definedName>
    <definedName name="Hello" localSheetId="30" hidden="1">{#N/A,#N/A,FALSE,"Pg 6a CustCount_Electric";#N/A,#N/A,FALSE,"QA";"monthly",#N/A,FALSE,"Elect_Cust#Avg";"Year To Date",#N/A,FALSE,"Elect_Cust#Avg";"Rollling 12 months ended",#N/A,FALSE,"Elect_Cust#Avg";"Budget Month",#N/A,FALSE,"Electric";"Budget YTD",#N/A,FALSE,"Electric";"Budget 12 months",#N/A,FALSE,"Electric"}</definedName>
    <definedName name="Hello" hidden="1">{#N/A,#N/A,FALSE,"Pg 6a CustCount_Electric";#N/A,#N/A,FALSE,"QA";"monthly",#N/A,FALSE,"Elect_Cust#Avg";"Year To Date",#N/A,FALSE,"Elect_Cust#Avg";"Rollling 12 months ended",#N/A,FALSE,"Elect_Cust#Avg";"Budget Month",#N/A,FALSE,"Electric";"Budget YTD",#N/A,FALSE,"Electric";"Budget 12 months",#N/A,FALSE,"Electric"}</definedName>
    <definedName name="HELP" localSheetId="30" hidden="1">{#N/A,#N/A,FALSE,"Coversheet";#N/A,#N/A,FALSE,"QA"}</definedName>
    <definedName name="HELP" hidden="1">{#N/A,#N/A,FALSE,"Coversheet";#N/A,#N/A,FALSE,"QA"}</definedName>
    <definedName name="HTML_Control" localSheetId="13" hidden="1">{"'Sheet1'!$A$1:$J$121"}</definedName>
    <definedName name="HTML_Control" localSheetId="10" hidden="1">{"'Sheet1'!$A$1:$J$121"}</definedName>
    <definedName name="income_satement_ytd" localSheetId="30" hidden="1">{#N/A,#N/A,FALSE,"monthly";#N/A,#N/A,FALSE,"year to date";#N/A,#N/A,FALSE,"12_months_IS";#N/A,#N/A,FALSE,"balance sheet";#N/A,#N/A,FALSE,"op_revenues_12m";#N/A,#N/A,FALSE,"op_revenues_ytd";#N/A,#N/A,FALSE,"op_revenues_cm"}</definedName>
    <definedName name="income_satement_ytd" hidden="1">{#N/A,#N/A,FALSE,"monthly";#N/A,#N/A,FALSE,"year to date";#N/A,#N/A,FALSE,"12_months_IS";#N/A,#N/A,FALSE,"balance sheet";#N/A,#N/A,FALSE,"op_revenues_12m";#N/A,#N/A,FALSE,"op_revenues_ytd";#N/A,#N/A,FALSE,"op_revenues_cm"}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ISytd" localSheetId="30" hidden="1">{#N/A,#N/A,FALSE,"monthly";#N/A,#N/A,FALSE,"year to date";#N/A,#N/A,FALSE,"12_months_IS";#N/A,#N/A,FALSE,"balance sheet";#N/A,#N/A,FALSE,"op_revenues_12m";#N/A,#N/A,FALSE,"op_revenues_ytd";#N/A,#N/A,FALSE,"op_revenues_cm"}</definedName>
    <definedName name="ISytd" hidden="1">{#N/A,#N/A,FALSE,"monthly";#N/A,#N/A,FALSE,"year to date";#N/A,#N/A,FALSE,"12_months_IS";#N/A,#N/A,FALSE,"balance sheet";#N/A,#N/A,FALSE,"op_revenues_12m";#N/A,#N/A,FALSE,"op_revenues_ytd";#N/A,#N/A,FALSE,"op_revenues_cm"}</definedName>
    <definedName name="Jane" localSheetId="13" hidden="1">{#N/A,#N/A,FALSE,"Expenditures";#N/A,#N/A,FALSE,"Property Placed In-Service";#N/A,#N/A,FALSE,"Removals";#N/A,#N/A,FALSE,"Retirements";#N/A,#N/A,FALSE,"CWIP Balances";#N/A,#N/A,FALSE,"CWIP_Expend_Ratios";#N/A,#N/A,FALSE,"CWIP_Yr_End"}</definedName>
    <definedName name="Jane" localSheetId="10" hidden="1">{#N/A,#N/A,FALSE,"Expenditures";#N/A,#N/A,FALSE,"Property Placed In-Service";#N/A,#N/A,FALSE,"Removals";#N/A,#N/A,FALSE,"Retirements";#N/A,#N/A,FALSE,"CWIP Balances";#N/A,#N/A,FALSE,"CWIP_Expend_Ratios";#N/A,#N/A,FALSE,"CWIP_Yr_End"}</definedName>
    <definedName name="Jane" localSheetId="30" hidden="1">{#N/A,#N/A,FALSE,"Expenditures";#N/A,#N/A,FALSE,"Property Placed In-Service";#N/A,#N/A,FALSE,"Removals";#N/A,#N/A,FALSE,"Retirements";#N/A,#N/A,FALSE,"CWIP Balances";#N/A,#N/A,FALSE,"CWIP_Expend_Ratios";#N/A,#N/A,FALSE,"CWIP_Yr_End"}</definedName>
    <definedName name="Jane" hidden="1">{#N/A,#N/A,FALSE,"Expenditures";#N/A,#N/A,FALSE,"Property Placed In-Service";#N/A,#N/A,FALSE,"Removals";#N/A,#N/A,FALSE,"Retirements";#N/A,#N/A,FALSE,"CWIP Balances";#N/A,#N/A,FALSE,"CWIP_Expend_Ratios";#N/A,#N/A,FALSE,"CWIP_Yr_End"}</definedName>
    <definedName name="jfkljsdkljiejgr" localSheetId="30" hidden="1">{#N/A,#N/A,FALSE,"Summ";#N/A,#N/A,FALSE,"General"}</definedName>
    <definedName name="jfkljsdkljiejgr" hidden="1">{#N/A,#N/A,FALSE,"Summ";#N/A,#N/A,FALSE,"General"}</definedName>
    <definedName name="k" localSheetId="13"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k" localSheetId="10"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k" localSheetId="30"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k"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l" localSheetId="13"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l" localSheetId="10"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l" localSheetId="30"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l"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lookup" localSheetId="13" hidden="1">{#N/A,#N/A,FALSE,"Coversheet";#N/A,#N/A,FALSE,"QA"}</definedName>
    <definedName name="lookup" localSheetId="10" hidden="1">{#N/A,#N/A,FALSE,"Coversheet";#N/A,#N/A,FALSE,"QA"}</definedName>
    <definedName name="lookup" localSheetId="30" hidden="1">{#N/A,#N/A,FALSE,"Coversheet";#N/A,#N/A,FALSE,"QA"}</definedName>
    <definedName name="lookup" hidden="1">{#N/A,#N/A,FALSE,"Coversheet";#N/A,#N/A,FALSE,"QA"}</definedName>
    <definedName name="Miller" localSheetId="13" hidden="1">{#N/A,#N/A,FALSE,"Expenditures";#N/A,#N/A,FALSE,"Property Placed In-Service";#N/A,#N/A,FALSE,"CWIP Balances"}</definedName>
    <definedName name="Miller" localSheetId="10" hidden="1">{#N/A,#N/A,FALSE,"Expenditures";#N/A,#N/A,FALSE,"Property Placed In-Service";#N/A,#N/A,FALSE,"CWIP Balances"}</definedName>
    <definedName name="Miller" localSheetId="30" hidden="1">{#N/A,#N/A,FALSE,"Expenditures";#N/A,#N/A,FALSE,"Property Placed In-Service";#N/A,#N/A,FALSE,"CWIP Balances"}</definedName>
    <definedName name="Miller" hidden="1">{#N/A,#N/A,FALSE,"Expenditures";#N/A,#N/A,FALSE,"Property Placed In-Service";#N/A,#N/A,FALSE,"CWIP Balances"}</definedName>
    <definedName name="new" localSheetId="13" hidden="1">{#N/A,#N/A,FALSE,"Summ";#N/A,#N/A,FALSE,"General"}</definedName>
    <definedName name="new" localSheetId="10" hidden="1">{#N/A,#N/A,FALSE,"Summ";#N/A,#N/A,FALSE,"General"}</definedName>
    <definedName name="new" localSheetId="30" hidden="1">{#N/A,#N/A,FALSE,"Summ";#N/A,#N/A,FALSE,"General"}</definedName>
    <definedName name="new" hidden="1">{#N/A,#N/A,FALSE,"Summ";#N/A,#N/A,FALSE,"General"}</definedName>
    <definedName name="NOYT" localSheetId="13" hidden="1">{#N/A,#N/A,FALSE,"Cover Sheet";"Use of Equipment",#N/A,FALSE,"Area C";"Equipment Hours",#N/A,FALSE,"All";"Summary",#N/A,FALSE,"All"}</definedName>
    <definedName name="NOYT" localSheetId="10" hidden="1">{#N/A,#N/A,FALSE,"Cover Sheet";"Use of Equipment",#N/A,FALSE,"Area C";"Equipment Hours",#N/A,FALSE,"All";"Summary",#N/A,FALSE,"All"}</definedName>
    <definedName name="NOYT" hidden="1">{#N/A,#N/A,FALSE,"Cover Sheet";"Use of Equipment",#N/A,FALSE,"Area C";"Equipment Hours",#N/A,FALSE,"All";"Summary",#N/A,FALSE,"All"}</definedName>
    <definedName name="p" localSheetId="30" hidden="1">{#N/A,#N/A,FALSE,"Pg 6a CustCount_Electric";#N/A,#N/A,FALSE,"QA";"monthly",#N/A,FALSE,"Elect_Cust#Avg";"Year To Date",#N/A,FALSE,"Elect_Cust#Avg";"Rollling 12 months ended",#N/A,FALSE,"Elect_Cust#Avg";"Budget Month",#N/A,FALSE,"Electric";"Budget YTD",#N/A,FALSE,"Electric";"Budget 12 months",#N/A,FALSE,"Electric"}</definedName>
    <definedName name="p" hidden="1">{#N/A,#N/A,FALSE,"Pg 6a CustCount_Electric";#N/A,#N/A,FALSE,"QA";"monthly",#N/A,FALSE,"Elect_Cust#Avg";"Year To Date",#N/A,FALSE,"Elect_Cust#Avg";"Rollling 12 months ended",#N/A,FALSE,"Elect_Cust#Avg";"Budget Month",#N/A,FALSE,"Electric";"Budget YTD",#N/A,FALSE,"Electric";"Budget 12 months",#N/A,FALSE,"Electric"}</definedName>
    <definedName name="q" localSheetId="30" hidden="1">{#N/A,#N/A,FALSE,"Coversheet";#N/A,#N/A,FALSE,"QA"}</definedName>
    <definedName name="q" hidden="1">{#N/A,#N/A,FALSE,"Coversheet";#N/A,#N/A,FALSE,"QA"}</definedName>
    <definedName name="qqq" localSheetId="13" hidden="1">{#N/A,#N/A,FALSE,"schA"}</definedName>
    <definedName name="qqq" localSheetId="10" hidden="1">{#N/A,#N/A,FALSE,"schA"}</definedName>
    <definedName name="qqq" localSheetId="30" hidden="1">{#N/A,#N/A,FALSE,"schA"}</definedName>
    <definedName name="qqq" hidden="1">{#N/A,#N/A,FALSE,"schA"}</definedName>
    <definedName name="rec_weco_gl_contract_aug99" localSheetId="13" hidden="1">{#N/A,#N/A,FALSE,"Cost Adjustment";#N/A,#N/A,FALSE,"A &amp; G Annual";#N/A,#N/A,FALSE,"Tons";#N/A,#N/A,FALSE,"Fringe Benefit Loading";#N/A,#N/A,FALSE,"Permit, Bond and Rec. Costs";"Annual Shift Diff",#N/A,FALSE,"Cover Pages (SD)";#N/A,#N/A,FALSE,"Shift Differential (SD)";#N/A,#N/A,FALSE,"Reconciliation (SL)";#N/A,#N/A,FALSE,"Salary (SL)";#N/A,#N/A,FALSE,"Wksht (ER)"}</definedName>
    <definedName name="rec_weco_gl_contract_aug99" localSheetId="10" hidden="1">{#N/A,#N/A,FALSE,"Cost Adjustment";#N/A,#N/A,FALSE,"A &amp; G Annual";#N/A,#N/A,FALSE,"Tons";#N/A,#N/A,FALSE,"Fringe Benefit Loading";#N/A,#N/A,FALSE,"Permit, Bond and Rec. Costs";"Annual Shift Diff",#N/A,FALSE,"Cover Pages (SD)";#N/A,#N/A,FALSE,"Shift Differential (SD)";#N/A,#N/A,FALSE,"Reconciliation (SL)";#N/A,#N/A,FALSE,"Salary (SL)";#N/A,#N/A,FALSE,"Wksht (ER)"}</definedName>
    <definedName name="rec_weco_gl_contract_aug99" hidden="1">{#N/A,#N/A,FALSE,"Cost Adjustment";#N/A,#N/A,FALSE,"A &amp; G Annual";#N/A,#N/A,FALSE,"Tons";#N/A,#N/A,FALSE,"Fringe Benefit Loading";#N/A,#N/A,FALSE,"Permit, Bond and Rec. Costs";"Annual Shift Diff",#N/A,FALSE,"Cover Pages (SD)";#N/A,#N/A,FALSE,"Shift Differential (SD)";#N/A,#N/A,FALSE,"Reconciliation (SL)";#N/A,#N/A,FALSE,"Salary (SL)";#N/A,#N/A,FALSE,"Wksht (ER)"}</definedName>
    <definedName name="sdlfhsdlhfkl" localSheetId="30" hidden="1">{#N/A,#N/A,FALSE,"Summ";#N/A,#N/A,FALSE,"General"}</definedName>
    <definedName name="sdlfhsdlhfkl" hidden="1">{#N/A,#N/A,FALSE,"Summ";#N/A,#N/A,FALSE,"General"}</definedName>
    <definedName name="seven" localSheetId="30" hidden="1">{#N/A,#N/A,FALSE,"CRPT";#N/A,#N/A,FALSE,"TREND";#N/A,#N/A,FALSE,"%Curve"}</definedName>
    <definedName name="seven" hidden="1">{#N/A,#N/A,FALSE,"CRPT";#N/A,#N/A,FALSE,"TREND";#N/A,#N/A,FALSE,"%Curve"}</definedName>
    <definedName name="six" localSheetId="13" hidden="1">{#N/A,#N/A,FALSE,"Drill Sites";"WP 212",#N/A,FALSE,"MWAG EOR";"WP 213",#N/A,FALSE,"MWAG EOR";#N/A,#N/A,FALSE,"Misc. Facility";#N/A,#N/A,FALSE,"WWTP"}</definedName>
    <definedName name="six" localSheetId="10" hidden="1">{#N/A,#N/A,FALSE,"Drill Sites";"WP 212",#N/A,FALSE,"MWAG EOR";"WP 213",#N/A,FALSE,"MWAG EOR";#N/A,#N/A,FALSE,"Misc. Facility";#N/A,#N/A,FALSE,"WWTP"}</definedName>
    <definedName name="six" localSheetId="30" hidden="1">{#N/A,#N/A,FALSE,"Drill Sites";"WP 212",#N/A,FALSE,"MWAG EOR";"WP 213",#N/A,FALSE,"MWAG EOR";#N/A,#N/A,FALSE,"Misc. Facility";#N/A,#N/A,FALSE,"WWTP"}</definedName>
    <definedName name="six" hidden="1">{#N/A,#N/A,FALSE,"Drill Sites";"WP 212",#N/A,FALSE,"MWAG EOR";"WP 213",#N/A,FALSE,"MWAG EOR";#N/A,#N/A,FALSE,"Misc. Facility";#N/A,#N/A,FALSE,"WWTP"}</definedName>
    <definedName name="sue" localSheetId="13" hidden="1">{#N/A,#N/A,FALSE,"Cover Sheet";"Use of Equipment",#N/A,FALSE,"Area C";"Equipment Hours",#N/A,FALSE,"All";"Summary",#N/A,FALSE,"All"}</definedName>
    <definedName name="sue" localSheetId="10" hidden="1">{#N/A,#N/A,FALSE,"Cover Sheet";"Use of Equipment",#N/A,FALSE,"Area C";"Equipment Hours",#N/A,FALSE,"All";"Summary",#N/A,FALSE,"All"}</definedName>
    <definedName name="sue" hidden="1">{#N/A,#N/A,FALSE,"Cover Sheet";"Use of Equipment",#N/A,FALSE,"Area C";"Equipment Hours",#N/A,FALSE,"All";"Summary",#N/A,FALSE,"All"}</definedName>
    <definedName name="susan" localSheetId="13" hidden="1">{#N/A,#N/A,FALSE,"Cover Sheet";"Use of Equipment",#N/A,FALSE,"Area C";"Equipment Hours",#N/A,FALSE,"All";"Summary",#N/A,FALSE,"All"}</definedName>
    <definedName name="susan" localSheetId="10" hidden="1">{#N/A,#N/A,FALSE,"Cover Sheet";"Use of Equipment",#N/A,FALSE,"Area C";"Equipment Hours",#N/A,FALSE,"All";"Summary",#N/A,FALSE,"All"}</definedName>
    <definedName name="susan" hidden="1">{#N/A,#N/A,FALSE,"Cover Sheet";"Use of Equipment",#N/A,FALSE,"Area C";"Equipment Hours",#N/A,FALSE,"All";"Summary",#N/A,FALSE,"All"}</definedName>
    <definedName name="t" localSheetId="30" hidden="1">{#N/A,#N/A,FALSE,"CESTSUM";#N/A,#N/A,FALSE,"est sum A";#N/A,#N/A,FALSE,"est detail A"}</definedName>
    <definedName name="t" hidden="1">{#N/A,#N/A,FALSE,"CESTSUM";#N/A,#N/A,FALSE,"est sum A";#N/A,#N/A,FALSE,"est detail A"}</definedName>
    <definedName name="tem" localSheetId="30" hidden="1">{#N/A,#N/A,FALSE,"Summ";#N/A,#N/A,FALSE,"General"}</definedName>
    <definedName name="tem" hidden="1">{#N/A,#N/A,FALSE,"Summ";#N/A,#N/A,FALSE,"General"}</definedName>
    <definedName name="TEMP" localSheetId="13" hidden="1">{#N/A,#N/A,FALSE,"Summ";#N/A,#N/A,FALSE,"General"}</definedName>
    <definedName name="TEMP" localSheetId="10" hidden="1">{#N/A,#N/A,FALSE,"Summ";#N/A,#N/A,FALSE,"General"}</definedName>
    <definedName name="TEMP" localSheetId="30" hidden="1">{#N/A,#N/A,FALSE,"Summ";#N/A,#N/A,FALSE,"General"}</definedName>
    <definedName name="TEMP" hidden="1">{#N/A,#N/A,FALSE,"Summ";#N/A,#N/A,FALSE,"General"}</definedName>
    <definedName name="Temp1" localSheetId="13" hidden="1">{#N/A,#N/A,FALSE,"CESTSUM";#N/A,#N/A,FALSE,"est sum A";#N/A,#N/A,FALSE,"est detail A"}</definedName>
    <definedName name="Temp1" localSheetId="10" hidden="1">{#N/A,#N/A,FALSE,"CESTSUM";#N/A,#N/A,FALSE,"est sum A";#N/A,#N/A,FALSE,"est detail A"}</definedName>
    <definedName name="Temp1" localSheetId="30" hidden="1">{#N/A,#N/A,FALSE,"CESTSUM";#N/A,#N/A,FALSE,"est sum A";#N/A,#N/A,FALSE,"est detail A"}</definedName>
    <definedName name="Temp1" hidden="1">{#N/A,#N/A,FALSE,"CESTSUM";#N/A,#N/A,FALSE,"est sum A";#N/A,#N/A,FALSE,"est detail A"}</definedName>
    <definedName name="temp2" localSheetId="30" hidden="1">{#N/A,#N/A,FALSE,"CESTSUM";#N/A,#N/A,FALSE,"est sum A";#N/A,#N/A,FALSE,"est detail A"}</definedName>
    <definedName name="temp2" hidden="1">{#N/A,#N/A,FALSE,"CESTSUM";#N/A,#N/A,FALSE,"est sum A";#N/A,#N/A,FALSE,"est detail A"}</definedName>
    <definedName name="tr" localSheetId="30" hidden="1">{#N/A,#N/A,FALSE,"CESTSUM";#N/A,#N/A,FALSE,"est sum A";#N/A,#N/A,FALSE,"est detail A"}</definedName>
    <definedName name="tr" hidden="1">{#N/A,#N/A,FALSE,"CESTSUM";#N/A,#N/A,FALSE,"est sum A";#N/A,#N/A,FALSE,"est detail A"}</definedName>
    <definedName name="Transfer" localSheetId="29" hidden="1">#REF!</definedName>
    <definedName name="Transfer" localSheetId="30" hidden="1">#REF!</definedName>
    <definedName name="Transfer" hidden="1">#REF!</definedName>
    <definedName name="Transfers" localSheetId="29" hidden="1">#REF!</definedName>
    <definedName name="Transfers" localSheetId="30" hidden="1">#REF!</definedName>
    <definedName name="Transfers" hidden="1">#REF!</definedName>
    <definedName name="u" localSheetId="13" hidden="1">{#N/A,#N/A,FALSE,"Coversheet";#N/A,#N/A,FALSE,"QA"}</definedName>
    <definedName name="u" localSheetId="10" hidden="1">{#N/A,#N/A,FALSE,"Coversheet";#N/A,#N/A,FALSE,"QA"}</definedName>
    <definedName name="u" localSheetId="30" hidden="1">{#N/A,#N/A,FALSE,"Summ";#N/A,#N/A,FALSE,"General"}</definedName>
    <definedName name="u" hidden="1">{#N/A,#N/A,FALSE,"Summ";#N/A,#N/A,FALSE,"General"}</definedName>
    <definedName name="v" localSheetId="13" hidden="1">{#N/A,#N/A,FALSE,"Coversheet";#N/A,#N/A,FALSE,"QA"}</definedName>
    <definedName name="v" localSheetId="10" hidden="1">{#N/A,#N/A,FALSE,"Coversheet";#N/A,#N/A,FALSE,"QA"}</definedName>
    <definedName name="v" localSheetId="30" hidden="1">{#N/A,#N/A,FALSE,"Coversheet";#N/A,#N/A,FALSE,"QA"}</definedName>
    <definedName name="v" hidden="1">{#N/A,#N/A,FALSE,"Coversheet";#N/A,#N/A,FALSE,"QA"}</definedName>
    <definedName name="Value" localSheetId="30" hidden="1">{#N/A,#N/A,FALSE,"Summ";#N/A,#N/A,FALSE,"General"}</definedName>
    <definedName name="Value" hidden="1">{#N/A,#N/A,FALSE,"Summ";#N/A,#N/A,FALSE,"General"}</definedName>
    <definedName name="w" localSheetId="13" hidden="1">{#N/A,#N/A,FALSE,"Schedule F";#N/A,#N/A,FALSE,"Schedule G"}</definedName>
    <definedName name="w" localSheetId="10" hidden="1">{#N/A,#N/A,FALSE,"Schedule F";#N/A,#N/A,FALSE,"Schedule G"}</definedName>
    <definedName name="w" localSheetId="30" hidden="1">{#N/A,#N/A,FALSE,"Schedule F";#N/A,#N/A,FALSE,"Schedule G"}</definedName>
    <definedName name="w" hidden="1">{#N/A,#N/A,FALSE,"Schedule F";#N/A,#N/A,FALSE,"Schedule G"}</definedName>
    <definedName name="we" localSheetId="13" hidden="1">{#N/A,#N/A,FALSE,"Pg 6b CustCount_Gas";#N/A,#N/A,FALSE,"QA";#N/A,#N/A,FALSE,"Report";#N/A,#N/A,FALSE,"forecast"}</definedName>
    <definedName name="we" localSheetId="10" hidden="1">{#N/A,#N/A,FALSE,"Pg 6b CustCount_Gas";#N/A,#N/A,FALSE,"QA";#N/A,#N/A,FALSE,"Report";#N/A,#N/A,FALSE,"forecast"}</definedName>
    <definedName name="we" localSheetId="30" hidden="1">{#N/A,#N/A,FALSE,"Pg 6b CustCount_Gas";#N/A,#N/A,FALSE,"QA";#N/A,#N/A,FALSE,"Report";#N/A,#N/A,FALSE,"forecast"}</definedName>
    <definedName name="we" hidden="1">{#N/A,#N/A,FALSE,"Pg 6b CustCount_Gas";#N/A,#N/A,FALSE,"QA";#N/A,#N/A,FALSE,"Report";#N/A,#N/A,FALSE,"forecast"}</definedName>
    <definedName name="WH" localSheetId="13" hidden="1">{#N/A,#N/A,FALSE,"Coversheet";#N/A,#N/A,FALSE,"QA"}</definedName>
    <definedName name="WH" localSheetId="10" hidden="1">{#N/A,#N/A,FALSE,"Coversheet";#N/A,#N/A,FALSE,"QA"}</definedName>
    <definedName name="WH" localSheetId="30" hidden="1">{#N/A,#N/A,FALSE,"Coversheet";#N/A,#N/A,FALSE,"QA"}</definedName>
    <definedName name="WH" hidden="1">{#N/A,#N/A,FALSE,"Coversheet";#N/A,#N/A,FALSE,"QA"}</definedName>
    <definedName name="wrn.1._.Bi._.Monthly._.CR." localSheetId="13" hidden="1">{#N/A,#N/A,FALSE,"Drill Sites";"WP 212",#N/A,FALSE,"MWAG EOR";"WP 213",#N/A,FALSE,"MWAG EOR";#N/A,#N/A,FALSE,"Misc. Facility";#N/A,#N/A,FALSE,"WWTP"}</definedName>
    <definedName name="wrn.1._.Bi._.Monthly._.CR." localSheetId="10" hidden="1">{#N/A,#N/A,FALSE,"Drill Sites";"WP 212",#N/A,FALSE,"MWAG EOR";"WP 213",#N/A,FALSE,"MWAG EOR";#N/A,#N/A,FALSE,"Misc. Facility";#N/A,#N/A,FALSE,"WWTP"}</definedName>
    <definedName name="wrn.1._.Bi._.Monthly._.CR." localSheetId="30" hidden="1">{#N/A,#N/A,FALSE,"Drill Sites";"WP 212",#N/A,FALSE,"MWAG EOR";"WP 213",#N/A,FALSE,"MWAG EOR";#N/A,#N/A,FALSE,"Misc. Facility";#N/A,#N/A,FALSE,"WWTP"}</definedName>
    <definedName name="wrn.1._.Bi._.Monthly._.CR." hidden="1">{#N/A,#N/A,FALSE,"Drill Sites";"WP 212",#N/A,FALSE,"MWAG EOR";"WP 213",#N/A,FALSE,"MWAG EOR";#N/A,#N/A,FALSE,"Misc. Facility";#N/A,#N/A,FALSE,"WWTP"}</definedName>
    <definedName name="wrn.10_day._.Package." localSheetId="30" hidden="1">{#N/A,#N/A,FALSE,"Balance_Sheet";#N/A,#N/A,FALSE,"income_statement_monthly";#N/A,#N/A,FALSE,"income_statement_Quarter";#N/A,#N/A,FALSE,"income_statement_ytd";#N/A,#N/A,FALSE,"income_statement_12Months"}</definedName>
    <definedName name="wrn.10_day._.Package." hidden="1">{#N/A,#N/A,FALSE,"Balance_Sheet";#N/A,#N/A,FALSE,"income_statement_monthly";#N/A,#N/A,FALSE,"income_statement_Quarter";#N/A,#N/A,FALSE,"income_statement_ytd";#N/A,#N/A,FALSE,"income_statement_12Months"}</definedName>
    <definedName name="wrn.AAI." localSheetId="13" hidden="1">{#N/A,#N/A,FALSE,"CRPT";#N/A,#N/A,FALSE,"TREND";#N/A,#N/A,FALSE,"%Curve"}</definedName>
    <definedName name="wrn.AAI." localSheetId="10" hidden="1">{#N/A,#N/A,FALSE,"CRPT";#N/A,#N/A,FALSE,"TREND";#N/A,#N/A,FALSE,"%Curve"}</definedName>
    <definedName name="wrn.AAI." localSheetId="30" hidden="1">{#N/A,#N/A,FALSE,"CRPT";#N/A,#N/A,FALSE,"TREND";#N/A,#N/A,FALSE,"%Curve"}</definedName>
    <definedName name="wrn.AAI." hidden="1">{#N/A,#N/A,FALSE,"CRPT";#N/A,#N/A,FALSE,"TREND";#N/A,#N/A,FALSE,"%Curve"}</definedName>
    <definedName name="wrn.AAI._.Report." localSheetId="13" hidden="1">{#N/A,#N/A,FALSE,"CRPT";#N/A,#N/A,FALSE,"TREND";#N/A,#N/A,FALSE,"% CURVE"}</definedName>
    <definedName name="wrn.AAI._.Report." localSheetId="10" hidden="1">{#N/A,#N/A,FALSE,"CRPT";#N/A,#N/A,FALSE,"TREND";#N/A,#N/A,FALSE,"% CURVE"}</definedName>
    <definedName name="wrn.AAI._.Report." localSheetId="30" hidden="1">{#N/A,#N/A,FALSE,"CRPT";#N/A,#N/A,FALSE,"TREND";#N/A,#N/A,FALSE,"% CURVE"}</definedName>
    <definedName name="wrn.AAI._.Report." hidden="1">{#N/A,#N/A,FALSE,"CRPT";#N/A,#N/A,FALSE,"TREND";#N/A,#N/A,FALSE,"% CURVE"}</definedName>
    <definedName name="wrn.Annual._.Cost._.Adjustment." localSheetId="13" hidden="1">{#N/A,#N/A,FALSE,"Cost Adjustment";#N/A,#N/A,FALSE,"A &amp; G Annual";#N/A,#N/A,FALSE,"Tons";#N/A,#N/A,FALSE,"Fringe Benefit Loading";#N/A,#N/A,FALSE,"Permit, Bond and Rec. Costs";"Annual Shift Diff",#N/A,FALSE,"Cover Pages (SD)";#N/A,#N/A,FALSE,"Shift Differential (SD)";#N/A,#N/A,FALSE,"Reconciliation (SL)";#N/A,#N/A,FALSE,"Salary (SL)";#N/A,#N/A,FALSE,"Wksht (ER)"}</definedName>
    <definedName name="wrn.Annual._.Cost._.Adjustment." localSheetId="10" hidden="1">{#N/A,#N/A,FALSE,"Cost Adjustment";#N/A,#N/A,FALSE,"A &amp; G Annual";#N/A,#N/A,FALSE,"Tons";#N/A,#N/A,FALSE,"Fringe Benefit Loading";#N/A,#N/A,FALSE,"Permit, Bond and Rec. Costs";"Annual Shift Diff",#N/A,FALSE,"Cover Pages (SD)";#N/A,#N/A,FALSE,"Shift Differential (SD)";#N/A,#N/A,FALSE,"Reconciliation (SL)";#N/A,#N/A,FALSE,"Salary (SL)";#N/A,#N/A,FALSE,"Wksht (ER)"}</definedName>
    <definedName name="wrn.Annual._.Cost._.Adjustment." hidden="1">{#N/A,#N/A,FALSE,"Cost Adjustment";#N/A,#N/A,FALSE,"A &amp; G Annual";#N/A,#N/A,FALSE,"Tons";#N/A,#N/A,FALSE,"Fringe Benefit Loading";#N/A,#N/A,FALSE,"Permit, Bond and Rec. Costs";"Annual Shift Diff",#N/A,FALSE,"Cover Pages (SD)";#N/A,#N/A,FALSE,"Shift Differential (SD)";#N/A,#N/A,FALSE,"Reconciliation (SL)";#N/A,#N/A,FALSE,"Salary (SL)";#N/A,#N/A,FALSE,"Wksht (ER)"}</definedName>
    <definedName name="wrn.Annual._.Productivity._.Calc." localSheetId="13" hidden="1">{#N/A,#N/A,FALSE,"Summary (PC)";#N/A,#N/A,FALSE,"Production (PC)";#N/A,#N/A,FALSE,"Adj Hour Wksht (PC)";#N/A,#N/A,FALSE,"605&amp;606 Hrs (PC)";#N/A,#N/A,FALSE,"Rept Interval (PC)";#N/A,#N/A,FALSE,"Sum Prod (PC)";#N/A,#N/A,FALSE,"Rec. Wksht (PC)";#N/A,#N/A,FALSE,"Loc 13 Allocation (PC)"}</definedName>
    <definedName name="wrn.Annual._.Productivity._.Calc." localSheetId="10" hidden="1">{#N/A,#N/A,FALSE,"Summary (PC)";#N/A,#N/A,FALSE,"Production (PC)";#N/A,#N/A,FALSE,"Adj Hour Wksht (PC)";#N/A,#N/A,FALSE,"605&amp;606 Hrs (PC)";#N/A,#N/A,FALSE,"Rept Interval (PC)";#N/A,#N/A,FALSE,"Sum Prod (PC)";#N/A,#N/A,FALSE,"Rec. Wksht (PC)";#N/A,#N/A,FALSE,"Loc 13 Allocation (PC)"}</definedName>
    <definedName name="wrn.Annual._.Productivity._.Calc." hidden="1">{#N/A,#N/A,FALSE,"Summary (PC)";#N/A,#N/A,FALSE,"Production (PC)";#N/A,#N/A,FALSE,"Adj Hour Wksht (PC)";#N/A,#N/A,FALSE,"605&amp;606 Hrs (PC)";#N/A,#N/A,FALSE,"Rept Interval (PC)";#N/A,#N/A,FALSE,"Sum Prod (PC)";#N/A,#N/A,FALSE,"Rec. Wksht (PC)";#N/A,#N/A,FALSE,"Loc 13 Allocation (PC)"}</definedName>
    <definedName name="wrn.Anvil." localSheetId="13" hidden="1">{#N/A,#N/A,FALSE,"CRPT";#N/A,#N/A,FALSE,"PCS ";#N/A,#N/A,FALSE,"TREND";#N/A,#N/A,FALSE,"% CURVE";#N/A,#N/A,FALSE,"FWICALC";#N/A,#N/A,FALSE,"CONTINGENCY";#N/A,#N/A,FALSE,"7616 Fab";#N/A,#N/A,FALSE,"7616 NSK"}</definedName>
    <definedName name="wrn.Anvil." localSheetId="10" hidden="1">{#N/A,#N/A,FALSE,"CRPT";#N/A,#N/A,FALSE,"PCS ";#N/A,#N/A,FALSE,"TREND";#N/A,#N/A,FALSE,"% CURVE";#N/A,#N/A,FALSE,"FWICALC";#N/A,#N/A,FALSE,"CONTINGENCY";#N/A,#N/A,FALSE,"7616 Fab";#N/A,#N/A,FALSE,"7616 NSK"}</definedName>
    <definedName name="wrn.Anvil." localSheetId="30" hidden="1">{#N/A,#N/A,FALSE,"CRPT";#N/A,#N/A,FALSE,"PCS ";#N/A,#N/A,FALSE,"TREND";#N/A,#N/A,FALSE,"% CURVE";#N/A,#N/A,FALSE,"FWICALC";#N/A,#N/A,FALSE,"CONTINGENCY";#N/A,#N/A,FALSE,"7616 Fab";#N/A,#N/A,FALSE,"7616 NSK"}</definedName>
    <definedName name="wrn.Anvil." hidden="1">{#N/A,#N/A,FALSE,"CRPT";#N/A,#N/A,FALSE,"PCS ";#N/A,#N/A,FALSE,"TREND";#N/A,#N/A,FALSE,"% CURVE";#N/A,#N/A,FALSE,"FWICALC";#N/A,#N/A,FALSE,"CONTINGENCY";#N/A,#N/A,FALSE,"7616 Fab";#N/A,#N/A,FALSE,"7616 NSK"}</definedName>
    <definedName name="wrn.AREA._.INCOME." localSheetId="13" hidden="1">{"SUMMARY",#N/A,FALSE,"TENYEAR";"YEAR2000",#N/A,FALSE,"TENYEAR";"YEAR2001",#N/A,FALSE,"TENYEAR";"YEAR2002",#N/A,FALSE,"TENYEAR";"YEAR2003",#N/A,FALSE,"TENYEAR";"YEAR2004",#N/A,FALSE,"TENYEAR";"YEAR2005",#N/A,FALSE,"TENYEAR";"YEAR96",#N/A,FALSE,"TENYEAR";"YEAR97",#N/A,FALSE,"TENYEAR";"YEAR98",#N/A,FALSE,"TENYEAR";"YEAR99",#N/A,FALSE,"TENYEAR"}</definedName>
    <definedName name="wrn.AREA._.INCOME." localSheetId="10" hidden="1">{"SUMMARY",#N/A,FALSE,"TENYEAR";"YEAR2000",#N/A,FALSE,"TENYEAR";"YEAR2001",#N/A,FALSE,"TENYEAR";"YEAR2002",#N/A,FALSE,"TENYEAR";"YEAR2003",#N/A,FALSE,"TENYEAR";"YEAR2004",#N/A,FALSE,"TENYEAR";"YEAR2005",#N/A,FALSE,"TENYEAR";"YEAR96",#N/A,FALSE,"TENYEAR";"YEAR97",#N/A,FALSE,"TENYEAR";"YEAR98",#N/A,FALSE,"TENYEAR";"YEAR99",#N/A,FALSE,"TENYEAR"}</definedName>
    <definedName name="wrn.AREA._.INCOME." hidden="1">{"SUMMARY",#N/A,FALSE,"TENYEAR";"YEAR2000",#N/A,FALSE,"TENYEAR";"YEAR2001",#N/A,FALSE,"TENYEAR";"YEAR2002",#N/A,FALSE,"TENYEAR";"YEAR2003",#N/A,FALSE,"TENYEAR";"YEAR2004",#N/A,FALSE,"TENYEAR";"YEAR2005",#N/A,FALSE,"TENYEAR";"YEAR96",#N/A,FALSE,"TENYEAR";"YEAR97",#N/A,FALSE,"TENYEAR";"YEAR98",#N/A,FALSE,"TENYEAR";"YEAR99",#N/A,FALSE,"TENYEAR"}</definedName>
    <definedName name="wrn.Budget._.Model." localSheetId="13"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wrn.Budget._.Model." localSheetId="10"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wrn.Budget._.Model."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wrn.Budget._.Model._1" localSheetId="13"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wrn.Budget._.Model._1" localSheetId="10"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wrn.Budget._.Model._1"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wrn.Cost._.Adjustment." localSheetId="13" hidden="1">{#N/A,#N/A,FALSE,"Cost Adjustment "}</definedName>
    <definedName name="wrn.Cost._.Adjustment." localSheetId="10" hidden="1">{#N/A,#N/A,FALSE,"Cost Adjustment "}</definedName>
    <definedName name="wrn.Cost._.Adjustment." hidden="1">{#N/A,#N/A,FALSE,"Cost Adjustment "}</definedName>
    <definedName name="wrn.Customer._.Counts._.Electric." localSheetId="13" hidden="1">{#N/A,#N/A,FALSE,"Pg 6a CustCount_Electric";#N/A,#N/A,FALSE,"QA";"monthly",#N/A,FALSE,"Elect_Cust#Avg";"Year To Date",#N/A,FALSE,"Elect_Cust#Avg";"Rollling 12 months ended",#N/A,FALSE,"Elect_Cust#Avg";"Budget Month",#N/A,FALSE,"Electric";"Budget YTD",#N/A,FALSE,"Electric";"Budget 12 months",#N/A,FALSE,"Electric"}</definedName>
    <definedName name="wrn.Customer._.Counts._.Electric." localSheetId="10" hidden="1">{#N/A,#N/A,FALSE,"Pg 6a CustCount_Electric";#N/A,#N/A,FALSE,"QA";"monthly",#N/A,FALSE,"Elect_Cust#Avg";"Year To Date",#N/A,FALSE,"Elect_Cust#Avg";"Rollling 12 months ended",#N/A,FALSE,"Elect_Cust#Avg";"Budget Month",#N/A,FALSE,"Electric";"Budget YTD",#N/A,FALSE,"Electric";"Budget 12 months",#N/A,FALSE,"Electric"}</definedName>
    <definedName name="wrn.Customer._.Counts._.Electric." localSheetId="30" hidden="1">{#N/A,#N/A,FALSE,"Pg 6a CustCount_Electric";#N/A,#N/A,FALSE,"QA";"monthly",#N/A,FALSE,"Elect_Cust#Avg";"Year To Date",#N/A,FALSE,"Elect_Cust#Avg";"Rollling 12 months ended",#N/A,FALSE,"Elect_Cust#Avg";"Budget Month",#N/A,FALSE,"Electric";"Budget YTD",#N/A,FALSE,"Electric";"Budget 12 months",#N/A,FALSE,"Electric"}</definedName>
    <definedName name="wrn.Customer._.Counts._.Electric." hidden="1">{#N/A,#N/A,FALSE,"Pg 6a CustCount_Electric";#N/A,#N/A,FALSE,"QA";"monthly",#N/A,FALSE,"Elect_Cust#Avg";"Year To Date",#N/A,FALSE,"Elect_Cust#Avg";"Rollling 12 months ended",#N/A,FALSE,"Elect_Cust#Avg";"Budget Month",#N/A,FALSE,"Electric";"Budget YTD",#N/A,FALSE,"Electric";"Budget 12 months",#N/A,FALSE,"Electric"}</definedName>
    <definedName name="wrn.Customer._.Counts._.Gas." localSheetId="13" hidden="1">{#N/A,#N/A,FALSE,"Pg 6b CustCount_Gas";#N/A,#N/A,FALSE,"QA";#N/A,#N/A,FALSE,"Report";#N/A,#N/A,FALSE,"forecast"}</definedName>
    <definedName name="wrn.Customer._.Counts._.Gas." localSheetId="10" hidden="1">{#N/A,#N/A,FALSE,"Pg 6b CustCount_Gas";#N/A,#N/A,FALSE,"QA";#N/A,#N/A,FALSE,"Report";#N/A,#N/A,FALSE,"forecast"}</definedName>
    <definedName name="wrn.Customer._.Counts._.Gas." localSheetId="30" hidden="1">{#N/A,#N/A,FALSE,"Pg 6b CustCount_Gas";#N/A,#N/A,FALSE,"QA";#N/A,#N/A,FALSE,"Report";#N/A,#N/A,FALSE,"forecast"}</definedName>
    <definedName name="wrn.Customer._.Counts._.Gas." hidden="1">{#N/A,#N/A,FALSE,"Pg 6b CustCount_Gas";#N/A,#N/A,FALSE,"QA";#N/A,#N/A,FALSE,"Report";#N/A,#N/A,FALSE,"forecast"}</definedName>
    <definedName name="wrn.Depreciation." localSheetId="13" hidden="1">{#N/A,#N/A,TRUE,"Depreciation Summary";#N/A,#N/A,TRUE,"18, 21 &amp; 22 Depreciation";#N/A,#N/A,TRUE,"11 &amp; 12 Depreciation"}</definedName>
    <definedName name="wrn.Depreciation." localSheetId="10" hidden="1">{#N/A,#N/A,TRUE,"Depreciation Summary";#N/A,#N/A,TRUE,"18, 21 &amp; 22 Depreciation";#N/A,#N/A,TRUE,"11 &amp; 12 Depreciation"}</definedName>
    <definedName name="wrn.Depreciation." hidden="1">{#N/A,#N/A,TRUE,"Depreciation Summary";#N/A,#N/A,TRUE,"18, 21 &amp; 22 Depreciation";#N/A,#N/A,TRUE,"11 &amp; 12 Depreciation"}</definedName>
    <definedName name="wrn.ECR." localSheetId="13" hidden="1">{#N/A,#N/A,FALSE,"schA"}</definedName>
    <definedName name="wrn.ECR." localSheetId="10" hidden="1">{#N/A,#N/A,FALSE,"schA"}</definedName>
    <definedName name="wrn.ECR." localSheetId="30" hidden="1">{#N/A,#N/A,FALSE,"schA"}</definedName>
    <definedName name="wrn.ECR." hidden="1">{#N/A,#N/A,FALSE,"schA"}</definedName>
    <definedName name="wrn.ESTIMATE." localSheetId="13" hidden="1">{#N/A,#N/A,FALSE,"CESTSUM";#N/A,#N/A,FALSE,"est sum A";#N/A,#N/A,FALSE,"est detail A"}</definedName>
    <definedName name="wrn.ESTIMATE." localSheetId="10" hidden="1">{#N/A,#N/A,FALSE,"CESTSUM";#N/A,#N/A,FALSE,"est sum A";#N/A,#N/A,FALSE,"est detail A"}</definedName>
    <definedName name="wrn.ESTIMATE." localSheetId="30" hidden="1">{#N/A,#N/A,FALSE,"CESTSUM";#N/A,#N/A,FALSE,"est sum A";#N/A,#N/A,FALSE,"est detail A"}</definedName>
    <definedName name="wrn.ESTIMATE." hidden="1">{#N/A,#N/A,FALSE,"CESTSUM";#N/A,#N/A,FALSE,"est sum A";#N/A,#N/A,FALSE,"est detail A"}</definedName>
    <definedName name="wrn.Forecast." localSheetId="13" hidden="1">{#N/A,#N/A,TRUE,"Assumptions";#N/A,#N/A,TRUE,"Deferred Stripping";#N/A,#N/A,TRUE,"Tonnage Variance";#N/A,#N/A,TRUE,"WEC";#N/A,#N/A,TRUE,"WEC00";#N/A,#N/A,TRUE,"WEC10";#N/A,#N/A,TRUE,"WEC11";#N/A,#N/A,TRUE,"WEC12";#N/A,#N/A,TRUE,"WEC13";#N/A,#N/A,TRUE,"WEC15";#N/A,#N/A,TRUE,"WEC16";#N/A,#N/A,TRUE,"WEC17";#N/A,#N/A,TRUE,"WEC18";#N/A,#N/A,TRUE,"WEC19";#N/A,#N/A,TRUE,"WEC21";#N/A,#N/A,TRUE,"WEC22";#N/A,#N/A,TRUE,"WEC24";#N/A,#N/A,TRUE,"WEC25";#N/A,#N/A,TRUE,"WEC26";#N/A,#N/A,TRUE,"WEC27";#N/A,#N/A,TRUE,"WEC43";#N/A,#N/A,TRUE,"WSC_I";#N/A,#N/A,TRUE,"CASHFLOW"}</definedName>
    <definedName name="wrn.Forecast." localSheetId="10" hidden="1">{#N/A,#N/A,TRUE,"Assumptions";#N/A,#N/A,TRUE,"Deferred Stripping";#N/A,#N/A,TRUE,"Tonnage Variance";#N/A,#N/A,TRUE,"WEC";#N/A,#N/A,TRUE,"WEC00";#N/A,#N/A,TRUE,"WEC10";#N/A,#N/A,TRUE,"WEC11";#N/A,#N/A,TRUE,"WEC12";#N/A,#N/A,TRUE,"WEC13";#N/A,#N/A,TRUE,"WEC15";#N/A,#N/A,TRUE,"WEC16";#N/A,#N/A,TRUE,"WEC17";#N/A,#N/A,TRUE,"WEC18";#N/A,#N/A,TRUE,"WEC19";#N/A,#N/A,TRUE,"WEC21";#N/A,#N/A,TRUE,"WEC22";#N/A,#N/A,TRUE,"WEC24";#N/A,#N/A,TRUE,"WEC25";#N/A,#N/A,TRUE,"WEC26";#N/A,#N/A,TRUE,"WEC27";#N/A,#N/A,TRUE,"WEC43";#N/A,#N/A,TRUE,"WSC_I";#N/A,#N/A,TRUE,"CASHFLOW"}</definedName>
    <definedName name="wrn.Forecast." hidden="1">{#N/A,#N/A,TRUE,"Assumptions";#N/A,#N/A,TRUE,"Deferred Stripping";#N/A,#N/A,TRUE,"Tonnage Variance";#N/A,#N/A,TRUE,"WEC";#N/A,#N/A,TRUE,"WEC00";#N/A,#N/A,TRUE,"WEC10";#N/A,#N/A,TRUE,"WEC11";#N/A,#N/A,TRUE,"WEC12";#N/A,#N/A,TRUE,"WEC13";#N/A,#N/A,TRUE,"WEC15";#N/A,#N/A,TRUE,"WEC16";#N/A,#N/A,TRUE,"WEC17";#N/A,#N/A,TRUE,"WEC18";#N/A,#N/A,TRUE,"WEC19";#N/A,#N/A,TRUE,"WEC21";#N/A,#N/A,TRUE,"WEC22";#N/A,#N/A,TRUE,"WEC24";#N/A,#N/A,TRUE,"WEC25";#N/A,#N/A,TRUE,"WEC26";#N/A,#N/A,TRUE,"WEC27";#N/A,#N/A,TRUE,"WEC43";#N/A,#N/A,TRUE,"WSC_I";#N/A,#N/A,TRUE,"CASHFLOW"}</definedName>
    <definedName name="wrn.Fundamental." localSheetId="13" hidden="1">{#N/A,#N/A,TRUE,"CoverPage";#N/A,#N/A,TRUE,"Gas";#N/A,#N/A,TRUE,"Power";#N/A,#N/A,TRUE,"Historical DJ Mthly Prices"}</definedName>
    <definedName name="wrn.Fundamental." localSheetId="10" hidden="1">{#N/A,#N/A,TRUE,"CoverPage";#N/A,#N/A,TRUE,"Gas";#N/A,#N/A,TRUE,"Power";#N/A,#N/A,TRUE,"Historical DJ Mthly Prices"}</definedName>
    <definedName name="wrn.Fundamental." localSheetId="30" hidden="1">{#N/A,#N/A,TRUE,"CoverPage";#N/A,#N/A,TRUE,"Gas";#N/A,#N/A,TRUE,"Power";#N/A,#N/A,TRUE,"Historical DJ Mthly Prices"}</definedName>
    <definedName name="wrn.Fundamental." hidden="1">{#N/A,#N/A,TRUE,"CoverPage";#N/A,#N/A,TRUE,"Gas";#N/A,#N/A,TRUE,"Power";#N/A,#N/A,TRUE,"Historical DJ Mthly Prices"}</definedName>
    <definedName name="wrn.Fundamental2" localSheetId="30" hidden="1">{#N/A,#N/A,TRUE,"CoverPage";#N/A,#N/A,TRUE,"Gas";#N/A,#N/A,TRUE,"Power";#N/A,#N/A,TRUE,"Historical DJ Mthly Prices"}</definedName>
    <definedName name="wrn.Fundamental2" hidden="1">{#N/A,#N/A,TRUE,"CoverPage";#N/A,#N/A,TRUE,"Gas";#N/A,#N/A,TRUE,"Power";#N/A,#N/A,TRUE,"Historical DJ Mthly Prices"}</definedName>
    <definedName name="wrn.IEO." localSheetId="13" hidden="1">{#N/A,#N/A,FALSE,"SUMMARY";#N/A,#N/A,FALSE,"AE7616";#N/A,#N/A,FALSE,"AE7617";#N/A,#N/A,FALSE,"AE7618";#N/A,#N/A,FALSE,"AE7619"}</definedName>
    <definedName name="wrn.IEO." localSheetId="10" hidden="1">{#N/A,#N/A,FALSE,"SUMMARY";#N/A,#N/A,FALSE,"AE7616";#N/A,#N/A,FALSE,"AE7617";#N/A,#N/A,FALSE,"AE7618";#N/A,#N/A,FALSE,"AE7619"}</definedName>
    <definedName name="wrn.IEO." localSheetId="30" hidden="1">{#N/A,#N/A,FALSE,"SUMMARY";#N/A,#N/A,FALSE,"AE7616";#N/A,#N/A,FALSE,"AE7617";#N/A,#N/A,FALSE,"AE7618";#N/A,#N/A,FALSE,"AE7619"}</definedName>
    <definedName name="wrn.IEO." hidden="1">{#N/A,#N/A,FALSE,"SUMMARY";#N/A,#N/A,FALSE,"AE7616";#N/A,#N/A,FALSE,"AE7617";#N/A,#N/A,FALSE,"AE7618";#N/A,#N/A,FALSE,"AE7619"}</definedName>
    <definedName name="wrn.Incentive._.Overhead." localSheetId="13" hidden="1">{#N/A,#N/A,FALSE,"Coversheet";#N/A,#N/A,FALSE,"QA"}</definedName>
    <definedName name="wrn.Incentive._.Overhead." localSheetId="10" hidden="1">{#N/A,#N/A,FALSE,"Coversheet";#N/A,#N/A,FALSE,"QA"}</definedName>
    <definedName name="wrn.Incentive._.Overhead." localSheetId="30" hidden="1">{#N/A,#N/A,FALSE,"Coversheet";#N/A,#N/A,FALSE,"QA"}</definedName>
    <definedName name="wrn.Incentive._.Overhead." hidden="1">{#N/A,#N/A,FALSE,"Coversheet";#N/A,#N/A,FALSE,"QA"}</definedName>
    <definedName name="wrn.limit_reports." localSheetId="13" hidden="1">{#N/A,#N/A,FALSE,"Schedule F";#N/A,#N/A,FALSE,"Schedule G"}</definedName>
    <definedName name="wrn.limit_reports." localSheetId="10" hidden="1">{#N/A,#N/A,FALSE,"Schedule F";#N/A,#N/A,FALSE,"Schedule G"}</definedName>
    <definedName name="wrn.limit_reports." localSheetId="30" hidden="1">{#N/A,#N/A,FALSE,"Schedule F";#N/A,#N/A,FALSE,"Schedule G"}</definedName>
    <definedName name="wrn.limit_reports." hidden="1">{#N/A,#N/A,FALSE,"Schedule F";#N/A,#N/A,FALSE,"Schedule G"}</definedName>
    <definedName name="wrn.MARGIN_WO_QTR." localSheetId="13" hidden="1">{#N/A,#N/A,FALSE,"Month ";#N/A,#N/A,FALSE,"YTD";#N/A,#N/A,FALSE,"12 mo ended"}</definedName>
    <definedName name="wrn.MARGIN_WO_QTR." localSheetId="10" hidden="1">{#N/A,#N/A,FALSE,"Month ";#N/A,#N/A,FALSE,"YTD";#N/A,#N/A,FALSE,"12 mo ended"}</definedName>
    <definedName name="wrn.MARGIN_WO_QTR." localSheetId="30" hidden="1">{#N/A,#N/A,FALSE,"Month ";#N/A,#N/A,FALSE,"YTD";#N/A,#N/A,FALSE,"12 mo ended"}</definedName>
    <definedName name="wrn.MARGIN_WO_QTR." hidden="1">{#N/A,#N/A,FALSE,"Month ";#N/A,#N/A,FALSE,"YTD";#N/A,#N/A,FALSE,"12 mo ended"}</definedName>
    <definedName name="wrn.Mining._.Flexibility." localSheetId="13" hidden="1">{#N/A,#N/A,FALSE,"Cover Sheet";"Use of Equipment",#N/A,FALSE,"Area C";"Equipment Hours",#N/A,FALSE,"All";"Summary",#N/A,FALSE,"All"}</definedName>
    <definedName name="wrn.Mining._.Flexibility." localSheetId="10" hidden="1">{#N/A,#N/A,FALSE,"Cover Sheet";"Use of Equipment",#N/A,FALSE,"Area C";"Equipment Hours",#N/A,FALSE,"All";"Summary",#N/A,FALSE,"All"}</definedName>
    <definedName name="wrn.Mining._.Flexibility." hidden="1">{#N/A,#N/A,FALSE,"Cover Sheet";"Use of Equipment",#N/A,FALSE,"Area C";"Equipment Hours",#N/A,FALSE,"All";"Summary",#N/A,FALSE,"All"}</definedName>
    <definedName name="wrn.Miscellaneous._.Schedules." localSheetId="13" hidden="1">{#N/A,#N/A,FALSE,"Electric";#N/A,#N/A,FALSE,"Shift Differential";#N/A,#N/A,FALSE,"Reclamation";#N/A,#N/A,FALSE,"Indices";#N/A,#N/A,FALSE,"Sales Tons";#N/A,#N/A,FALSE,"Personal Leave";#N/A,#N/A,FALSE,"Property Tax";#N/A,#N/A,FALSE,"Average Wage";#N/A,#N/A,FALSE,"Industrial Accident";#N/A,#N/A,FALSE,"Tool Allowance";#N/A,#N/A,FALSE,"Fringe Benefit";#N/A,#N/A,FALSE,"Office Space";#N/A,#N/A,FALSE,"Consulting, Engineering &amp; Test"}</definedName>
    <definedName name="wrn.Miscellaneous._.Schedules." localSheetId="10" hidden="1">{#N/A,#N/A,FALSE,"Electric";#N/A,#N/A,FALSE,"Shift Differential";#N/A,#N/A,FALSE,"Reclamation";#N/A,#N/A,FALSE,"Indices";#N/A,#N/A,FALSE,"Sales Tons";#N/A,#N/A,FALSE,"Personal Leave";#N/A,#N/A,FALSE,"Property Tax";#N/A,#N/A,FALSE,"Average Wage";#N/A,#N/A,FALSE,"Industrial Accident";#N/A,#N/A,FALSE,"Tool Allowance";#N/A,#N/A,FALSE,"Fringe Benefit";#N/A,#N/A,FALSE,"Office Space";#N/A,#N/A,FALSE,"Consulting, Engineering &amp; Test"}</definedName>
    <definedName name="wrn.Miscellaneous._.Schedules." hidden="1">{#N/A,#N/A,FALSE,"Electric";#N/A,#N/A,FALSE,"Shift Differential";#N/A,#N/A,FALSE,"Reclamation";#N/A,#N/A,FALSE,"Indices";#N/A,#N/A,FALSE,"Sales Tons";#N/A,#N/A,FALSE,"Personal Leave";#N/A,#N/A,FALSE,"Property Tax";#N/A,#N/A,FALSE,"Average Wage";#N/A,#N/A,FALSE,"Industrial Accident";#N/A,#N/A,FALSE,"Tool Allowance";#N/A,#N/A,FALSE,"Fringe Benefit";#N/A,#N/A,FALSE,"Office Space";#N/A,#N/A,FALSE,"Consulting, Engineering &amp; Test"}</definedName>
    <definedName name="wrn.Municipal._.Reports." localSheetId="13"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wrn.Municipal._.Reports." localSheetId="10"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wrn.Municipal._.Reports." localSheetId="30"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wrn.Municipal._.Reports."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wrn.Productivity." localSheetId="13" hidden="1">{#N/A,#N/A,TRUE,"Prod Cover Sheets";"Prod Rec Wksht",#N/A,TRUE,"Prod Rec. Wksht (OLD)";"Table 3 and 4",#N/A,TRUE,"Prod Rec. Wksht (OLD)";"Table 5",#N/A,TRUE,"Prod Rec. Wksht (OLD)";"Tables",#N/A,TRUE,"Prod (OLD)";#N/A,#N/A,TRUE,"605&amp;606 Hrs (PC)"}</definedName>
    <definedName name="wrn.Productivity." localSheetId="10" hidden="1">{#N/A,#N/A,TRUE,"Prod Cover Sheets";"Prod Rec Wksht",#N/A,TRUE,"Prod Rec. Wksht (OLD)";"Table 3 and 4",#N/A,TRUE,"Prod Rec. Wksht (OLD)";"Table 5",#N/A,TRUE,"Prod Rec. Wksht (OLD)";"Tables",#N/A,TRUE,"Prod (OLD)";#N/A,#N/A,TRUE,"605&amp;606 Hrs (PC)"}</definedName>
    <definedName name="wrn.Productivity." hidden="1">{#N/A,#N/A,TRUE,"Prod Cover Sheets";"Prod Rec Wksht",#N/A,TRUE,"Prod Rec. Wksht (OLD)";"Table 3 and 4",#N/A,TRUE,"Prod Rec. Wksht (OLD)";"Table 5",#N/A,TRUE,"Prod Rec. Wksht (OLD)";"Tables",#N/A,TRUE,"Prod (OLD)";#N/A,#N/A,TRUE,"605&amp;606 Hrs (PC)"}</definedName>
    <definedName name="wrn.Productivity._.Calculation." localSheetId="13" hidden="1">{#N/A,#N/A,TRUE,"Summary True-up";#N/A,#N/A,TRUE,"Production True-up";#N/A,#N/A,TRUE,"Adj Hour Wksht True-up";#N/A,#N/A,TRUE,"605&amp;606 Hrs True-up";#N/A,#N/A,TRUE,"Rept Interval True-up";#N/A,#N/A,TRUE,"Sum Prod True-up";#N/A,#N/A,TRUE,"Rec. Wksht True-up";#N/A,#N/A,TRUE,"Loc 13 Allocation True-up"}</definedName>
    <definedName name="wrn.Productivity._.Calculation." localSheetId="10" hidden="1">{#N/A,#N/A,TRUE,"Summary True-up";#N/A,#N/A,TRUE,"Production True-up";#N/A,#N/A,TRUE,"Adj Hour Wksht True-up";#N/A,#N/A,TRUE,"605&amp;606 Hrs True-up";#N/A,#N/A,TRUE,"Rept Interval True-up";#N/A,#N/A,TRUE,"Sum Prod True-up";#N/A,#N/A,TRUE,"Rec. Wksht True-up";#N/A,#N/A,TRUE,"Loc 13 Allocation True-up"}</definedName>
    <definedName name="wrn.Productivity._.Calculation." hidden="1">{#N/A,#N/A,TRUE,"Summary True-up";#N/A,#N/A,TRUE,"Production True-up";#N/A,#N/A,TRUE,"Adj Hour Wksht True-up";#N/A,#N/A,TRUE,"605&amp;606 Hrs True-up";#N/A,#N/A,TRUE,"Rept Interval True-up";#N/A,#N/A,TRUE,"Sum Prod True-up";#N/A,#N/A,TRUE,"Rec. Wksht True-up";#N/A,#N/A,TRUE,"Loc 13 Allocation True-up"}</definedName>
    <definedName name="wrn.Project._.Services." localSheetId="13" hidden="1">{#N/A,#N/A,FALSE,"BASE";#N/A,#N/A,FALSE,"LOOPS";#N/A,#N/A,FALSE,"PLC"}</definedName>
    <definedName name="wrn.Project._.Services." localSheetId="10" hidden="1">{#N/A,#N/A,FALSE,"BASE";#N/A,#N/A,FALSE,"LOOPS";#N/A,#N/A,FALSE,"PLC"}</definedName>
    <definedName name="wrn.Project._.Services." localSheetId="30" hidden="1">{#N/A,#N/A,FALSE,"BASE";#N/A,#N/A,FALSE,"LOOPS";#N/A,#N/A,FALSE,"PLC"}</definedName>
    <definedName name="wrn.Project._.Services." hidden="1">{#N/A,#N/A,FALSE,"BASE";#N/A,#N/A,FALSE,"LOOPS";#N/A,#N/A,FALSE,"PLC"}</definedName>
    <definedName name="wrn.SCHEDULE." localSheetId="13" hidden="1">{#N/A,#N/A,FALSE,"7617 Fab";#N/A,#N/A,FALSE,"7617 NSK"}</definedName>
    <definedName name="wrn.SCHEDULE." localSheetId="10" hidden="1">{#N/A,#N/A,FALSE,"7617 Fab";#N/A,#N/A,FALSE,"7617 NSK"}</definedName>
    <definedName name="wrn.SCHEDULE." localSheetId="30" hidden="1">{#N/A,#N/A,FALSE,"7617 Fab";#N/A,#N/A,FALSE,"7617 NSK"}</definedName>
    <definedName name="wrn.SCHEDULE." hidden="1">{#N/A,#N/A,FALSE,"7617 Fab";#N/A,#N/A,FALSE,"7617 NSK"}</definedName>
    <definedName name="wrn.Semi._.Annual._.Cost._.Adj." localSheetId="13" hidden="1">{#N/A,#N/A,FALSE,"Cover Sheet (SACA)";#N/A,#N/A,FALSE,"Semi-Annual Cost Adj (SACA)";#N/A,#N/A,FALSE,"(SACA) Adjustments";#N/A,#N/A,FALSE,"Benefits";"SemiAnnual Shift Diff",#N/A,FALSE,"Cover Pages (SD)";#N/A,#N/A,FALSE,"Shift Differential (SD)";#N/A,#N/A,FALSE,"Shift Differential (SD)";#N/A,#N/A,FALSE,"Industrial Accident";#N/A,#N/A,FALSE,"Unemploy"}</definedName>
    <definedName name="wrn.Semi._.Annual._.Cost._.Adj." localSheetId="10" hidden="1">{#N/A,#N/A,FALSE,"Cover Sheet (SACA)";#N/A,#N/A,FALSE,"Semi-Annual Cost Adj (SACA)";#N/A,#N/A,FALSE,"(SACA) Adjustments";#N/A,#N/A,FALSE,"Benefits";"SemiAnnual Shift Diff",#N/A,FALSE,"Cover Pages (SD)";#N/A,#N/A,FALSE,"Shift Differential (SD)";#N/A,#N/A,FALSE,"Shift Differential (SD)";#N/A,#N/A,FALSE,"Industrial Accident";#N/A,#N/A,FALSE,"Unemploy"}</definedName>
    <definedName name="wrn.Semi._.Annual._.Cost._.Adj." hidden="1">{#N/A,#N/A,FALSE,"Cover Sheet (SACA)";#N/A,#N/A,FALSE,"Semi-Annual Cost Adj (SACA)";#N/A,#N/A,FALSE,"(SACA) Adjustments";#N/A,#N/A,FALSE,"Benefits";"SemiAnnual Shift Diff",#N/A,FALSE,"Cover Pages (SD)";#N/A,#N/A,FALSE,"Shift Differential (SD)";#N/A,#N/A,FALSE,"Shift Differential (SD)";#N/A,#N/A,FALSE,"Industrial Accident";#N/A,#N/A,FALSE,"Unemploy"}</definedName>
    <definedName name="wrn.Semi._.Annual._.Prod._.Calc." localSheetId="13" hidden="1">{#N/A,#N/A,TRUE,"(SAPC) Summary";#N/A,#N/A,TRUE,"(SAPC) Production";#N/A,#N/A,TRUE,"(SAPC) Adj Hour Wksht";#N/A,#N/A,TRUE,"(SAPC) 605&amp;606 Hrs";#N/A,#N/A,TRUE,"(SAPC) Rept Interval";#N/A,#N/A,TRUE,"(SAPC) SumProd";#N/A,#N/A,TRUE,"(SAPC) Rec. Wksht"}</definedName>
    <definedName name="wrn.Semi._.Annual._.Prod._.Calc." localSheetId="10" hidden="1">{#N/A,#N/A,TRUE,"(SAPC) Summary";#N/A,#N/A,TRUE,"(SAPC) Production";#N/A,#N/A,TRUE,"(SAPC) Adj Hour Wksht";#N/A,#N/A,TRUE,"(SAPC) 605&amp;606 Hrs";#N/A,#N/A,TRUE,"(SAPC) Rept Interval";#N/A,#N/A,TRUE,"(SAPC) SumProd";#N/A,#N/A,TRUE,"(SAPC) Rec. Wksht"}</definedName>
    <definedName name="wrn.Semi._.Annual._.Prod._.Calc." hidden="1">{#N/A,#N/A,TRUE,"(SAPC) Summary";#N/A,#N/A,TRUE,"(SAPC) Production";#N/A,#N/A,TRUE,"(SAPC) Adj Hour Wksht";#N/A,#N/A,TRUE,"(SAPC) 605&amp;606 Hrs";#N/A,#N/A,TRUE,"(SAPC) Rept Interval";#N/A,#N/A,TRUE,"(SAPC) SumProd";#N/A,#N/A,TRUE,"(SAPC) Rec. Wksht"}</definedName>
    <definedName name="wrn.SLB." localSheetId="13" hidden="1">{#N/A,#N/A,FALSE,"SUMMARY";#N/A,#N/A,FALSE,"AE7616";#N/A,#N/A,FALSE,"AE7617";#N/A,#N/A,FALSE,"AE7618";#N/A,#N/A,FALSE,"AE7619";#N/A,#N/A,FALSE,"Target Materials"}</definedName>
    <definedName name="wrn.SLB." localSheetId="10" hidden="1">{#N/A,#N/A,FALSE,"SUMMARY";#N/A,#N/A,FALSE,"AE7616";#N/A,#N/A,FALSE,"AE7617";#N/A,#N/A,FALSE,"AE7618";#N/A,#N/A,FALSE,"AE7619";#N/A,#N/A,FALSE,"Target Materials"}</definedName>
    <definedName name="wrn.SLB." localSheetId="30" hidden="1">{#N/A,#N/A,FALSE,"SUMMARY";#N/A,#N/A,FALSE,"AE7616";#N/A,#N/A,FALSE,"AE7617";#N/A,#N/A,FALSE,"AE7618";#N/A,#N/A,FALSE,"AE7619";#N/A,#N/A,FALSE,"Target Materials"}</definedName>
    <definedName name="wrn.SLB." hidden="1">{#N/A,#N/A,FALSE,"SUMMARY";#N/A,#N/A,FALSE,"AE7616";#N/A,#N/A,FALSE,"AE7617";#N/A,#N/A,FALSE,"AE7618";#N/A,#N/A,FALSE,"AE7619";#N/A,#N/A,FALSE,"Target Materials"}</definedName>
    <definedName name="wrn.Small._.Tools._.Overhead." localSheetId="13" hidden="1">{#N/A,#N/A,FALSE,"2002 Small Tool OH";#N/A,#N/A,FALSE,"QA"}</definedName>
    <definedName name="wrn.Small._.Tools._.Overhead." localSheetId="10" hidden="1">{#N/A,#N/A,FALSE,"2002 Small Tool OH";#N/A,#N/A,FALSE,"QA"}</definedName>
    <definedName name="wrn.Small._.Tools._.Overhead." localSheetId="30" hidden="1">{#N/A,#N/A,FALSE,"2002 Small Tool OH";#N/A,#N/A,FALSE,"QA"}</definedName>
    <definedName name="wrn.Small._.Tools._.Overhead." hidden="1">{#N/A,#N/A,FALSE,"2002 Small Tool OH";#N/A,#N/A,FALSE,"QA"}</definedName>
    <definedName name="wrn.Summary." localSheetId="13" hidden="1">{#N/A,#N/A,FALSE,"Summ";#N/A,#N/A,FALSE,"General"}</definedName>
    <definedName name="wrn.Summary." localSheetId="10" hidden="1">{#N/A,#N/A,FALSE,"Summ";#N/A,#N/A,FALSE,"General"}</definedName>
    <definedName name="wrn.Summary." localSheetId="30" hidden="1">{#N/A,#N/A,FALSE,"Summ";#N/A,#N/A,FALSE,"General"}</definedName>
    <definedName name="wrn.Summary." hidden="1">{#N/A,#N/A,FALSE,"Summ";#N/A,#N/A,FALSE,"General"}</definedName>
    <definedName name="wrn.test." localSheetId="13" hidden="1">{"Admin Fringes Cover Sht",#N/A,FALSE,"Administrative Fringes";"Admin Fringes Pg 1",#N/A,FALSE,"Administrative Fringes";"Admin Fringes Pg 2",#N/A,FALSE,"Administrative Fringes";"Admin Fringes Pg 3",#N/A,FALSE,"Administrative Fringes";"Prod Fringes Cover Sht",#N/A,FALSE,"Production Fringes";"Prod Fringes Pg 1",#N/A,FALSE,"Production Fringes";"Prod Fringes Pg 2",#N/A,FALSE,"Production Fringes";"Prod Fringes Pg 3",#N/A,FALSE,"Production Fringes"}</definedName>
    <definedName name="wrn.test." localSheetId="10" hidden="1">{"Admin Fringes Cover Sht",#N/A,FALSE,"Administrative Fringes";"Admin Fringes Pg 1",#N/A,FALSE,"Administrative Fringes";"Admin Fringes Pg 2",#N/A,FALSE,"Administrative Fringes";"Admin Fringes Pg 3",#N/A,FALSE,"Administrative Fringes";"Prod Fringes Cover Sht",#N/A,FALSE,"Production Fringes";"Prod Fringes Pg 1",#N/A,FALSE,"Production Fringes";"Prod Fringes Pg 2",#N/A,FALSE,"Production Fringes";"Prod Fringes Pg 3",#N/A,FALSE,"Production Fringes"}</definedName>
    <definedName name="wrn.test." hidden="1">{"Admin Fringes Cover Sht",#N/A,FALSE,"Administrative Fringes";"Admin Fringes Pg 1",#N/A,FALSE,"Administrative Fringes";"Admin Fringes Pg 2",#N/A,FALSE,"Administrative Fringes";"Admin Fringes Pg 3",#N/A,FALSE,"Administrative Fringes";"Prod Fringes Cover Sht",#N/A,FALSE,"Production Fringes";"Prod Fringes Pg 1",#N/A,FALSE,"Production Fringes";"Prod Fringes Pg 2",#N/A,FALSE,"Production Fringes";"Prod Fringes Pg 3",#N/A,FALSE,"Production Fringes"}</definedName>
    <definedName name="wrn.Trueup._.excluding._.Production." localSheetId="13" hidden="1">{#N/A,#N/A,FALSE,"Adjustment Sheet";"Summary Page 1_3",#N/A,FALSE,"Summary";#N/A,#N/A,FALSE,"Customer Summary";"Summary 3rd Party Sales",#N/A,FALSE,"Summary";"Admin Fringes Cover Sht",#N/A,FALSE,"Administrative Fringes";"Admin Fringes Pg 1",#N/A,FALSE,"Administrative Fringes";"Admin Fringes Pg 2",#N/A,FALSE,"Administrative Fringes";"Admin Fringes Pg 3",#N/A,FALSE,"Administrative Fringes";"Prod Fringes Cover Sht",#N/A,FALSE,"Production Fringes";"Prod Fringes Pg 1",#N/A,FALSE,"Production Fringes";"Prod Fringes Pg 2",#N/A,FALSE,"Production Fringes";"Prod Fringes Pg 3",#N/A,FALSE,"Production Fringes";#N/A,#N/A,FALSE,"Loading Rate";#N/A,#N/A,FALSE,"Hours Worked Allocation";#N/A,#N/A,FALSE,"Permit, Bond and Rec. Costs"}</definedName>
    <definedName name="wrn.Trueup._.excluding._.Production." localSheetId="10" hidden="1">{#N/A,#N/A,FALSE,"Adjustment Sheet";"Summary Page 1_3",#N/A,FALSE,"Summary";#N/A,#N/A,FALSE,"Customer Summary";"Summary 3rd Party Sales",#N/A,FALSE,"Summary";"Admin Fringes Cover Sht",#N/A,FALSE,"Administrative Fringes";"Admin Fringes Pg 1",#N/A,FALSE,"Administrative Fringes";"Admin Fringes Pg 2",#N/A,FALSE,"Administrative Fringes";"Admin Fringes Pg 3",#N/A,FALSE,"Administrative Fringes";"Prod Fringes Cover Sht",#N/A,FALSE,"Production Fringes";"Prod Fringes Pg 1",#N/A,FALSE,"Production Fringes";"Prod Fringes Pg 2",#N/A,FALSE,"Production Fringes";"Prod Fringes Pg 3",#N/A,FALSE,"Production Fringes";#N/A,#N/A,FALSE,"Loading Rate";#N/A,#N/A,FALSE,"Hours Worked Allocation";#N/A,#N/A,FALSE,"Permit, Bond and Rec. Costs"}</definedName>
    <definedName name="wrn.Trueup._.excluding._.Production." hidden="1">{#N/A,#N/A,FALSE,"Adjustment Sheet";"Summary Page 1_3",#N/A,FALSE,"Summary";#N/A,#N/A,FALSE,"Customer Summary";"Summary 3rd Party Sales",#N/A,FALSE,"Summary";"Admin Fringes Cover Sht",#N/A,FALSE,"Administrative Fringes";"Admin Fringes Pg 1",#N/A,FALSE,"Administrative Fringes";"Admin Fringes Pg 2",#N/A,FALSE,"Administrative Fringes";"Admin Fringes Pg 3",#N/A,FALSE,"Administrative Fringes";"Prod Fringes Cover Sht",#N/A,FALSE,"Production Fringes";"Prod Fringes Pg 1",#N/A,FALSE,"Production Fringes";"Prod Fringes Pg 2",#N/A,FALSE,"Production Fringes";"Prod Fringes Pg 3",#N/A,FALSE,"Production Fringes";#N/A,#N/A,FALSE,"Loading Rate";#N/A,#N/A,FALSE,"Hours Worked Allocation";#N/A,#N/A,FALSE,"Permit, Bond and Rec. Costs"}</definedName>
    <definedName name="wrn.USIM_Data." localSheetId="1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1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3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localSheetId="13" hidden="1">{#N/A,#N/A,FALSE,"Expenditures";#N/A,#N/A,FALSE,"Property Placed In-Service";#N/A,#N/A,FALSE,"Removals";#N/A,#N/A,FALSE,"Retirements";#N/A,#N/A,FALSE,"CWIP Balances";#N/A,#N/A,FALSE,"CWIP_Expend_Ratios";#N/A,#N/A,FALSE,"CWIP_Yr_End"}</definedName>
    <definedName name="wrn.USIM_Data_Abbrev." localSheetId="10" hidden="1">{#N/A,#N/A,FALSE,"Expenditures";#N/A,#N/A,FALSE,"Property Placed In-Service";#N/A,#N/A,FALSE,"Removals";#N/A,#N/A,FALSE,"Retirements";#N/A,#N/A,FALSE,"CWIP Balances";#N/A,#N/A,FALSE,"CWIP_Expend_Ratios";#N/A,#N/A,FALSE,"CWIP_Yr_End"}</definedName>
    <definedName name="wrn.USIM_Data_Abbrev." localSheetId="30" hidden="1">{#N/A,#N/A,FALSE,"Expenditures";#N/A,#N/A,FALSE,"Property Placed In-Service";#N/A,#N/A,FALSE,"Removals";#N/A,#N/A,FALSE,"Retirements";#N/A,#N/A,FALSE,"CWIP Balances";#N/A,#N/A,FALSE,"CWIP_Expend_Ratios";#N/A,#N/A,FALSE,"CWIP_Yr_End"}</definedName>
    <definedName name="wrn.USIM_Data_Abbrev." hidden="1">{#N/A,#N/A,FALSE,"Expenditures";#N/A,#N/A,FALSE,"Property Placed In-Service";#N/A,#N/A,FALSE,"Removals";#N/A,#N/A,FALSE,"Retirements";#N/A,#N/A,FALSE,"CWIP Balances";#N/A,#N/A,FALSE,"CWIP_Expend_Ratios";#N/A,#N/A,FALSE,"CWIP_Yr_End"}</definedName>
    <definedName name="wrn.USIM_Data_Abbrev3." localSheetId="13" hidden="1">{#N/A,#N/A,FALSE,"Expenditures";#N/A,#N/A,FALSE,"Property Placed In-Service";#N/A,#N/A,FALSE,"CWIP Balances"}</definedName>
    <definedName name="wrn.USIM_Data_Abbrev3." localSheetId="10" hidden="1">{#N/A,#N/A,FALSE,"Expenditures";#N/A,#N/A,FALSE,"Property Placed In-Service";#N/A,#N/A,FALSE,"CWIP Balances"}</definedName>
    <definedName name="wrn.USIM_Data_Abbrev3." localSheetId="30" hidden="1">{#N/A,#N/A,FALSE,"Expenditures";#N/A,#N/A,FALSE,"Property Placed In-Service";#N/A,#N/A,FALSE,"CWIP Balances"}</definedName>
    <definedName name="wrn.USIM_Data_Abbrev3." hidden="1">{#N/A,#N/A,FALSE,"Expenditures";#N/A,#N/A,FALSE,"Property Placed In-Service";#N/A,#N/A,FALSE,"CWIP Balances"}</definedName>
    <definedName name="wrn.VERIFY." localSheetId="30" hidden="1">{#N/A,#N/A,FALSE,"income statement verification";#N/A,#N/A,FALSE,"balance sheet verification";#N/A,#N/A,FALSE,"income statement verificati (2)";#N/A,#N/A,FALSE,"balance sheet verification (2)";#N/A,#N/A,FALSE,"income statement verificati (3)";#N/A,#N/A,FALSE,"balance sheet verification (3)"}</definedName>
    <definedName name="wrn.VERIFY." hidden="1">{#N/A,#N/A,FALSE,"income statement verification";#N/A,#N/A,FALSE,"balance sheet verification";#N/A,#N/A,FALSE,"income statement verificati (2)";#N/A,#N/A,FALSE,"balance sheet verification (2)";#N/A,#N/A,FALSE,"income statement verificati (3)";#N/A,#N/A,FALSE,"balance sheet verification (3)"}</definedName>
    <definedName name="www" localSheetId="13" hidden="1">{#N/A,#N/A,FALSE,"schA"}</definedName>
    <definedName name="www" localSheetId="10" hidden="1">{#N/A,#N/A,FALSE,"schA"}</definedName>
    <definedName name="www" localSheetId="30" hidden="1">{#N/A,#N/A,FALSE,"schA"}</definedName>
    <definedName name="www" hidden="1">{#N/A,#N/A,FALSE,"schA"}</definedName>
    <definedName name="x" localSheetId="13" hidden="1">{#N/A,#N/A,FALSE,"Coversheet";#N/A,#N/A,FALSE,"QA"}</definedName>
    <definedName name="x" localSheetId="10" hidden="1">{#N/A,#N/A,FALSE,"Coversheet";#N/A,#N/A,FALSE,"QA"}</definedName>
    <definedName name="x" localSheetId="30" hidden="1">{#N/A,#N/A,FALSE,"Coversheet";#N/A,#N/A,FALSE,"QA"}</definedName>
    <definedName name="x" hidden="1">{#N/A,#N/A,FALSE,"Coversheet";#N/A,#N/A,FALSE,"QA"}</definedName>
    <definedName name="xx" localSheetId="30" hidden="1">{#N/A,#N/A,FALSE,"Balance_Sheet";#N/A,#N/A,FALSE,"income_statement_monthly";#N/A,#N/A,FALSE,"income_statement_Quarter";#N/A,#N/A,FALSE,"income_statement_ytd";#N/A,#N/A,FALSE,"income_statement_12Months"}</definedName>
    <definedName name="xx" hidden="1">{#N/A,#N/A,FALSE,"Balance_Sheet";#N/A,#N/A,FALSE,"income_statement_monthly";#N/A,#N/A,FALSE,"income_statement_Quarter";#N/A,#N/A,FALSE,"income_statement_ytd";#N/A,#N/A,FALSE,"income_statement_12Months"}</definedName>
    <definedName name="xxx" hidden="1">{#N/A,#N/A,FALSE,"Summ";#N/A,#N/A,FALSE,"General"}</definedName>
    <definedName name="y" localSheetId="30" hidden="1">{#N/A,#N/A,FALSE,"Pg 6a CustCount_Electric";#N/A,#N/A,FALSE,"QA";"monthly",#N/A,FALSE,"Elect_Cust#Avg";"Year To Date",#N/A,FALSE,"Elect_Cust#Avg";"Rollling 12 months ended",#N/A,FALSE,"Elect_Cust#Avg";"Budget Month",#N/A,FALSE,"Electric";"Budget YTD",#N/A,FALSE,"Electric";"Budget 12 months",#N/A,FALSE,"Electric"}</definedName>
    <definedName name="y" hidden="1">{#N/A,#N/A,FALSE,"Pg 6a CustCount_Electric";#N/A,#N/A,FALSE,"QA";"monthly",#N/A,FALSE,"Elect_Cust#Avg";"Year To Date",#N/A,FALSE,"Elect_Cust#Avg";"Rollling 12 months ended",#N/A,FALSE,"Elect_Cust#Avg";"Budget Month",#N/A,FALSE,"Electric";"Budget YTD",#N/A,FALSE,"Electric";"Budget 12 months",#N/A,FALSE,"Electric"}</definedName>
    <definedName name="yuf" localSheetId="30" hidden="1">{#N/A,#N/A,FALSE,"Summ";#N/A,#N/A,FALSE,"General"}</definedName>
    <definedName name="yuf" hidden="1">{#N/A,#N/A,FALSE,"Summ";#N/A,#N/A,FALSE,"General"}</definedName>
    <definedName name="z" localSheetId="13" hidden="1">{#N/A,#N/A,FALSE,"Coversheet";#N/A,#N/A,FALSE,"QA"}</definedName>
    <definedName name="z" localSheetId="10" hidden="1">{#N/A,#N/A,FALSE,"Coversheet";#N/A,#N/A,FALSE,"QA"}</definedName>
    <definedName name="z" localSheetId="30" hidden="1">{#N/A,#N/A,FALSE,"Coversheet";#N/A,#N/A,FALSE,"QA"}</definedName>
    <definedName name="z" hidden="1">{#N/A,#N/A,FALSE,"Coversheet";#N/A,#N/A,FALSE,"QA"}</definedName>
    <definedName name="zzz" localSheetId="13"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zzz" localSheetId="10"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zzz"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zzz_1" localSheetId="13"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zzz_1" localSheetId="10"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 name="zzz_1" hidden="1">{#N/A,#N/A,FALSE,"Quant";#N/A,#N/A,FALSE,"Equip_Hours";#N/A,#N/A,FALSE,"Equip_Info";#N/A,#N/A,FALSE,"Supply_Cost";#N/A,#N/A,FALSE,"Lab_Hrs_Gr2";#N/A,#N/A,FALSE,"Lab_Hrs_Gr1";#N/A,#N/A,FALSE,"Labor_Rqmt";#N/A,#N/A,FALSE,"Oper_Labor_Cost";#N/A,#N/A,FALSE,"Maint_Lbr_Cost";#N/A,#N/A,FALSE,"Equip_Oper_Cost";#N/A,#N/A,FALSE,"Equip_Maint_Cst";#N/A,#N/A,FALSE,"Salary";#N/A,#N/A,FALSE,"Mgmt_Ctrl_Oper";#N/A,#N/A,FALSE,"Mgmt_Ctrl_Maint";#N/A,#N/A,FALSE,"Mgmt_Ctrl_Tot"}</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194" l="1"/>
  <c r="E12" i="194"/>
  <c r="E13" i="194"/>
  <c r="E14" i="194"/>
  <c r="E15" i="194"/>
  <c r="E8" i="194"/>
  <c r="E9" i="194"/>
  <c r="E10" i="194"/>
  <c r="E11" i="194"/>
  <c r="E16" i="194"/>
  <c r="E17" i="194"/>
  <c r="E18" i="194"/>
  <c r="B13" i="197" l="1"/>
  <c r="D8" i="198"/>
  <c r="D10" i="197" l="1"/>
  <c r="D13" i="197"/>
  <c r="F13" i="197" s="1"/>
  <c r="C8" i="198"/>
  <c r="E7" i="198" l="1"/>
  <c r="F7" i="198" s="1"/>
  <c r="E7" i="196"/>
  <c r="F7" i="196" s="1"/>
  <c r="E12" i="196"/>
  <c r="F12" i="196" s="1"/>
  <c r="E11" i="196"/>
  <c r="F11" i="196" s="1"/>
  <c r="E10" i="196"/>
  <c r="F10" i="196" s="1"/>
  <c r="E9" i="196"/>
  <c r="F9" i="196" s="1"/>
  <c r="E6" i="196"/>
  <c r="F6" i="196" s="1"/>
  <c r="E8" i="196"/>
  <c r="F8" i="196" s="1"/>
  <c r="D13" i="196"/>
  <c r="C13" i="196"/>
  <c r="B10" i="197" l="1"/>
  <c r="F10" i="197" s="1"/>
  <c r="F8" i="198"/>
  <c r="F13" i="196"/>
  <c r="R43" i="195" l="1"/>
  <c r="Q43" i="195"/>
  <c r="P43" i="195"/>
  <c r="O43" i="195"/>
  <c r="N43" i="195"/>
  <c r="M43" i="195"/>
  <c r="L43" i="195"/>
  <c r="K43" i="195"/>
  <c r="J43" i="195"/>
  <c r="I43" i="195"/>
  <c r="H43" i="195"/>
  <c r="G43" i="195"/>
  <c r="F43" i="195"/>
  <c r="E43" i="195"/>
  <c r="D43" i="195"/>
  <c r="C43" i="195"/>
  <c r="F38" i="195"/>
  <c r="D38" i="195"/>
  <c r="Q35" i="195"/>
  <c r="O35" i="195"/>
  <c r="M35" i="195"/>
  <c r="N38" i="195" s="1"/>
  <c r="K35" i="195"/>
  <c r="L34" i="195" s="1"/>
  <c r="I35" i="195"/>
  <c r="J38" i="195" s="1"/>
  <c r="G35" i="195"/>
  <c r="G34" i="195" s="1"/>
  <c r="G37" i="195" s="1"/>
  <c r="J34" i="195"/>
  <c r="I34" i="195"/>
  <c r="H34" i="195"/>
  <c r="F34" i="195"/>
  <c r="E34" i="195"/>
  <c r="D34" i="195"/>
  <c r="C34" i="195"/>
  <c r="C37" i="195" s="1"/>
  <c r="Q28" i="195"/>
  <c r="S28" i="195" s="1"/>
  <c r="O28" i="195"/>
  <c r="N27" i="195"/>
  <c r="M27" i="195"/>
  <c r="L27" i="195"/>
  <c r="K27" i="195"/>
  <c r="J27" i="195"/>
  <c r="I27" i="195"/>
  <c r="H27" i="195"/>
  <c r="G27" i="195"/>
  <c r="F27" i="195"/>
  <c r="E27" i="195"/>
  <c r="P20" i="195"/>
  <c r="R20" i="195" s="1"/>
  <c r="N20" i="195"/>
  <c r="M20" i="195"/>
  <c r="L20" i="195"/>
  <c r="K20" i="195"/>
  <c r="J20" i="195"/>
  <c r="J37" i="195" s="1"/>
  <c r="I20" i="195"/>
  <c r="H20" i="195"/>
  <c r="G20" i="195"/>
  <c r="F20" i="195"/>
  <c r="F37" i="195" s="1"/>
  <c r="E20" i="195"/>
  <c r="E37" i="195" s="1"/>
  <c r="D20" i="195"/>
  <c r="D37" i="195" s="1"/>
  <c r="D19" i="194"/>
  <c r="D21" i="194" s="1"/>
  <c r="W28" i="83"/>
  <c r="B7" i="197" l="1"/>
  <c r="F7" i="197" s="1"/>
  <c r="F15" i="197" s="1"/>
  <c r="Q32" i="83" s="1"/>
  <c r="J48" i="195"/>
  <c r="H38" i="195"/>
  <c r="H37" i="195"/>
  <c r="I37" i="195"/>
  <c r="L37" i="195"/>
  <c r="M34" i="195"/>
  <c r="M37" i="195" s="1"/>
  <c r="N34" i="195"/>
  <c r="N37" i="195" s="1"/>
  <c r="L38" i="195"/>
  <c r="S35" i="195"/>
  <c r="O20" i="195"/>
  <c r="K34" i="195"/>
  <c r="K37" i="195" s="1"/>
  <c r="E20" i="194" l="1"/>
  <c r="Q19" i="83"/>
  <c r="P21" i="195"/>
  <c r="Q20" i="195"/>
  <c r="R21" i="195" s="1"/>
  <c r="R38" i="195" s="1"/>
  <c r="Q16" i="83"/>
  <c r="E19" i="194"/>
  <c r="Q24" i="83"/>
  <c r="Q20" i="83"/>
  <c r="Q23" i="83"/>
  <c r="Q18" i="83"/>
  <c r="Q25" i="83"/>
  <c r="Q17" i="83"/>
  <c r="T19" i="83" l="1"/>
  <c r="S21" i="195"/>
  <c r="P38" i="195"/>
  <c r="S38" i="195" s="1"/>
  <c r="C21" i="194"/>
  <c r="L12" i="172"/>
  <c r="E21" i="194" l="1"/>
  <c r="E22" i="194" s="1"/>
  <c r="W19" i="83"/>
  <c r="N17" i="126"/>
  <c r="M17" i="126" s="1"/>
  <c r="J24" i="176"/>
  <c r="G69" i="172" l="1"/>
  <c r="E68" i="172"/>
  <c r="D68" i="172"/>
  <c r="E65" i="172"/>
  <c r="D65" i="172"/>
  <c r="E64" i="172"/>
  <c r="D64" i="172"/>
  <c r="E63" i="172"/>
  <c r="D63" i="172"/>
  <c r="E62" i="172"/>
  <c r="D62" i="172"/>
  <c r="E61" i="172"/>
  <c r="D61" i="172"/>
  <c r="E60" i="172"/>
  <c r="D60" i="172"/>
  <c r="E59" i="172"/>
  <c r="E58" i="172"/>
  <c r="D58" i="172"/>
  <c r="E57" i="172"/>
  <c r="D57" i="172"/>
  <c r="E56" i="172"/>
  <c r="D56" i="172"/>
  <c r="E55" i="172"/>
  <c r="D55" i="172"/>
  <c r="C68" i="172"/>
  <c r="C65" i="172"/>
  <c r="C64" i="172"/>
  <c r="C63" i="172"/>
  <c r="C62" i="172"/>
  <c r="C61" i="172"/>
  <c r="C60" i="172"/>
  <c r="C59" i="172"/>
  <c r="C58" i="172"/>
  <c r="C57" i="172"/>
  <c r="C56" i="172"/>
  <c r="C55" i="172"/>
  <c r="L20" i="83" l="1"/>
  <c r="G21" i="172"/>
  <c r="G68" i="172" s="1"/>
  <c r="G18" i="172"/>
  <c r="G65" i="172" s="1"/>
  <c r="G17" i="172"/>
  <c r="G64" i="172" s="1"/>
  <c r="G16" i="172"/>
  <c r="G63" i="172" s="1"/>
  <c r="G15" i="172"/>
  <c r="G62" i="172" s="1"/>
  <c r="G14" i="172"/>
  <c r="G61" i="172" s="1"/>
  <c r="G13" i="172"/>
  <c r="G60" i="172" s="1"/>
  <c r="G12" i="172"/>
  <c r="G59" i="172" s="1"/>
  <c r="G11" i="172"/>
  <c r="G58" i="172" s="1"/>
  <c r="G10" i="172"/>
  <c r="G57" i="172" s="1"/>
  <c r="G9" i="172"/>
  <c r="G56" i="172" s="1"/>
  <c r="G8" i="172"/>
  <c r="G55" i="172" s="1"/>
  <c r="G19" i="172" l="1"/>
  <c r="G66" i="172" s="1"/>
  <c r="T7" i="192"/>
  <c r="S7" i="192"/>
  <c r="R7" i="192"/>
  <c r="Q7" i="192"/>
  <c r="G3" i="192" s="1"/>
  <c r="S29" i="83" s="1"/>
  <c r="P7" i="192"/>
  <c r="O7" i="192"/>
  <c r="N7" i="192"/>
  <c r="L7" i="192"/>
  <c r="K7" i="192"/>
  <c r="J7" i="192"/>
  <c r="I7" i="192"/>
  <c r="F3" i="192" s="1"/>
  <c r="N29" i="83" s="1"/>
  <c r="H7" i="192"/>
  <c r="F2" i="192" s="1"/>
  <c r="M29" i="83" s="1"/>
  <c r="G7" i="192"/>
  <c r="F7" i="192"/>
  <c r="G2" i="192"/>
  <c r="R29" i="83" s="1"/>
  <c r="J2" i="192" l="1"/>
  <c r="J5" i="192" s="1"/>
  <c r="I2" i="192"/>
  <c r="I5" i="192" s="1"/>
  <c r="D32" i="191"/>
  <c r="C32" i="191"/>
  <c r="D31" i="191"/>
  <c r="C31" i="191"/>
  <c r="D30" i="191"/>
  <c r="C30" i="191"/>
  <c r="D29" i="191"/>
  <c r="C29" i="191"/>
  <c r="C33" i="191" l="1"/>
  <c r="D33" i="191"/>
  <c r="F26" i="191" l="1"/>
  <c r="E26" i="191"/>
  <c r="D26" i="191"/>
  <c r="C26" i="191"/>
  <c r="G25" i="191"/>
  <c r="G24" i="191"/>
  <c r="G23" i="191"/>
  <c r="G22" i="191"/>
  <c r="G21" i="191"/>
  <c r="G20" i="191"/>
  <c r="G19" i="191"/>
  <c r="G18" i="191"/>
  <c r="G17" i="191"/>
  <c r="G16" i="191"/>
  <c r="G15" i="191"/>
  <c r="G14" i="191"/>
  <c r="G13" i="191"/>
  <c r="G12" i="191"/>
  <c r="G11" i="191"/>
  <c r="G10" i="191"/>
  <c r="G9" i="191"/>
  <c r="G8" i="191"/>
  <c r="G7" i="191"/>
  <c r="G6" i="191"/>
  <c r="G5" i="191"/>
  <c r="G26" i="191" l="1"/>
  <c r="A2" i="191"/>
  <c r="A1" i="191"/>
  <c r="Q29" i="83" l="1"/>
  <c r="L29" i="83"/>
  <c r="R8" i="189" l="1"/>
  <c r="R9" i="189"/>
  <c r="R10" i="189"/>
  <c r="R11" i="189"/>
  <c r="R12" i="189"/>
  <c r="R13" i="189"/>
  <c r="R14" i="189"/>
  <c r="R15" i="189"/>
  <c r="F16" i="189"/>
  <c r="G16" i="189"/>
  <c r="G20" i="189" s="1"/>
  <c r="H16" i="189"/>
  <c r="H20" i="189" s="1"/>
  <c r="I16" i="189"/>
  <c r="I20" i="189" s="1"/>
  <c r="J16" i="189"/>
  <c r="J20" i="189" s="1"/>
  <c r="K16" i="189"/>
  <c r="K20" i="189" s="1"/>
  <c r="L16" i="189"/>
  <c r="L20" i="189" s="1"/>
  <c r="M16" i="189"/>
  <c r="M20" i="189" s="1"/>
  <c r="N16" i="189"/>
  <c r="O16" i="189"/>
  <c r="O20" i="189" s="1"/>
  <c r="P16" i="189"/>
  <c r="P20" i="189" s="1"/>
  <c r="Q16" i="189"/>
  <c r="Q20" i="189" s="1"/>
  <c r="R19" i="189"/>
  <c r="F20" i="189"/>
  <c r="N20" i="189"/>
  <c r="R23" i="189"/>
  <c r="R24" i="189"/>
  <c r="F25" i="189"/>
  <c r="F27" i="189" s="1"/>
  <c r="G25" i="189"/>
  <c r="H25" i="189"/>
  <c r="H27" i="189" s="1"/>
  <c r="H29" i="189" s="1"/>
  <c r="I25" i="189"/>
  <c r="I27" i="189" s="1"/>
  <c r="I29" i="189" s="1"/>
  <c r="J25" i="189"/>
  <c r="J27" i="189" s="1"/>
  <c r="J29" i="189" s="1"/>
  <c r="K25" i="189"/>
  <c r="K27" i="189" s="1"/>
  <c r="K29" i="189" s="1"/>
  <c r="L25" i="189"/>
  <c r="L27" i="189" s="1"/>
  <c r="M25" i="189"/>
  <c r="M27" i="189" s="1"/>
  <c r="M29" i="189" s="1"/>
  <c r="N25" i="189"/>
  <c r="N27" i="189" s="1"/>
  <c r="N29" i="189" s="1"/>
  <c r="O25" i="189"/>
  <c r="O27" i="189" s="1"/>
  <c r="O29" i="189" s="1"/>
  <c r="O31" i="189" s="1"/>
  <c r="O32" i="189" s="1"/>
  <c r="O35" i="189" s="1"/>
  <c r="P25" i="189"/>
  <c r="P27" i="189" s="1"/>
  <c r="P29" i="189" s="1"/>
  <c r="P31" i="189" s="1"/>
  <c r="P32" i="189" s="1"/>
  <c r="P35" i="189" s="1"/>
  <c r="Q25" i="189"/>
  <c r="G27" i="189"/>
  <c r="G29" i="189" s="1"/>
  <c r="Q27" i="189"/>
  <c r="Q29" i="189" s="1"/>
  <c r="L29" i="189"/>
  <c r="B4" i="188"/>
  <c r="C4" i="188"/>
  <c r="D4" i="188"/>
  <c r="E4" i="188"/>
  <c r="F4" i="188"/>
  <c r="G4" i="188"/>
  <c r="H4" i="188"/>
  <c r="I4" i="188"/>
  <c r="J4" i="188"/>
  <c r="K4" i="188"/>
  <c r="L4" i="188"/>
  <c r="M4" i="188"/>
  <c r="B5" i="188"/>
  <c r="C5" i="188"/>
  <c r="D5" i="188"/>
  <c r="E5" i="188"/>
  <c r="F5" i="188"/>
  <c r="G5" i="188"/>
  <c r="N12" i="188"/>
  <c r="B14" i="185"/>
  <c r="C14" i="185"/>
  <c r="D14" i="185"/>
  <c r="E14" i="185"/>
  <c r="F14" i="185"/>
  <c r="G14" i="185"/>
  <c r="H14" i="185"/>
  <c r="I14" i="185"/>
  <c r="J14" i="185"/>
  <c r="K14" i="185"/>
  <c r="L14" i="185"/>
  <c r="M14" i="185"/>
  <c r="B15" i="185"/>
  <c r="C15" i="185"/>
  <c r="D15" i="185"/>
  <c r="E15" i="185"/>
  <c r="F15" i="185"/>
  <c r="G15" i="185"/>
  <c r="H15" i="185"/>
  <c r="I15" i="185"/>
  <c r="J15" i="185"/>
  <c r="K15" i="185"/>
  <c r="L15" i="185"/>
  <c r="M15" i="185"/>
  <c r="B16" i="185"/>
  <c r="C16" i="185"/>
  <c r="D16" i="185"/>
  <c r="E16" i="185"/>
  <c r="F16" i="185"/>
  <c r="G16" i="185"/>
  <c r="H16" i="185"/>
  <c r="I16" i="185"/>
  <c r="J16" i="185"/>
  <c r="K16" i="185"/>
  <c r="L16" i="185"/>
  <c r="M16" i="185"/>
  <c r="B17" i="185"/>
  <c r="C17" i="185"/>
  <c r="D17" i="185"/>
  <c r="E17" i="185"/>
  <c r="F17" i="185"/>
  <c r="G17" i="185"/>
  <c r="H17" i="185"/>
  <c r="I17" i="185"/>
  <c r="J17" i="185"/>
  <c r="K17" i="185"/>
  <c r="L17" i="185"/>
  <c r="M17" i="185"/>
  <c r="B18" i="185"/>
  <c r="C18" i="185"/>
  <c r="D18" i="185"/>
  <c r="E18" i="185"/>
  <c r="F18" i="185"/>
  <c r="G18" i="185"/>
  <c r="B19" i="185"/>
  <c r="C19" i="185"/>
  <c r="D19" i="185"/>
  <c r="E19" i="185"/>
  <c r="F19" i="185"/>
  <c r="N19" i="185" s="1"/>
  <c r="G19" i="185"/>
  <c r="H27" i="185"/>
  <c r="I27" i="185"/>
  <c r="I46" i="185" s="1"/>
  <c r="J27" i="185"/>
  <c r="J46" i="185" s="1"/>
  <c r="K27" i="185"/>
  <c r="K46" i="185" s="1"/>
  <c r="L27" i="185"/>
  <c r="L46" i="185" s="1"/>
  <c r="M27" i="185"/>
  <c r="M46" i="185" s="1"/>
  <c r="H28" i="185"/>
  <c r="H52" i="185" s="1"/>
  <c r="I28" i="185"/>
  <c r="I52" i="185" s="1"/>
  <c r="J28" i="185"/>
  <c r="J52" i="185" s="1"/>
  <c r="K28" i="185"/>
  <c r="K61" i="185" s="1"/>
  <c r="L28" i="185"/>
  <c r="M28" i="185"/>
  <c r="M61" i="185" s="1"/>
  <c r="N38" i="185"/>
  <c r="N44" i="185"/>
  <c r="N50" i="185"/>
  <c r="L52" i="185"/>
  <c r="M52" i="185"/>
  <c r="I60" i="185"/>
  <c r="J60" i="185"/>
  <c r="K60" i="185"/>
  <c r="L60" i="185"/>
  <c r="J61" i="185"/>
  <c r="L61" i="185"/>
  <c r="N9" i="184"/>
  <c r="N10" i="184"/>
  <c r="B11" i="184"/>
  <c r="C11" i="184"/>
  <c r="D11" i="184"/>
  <c r="E11" i="184"/>
  <c r="F11" i="184"/>
  <c r="G11" i="184"/>
  <c r="H11" i="184"/>
  <c r="I11" i="184"/>
  <c r="J11" i="184"/>
  <c r="K11" i="184"/>
  <c r="L11" i="184"/>
  <c r="M11" i="184"/>
  <c r="N18" i="184"/>
  <c r="N19" i="184"/>
  <c r="B20" i="184"/>
  <c r="C20" i="184"/>
  <c r="D20" i="184"/>
  <c r="E20" i="184"/>
  <c r="F20" i="184"/>
  <c r="G20" i="184"/>
  <c r="H20" i="184"/>
  <c r="I20" i="184"/>
  <c r="J20" i="184"/>
  <c r="K20" i="184"/>
  <c r="L20" i="184"/>
  <c r="M20" i="184"/>
  <c r="N28" i="184"/>
  <c r="N29" i="184"/>
  <c r="B30" i="184"/>
  <c r="C30" i="184"/>
  <c r="D30" i="184"/>
  <c r="E30" i="184"/>
  <c r="F30" i="184"/>
  <c r="G30" i="184"/>
  <c r="H30" i="184"/>
  <c r="H21" i="182" s="1"/>
  <c r="I30" i="184"/>
  <c r="I21" i="182" s="1"/>
  <c r="J30" i="184"/>
  <c r="K30" i="184"/>
  <c r="K21" i="182" s="1"/>
  <c r="L30" i="184"/>
  <c r="M30" i="184"/>
  <c r="M21" i="182" s="1"/>
  <c r="B39" i="184"/>
  <c r="C39" i="184"/>
  <c r="D39" i="184"/>
  <c r="D21" i="182" s="1"/>
  <c r="D24" i="182" s="1"/>
  <c r="E39" i="184"/>
  <c r="E21" i="182" s="1"/>
  <c r="F39" i="184"/>
  <c r="G39" i="184"/>
  <c r="G21" i="182" s="1"/>
  <c r="H39" i="184"/>
  <c r="I39" i="184"/>
  <c r="J39" i="184"/>
  <c r="K39" i="184"/>
  <c r="L39" i="184"/>
  <c r="M39" i="184"/>
  <c r="N39" i="184"/>
  <c r="C18" i="183"/>
  <c r="D18" i="183"/>
  <c r="E18" i="183"/>
  <c r="F18" i="183"/>
  <c r="G18" i="183"/>
  <c r="I18" i="183"/>
  <c r="J18" i="183"/>
  <c r="K18" i="183"/>
  <c r="L18" i="183"/>
  <c r="M18" i="183"/>
  <c r="D22" i="183"/>
  <c r="D38" i="183" s="1"/>
  <c r="E22" i="183"/>
  <c r="E38" i="183" s="1"/>
  <c r="F22" i="183"/>
  <c r="G22" i="183"/>
  <c r="G38" i="183" s="1"/>
  <c r="D23" i="183"/>
  <c r="D39" i="183" s="1"/>
  <c r="E23" i="183"/>
  <c r="E39" i="183" s="1"/>
  <c r="F23" i="183"/>
  <c r="F39" i="183" s="1"/>
  <c r="G23" i="183"/>
  <c r="G39" i="183" s="1"/>
  <c r="D24" i="183"/>
  <c r="D40" i="183" s="1"/>
  <c r="E24" i="183"/>
  <c r="E40" i="183" s="1"/>
  <c r="F24" i="183"/>
  <c r="G24" i="183"/>
  <c r="G40" i="183" s="1"/>
  <c r="D25" i="183"/>
  <c r="D41" i="183" s="1"/>
  <c r="E25" i="183"/>
  <c r="E41" i="183" s="1"/>
  <c r="F25" i="183"/>
  <c r="F41" i="183" s="1"/>
  <c r="G25" i="183"/>
  <c r="G41" i="183" s="1"/>
  <c r="D26" i="183"/>
  <c r="E26" i="183"/>
  <c r="E42" i="183" s="1"/>
  <c r="F26" i="183"/>
  <c r="G26" i="183"/>
  <c r="G42" i="183" s="1"/>
  <c r="D27" i="183"/>
  <c r="D43" i="183" s="1"/>
  <c r="E27" i="183"/>
  <c r="E43" i="183" s="1"/>
  <c r="F27" i="183"/>
  <c r="F43" i="183" s="1"/>
  <c r="G27" i="183"/>
  <c r="G43" i="183" s="1"/>
  <c r="D28" i="183"/>
  <c r="D44" i="183" s="1"/>
  <c r="E28" i="183"/>
  <c r="E44" i="183" s="1"/>
  <c r="F28" i="183"/>
  <c r="G28" i="183"/>
  <c r="G44" i="183" s="1"/>
  <c r="D29" i="183"/>
  <c r="D45" i="183" s="1"/>
  <c r="E29" i="183"/>
  <c r="F29" i="183"/>
  <c r="F45" i="183" s="1"/>
  <c r="G29" i="183"/>
  <c r="G45" i="183" s="1"/>
  <c r="D30" i="183"/>
  <c r="E30" i="183"/>
  <c r="E46" i="183" s="1"/>
  <c r="F30" i="183"/>
  <c r="G30" i="183"/>
  <c r="G46" i="183" s="1"/>
  <c r="D31" i="183"/>
  <c r="D47" i="183" s="1"/>
  <c r="E31" i="183"/>
  <c r="E47" i="183" s="1"/>
  <c r="F31" i="183"/>
  <c r="F47" i="183" s="1"/>
  <c r="G31" i="183"/>
  <c r="G47" i="183" s="1"/>
  <c r="D32" i="183"/>
  <c r="D48" i="183" s="1"/>
  <c r="E32" i="183"/>
  <c r="E48" i="183" s="1"/>
  <c r="F32" i="183"/>
  <c r="G32" i="183"/>
  <c r="G48" i="183" s="1"/>
  <c r="D33" i="183"/>
  <c r="D49" i="183" s="1"/>
  <c r="E33" i="183"/>
  <c r="F33" i="183"/>
  <c r="F49" i="183" s="1"/>
  <c r="G33" i="183"/>
  <c r="G49" i="183" s="1"/>
  <c r="C34" i="183"/>
  <c r="E34" i="183"/>
  <c r="C38" i="183"/>
  <c r="C39" i="183"/>
  <c r="C40" i="183"/>
  <c r="C41" i="183"/>
  <c r="C42" i="183"/>
  <c r="D42" i="183"/>
  <c r="C43" i="183"/>
  <c r="C44" i="183"/>
  <c r="C45" i="183"/>
  <c r="E45" i="183"/>
  <c r="C46" i="183"/>
  <c r="D46" i="183"/>
  <c r="C47" i="183"/>
  <c r="C48" i="183"/>
  <c r="C49" i="183"/>
  <c r="E49" i="183"/>
  <c r="B3" i="182"/>
  <c r="B3" i="185" s="1"/>
  <c r="C3" i="182"/>
  <c r="C3" i="185" s="1"/>
  <c r="D3" i="182"/>
  <c r="D3" i="185" s="1"/>
  <c r="E3" i="182"/>
  <c r="E3" i="185" s="1"/>
  <c r="F3" i="182"/>
  <c r="F3" i="185" s="1"/>
  <c r="G3" i="182"/>
  <c r="G3" i="185" s="1"/>
  <c r="H3" i="182"/>
  <c r="H3" i="185" s="1"/>
  <c r="I3" i="182"/>
  <c r="I3" i="185" s="1"/>
  <c r="J3" i="182"/>
  <c r="J3" i="185" s="1"/>
  <c r="K3" i="182"/>
  <c r="K3" i="185" s="1"/>
  <c r="L3" i="182"/>
  <c r="L3" i="185" s="1"/>
  <c r="M3" i="182"/>
  <c r="M3" i="185" s="1"/>
  <c r="B21" i="182"/>
  <c r="C21" i="182"/>
  <c r="F21" i="182"/>
  <c r="J21" i="182"/>
  <c r="J24" i="182" s="1"/>
  <c r="L21" i="182"/>
  <c r="B22" i="182"/>
  <c r="C22" i="182"/>
  <c r="D22" i="182"/>
  <c r="E22" i="182"/>
  <c r="F22" i="182"/>
  <c r="G22" i="182"/>
  <c r="H22" i="182"/>
  <c r="I22" i="182"/>
  <c r="J22" i="182"/>
  <c r="K22" i="182"/>
  <c r="L22" i="182"/>
  <c r="M22" i="182"/>
  <c r="M24" i="182" s="1"/>
  <c r="B23" i="182"/>
  <c r="C23" i="182"/>
  <c r="D23" i="182"/>
  <c r="E23" i="182"/>
  <c r="F23" i="182"/>
  <c r="G23" i="182"/>
  <c r="H23" i="182"/>
  <c r="I23" i="182"/>
  <c r="J23" i="182"/>
  <c r="K23" i="182"/>
  <c r="L23" i="182"/>
  <c r="M23" i="182"/>
  <c r="K31" i="182"/>
  <c r="E9" i="181"/>
  <c r="E21" i="181" s="1"/>
  <c r="E10" i="181"/>
  <c r="E11" i="181"/>
  <c r="E12" i="181"/>
  <c r="E13" i="181"/>
  <c r="E14" i="181"/>
  <c r="E15" i="181"/>
  <c r="E16" i="181"/>
  <c r="E17" i="181"/>
  <c r="E18" i="181"/>
  <c r="E19" i="181"/>
  <c r="E20" i="181"/>
  <c r="B21" i="181"/>
  <c r="C21" i="181"/>
  <c r="D21" i="181"/>
  <c r="B3" i="180"/>
  <c r="C3" i="180"/>
  <c r="C10" i="180" s="1"/>
  <c r="D3" i="180"/>
  <c r="D5" i="180" s="1"/>
  <c r="E3" i="180"/>
  <c r="E5" i="180" s="1"/>
  <c r="F3" i="180"/>
  <c r="G3" i="180"/>
  <c r="G10" i="180" s="1"/>
  <c r="H3" i="180"/>
  <c r="I3" i="180"/>
  <c r="I10" i="180" s="1"/>
  <c r="J3" i="180"/>
  <c r="K3" i="180"/>
  <c r="K10" i="180" s="1"/>
  <c r="L3" i="180"/>
  <c r="L5" i="180" s="1"/>
  <c r="M3" i="180"/>
  <c r="M5" i="180" s="1"/>
  <c r="F5" i="180"/>
  <c r="G5" i="180"/>
  <c r="B6" i="180"/>
  <c r="C6" i="180"/>
  <c r="C33" i="185" s="1"/>
  <c r="C39" i="185" s="1"/>
  <c r="D6" i="180"/>
  <c r="D31" i="182" s="1"/>
  <c r="E6" i="180"/>
  <c r="E33" i="185" s="1"/>
  <c r="E51" i="185" s="1"/>
  <c r="F6" i="180"/>
  <c r="F31" i="182" s="1"/>
  <c r="G6" i="180"/>
  <c r="G33" i="185" s="1"/>
  <c r="H6" i="180"/>
  <c r="H33" i="185" s="1"/>
  <c r="H39" i="185" s="1"/>
  <c r="I6" i="180"/>
  <c r="I33" i="185" s="1"/>
  <c r="I39" i="185" s="1"/>
  <c r="J6" i="180"/>
  <c r="K6" i="180"/>
  <c r="K33" i="185" s="1"/>
  <c r="K39" i="185" s="1"/>
  <c r="L6" i="180"/>
  <c r="M6" i="180"/>
  <c r="M33" i="185" s="1"/>
  <c r="M39" i="185" s="1"/>
  <c r="M40" i="185" s="1"/>
  <c r="D10" i="180"/>
  <c r="E10" i="180"/>
  <c r="F10" i="180"/>
  <c r="B11" i="180"/>
  <c r="C11" i="180"/>
  <c r="D11" i="180"/>
  <c r="E11" i="180"/>
  <c r="F11" i="180"/>
  <c r="G11" i="180"/>
  <c r="H11" i="180"/>
  <c r="I11" i="180"/>
  <c r="J11" i="180"/>
  <c r="K11" i="180"/>
  <c r="L11" i="180"/>
  <c r="M11" i="180"/>
  <c r="D12" i="180"/>
  <c r="D16" i="188" s="1"/>
  <c r="O6" i="179"/>
  <c r="O13" i="179" s="1"/>
  <c r="O7" i="179"/>
  <c r="O8" i="179"/>
  <c r="O9" i="179"/>
  <c r="O10" i="179"/>
  <c r="O11" i="179"/>
  <c r="O12" i="179"/>
  <c r="O15" i="179"/>
  <c r="C4" i="178"/>
  <c r="C64" i="178" s="1"/>
  <c r="D4" i="178"/>
  <c r="D31" i="178" s="1"/>
  <c r="E4" i="178"/>
  <c r="E64" i="178" s="1"/>
  <c r="F4" i="178"/>
  <c r="F64" i="178" s="1"/>
  <c r="G4" i="178"/>
  <c r="G31" i="178" s="1"/>
  <c r="H4" i="178"/>
  <c r="H64" i="178" s="1"/>
  <c r="I4" i="178"/>
  <c r="I31" i="178" s="1"/>
  <c r="J4" i="178"/>
  <c r="J31" i="178" s="1"/>
  <c r="K4" i="178"/>
  <c r="K64" i="178" s="1"/>
  <c r="L4" i="178"/>
  <c r="L64" i="178" s="1"/>
  <c r="M4" i="178"/>
  <c r="M64" i="178" s="1"/>
  <c r="N4" i="178"/>
  <c r="N64" i="178" s="1"/>
  <c r="O11" i="178"/>
  <c r="O12" i="178"/>
  <c r="O15" i="178"/>
  <c r="O16" i="178"/>
  <c r="O17" i="178"/>
  <c r="O18" i="178"/>
  <c r="O19" i="178"/>
  <c r="O20" i="178"/>
  <c r="O86" i="178" s="1"/>
  <c r="O21" i="178"/>
  <c r="O87" i="178" s="1"/>
  <c r="O22" i="178"/>
  <c r="C23" i="178"/>
  <c r="D23" i="178"/>
  <c r="E23" i="178"/>
  <c r="F23" i="178"/>
  <c r="G23" i="178"/>
  <c r="H23" i="178"/>
  <c r="I23" i="178"/>
  <c r="J23" i="178"/>
  <c r="K23" i="178"/>
  <c r="L23" i="178"/>
  <c r="M23" i="178"/>
  <c r="N23" i="178"/>
  <c r="C25" i="178"/>
  <c r="B5" i="182" s="1"/>
  <c r="D25" i="178"/>
  <c r="E25" i="178"/>
  <c r="D5" i="182" s="1"/>
  <c r="F25" i="178"/>
  <c r="E5" i="182" s="1"/>
  <c r="G25" i="178"/>
  <c r="H25" i="178"/>
  <c r="I25" i="178"/>
  <c r="H5" i="182" s="1"/>
  <c r="J25" i="178"/>
  <c r="I5" i="182" s="1"/>
  <c r="K25" i="178"/>
  <c r="J5" i="182" s="1"/>
  <c r="L25" i="178"/>
  <c r="M25" i="178"/>
  <c r="L5" i="182" s="1"/>
  <c r="N25" i="178"/>
  <c r="M5" i="182" s="1"/>
  <c r="C26" i="178"/>
  <c r="B6" i="182" s="1"/>
  <c r="D26" i="178"/>
  <c r="C6" i="182" s="1"/>
  <c r="E26" i="178"/>
  <c r="D6" i="182" s="1"/>
  <c r="F26" i="178"/>
  <c r="E6" i="182" s="1"/>
  <c r="G26" i="178"/>
  <c r="F6" i="182" s="1"/>
  <c r="H26" i="178"/>
  <c r="G6" i="182" s="1"/>
  <c r="I26" i="178"/>
  <c r="H6" i="182" s="1"/>
  <c r="J26" i="178"/>
  <c r="K26" i="178"/>
  <c r="J6" i="182" s="1"/>
  <c r="L26" i="178"/>
  <c r="K6" i="182" s="1"/>
  <c r="M26" i="178"/>
  <c r="L6" i="182" s="1"/>
  <c r="N26" i="178"/>
  <c r="M6" i="182" s="1"/>
  <c r="L31" i="178"/>
  <c r="O32" i="178"/>
  <c r="O33" i="178"/>
  <c r="O34" i="178"/>
  <c r="C35" i="178"/>
  <c r="D35" i="178"/>
  <c r="E35" i="178"/>
  <c r="F35" i="178"/>
  <c r="G35" i="178"/>
  <c r="H35" i="178"/>
  <c r="I35" i="178"/>
  <c r="J35" i="178"/>
  <c r="K35" i="178"/>
  <c r="L35" i="178"/>
  <c r="M35" i="178"/>
  <c r="N35" i="178"/>
  <c r="O36" i="178"/>
  <c r="O37" i="178"/>
  <c r="O38" i="178"/>
  <c r="C39" i="178"/>
  <c r="C58" i="178" s="1"/>
  <c r="B10" i="182" s="1"/>
  <c r="D39" i="178"/>
  <c r="D58" i="178" s="1"/>
  <c r="C10" i="182" s="1"/>
  <c r="E39" i="178"/>
  <c r="E58" i="178" s="1"/>
  <c r="D10" i="182" s="1"/>
  <c r="F39" i="178"/>
  <c r="F58" i="178" s="1"/>
  <c r="E10" i="182" s="1"/>
  <c r="G39" i="178"/>
  <c r="G58" i="178" s="1"/>
  <c r="F10" i="182" s="1"/>
  <c r="H39" i="178"/>
  <c r="H58" i="178" s="1"/>
  <c r="G10" i="182" s="1"/>
  <c r="I39" i="178"/>
  <c r="I58" i="178" s="1"/>
  <c r="H10" i="182" s="1"/>
  <c r="J39" i="178"/>
  <c r="J58" i="178" s="1"/>
  <c r="I10" i="182" s="1"/>
  <c r="K39" i="178"/>
  <c r="K58" i="178" s="1"/>
  <c r="J10" i="182" s="1"/>
  <c r="L39" i="178"/>
  <c r="L58" i="178" s="1"/>
  <c r="K10" i="182" s="1"/>
  <c r="M39" i="178"/>
  <c r="M58" i="178" s="1"/>
  <c r="L10" i="182" s="1"/>
  <c r="N39" i="178"/>
  <c r="O40" i="178"/>
  <c r="O41" i="178"/>
  <c r="O42" i="178"/>
  <c r="C43" i="178"/>
  <c r="D43" i="178"/>
  <c r="E43" i="178"/>
  <c r="F43" i="178"/>
  <c r="G43" i="178"/>
  <c r="H43" i="178"/>
  <c r="H57" i="178" s="1"/>
  <c r="G9" i="182" s="1"/>
  <c r="G12" i="182" s="1"/>
  <c r="I43" i="178"/>
  <c r="J43" i="178"/>
  <c r="J57" i="178" s="1"/>
  <c r="I9" i="182" s="1"/>
  <c r="K43" i="178"/>
  <c r="L43" i="178"/>
  <c r="M43" i="178"/>
  <c r="N43" i="178"/>
  <c r="O44" i="178"/>
  <c r="O45" i="178"/>
  <c r="O46" i="178"/>
  <c r="C47" i="178"/>
  <c r="D47" i="178"/>
  <c r="E47" i="178"/>
  <c r="F47" i="178"/>
  <c r="G47" i="178"/>
  <c r="H47" i="178"/>
  <c r="I47" i="178"/>
  <c r="J47" i="178"/>
  <c r="K47" i="178"/>
  <c r="L47" i="178"/>
  <c r="M47" i="178"/>
  <c r="N47" i="178"/>
  <c r="O48" i="178"/>
  <c r="O49" i="178"/>
  <c r="C50" i="178"/>
  <c r="D50" i="178"/>
  <c r="E50" i="178"/>
  <c r="F50" i="178"/>
  <c r="G50" i="178"/>
  <c r="H50" i="178"/>
  <c r="I50" i="178"/>
  <c r="J50" i="178"/>
  <c r="K50" i="178"/>
  <c r="L50" i="178"/>
  <c r="M50" i="178"/>
  <c r="N50" i="178"/>
  <c r="O51" i="178"/>
  <c r="O52" i="178"/>
  <c r="O53" i="178"/>
  <c r="C54" i="178"/>
  <c r="D54" i="178"/>
  <c r="E54" i="178"/>
  <c r="E59" i="178" s="1"/>
  <c r="D11" i="182" s="1"/>
  <c r="F54" i="178"/>
  <c r="F55" i="178" s="1"/>
  <c r="G54" i="178"/>
  <c r="G55" i="178" s="1"/>
  <c r="H54" i="178"/>
  <c r="I54" i="178"/>
  <c r="J54" i="178"/>
  <c r="K54" i="178"/>
  <c r="L54" i="178"/>
  <c r="M54" i="178"/>
  <c r="M59" i="178" s="1"/>
  <c r="L11" i="182" s="1"/>
  <c r="N54" i="178"/>
  <c r="N59" i="178" s="1"/>
  <c r="M11" i="182" s="1"/>
  <c r="G57" i="178"/>
  <c r="F9" i="182" s="1"/>
  <c r="N57" i="178"/>
  <c r="M9" i="182" s="1"/>
  <c r="N58" i="178"/>
  <c r="M10" i="182" s="1"/>
  <c r="H59" i="178"/>
  <c r="G11" i="182" s="1"/>
  <c r="I59" i="178"/>
  <c r="H11" i="182" s="1"/>
  <c r="O65" i="178"/>
  <c r="O66" i="178"/>
  <c r="O67" i="178"/>
  <c r="C68" i="178"/>
  <c r="D68" i="178"/>
  <c r="D83" i="178" s="1"/>
  <c r="C5" i="185" s="1"/>
  <c r="E68" i="178"/>
  <c r="E83" i="178" s="1"/>
  <c r="D5" i="185" s="1"/>
  <c r="F68" i="178"/>
  <c r="F83" i="178" s="1"/>
  <c r="E5" i="185" s="1"/>
  <c r="G68" i="178"/>
  <c r="G83" i="178" s="1"/>
  <c r="H68" i="178"/>
  <c r="H83" i="178" s="1"/>
  <c r="I68" i="178"/>
  <c r="I83" i="178" s="1"/>
  <c r="J68" i="178"/>
  <c r="J83" i="178" s="1"/>
  <c r="I5" i="185" s="1"/>
  <c r="K68" i="178"/>
  <c r="K83" i="178" s="1"/>
  <c r="L68" i="178"/>
  <c r="L83" i="178" s="1"/>
  <c r="K5" i="185" s="1"/>
  <c r="M68" i="178"/>
  <c r="M83" i="178" s="1"/>
  <c r="L5" i="185" s="1"/>
  <c r="N68" i="178"/>
  <c r="N83" i="178" s="1"/>
  <c r="M5" i="185" s="1"/>
  <c r="M23" i="185" s="1"/>
  <c r="O69" i="178"/>
  <c r="O70" i="178"/>
  <c r="O71" i="178"/>
  <c r="C72" i="178"/>
  <c r="C84" i="178" s="1"/>
  <c r="B6" i="185" s="1"/>
  <c r="D72" i="178"/>
  <c r="D84" i="178" s="1"/>
  <c r="C6" i="185" s="1"/>
  <c r="C24" i="185" s="1"/>
  <c r="E72" i="178"/>
  <c r="E84" i="178" s="1"/>
  <c r="D6" i="185" s="1"/>
  <c r="F72" i="178"/>
  <c r="F84" i="178" s="1"/>
  <c r="E6" i="185" s="1"/>
  <c r="E24" i="185" s="1"/>
  <c r="G72" i="178"/>
  <c r="H72" i="178"/>
  <c r="H84" i="178" s="1"/>
  <c r="G6" i="185" s="1"/>
  <c r="G24" i="185" s="1"/>
  <c r="I72" i="178"/>
  <c r="I84" i="178" s="1"/>
  <c r="H6" i="185" s="1"/>
  <c r="J72" i="178"/>
  <c r="J84" i="178" s="1"/>
  <c r="I6" i="185" s="1"/>
  <c r="K72" i="178"/>
  <c r="L72" i="178"/>
  <c r="L84" i="178" s="1"/>
  <c r="M72" i="178"/>
  <c r="M84" i="178" s="1"/>
  <c r="N72" i="178"/>
  <c r="N81" i="178" s="1"/>
  <c r="O73" i="178"/>
  <c r="O74" i="178"/>
  <c r="C75" i="178"/>
  <c r="D75" i="178"/>
  <c r="E75" i="178"/>
  <c r="F75" i="178"/>
  <c r="G75" i="178"/>
  <c r="H75" i="178"/>
  <c r="I75" i="178"/>
  <c r="J75" i="178"/>
  <c r="K75" i="178"/>
  <c r="L75" i="178"/>
  <c r="M75" i="178"/>
  <c r="N75" i="178"/>
  <c r="O76" i="178"/>
  <c r="O77" i="178"/>
  <c r="O78" i="178"/>
  <c r="O79" i="178"/>
  <c r="C80" i="178"/>
  <c r="D80" i="178"/>
  <c r="E80" i="178"/>
  <c r="E85" i="178" s="1"/>
  <c r="D7" i="185" s="1"/>
  <c r="D25" i="185" s="1"/>
  <c r="D58" i="185" s="1"/>
  <c r="F80" i="178"/>
  <c r="G80" i="178"/>
  <c r="G85" i="178" s="1"/>
  <c r="F7" i="185" s="1"/>
  <c r="H80" i="178"/>
  <c r="H85" i="178" s="1"/>
  <c r="G7" i="185" s="1"/>
  <c r="I80" i="178"/>
  <c r="J80" i="178"/>
  <c r="K80" i="178"/>
  <c r="L80" i="178"/>
  <c r="M80" i="178"/>
  <c r="M85" i="178" s="1"/>
  <c r="L7" i="185" s="1"/>
  <c r="L25" i="185" s="1"/>
  <c r="L58" i="185" s="1"/>
  <c r="N80" i="178"/>
  <c r="N85" i="178" s="1"/>
  <c r="M7" i="185" s="1"/>
  <c r="C83" i="178"/>
  <c r="B5" i="185" s="1"/>
  <c r="K84" i="178"/>
  <c r="J6" i="185" s="1"/>
  <c r="F85" i="178"/>
  <c r="E7" i="185" s="1"/>
  <c r="C86" i="178"/>
  <c r="B8" i="185" s="1"/>
  <c r="D86" i="178"/>
  <c r="C8" i="185" s="1"/>
  <c r="C26" i="185" s="1"/>
  <c r="C59" i="185" s="1"/>
  <c r="E86" i="178"/>
  <c r="D8" i="185" s="1"/>
  <c r="D26" i="185" s="1"/>
  <c r="D59" i="185" s="1"/>
  <c r="F86" i="178"/>
  <c r="E8" i="185" s="1"/>
  <c r="E26" i="185" s="1"/>
  <c r="E59" i="185" s="1"/>
  <c r="G86" i="178"/>
  <c r="F8" i="185" s="1"/>
  <c r="F26" i="185" s="1"/>
  <c r="F59" i="185" s="1"/>
  <c r="H86" i="178"/>
  <c r="G8" i="185" s="1"/>
  <c r="G26" i="185" s="1"/>
  <c r="G59" i="185" s="1"/>
  <c r="I86" i="178"/>
  <c r="H8" i="185" s="1"/>
  <c r="J86" i="178"/>
  <c r="I8" i="185" s="1"/>
  <c r="K86" i="178"/>
  <c r="J8" i="185" s="1"/>
  <c r="L86" i="178"/>
  <c r="K8" i="185" s="1"/>
  <c r="M86" i="178"/>
  <c r="L8" i="185" s="1"/>
  <c r="N86" i="178"/>
  <c r="M8" i="185" s="1"/>
  <c r="M26" i="185" s="1"/>
  <c r="M59" i="185" s="1"/>
  <c r="C87" i="178"/>
  <c r="B9" i="185" s="1"/>
  <c r="D87" i="178"/>
  <c r="C9" i="185" s="1"/>
  <c r="E87" i="178"/>
  <c r="D9" i="185" s="1"/>
  <c r="F87" i="178"/>
  <c r="E9" i="185" s="1"/>
  <c r="G87" i="178"/>
  <c r="F9" i="185" s="1"/>
  <c r="H87" i="178"/>
  <c r="G9" i="185" s="1"/>
  <c r="I87" i="178"/>
  <c r="J87" i="178"/>
  <c r="K87" i="178"/>
  <c r="L87" i="178"/>
  <c r="M87" i="178"/>
  <c r="N87" i="178"/>
  <c r="C88" i="178"/>
  <c r="B10" i="185" s="1"/>
  <c r="D88" i="178"/>
  <c r="C10" i="185" s="1"/>
  <c r="C28" i="185" s="1"/>
  <c r="C61" i="185" s="1"/>
  <c r="E88" i="178"/>
  <c r="D10" i="185" s="1"/>
  <c r="F88" i="178"/>
  <c r="E10" i="185" s="1"/>
  <c r="G88" i="178"/>
  <c r="F10" i="185" s="1"/>
  <c r="H88" i="178"/>
  <c r="G10" i="185" s="1"/>
  <c r="G28" i="185" s="1"/>
  <c r="G61" i="185" s="1"/>
  <c r="I88" i="178"/>
  <c r="J88" i="178"/>
  <c r="K88" i="178"/>
  <c r="L88" i="178"/>
  <c r="M88" i="178"/>
  <c r="N88" i="178"/>
  <c r="O88" i="178"/>
  <c r="F13" i="177"/>
  <c r="F15" i="177"/>
  <c r="F16" i="177"/>
  <c r="F17" i="177"/>
  <c r="F18" i="177"/>
  <c r="B22" i="177"/>
  <c r="N22" i="177" s="1"/>
  <c r="C22" i="177"/>
  <c r="B23" i="177"/>
  <c r="N23" i="177" s="1"/>
  <c r="C23" i="177"/>
  <c r="F59" i="178" l="1"/>
  <c r="E11" i="182" s="1"/>
  <c r="O14" i="179"/>
  <c r="H24" i="185"/>
  <c r="H57" i="185" s="1"/>
  <c r="F57" i="178"/>
  <c r="E9" i="182" s="1"/>
  <c r="N9" i="182" s="1"/>
  <c r="C31" i="178"/>
  <c r="M31" i="182"/>
  <c r="C24" i="182"/>
  <c r="G34" i="183"/>
  <c r="E20" i="185"/>
  <c r="K31" i="178"/>
  <c r="H31" i="178"/>
  <c r="O25" i="178"/>
  <c r="E12" i="180"/>
  <c r="E16" i="188" s="1"/>
  <c r="I27" i="178"/>
  <c r="J7" i="182"/>
  <c r="E39" i="185"/>
  <c r="D27" i="185"/>
  <c r="D60" i="185" s="1"/>
  <c r="I81" i="178"/>
  <c r="G81" i="178"/>
  <c r="I64" i="178"/>
  <c r="H55" i="178"/>
  <c r="L57" i="178"/>
  <c r="K9" i="182" s="1"/>
  <c r="D57" i="178"/>
  <c r="C9" i="182" s="1"/>
  <c r="L10" i="180"/>
  <c r="L12" i="180" s="1"/>
  <c r="L16" i="188" s="1"/>
  <c r="E31" i="182"/>
  <c r="C31" i="182"/>
  <c r="N31" i="189"/>
  <c r="N32" i="189" s="1"/>
  <c r="N35" i="189" s="1"/>
  <c r="N37" i="189" s="1"/>
  <c r="N38" i="189" s="1"/>
  <c r="G24" i="182"/>
  <c r="K24" i="182"/>
  <c r="H31" i="189"/>
  <c r="H32" i="189" s="1"/>
  <c r="H35" i="189" s="1"/>
  <c r="H37" i="189" s="1"/>
  <c r="H38" i="189" s="1"/>
  <c r="R16" i="189"/>
  <c r="N84" i="178"/>
  <c r="M6" i="185" s="1"/>
  <c r="H81" i="178"/>
  <c r="G59" i="178"/>
  <c r="F11" i="182" s="1"/>
  <c r="F12" i="182" s="1"/>
  <c r="I57" i="178"/>
  <c r="H9" i="182" s="1"/>
  <c r="H12" i="182" s="1"/>
  <c r="F12" i="180"/>
  <c r="F16" i="188" s="1"/>
  <c r="M7" i="180"/>
  <c r="M5" i="177" s="1"/>
  <c r="E7" i="180"/>
  <c r="E5" i="177" s="1"/>
  <c r="H49" i="183"/>
  <c r="H45" i="183"/>
  <c r="E24" i="182"/>
  <c r="I24" i="182"/>
  <c r="I61" i="185"/>
  <c r="M56" i="185"/>
  <c r="M66" i="185"/>
  <c r="M31" i="189"/>
  <c r="M32" i="189" s="1"/>
  <c r="M35" i="189" s="1"/>
  <c r="M37" i="189" s="1"/>
  <c r="M38" i="189" s="1"/>
  <c r="H24" i="182"/>
  <c r="K31" i="189"/>
  <c r="K32" i="189" s="1"/>
  <c r="K35" i="189" s="1"/>
  <c r="K37" i="189" s="1"/>
  <c r="K38" i="189" s="1"/>
  <c r="G84" i="178"/>
  <c r="F6" i="185" s="1"/>
  <c r="F24" i="185" s="1"/>
  <c r="F57" i="185" s="1"/>
  <c r="F81" i="178"/>
  <c r="D64" i="178"/>
  <c r="M27" i="178"/>
  <c r="H7" i="182"/>
  <c r="H43" i="183"/>
  <c r="F34" i="183"/>
  <c r="E27" i="185"/>
  <c r="E60" i="185" s="1"/>
  <c r="I26" i="185"/>
  <c r="I59" i="185" s="1"/>
  <c r="N55" i="178"/>
  <c r="K27" i="178"/>
  <c r="H27" i="178"/>
  <c r="O26" i="178"/>
  <c r="K12" i="180"/>
  <c r="K16" i="188" s="1"/>
  <c r="C12" i="180"/>
  <c r="C16" i="188" s="1"/>
  <c r="H5" i="180"/>
  <c r="H31" i="182"/>
  <c r="I49" i="183"/>
  <c r="J49" i="183" s="1"/>
  <c r="H61" i="185"/>
  <c r="M7" i="182"/>
  <c r="N23" i="182"/>
  <c r="G7" i="180"/>
  <c r="G5" i="177" s="1"/>
  <c r="J5" i="180"/>
  <c r="J7" i="180" s="1"/>
  <c r="J5" i="177" s="1"/>
  <c r="B5" i="180"/>
  <c r="B7" i="180" s="1"/>
  <c r="I45" i="183"/>
  <c r="J45" i="183" s="1"/>
  <c r="I85" i="178"/>
  <c r="H7" i="185" s="1"/>
  <c r="H25" i="185" s="1"/>
  <c r="H58" i="185" s="1"/>
  <c r="L7" i="180"/>
  <c r="L5" i="177" s="1"/>
  <c r="G31" i="182"/>
  <c r="G5" i="182"/>
  <c r="G7" i="182" s="1"/>
  <c r="G14" i="182" s="1"/>
  <c r="H47" i="183"/>
  <c r="M60" i="185"/>
  <c r="E7" i="182"/>
  <c r="I24" i="185"/>
  <c r="I55" i="178"/>
  <c r="M57" i="178"/>
  <c r="L9" i="182" s="1"/>
  <c r="L12" i="182" s="1"/>
  <c r="E57" i="178"/>
  <c r="D9" i="182" s="1"/>
  <c r="D12" i="182" s="1"/>
  <c r="F31" i="178"/>
  <c r="F27" i="178"/>
  <c r="I12" i="180"/>
  <c r="I16" i="188" s="1"/>
  <c r="M10" i="180"/>
  <c r="M12" i="180" s="1"/>
  <c r="M16" i="188" s="1"/>
  <c r="C5" i="180"/>
  <c r="C7" i="180" s="1"/>
  <c r="C5" i="177" s="1"/>
  <c r="N22" i="182"/>
  <c r="N21" i="182"/>
  <c r="I20" i="185"/>
  <c r="G31" i="189"/>
  <c r="G32" i="189" s="1"/>
  <c r="G35" i="189" s="1"/>
  <c r="G37" i="189" s="1"/>
  <c r="G38" i="189" s="1"/>
  <c r="N27" i="178"/>
  <c r="F25" i="185"/>
  <c r="F58" i="185" s="1"/>
  <c r="E31" i="178"/>
  <c r="E27" i="178"/>
  <c r="L7" i="182"/>
  <c r="D7" i="182"/>
  <c r="N6" i="180"/>
  <c r="L24" i="182"/>
  <c r="I41" i="183"/>
  <c r="H20" i="185"/>
  <c r="M81" i="178"/>
  <c r="E55" i="178"/>
  <c r="K57" i="178"/>
  <c r="J9" i="182" s="1"/>
  <c r="C57" i="178"/>
  <c r="B9" i="182" s="1"/>
  <c r="C27" i="178"/>
  <c r="D27" i="178"/>
  <c r="B24" i="182"/>
  <c r="H41" i="183"/>
  <c r="N20" i="184"/>
  <c r="G27" i="185"/>
  <c r="G60" i="185" s="1"/>
  <c r="J31" i="189"/>
  <c r="J32" i="189" s="1"/>
  <c r="J35" i="189" s="1"/>
  <c r="J37" i="189" s="1"/>
  <c r="J38" i="189" s="1"/>
  <c r="N10" i="182"/>
  <c r="L6" i="185"/>
  <c r="L11" i="185" s="1"/>
  <c r="M89" i="178"/>
  <c r="K6" i="185"/>
  <c r="K24" i="185" s="1"/>
  <c r="J5" i="185"/>
  <c r="K85" i="178"/>
  <c r="J7" i="185" s="1"/>
  <c r="J25" i="185" s="1"/>
  <c r="J58" i="185" s="1"/>
  <c r="K81" i="178"/>
  <c r="J59" i="178"/>
  <c r="I11" i="182" s="1"/>
  <c r="I12" i="182" s="1"/>
  <c r="J55" i="178"/>
  <c r="H5" i="185"/>
  <c r="H23" i="185" s="1"/>
  <c r="I89" i="178"/>
  <c r="H14" i="182"/>
  <c r="E67" i="185"/>
  <c r="E57" i="185"/>
  <c r="O23" i="178"/>
  <c r="L23" i="185"/>
  <c r="J64" i="178"/>
  <c r="I6" i="182"/>
  <c r="I7" i="182" s="1"/>
  <c r="J27" i="178"/>
  <c r="F5" i="182"/>
  <c r="F7" i="182" s="1"/>
  <c r="G27" i="178"/>
  <c r="C57" i="185"/>
  <c r="C67" i="185"/>
  <c r="E81" i="178"/>
  <c r="O47" i="178"/>
  <c r="O68" i="178"/>
  <c r="O83" i="178" s="1"/>
  <c r="M12" i="182"/>
  <c r="E89" i="178"/>
  <c r="N8" i="185"/>
  <c r="B26" i="185"/>
  <c r="B59" i="185" s="1"/>
  <c r="O72" i="178"/>
  <c r="O84" i="178" s="1"/>
  <c r="L55" i="178"/>
  <c r="L59" i="178"/>
  <c r="K11" i="182" s="1"/>
  <c r="D55" i="178"/>
  <c r="D59" i="178"/>
  <c r="C11" i="182" s="1"/>
  <c r="C12" i="182" s="1"/>
  <c r="O50" i="178"/>
  <c r="L27" i="178"/>
  <c r="K5" i="182"/>
  <c r="K7" i="182" s="1"/>
  <c r="I23" i="185"/>
  <c r="O80" i="178"/>
  <c r="O85" i="178" s="1"/>
  <c r="C85" i="178"/>
  <c r="C81" i="178"/>
  <c r="O75" i="178"/>
  <c r="G57" i="185"/>
  <c r="G67" i="185"/>
  <c r="G5" i="185"/>
  <c r="G11" i="185" s="1"/>
  <c r="H89" i="178"/>
  <c r="D11" i="185"/>
  <c r="D23" i="185"/>
  <c r="O43" i="178"/>
  <c r="C23" i="185"/>
  <c r="L81" i="178"/>
  <c r="L85" i="178"/>
  <c r="K7" i="185" s="1"/>
  <c r="K25" i="185" s="1"/>
  <c r="K58" i="185" s="1"/>
  <c r="D81" i="178"/>
  <c r="D85" i="178"/>
  <c r="C7" i="185" s="1"/>
  <c r="C25" i="185" s="1"/>
  <c r="C58" i="185" s="1"/>
  <c r="I67" i="185"/>
  <c r="I57" i="185"/>
  <c r="M55" i="178"/>
  <c r="K59" i="178"/>
  <c r="J11" i="182" s="1"/>
  <c r="K55" i="178"/>
  <c r="O54" i="178"/>
  <c r="O59" i="178" s="1"/>
  <c r="C59" i="178"/>
  <c r="B11" i="182" s="1"/>
  <c r="C55" i="178"/>
  <c r="M14" i="182"/>
  <c r="F27" i="185"/>
  <c r="F60" i="185" s="1"/>
  <c r="J85" i="178"/>
  <c r="I7" i="185" s="1"/>
  <c r="I25" i="185" s="1"/>
  <c r="I58" i="185" s="1"/>
  <c r="J81" i="178"/>
  <c r="O35" i="178"/>
  <c r="O39" i="178"/>
  <c r="O58" i="178" s="1"/>
  <c r="G12" i="180"/>
  <c r="G16" i="188" s="1"/>
  <c r="N31" i="178"/>
  <c r="N11" i="180"/>
  <c r="J10" i="180"/>
  <c r="J12" i="180" s="1"/>
  <c r="J16" i="188" s="1"/>
  <c r="B7" i="182"/>
  <c r="C5" i="182"/>
  <c r="C7" i="182" s="1"/>
  <c r="F48" i="183"/>
  <c r="H48" i="183" s="1"/>
  <c r="I48" i="183"/>
  <c r="F46" i="183"/>
  <c r="I46" i="183"/>
  <c r="F44" i="183"/>
  <c r="H44" i="183" s="1"/>
  <c r="I44" i="183"/>
  <c r="F42" i="183"/>
  <c r="H42" i="183" s="1"/>
  <c r="I42" i="183"/>
  <c r="F40" i="183"/>
  <c r="H40" i="183" s="1"/>
  <c r="I40" i="183"/>
  <c r="F38" i="183"/>
  <c r="I38" i="183"/>
  <c r="E40" i="185"/>
  <c r="F5" i="185"/>
  <c r="G64" i="178"/>
  <c r="G39" i="185"/>
  <c r="G40" i="185" s="1"/>
  <c r="G45" i="185"/>
  <c r="G46" i="185" s="1"/>
  <c r="G51" i="185"/>
  <c r="G52" i="185" s="1"/>
  <c r="M31" i="178"/>
  <c r="H10" i="180"/>
  <c r="H12" i="180" s="1"/>
  <c r="H16" i="188" s="1"/>
  <c r="F33" i="185"/>
  <c r="F7" i="180"/>
  <c r="F5" i="177" s="1"/>
  <c r="K5" i="180"/>
  <c r="K7" i="180" s="1"/>
  <c r="K5" i="177" s="1"/>
  <c r="D50" i="183"/>
  <c r="N11" i="184"/>
  <c r="F20" i="185"/>
  <c r="B23" i="185"/>
  <c r="P37" i="189"/>
  <c r="P38" i="189" s="1"/>
  <c r="L5" i="188"/>
  <c r="F29" i="189"/>
  <c r="F31" i="189" s="1"/>
  <c r="F32" i="189" s="1"/>
  <c r="F35" i="189" s="1"/>
  <c r="R27" i="189"/>
  <c r="R29" i="189" s="1"/>
  <c r="E23" i="185"/>
  <c r="E11" i="185"/>
  <c r="E29" i="185" s="1"/>
  <c r="E32" i="185" s="1"/>
  <c r="E34" i="185" s="1"/>
  <c r="N89" i="178"/>
  <c r="F89" i="178"/>
  <c r="N10" i="185"/>
  <c r="C54" i="185" s="1"/>
  <c r="B28" i="185"/>
  <c r="B61" i="185" s="1"/>
  <c r="I5" i="180"/>
  <c r="I7" i="180" s="1"/>
  <c r="I5" i="177" s="1"/>
  <c r="F24" i="182"/>
  <c r="C50" i="183"/>
  <c r="H39" i="183"/>
  <c r="M11" i="185"/>
  <c r="O37" i="189"/>
  <c r="O38" i="189" s="1"/>
  <c r="K5" i="188"/>
  <c r="L33" i="185"/>
  <c r="L39" i="185" s="1"/>
  <c r="L31" i="182"/>
  <c r="L24" i="185"/>
  <c r="N15" i="185"/>
  <c r="D24" i="185"/>
  <c r="C40" i="185"/>
  <c r="I31" i="182"/>
  <c r="K26" i="185"/>
  <c r="K59" i="185" s="1"/>
  <c r="N16" i="185"/>
  <c r="G20" i="185"/>
  <c r="G29" i="185" s="1"/>
  <c r="G32" i="185" s="1"/>
  <c r="G34" i="185" s="1"/>
  <c r="G25" i="185"/>
  <c r="G58" i="185" s="1"/>
  <c r="J33" i="185"/>
  <c r="J39" i="185" s="1"/>
  <c r="J31" i="182"/>
  <c r="B33" i="185"/>
  <c r="B31" i="182"/>
  <c r="H38" i="183"/>
  <c r="E50" i="183"/>
  <c r="J26" i="185"/>
  <c r="J59" i="185" s="1"/>
  <c r="N17" i="185"/>
  <c r="B10" i="180"/>
  <c r="N10" i="180" s="1"/>
  <c r="D7" i="180"/>
  <c r="D5" i="177" s="1"/>
  <c r="H46" i="183"/>
  <c r="J46" i="183" s="1"/>
  <c r="K52" i="185"/>
  <c r="N9" i="185"/>
  <c r="B27" i="185"/>
  <c r="B60" i="185" s="1"/>
  <c r="H7" i="180"/>
  <c r="H5" i="177" s="1"/>
  <c r="G50" i="183"/>
  <c r="D33" i="185"/>
  <c r="L31" i="189"/>
  <c r="L32" i="189" s="1"/>
  <c r="L35" i="189" s="1"/>
  <c r="Q31" i="189"/>
  <c r="Q32" i="189" s="1"/>
  <c r="Q35" i="189" s="1"/>
  <c r="R20" i="189"/>
  <c r="E45" i="185"/>
  <c r="E28" i="185"/>
  <c r="E61" i="185" s="1"/>
  <c r="C27" i="185"/>
  <c r="C60" i="185" s="1"/>
  <c r="N18" i="185"/>
  <c r="L20" i="185"/>
  <c r="D20" i="185"/>
  <c r="I31" i="189"/>
  <c r="I32" i="189" s="1"/>
  <c r="I35" i="189" s="1"/>
  <c r="I37" i="189" s="1"/>
  <c r="I38" i="189" s="1"/>
  <c r="I47" i="183"/>
  <c r="I43" i="183"/>
  <c r="J43" i="183" s="1"/>
  <c r="I39" i="183"/>
  <c r="D28" i="185"/>
  <c r="D61" i="185" s="1"/>
  <c r="K20" i="185"/>
  <c r="K23" i="185"/>
  <c r="C20" i="185"/>
  <c r="N30" i="184"/>
  <c r="H46" i="185"/>
  <c r="H60" i="185"/>
  <c r="J20" i="185"/>
  <c r="N14" i="185"/>
  <c r="B20" i="185"/>
  <c r="C45" i="185"/>
  <c r="C51" i="185"/>
  <c r="C52" i="185" s="1"/>
  <c r="D34" i="183"/>
  <c r="L26" i="185"/>
  <c r="L59" i="185" s="1"/>
  <c r="M20" i="185"/>
  <c r="M29" i="185" s="1"/>
  <c r="M32" i="185" s="1"/>
  <c r="M34" i="185" s="1"/>
  <c r="M24" i="185"/>
  <c r="G23" i="185"/>
  <c r="F28" i="185"/>
  <c r="F61" i="185" s="1"/>
  <c r="H26" i="185"/>
  <c r="H59" i="185" s="1"/>
  <c r="M25" i="185"/>
  <c r="M58" i="185" s="1"/>
  <c r="E25" i="185"/>
  <c r="E58" i="185" s="1"/>
  <c r="J24" i="185"/>
  <c r="B24" i="185"/>
  <c r="E12" i="182" l="1"/>
  <c r="E14" i="182" s="1"/>
  <c r="I5" i="188"/>
  <c r="J40" i="183"/>
  <c r="K12" i="182"/>
  <c r="K14" i="182" s="1"/>
  <c r="N6" i="185"/>
  <c r="E46" i="185"/>
  <c r="F67" i="185"/>
  <c r="G89" i="178"/>
  <c r="J5" i="188"/>
  <c r="I40" i="185"/>
  <c r="O57" i="178"/>
  <c r="C42" i="185"/>
  <c r="H67" i="185"/>
  <c r="O27" i="178"/>
  <c r="F14" i="182"/>
  <c r="D14" i="182"/>
  <c r="N24" i="182"/>
  <c r="L14" i="182"/>
  <c r="N5" i="182"/>
  <c r="D29" i="185"/>
  <c r="D32" i="185" s="1"/>
  <c r="D34" i="185" s="1"/>
  <c r="J42" i="183"/>
  <c r="N6" i="182"/>
  <c r="L29" i="185"/>
  <c r="L32" i="185" s="1"/>
  <c r="L34" i="185" s="1"/>
  <c r="H11" i="185"/>
  <c r="H29" i="185" s="1"/>
  <c r="H32" i="185" s="1"/>
  <c r="H34" i="185" s="1"/>
  <c r="J47" i="183"/>
  <c r="J48" i="183"/>
  <c r="N31" i="182"/>
  <c r="J44" i="183"/>
  <c r="J12" i="182"/>
  <c r="J14" i="182" s="1"/>
  <c r="D89" i="178"/>
  <c r="J41" i="183"/>
  <c r="C11" i="185"/>
  <c r="N20" i="185"/>
  <c r="K56" i="185"/>
  <c r="K66" i="185"/>
  <c r="L37" i="189"/>
  <c r="L38" i="189" s="1"/>
  <c r="H5" i="188"/>
  <c r="H40" i="185"/>
  <c r="L56" i="185"/>
  <c r="L66" i="185"/>
  <c r="D51" i="185"/>
  <c r="D52" i="185" s="1"/>
  <c r="D45" i="185"/>
  <c r="D46" i="185" s="1"/>
  <c r="D39" i="185"/>
  <c r="D40" i="185" s="1"/>
  <c r="J38" i="183"/>
  <c r="B17" i="182" a="1"/>
  <c r="H50" i="183"/>
  <c r="K40" i="185"/>
  <c r="L40" i="185"/>
  <c r="F37" i="189"/>
  <c r="R35" i="189"/>
  <c r="R37" i="189" s="1"/>
  <c r="C14" i="182"/>
  <c r="C56" i="185"/>
  <c r="C62" i="185" s="1"/>
  <c r="C66" i="185"/>
  <c r="C68" i="185" s="1"/>
  <c r="O81" i="178"/>
  <c r="N59" i="185"/>
  <c r="J89" i="178"/>
  <c r="B12" i="180"/>
  <c r="D67" i="185"/>
  <c r="D57" i="185"/>
  <c r="F23" i="185"/>
  <c r="F11" i="185"/>
  <c r="F29" i="185" s="1"/>
  <c r="F32" i="185" s="1"/>
  <c r="F34" i="185" s="1"/>
  <c r="N7" i="180"/>
  <c r="B5" i="177"/>
  <c r="N33" i="185"/>
  <c r="B51" i="185"/>
  <c r="B39" i="185"/>
  <c r="B40" i="185" s="1"/>
  <c r="B45" i="185"/>
  <c r="O55" i="178"/>
  <c r="K89" i="178"/>
  <c r="C48" i="185"/>
  <c r="L57" i="185"/>
  <c r="L67" i="185"/>
  <c r="B18" i="182" a="1"/>
  <c r="I50" i="183"/>
  <c r="N11" i="182"/>
  <c r="I11" i="185"/>
  <c r="I29" i="185" s="1"/>
  <c r="I32" i="185" s="1"/>
  <c r="I34" i="185" s="1"/>
  <c r="O89" i="178"/>
  <c r="K11" i="185"/>
  <c r="K29" i="185" s="1"/>
  <c r="K32" i="185" s="1"/>
  <c r="K34" i="185" s="1"/>
  <c r="J11" i="185"/>
  <c r="J29" i="185" s="1"/>
  <c r="J32" i="185" s="1"/>
  <c r="J34" i="185" s="1"/>
  <c r="J23" i="185"/>
  <c r="B12" i="182"/>
  <c r="G48" i="185"/>
  <c r="N27" i="185"/>
  <c r="N61" i="185"/>
  <c r="B7" i="185"/>
  <c r="C89" i="178"/>
  <c r="F51" i="185"/>
  <c r="F52" i="185" s="1"/>
  <c r="F39" i="185"/>
  <c r="F40" i="185" s="1"/>
  <c r="F45" i="185"/>
  <c r="F46" i="185" s="1"/>
  <c r="N60" i="185"/>
  <c r="N26" i="185"/>
  <c r="G42" i="185"/>
  <c r="N24" i="185"/>
  <c r="B56" i="185"/>
  <c r="B66" i="185"/>
  <c r="D56" i="185"/>
  <c r="D66" i="185"/>
  <c r="I66" i="185"/>
  <c r="I68" i="185" s="1"/>
  <c r="I56" i="185"/>
  <c r="I62" i="185" s="1"/>
  <c r="G66" i="185"/>
  <c r="G68" i="185" s="1"/>
  <c r="G56" i="185"/>
  <c r="G62" i="185" s="1"/>
  <c r="G72" i="185" s="1"/>
  <c r="G7" i="177" s="1"/>
  <c r="C46" i="185"/>
  <c r="B57" i="185"/>
  <c r="B67" i="185"/>
  <c r="E52" i="185"/>
  <c r="R31" i="189"/>
  <c r="R32" i="189" s="1"/>
  <c r="G54" i="185"/>
  <c r="J40" i="185"/>
  <c r="J39" i="183"/>
  <c r="H66" i="185"/>
  <c r="H56" i="185"/>
  <c r="H62" i="185" s="1"/>
  <c r="F50" i="183"/>
  <c r="N5" i="185"/>
  <c r="N23" i="185" s="1"/>
  <c r="I14" i="182"/>
  <c r="L89" i="178"/>
  <c r="J67" i="185"/>
  <c r="J57" i="185"/>
  <c r="M57" i="185"/>
  <c r="M62" i="185" s="1"/>
  <c r="M67" i="185"/>
  <c r="M68" i="185" s="1"/>
  <c r="C29" i="185"/>
  <c r="C32" i="185" s="1"/>
  <c r="C34" i="185" s="1"/>
  <c r="Q37" i="189"/>
  <c r="Q38" i="189" s="1"/>
  <c r="M5" i="188"/>
  <c r="N28" i="185"/>
  <c r="E56" i="185"/>
  <c r="E62" i="185" s="1"/>
  <c r="E66" i="185"/>
  <c r="E68" i="185" s="1"/>
  <c r="N5" i="180"/>
  <c r="K67" i="185"/>
  <c r="K57" i="185"/>
  <c r="L68" i="185" l="1"/>
  <c r="N12" i="182"/>
  <c r="H68" i="185"/>
  <c r="L62" i="185"/>
  <c r="L72" i="185" s="1"/>
  <c r="L7" i="177" s="1"/>
  <c r="E72" i="185"/>
  <c r="E7" i="177" s="1"/>
  <c r="I72" i="185"/>
  <c r="I7" i="177" s="1"/>
  <c r="M72" i="185"/>
  <c r="M7" i="177" s="1"/>
  <c r="H72" i="185"/>
  <c r="H7" i="177" s="1"/>
  <c r="D62" i="185"/>
  <c r="K62" i="185"/>
  <c r="N7" i="182"/>
  <c r="N14" i="182" s="1"/>
  <c r="N5" i="177"/>
  <c r="B68" i="185"/>
  <c r="F38" i="189"/>
  <c r="F41" i="189" s="1"/>
  <c r="G41" i="189" s="1"/>
  <c r="H41" i="189" s="1"/>
  <c r="I41" i="189" s="1"/>
  <c r="J41" i="189" s="1"/>
  <c r="K41" i="189" s="1"/>
  <c r="L41" i="189" s="1"/>
  <c r="M41" i="189" s="1"/>
  <c r="N41" i="189" s="1"/>
  <c r="O41" i="189" s="1"/>
  <c r="P41" i="189" s="1"/>
  <c r="Q41" i="189" s="1"/>
  <c r="F40" i="189"/>
  <c r="G40" i="189" s="1"/>
  <c r="H40" i="189" s="1"/>
  <c r="I40" i="189" s="1"/>
  <c r="J40" i="189" s="1"/>
  <c r="K40" i="189" s="1"/>
  <c r="L40" i="189" s="1"/>
  <c r="M40" i="189" s="1"/>
  <c r="N40" i="189" s="1"/>
  <c r="O40" i="189" s="1"/>
  <c r="P40" i="189" s="1"/>
  <c r="Q40" i="189" s="1"/>
  <c r="N67" i="185"/>
  <c r="R40" i="189"/>
  <c r="R38" i="189"/>
  <c r="R41" i="189" s="1"/>
  <c r="K68" i="185"/>
  <c r="N57" i="185"/>
  <c r="G18" i="182"/>
  <c r="I18" i="182"/>
  <c r="B18" i="182"/>
  <c r="J18" i="182"/>
  <c r="C18" i="182"/>
  <c r="D18" i="182"/>
  <c r="E18" i="182"/>
  <c r="F18" i="182"/>
  <c r="H18" i="182"/>
  <c r="M18" i="182"/>
  <c r="K18" i="182"/>
  <c r="L18" i="182"/>
  <c r="N40" i="185"/>
  <c r="K6" i="188"/>
  <c r="I6" i="188"/>
  <c r="J6" i="188"/>
  <c r="H6" i="188"/>
  <c r="L6" i="188"/>
  <c r="M6" i="188"/>
  <c r="N5" i="188"/>
  <c r="F66" i="185"/>
  <c r="F68" i="185" s="1"/>
  <c r="F56" i="185"/>
  <c r="F62" i="185" s="1"/>
  <c r="N45" i="185"/>
  <c r="B46" i="185"/>
  <c r="N46" i="185" s="1"/>
  <c r="B25" i="185"/>
  <c r="B58" i="185" s="1"/>
  <c r="N58" i="185" s="1"/>
  <c r="N7" i="185"/>
  <c r="N25" i="185" s="1"/>
  <c r="B11" i="185"/>
  <c r="B29" i="185" s="1"/>
  <c r="B32" i="185" s="1"/>
  <c r="B34" i="185" s="1"/>
  <c r="J56" i="185"/>
  <c r="J62" i="185" s="1"/>
  <c r="J66" i="185"/>
  <c r="J68" i="185" s="1"/>
  <c r="B14" i="182"/>
  <c r="N51" i="185"/>
  <c r="B52" i="185"/>
  <c r="N52" i="185" s="1"/>
  <c r="J50" i="183"/>
  <c r="C72" i="185"/>
  <c r="C7" i="177" s="1"/>
  <c r="G70" i="185"/>
  <c r="J70" i="185" s="1"/>
  <c r="C70" i="185"/>
  <c r="D68" i="185"/>
  <c r="D72" i="185" s="1"/>
  <c r="D7" i="177" s="1"/>
  <c r="O48" i="185"/>
  <c r="O42" i="185"/>
  <c r="N39" i="185"/>
  <c r="O54" i="185"/>
  <c r="B16" i="188"/>
  <c r="N16" i="188" s="1"/>
  <c r="N12" i="180"/>
  <c r="E17" i="182"/>
  <c r="M17" i="182"/>
  <c r="M19" i="182" s="1"/>
  <c r="M26" i="182" s="1"/>
  <c r="M29" i="182" s="1"/>
  <c r="M30" i="182" s="1"/>
  <c r="M32" i="182" s="1"/>
  <c r="M6" i="177" s="1"/>
  <c r="M8" i="177" s="1"/>
  <c r="M15" i="188" s="1"/>
  <c r="M17" i="188" s="1"/>
  <c r="G17" i="182"/>
  <c r="H17" i="182"/>
  <c r="C17" i="182"/>
  <c r="D17" i="182"/>
  <c r="F17" i="182"/>
  <c r="I17" i="182"/>
  <c r="J17" i="182"/>
  <c r="J19" i="182" s="1"/>
  <c r="J26" i="182" s="1"/>
  <c r="J29" i="182" s="1"/>
  <c r="J30" i="182" s="1"/>
  <c r="J32" i="182" s="1"/>
  <c r="J6" i="177" s="1"/>
  <c r="K17" i="182"/>
  <c r="B17" i="182"/>
  <c r="L17" i="182"/>
  <c r="K72" i="185" l="1"/>
  <c r="K7" i="177" s="1"/>
  <c r="K19" i="182"/>
  <c r="K26" i="182" s="1"/>
  <c r="K29" i="182" s="1"/>
  <c r="K30" i="182" s="1"/>
  <c r="K32" i="182" s="1"/>
  <c r="K6" i="177" s="1"/>
  <c r="E19" i="182"/>
  <c r="E26" i="182" s="1"/>
  <c r="E29" i="182" s="1"/>
  <c r="E30" i="182" s="1"/>
  <c r="E32" i="182" s="1"/>
  <c r="E6" i="177" s="1"/>
  <c r="E8" i="177" s="1"/>
  <c r="F72" i="185"/>
  <c r="F7" i="177" s="1"/>
  <c r="L19" i="182"/>
  <c r="L26" i="182" s="1"/>
  <c r="L29" i="182" s="1"/>
  <c r="L30" i="182" s="1"/>
  <c r="L32" i="182" s="1"/>
  <c r="L6" i="177" s="1"/>
  <c r="L8" i="177" s="1"/>
  <c r="L15" i="188" s="1"/>
  <c r="L17" i="188" s="1"/>
  <c r="H19" i="182"/>
  <c r="H26" i="182" s="1"/>
  <c r="H29" i="182" s="1"/>
  <c r="H30" i="182" s="1"/>
  <c r="H32" i="182" s="1"/>
  <c r="H6" i="177" s="1"/>
  <c r="H8" i="177" s="1"/>
  <c r="H15" i="188" s="1"/>
  <c r="H17" i="188" s="1"/>
  <c r="N56" i="185"/>
  <c r="J72" i="185"/>
  <c r="J7" i="177" s="1"/>
  <c r="J8" i="177" s="1"/>
  <c r="J15" i="188" s="1"/>
  <c r="J17" i="188" s="1"/>
  <c r="C19" i="182"/>
  <c r="C26" i="182" s="1"/>
  <c r="C29" i="182" s="1"/>
  <c r="C30" i="182" s="1"/>
  <c r="C32" i="182" s="1"/>
  <c r="C6" i="177" s="1"/>
  <c r="C8" i="177" s="1"/>
  <c r="G19" i="182"/>
  <c r="G26" i="182" s="1"/>
  <c r="G29" i="182" s="1"/>
  <c r="G30" i="182" s="1"/>
  <c r="G32" i="182" s="1"/>
  <c r="G6" i="177" s="1"/>
  <c r="G8" i="177" s="1"/>
  <c r="J42" i="185"/>
  <c r="L42" i="185"/>
  <c r="B62" i="185"/>
  <c r="N62" i="185" s="1"/>
  <c r="L64" i="185" s="1"/>
  <c r="J54" i="185"/>
  <c r="L54" i="185"/>
  <c r="J48" i="185"/>
  <c r="L48" i="185"/>
  <c r="B6" i="188"/>
  <c r="N68" i="185"/>
  <c r="L70" i="185" s="1"/>
  <c r="N66" i="185"/>
  <c r="B14" i="177"/>
  <c r="H25" i="177"/>
  <c r="B19" i="182"/>
  <c r="B26" i="182" s="1"/>
  <c r="B29" i="182" s="1"/>
  <c r="N17" i="182"/>
  <c r="E15" i="188"/>
  <c r="E17" i="188" s="1"/>
  <c r="E25" i="177"/>
  <c r="I19" i="182"/>
  <c r="I26" i="182" s="1"/>
  <c r="I29" i="182" s="1"/>
  <c r="I30" i="182" s="1"/>
  <c r="I32" i="182" s="1"/>
  <c r="I6" i="177" s="1"/>
  <c r="I8" i="177" s="1"/>
  <c r="N18" i="182"/>
  <c r="K8" i="177"/>
  <c r="K15" i="188" s="1"/>
  <c r="K17" i="188" s="1"/>
  <c r="C15" i="188"/>
  <c r="C17" i="188" s="1"/>
  <c r="C25" i="177"/>
  <c r="G15" i="188"/>
  <c r="G17" i="188" s="1"/>
  <c r="G25" i="177"/>
  <c r="F19" i="182"/>
  <c r="F26" i="182" s="1"/>
  <c r="F29" i="182" s="1"/>
  <c r="F30" i="182" s="1"/>
  <c r="F32" i="182" s="1"/>
  <c r="F6" i="177" s="1"/>
  <c r="F8" i="177" s="1"/>
  <c r="I29" i="188"/>
  <c r="J29" i="188"/>
  <c r="N11" i="185"/>
  <c r="D19" i="182"/>
  <c r="D26" i="182" s="1"/>
  <c r="D29" i="182" s="1"/>
  <c r="D30" i="182" s="1"/>
  <c r="D32" i="182" s="1"/>
  <c r="D6" i="177" s="1"/>
  <c r="D8" i="177" s="1"/>
  <c r="N34" i="185"/>
  <c r="F15" i="188" l="1"/>
  <c r="F17" i="188" s="1"/>
  <c r="F25" i="177"/>
  <c r="B19" i="177"/>
  <c r="B30" i="182"/>
  <c r="B32" i="182" s="1"/>
  <c r="C64" i="185"/>
  <c r="G36" i="185"/>
  <c r="J36" i="185"/>
  <c r="G64" i="185"/>
  <c r="J64" i="185" s="1"/>
  <c r="C36" i="185"/>
  <c r="N29" i="185"/>
  <c r="N32" i="185" s="1"/>
  <c r="N19" i="182"/>
  <c r="N26" i="182" s="1"/>
  <c r="C6" i="188"/>
  <c r="L36" i="185"/>
  <c r="N72" i="185"/>
  <c r="D15" i="188"/>
  <c r="D17" i="188" s="1"/>
  <c r="D25" i="177"/>
  <c r="N29" i="182"/>
  <c r="N30" i="182" s="1"/>
  <c r="B72" i="185"/>
  <c r="B7" i="177" s="1"/>
  <c r="N7" i="177" s="1"/>
  <c r="D14" i="177" s="1"/>
  <c r="D19" i="177" s="1"/>
  <c r="I15" i="188"/>
  <c r="I17" i="188" s="1"/>
  <c r="M18" i="188" s="1"/>
  <c r="I25" i="177"/>
  <c r="H18" i="188"/>
  <c r="G24" i="126"/>
  <c r="I24" i="126"/>
  <c r="D20" i="176"/>
  <c r="F20" i="176"/>
  <c r="H20" i="176"/>
  <c r="J20" i="176"/>
  <c r="L20" i="176"/>
  <c r="N20" i="176"/>
  <c r="O20" i="176"/>
  <c r="J18" i="188" l="1"/>
  <c r="J22" i="188" s="1"/>
  <c r="I18" i="188"/>
  <c r="I22" i="188" s="1"/>
  <c r="L18" i="188"/>
  <c r="L22" i="188" s="1"/>
  <c r="K18" i="188"/>
  <c r="K20" i="188" s="1"/>
  <c r="K21" i="188" s="1"/>
  <c r="M20" i="188"/>
  <c r="M21" i="188" s="1"/>
  <c r="D6" i="188"/>
  <c r="N32" i="182"/>
  <c r="L35" i="182" s="1"/>
  <c r="B6" i="177"/>
  <c r="C35" i="182"/>
  <c r="G35" i="182"/>
  <c r="J35" i="182"/>
  <c r="J20" i="188"/>
  <c r="J21" i="188" s="1"/>
  <c r="H22" i="188"/>
  <c r="H20" i="188"/>
  <c r="H21" i="188" s="1"/>
  <c r="H24" i="188" s="1"/>
  <c r="H26" i="188" s="1"/>
  <c r="H32" i="83"/>
  <c r="J32" i="83" l="1"/>
  <c r="K22" i="188"/>
  <c r="K24" i="188"/>
  <c r="K26" i="188" s="1"/>
  <c r="L20" i="188"/>
  <c r="L21" i="188" s="1"/>
  <c r="L24" i="188" s="1"/>
  <c r="L26" i="188" s="1"/>
  <c r="I20" i="188"/>
  <c r="I21" i="188" s="1"/>
  <c r="I24" i="188" s="1"/>
  <c r="I26" i="188" s="1"/>
  <c r="J24" i="188"/>
  <c r="J26" i="188" s="1"/>
  <c r="M22" i="188"/>
  <c r="M24" i="188" s="1"/>
  <c r="M26" i="188" s="1"/>
  <c r="N6" i="177"/>
  <c r="B8" i="177"/>
  <c r="E6" i="188"/>
  <c r="L16" i="83"/>
  <c r="L17" i="83"/>
  <c r="L18" i="83"/>
  <c r="H20" i="83"/>
  <c r="E22" i="83"/>
  <c r="L23" i="83"/>
  <c r="L24" i="83"/>
  <c r="L25" i="83"/>
  <c r="H28" i="83"/>
  <c r="E31" i="83"/>
  <c r="L31" i="83"/>
  <c r="Q31" i="83"/>
  <c r="H33" i="83"/>
  <c r="Q33" i="83"/>
  <c r="K34" i="83"/>
  <c r="T33" i="83" l="1"/>
  <c r="J20" i="83"/>
  <c r="F30" i="126"/>
  <c r="O24" i="83"/>
  <c r="O20" i="83"/>
  <c r="O18" i="83"/>
  <c r="O16" i="83"/>
  <c r="T24" i="83"/>
  <c r="O17" i="83"/>
  <c r="T23" i="83"/>
  <c r="T16" i="83"/>
  <c r="T31" i="83"/>
  <c r="H18" i="83"/>
  <c r="H16" i="83"/>
  <c r="H22" i="83"/>
  <c r="B15" i="188"/>
  <c r="B25" i="177"/>
  <c r="C14" i="177"/>
  <c r="N8" i="177"/>
  <c r="F6" i="188"/>
  <c r="H31" i="83"/>
  <c r="L22" i="83"/>
  <c r="T25" i="83"/>
  <c r="O25" i="83"/>
  <c r="O23" i="83"/>
  <c r="T20" i="83"/>
  <c r="O29" i="83"/>
  <c r="T17" i="83"/>
  <c r="T29" i="83"/>
  <c r="H17" i="83"/>
  <c r="F26" i="83"/>
  <c r="H23" i="83"/>
  <c r="H24" i="83"/>
  <c r="G26" i="83"/>
  <c r="O31" i="83"/>
  <c r="W23" i="83" l="1"/>
  <c r="W20" i="83"/>
  <c r="W24" i="83"/>
  <c r="W17" i="83"/>
  <c r="W16" i="83"/>
  <c r="W25" i="83"/>
  <c r="W29" i="83"/>
  <c r="W31" i="83"/>
  <c r="W33" i="83"/>
  <c r="H30" i="126"/>
  <c r="E30" i="126"/>
  <c r="J22" i="83"/>
  <c r="N25" i="177"/>
  <c r="I18" i="83"/>
  <c r="J16" i="83"/>
  <c r="O22" i="83"/>
  <c r="H21" i="83"/>
  <c r="F34" i="83"/>
  <c r="L21" i="83"/>
  <c r="C19" i="177"/>
  <c r="G6" i="188"/>
  <c r="N15" i="188"/>
  <c r="B17" i="188"/>
  <c r="J31" i="83"/>
  <c r="J23" i="83"/>
  <c r="J17" i="83"/>
  <c r="J24" i="83"/>
  <c r="J30" i="126" l="1"/>
  <c r="L26" i="83"/>
  <c r="N6" i="188"/>
  <c r="C29" i="188"/>
  <c r="F29" i="188"/>
  <c r="N17" i="188"/>
  <c r="B18" i="188"/>
  <c r="G13" i="188" l="1"/>
  <c r="H13" i="188"/>
  <c r="I13" i="188" s="1"/>
  <c r="B20" i="188"/>
  <c r="B21" i="188"/>
  <c r="B22" i="188" s="1"/>
  <c r="C18" i="188"/>
  <c r="B103" i="175"/>
  <c r="B102" i="175"/>
  <c r="B101" i="175"/>
  <c r="A103" i="175"/>
  <c r="A102" i="175"/>
  <c r="A101" i="175"/>
  <c r="B24" i="188" l="1"/>
  <c r="B26" i="188" s="1"/>
  <c r="C20" i="188"/>
  <c r="C21" i="188"/>
  <c r="D18" i="188"/>
  <c r="B104" i="175"/>
  <c r="B11" i="84" s="1"/>
  <c r="E18" i="188" l="1"/>
  <c r="D22" i="188"/>
  <c r="D20" i="188"/>
  <c r="D21" i="188" s="1"/>
  <c r="D24" i="188" s="1"/>
  <c r="D26" i="188" s="1"/>
  <c r="C22" i="188"/>
  <c r="C24" i="188" s="1"/>
  <c r="C26" i="188" s="1"/>
  <c r="D25" i="49"/>
  <c r="E25" i="49" s="1"/>
  <c r="F25" i="49" s="1"/>
  <c r="G25" i="49" s="1"/>
  <c r="F18" i="188" l="1"/>
  <c r="E22" i="188"/>
  <c r="E20" i="188"/>
  <c r="E21" i="188" s="1"/>
  <c r="E24" i="188" s="1"/>
  <c r="E26" i="188" s="1"/>
  <c r="N18" i="126"/>
  <c r="L18" i="126"/>
  <c r="F18" i="126"/>
  <c r="D18" i="126"/>
  <c r="G18" i="188" l="1"/>
  <c r="F22" i="188"/>
  <c r="F20" i="188"/>
  <c r="F21" i="188" s="1"/>
  <c r="F24" i="188" s="1"/>
  <c r="F26" i="188" s="1"/>
  <c r="H18" i="126"/>
  <c r="E18" i="126"/>
  <c r="M18" i="126"/>
  <c r="E10" i="49"/>
  <c r="E9" i="49"/>
  <c r="B11" i="49"/>
  <c r="E11" i="49" l="1"/>
  <c r="E25" i="83"/>
  <c r="N18" i="188"/>
  <c r="G22" i="188"/>
  <c r="G20" i="188"/>
  <c r="G21" i="188" s="1"/>
  <c r="G24" i="188" s="1"/>
  <c r="J18" i="126"/>
  <c r="H25" i="83" l="1"/>
  <c r="E26" i="83"/>
  <c r="G26" i="188"/>
  <c r="N24" i="188"/>
  <c r="N26" i="188" s="1"/>
  <c r="O29" i="188"/>
  <c r="P29" i="188"/>
  <c r="C30" i="188" s="1"/>
  <c r="N20" i="188"/>
  <c r="N21" i="188" s="1"/>
  <c r="N22" i="188"/>
  <c r="K18" i="126"/>
  <c r="E19" i="172"/>
  <c r="J25" i="83" l="1"/>
  <c r="H26" i="83"/>
  <c r="E66" i="172"/>
  <c r="E22" i="172"/>
  <c r="E69" i="172" s="1"/>
  <c r="H30" i="188"/>
  <c r="F30" i="188"/>
  <c r="N9" i="177"/>
  <c r="I21" i="83" s="1"/>
  <c r="J18" i="83"/>
  <c r="I26" i="83" l="1"/>
  <c r="J21" i="83"/>
  <c r="E14" i="177"/>
  <c r="N10" i="177"/>
  <c r="C19" i="172"/>
  <c r="C22" i="172" l="1"/>
  <c r="C69" i="172" s="1"/>
  <c r="C66" i="172"/>
  <c r="L27" i="83"/>
  <c r="J26" i="83"/>
  <c r="E19" i="177"/>
  <c r="F14" i="177"/>
  <c r="F19" i="177" s="1"/>
  <c r="B15" i="84"/>
  <c r="B14" i="84"/>
  <c r="C27" i="49" l="1"/>
  <c r="D27" i="49" s="1"/>
  <c r="E27" i="49" s="1"/>
  <c r="F27" i="49" s="1"/>
  <c r="G27" i="49" s="1"/>
  <c r="C26" i="49"/>
  <c r="D26" i="49" s="1"/>
  <c r="E26" i="49" s="1"/>
  <c r="F26" i="49" s="1"/>
  <c r="G26" i="49" s="1"/>
  <c r="C32" i="49"/>
  <c r="D32" i="49" s="1"/>
  <c r="E32" i="49" s="1"/>
  <c r="F32" i="49" s="1"/>
  <c r="G32" i="49" s="1"/>
  <c r="C31" i="49"/>
  <c r="D31" i="49" s="1"/>
  <c r="E31" i="49" s="1"/>
  <c r="F31" i="49" s="1"/>
  <c r="G31" i="49" s="1"/>
  <c r="G34" i="49" l="1"/>
  <c r="E34" i="49"/>
  <c r="F34" i="49"/>
  <c r="D34" i="49"/>
  <c r="C34" i="49"/>
  <c r="D31" i="126" l="1"/>
  <c r="B8" i="144" l="1"/>
  <c r="B10" i="144" s="1"/>
  <c r="C8" i="144"/>
  <c r="C10" i="144" s="1"/>
  <c r="N29" i="126" l="1"/>
  <c r="N31" i="126"/>
  <c r="N21" i="126"/>
  <c r="N23" i="126"/>
  <c r="N22" i="126"/>
  <c r="N14" i="126"/>
  <c r="N15" i="126"/>
  <c r="A14" i="126" l="1"/>
  <c r="A15" i="126" s="1"/>
  <c r="A5" i="126"/>
  <c r="A4" i="126"/>
  <c r="A2" i="126"/>
  <c r="A16" i="126" l="1"/>
  <c r="A18" i="126" s="1"/>
  <c r="A19" i="126" s="1"/>
  <c r="A20" i="126" s="1"/>
  <c r="A21" i="126" s="1"/>
  <c r="A22" i="126" s="1"/>
  <c r="A23" i="126" s="1"/>
  <c r="A24" i="126" s="1"/>
  <c r="A25" i="126" s="1"/>
  <c r="A26" i="126" s="1"/>
  <c r="A27" i="126" s="1"/>
  <c r="A28" i="126" s="1"/>
  <c r="A29" i="126" s="1"/>
  <c r="A30" i="126" s="1"/>
  <c r="A31" i="126" s="1"/>
  <c r="A32" i="126" s="1"/>
  <c r="A33" i="126" s="1"/>
  <c r="A34" i="126" s="1"/>
  <c r="A35" i="126" s="1"/>
  <c r="A36" i="126" s="1"/>
  <c r="A37" i="126" s="1"/>
  <c r="A38" i="126" s="1"/>
  <c r="I32" i="126"/>
  <c r="N27" i="126" l="1"/>
  <c r="D29" i="126" l="1"/>
  <c r="D23" i="126"/>
  <c r="D20" i="126" l="1"/>
  <c r="F23" i="126" l="1"/>
  <c r="F29" i="126"/>
  <c r="F20" i="126"/>
  <c r="E23" i="126" l="1"/>
  <c r="E29" i="126"/>
  <c r="E20" i="126"/>
  <c r="H29" i="126"/>
  <c r="H20" i="126"/>
  <c r="J29" i="126" l="1"/>
  <c r="J20" i="126"/>
  <c r="B34" i="49" l="1"/>
  <c r="E30" i="83" s="1"/>
  <c r="H30" i="83" l="1"/>
  <c r="E34" i="83"/>
  <c r="D28" i="126"/>
  <c r="J30" i="83" l="1"/>
  <c r="F28" i="126" s="1"/>
  <c r="L30" i="83" l="1"/>
  <c r="E28" i="126"/>
  <c r="H28" i="126"/>
  <c r="E9" i="84"/>
  <c r="D9" i="84"/>
  <c r="D11" i="84" s="1"/>
  <c r="D12" i="84" s="1"/>
  <c r="C9" i="84"/>
  <c r="B9" i="84"/>
  <c r="O30" i="83" l="1"/>
  <c r="C11" i="84"/>
  <c r="C12" i="84" s="1"/>
  <c r="D15" i="84"/>
  <c r="R21" i="83" s="1"/>
  <c r="D14" i="84"/>
  <c r="M21" i="83" s="1"/>
  <c r="J28" i="126"/>
  <c r="L14" i="86"/>
  <c r="L30" i="86" s="1"/>
  <c r="K14" i="86"/>
  <c r="K30" i="86" s="1"/>
  <c r="J14" i="86"/>
  <c r="J30" i="86" s="1"/>
  <c r="I14" i="86"/>
  <c r="I30" i="86" s="1"/>
  <c r="H14" i="86"/>
  <c r="H30" i="86" s="1"/>
  <c r="G14" i="86"/>
  <c r="G30" i="86" s="1"/>
  <c r="F14" i="86"/>
  <c r="F30" i="86" s="1"/>
  <c r="E14" i="86"/>
  <c r="E30" i="86" s="1"/>
  <c r="D14" i="86"/>
  <c r="D30" i="86" s="1"/>
  <c r="C14" i="86"/>
  <c r="C30" i="86" s="1"/>
  <c r="B14" i="86"/>
  <c r="B30" i="86" s="1"/>
  <c r="L13" i="86"/>
  <c r="L29" i="86" s="1"/>
  <c r="K13" i="86"/>
  <c r="K29" i="86" s="1"/>
  <c r="J13" i="86"/>
  <c r="J29" i="86" s="1"/>
  <c r="I13" i="86"/>
  <c r="I29" i="86" s="1"/>
  <c r="H13" i="86"/>
  <c r="H29" i="86" s="1"/>
  <c r="G13" i="86"/>
  <c r="G29" i="86" s="1"/>
  <c r="F13" i="86"/>
  <c r="F29" i="86" s="1"/>
  <c r="E13" i="86"/>
  <c r="E29" i="86" s="1"/>
  <c r="D13" i="86"/>
  <c r="D29" i="86" s="1"/>
  <c r="C13" i="86"/>
  <c r="C29" i="86" s="1"/>
  <c r="B13" i="86"/>
  <c r="B29" i="86" s="1"/>
  <c r="L12" i="86"/>
  <c r="L28" i="86" s="1"/>
  <c r="K12" i="86"/>
  <c r="K28" i="86" s="1"/>
  <c r="J12" i="86"/>
  <c r="J28" i="86" s="1"/>
  <c r="I12" i="86"/>
  <c r="I28" i="86" s="1"/>
  <c r="H12" i="86"/>
  <c r="H28" i="86" s="1"/>
  <c r="G12" i="86"/>
  <c r="G28" i="86" s="1"/>
  <c r="F12" i="86"/>
  <c r="F28" i="86" s="1"/>
  <c r="E12" i="86"/>
  <c r="E28" i="86" s="1"/>
  <c r="D12" i="86"/>
  <c r="D28" i="86" s="1"/>
  <c r="C12" i="86"/>
  <c r="C28" i="86" s="1"/>
  <c r="B12" i="86"/>
  <c r="B28" i="86" s="1"/>
  <c r="L11" i="86"/>
  <c r="L27" i="86" s="1"/>
  <c r="K11" i="86"/>
  <c r="K27" i="86" s="1"/>
  <c r="J11" i="86"/>
  <c r="J27" i="86" s="1"/>
  <c r="I11" i="86"/>
  <c r="I27" i="86" s="1"/>
  <c r="H11" i="86"/>
  <c r="H27" i="86" s="1"/>
  <c r="G11" i="86"/>
  <c r="G27" i="86" s="1"/>
  <c r="F11" i="86"/>
  <c r="F27" i="86" s="1"/>
  <c r="E11" i="86"/>
  <c r="E27" i="86" s="1"/>
  <c r="D11" i="86"/>
  <c r="D27" i="86" s="1"/>
  <c r="C11" i="86"/>
  <c r="C27" i="86" s="1"/>
  <c r="B11" i="86"/>
  <c r="B27" i="86" s="1"/>
  <c r="L10" i="86"/>
  <c r="L26" i="86" s="1"/>
  <c r="K10" i="86"/>
  <c r="K26" i="86" s="1"/>
  <c r="J10" i="86"/>
  <c r="J26" i="86" s="1"/>
  <c r="I10" i="86"/>
  <c r="I26" i="86" s="1"/>
  <c r="H10" i="86"/>
  <c r="H26" i="86" s="1"/>
  <c r="G10" i="86"/>
  <c r="G26" i="86" s="1"/>
  <c r="F10" i="86"/>
  <c r="F26" i="86" s="1"/>
  <c r="E10" i="86"/>
  <c r="E26" i="86" s="1"/>
  <c r="D10" i="86"/>
  <c r="D26" i="86" s="1"/>
  <c r="C10" i="86"/>
  <c r="C26" i="86" s="1"/>
  <c r="B10" i="86"/>
  <c r="B26" i="86" s="1"/>
  <c r="L9" i="86"/>
  <c r="L25" i="86" s="1"/>
  <c r="K9" i="86"/>
  <c r="K25" i="86" s="1"/>
  <c r="J9" i="86"/>
  <c r="J25" i="86" s="1"/>
  <c r="I9" i="86"/>
  <c r="I25" i="86" s="1"/>
  <c r="H9" i="86"/>
  <c r="H25" i="86" s="1"/>
  <c r="G9" i="86"/>
  <c r="G25" i="86" s="1"/>
  <c r="F9" i="86"/>
  <c r="F25" i="86" s="1"/>
  <c r="E9" i="86"/>
  <c r="E25" i="86" s="1"/>
  <c r="D9" i="86"/>
  <c r="D25" i="86" s="1"/>
  <c r="C9" i="86"/>
  <c r="C25" i="86" s="1"/>
  <c r="B9" i="86"/>
  <c r="B25" i="86" s="1"/>
  <c r="L8" i="86"/>
  <c r="L24" i="86" s="1"/>
  <c r="K8" i="86"/>
  <c r="K24" i="86" s="1"/>
  <c r="J8" i="86"/>
  <c r="J24" i="86" s="1"/>
  <c r="I8" i="86"/>
  <c r="I24" i="86" s="1"/>
  <c r="H8" i="86"/>
  <c r="H24" i="86" s="1"/>
  <c r="G8" i="86"/>
  <c r="G24" i="86" s="1"/>
  <c r="F8" i="86"/>
  <c r="F24" i="86" s="1"/>
  <c r="E8" i="86"/>
  <c r="E24" i="86" s="1"/>
  <c r="D8" i="86"/>
  <c r="D24" i="86" s="1"/>
  <c r="C8" i="86"/>
  <c r="C24" i="86" s="1"/>
  <c r="B8" i="86"/>
  <c r="B24" i="86" s="1"/>
  <c r="L7" i="86"/>
  <c r="K7" i="86"/>
  <c r="K23" i="86" s="1"/>
  <c r="J7" i="86"/>
  <c r="J23" i="86" s="1"/>
  <c r="I7" i="86"/>
  <c r="I23" i="86" s="1"/>
  <c r="H7" i="86"/>
  <c r="H23" i="86" s="1"/>
  <c r="G7" i="86"/>
  <c r="G23" i="86" s="1"/>
  <c r="F7" i="86"/>
  <c r="F23" i="86" s="1"/>
  <c r="E7" i="86"/>
  <c r="E23" i="86" s="1"/>
  <c r="D7" i="86"/>
  <c r="D23" i="86" s="1"/>
  <c r="C7" i="86"/>
  <c r="C23" i="86" s="1"/>
  <c r="B7" i="86"/>
  <c r="B23" i="86" s="1"/>
  <c r="L6" i="86"/>
  <c r="L22" i="86" s="1"/>
  <c r="K6" i="86"/>
  <c r="K22" i="86" s="1"/>
  <c r="J6" i="86"/>
  <c r="J22" i="86" s="1"/>
  <c r="I6" i="86"/>
  <c r="I22" i="86" s="1"/>
  <c r="H6" i="86"/>
  <c r="H22" i="86" s="1"/>
  <c r="G6" i="86"/>
  <c r="G22" i="86" s="1"/>
  <c r="F6" i="86"/>
  <c r="F22" i="86" s="1"/>
  <c r="E6" i="86"/>
  <c r="E22" i="86" s="1"/>
  <c r="D6" i="86"/>
  <c r="D22" i="86" s="1"/>
  <c r="C6" i="86"/>
  <c r="C22" i="86" s="1"/>
  <c r="B6" i="86"/>
  <c r="B22" i="86" s="1"/>
  <c r="L5" i="86"/>
  <c r="L21" i="86" s="1"/>
  <c r="K5" i="86"/>
  <c r="K21" i="86" s="1"/>
  <c r="J5" i="86"/>
  <c r="J21" i="86" s="1"/>
  <c r="I5" i="86"/>
  <c r="I21" i="86" s="1"/>
  <c r="H5" i="86"/>
  <c r="H21" i="86" s="1"/>
  <c r="G5" i="86"/>
  <c r="G21" i="86" s="1"/>
  <c r="F5" i="86"/>
  <c r="F21" i="86" s="1"/>
  <c r="E5" i="86"/>
  <c r="E21" i="86" s="1"/>
  <c r="D5" i="86"/>
  <c r="D21" i="86" s="1"/>
  <c r="C5" i="86"/>
  <c r="C21" i="86" s="1"/>
  <c r="B5" i="86"/>
  <c r="B21" i="86" s="1"/>
  <c r="L4" i="86"/>
  <c r="L20" i="86" s="1"/>
  <c r="K4" i="86"/>
  <c r="K20" i="86" s="1"/>
  <c r="J4" i="86"/>
  <c r="J20" i="86" s="1"/>
  <c r="I4" i="86"/>
  <c r="I20" i="86" s="1"/>
  <c r="H4" i="86"/>
  <c r="H20" i="86" s="1"/>
  <c r="G4" i="86"/>
  <c r="G20" i="86" s="1"/>
  <c r="F4" i="86"/>
  <c r="F20" i="86" s="1"/>
  <c r="E4" i="86"/>
  <c r="E20" i="86" s="1"/>
  <c r="D4" i="86"/>
  <c r="D20" i="86" s="1"/>
  <c r="C4" i="86"/>
  <c r="C20" i="86" s="1"/>
  <c r="B4" i="86"/>
  <c r="B20" i="86" s="1"/>
  <c r="M3" i="86"/>
  <c r="M15" i="86" s="1"/>
  <c r="L3" i="86"/>
  <c r="L19" i="86" s="1"/>
  <c r="K3" i="86"/>
  <c r="J3" i="86"/>
  <c r="I3" i="86"/>
  <c r="H3" i="86"/>
  <c r="H19" i="86" s="1"/>
  <c r="G3" i="86"/>
  <c r="G15" i="86" s="1"/>
  <c r="G16" i="86" s="1"/>
  <c r="F3" i="86"/>
  <c r="E3" i="86"/>
  <c r="E19" i="86" s="1"/>
  <c r="D3" i="86"/>
  <c r="D19" i="86" s="1"/>
  <c r="C3" i="86"/>
  <c r="B3" i="86"/>
  <c r="B19" i="86" s="1"/>
  <c r="L15" i="86" l="1"/>
  <c r="L16" i="86" s="1"/>
  <c r="J15" i="86"/>
  <c r="J16" i="86" s="1"/>
  <c r="K15" i="86"/>
  <c r="K16" i="86" s="1"/>
  <c r="D31" i="86"/>
  <c r="I15" i="86"/>
  <c r="I16" i="86" s="1"/>
  <c r="I32" i="86"/>
  <c r="I33" i="83" s="1"/>
  <c r="C15" i="86"/>
  <c r="C16" i="86" s="1"/>
  <c r="F15" i="86"/>
  <c r="F16" i="86" s="1"/>
  <c r="Q30" i="83"/>
  <c r="R26" i="83"/>
  <c r="C15" i="84"/>
  <c r="S21" i="83" s="1"/>
  <c r="C14" i="84"/>
  <c r="N21" i="83" s="1"/>
  <c r="M26" i="83"/>
  <c r="H31" i="86"/>
  <c r="E31" i="86"/>
  <c r="B31" i="86"/>
  <c r="H15" i="86"/>
  <c r="H16" i="86" s="1"/>
  <c r="I19" i="86"/>
  <c r="I31" i="86" s="1"/>
  <c r="L23" i="86"/>
  <c r="L31" i="86" s="1"/>
  <c r="J19" i="86"/>
  <c r="J31" i="86" s="1"/>
  <c r="B15" i="86"/>
  <c r="B16" i="86" s="1"/>
  <c r="C19" i="86"/>
  <c r="C31" i="86" s="1"/>
  <c r="K19" i="86"/>
  <c r="K31" i="86" s="1"/>
  <c r="M19" i="86"/>
  <c r="M31" i="86" s="1"/>
  <c r="E15" i="86"/>
  <c r="E16" i="86" s="1"/>
  <c r="F19" i="86"/>
  <c r="F31" i="86" s="1"/>
  <c r="G19" i="86"/>
  <c r="G31" i="86" s="1"/>
  <c r="D15" i="86"/>
  <c r="D16" i="86" s="1"/>
  <c r="J33" i="83" l="1"/>
  <c r="I34" i="83"/>
  <c r="T30" i="83"/>
  <c r="I33" i="86"/>
  <c r="L33" i="83" s="1"/>
  <c r="E15" i="84"/>
  <c r="O21" i="83"/>
  <c r="Q22" i="83" s="1"/>
  <c r="N26" i="83"/>
  <c r="M34" i="83"/>
  <c r="S26" i="83"/>
  <c r="E14" i="84"/>
  <c r="R34" i="83"/>
  <c r="W30" i="83" l="1"/>
  <c r="Q21" i="83"/>
  <c r="T22" i="83"/>
  <c r="O33" i="83"/>
  <c r="F31" i="126"/>
  <c r="O26" i="83"/>
  <c r="S34" i="83"/>
  <c r="N34" i="83"/>
  <c r="L20" i="126"/>
  <c r="W22" i="83" l="1"/>
  <c r="T21" i="83"/>
  <c r="E31" i="126"/>
  <c r="H31" i="126"/>
  <c r="L19" i="126"/>
  <c r="K20" i="126"/>
  <c r="W21" i="83" l="1"/>
  <c r="J31" i="126"/>
  <c r="N20" i="126"/>
  <c r="L15" i="126"/>
  <c r="N19" i="126" l="1"/>
  <c r="M20" i="126"/>
  <c r="M15" i="126"/>
  <c r="L22" i="126"/>
  <c r="L21" i="126"/>
  <c r="L23" i="126"/>
  <c r="L16" i="126"/>
  <c r="A15" i="83"/>
  <c r="A16" i="83" s="1"/>
  <c r="A17" i="83" s="1"/>
  <c r="A18" i="83" s="1"/>
  <c r="A19" i="83" s="1"/>
  <c r="A20" i="83" s="1"/>
  <c r="A21" i="83" s="1"/>
  <c r="A22" i="83" s="1"/>
  <c r="A23" i="83" s="1"/>
  <c r="A24" i="83" s="1"/>
  <c r="A25" i="83" s="1"/>
  <c r="A26" i="83" s="1"/>
  <c r="A27" i="83" s="1"/>
  <c r="A28" i="83" s="1"/>
  <c r="A29" i="83" s="1"/>
  <c r="A30" i="83" s="1"/>
  <c r="A31" i="83" s="1"/>
  <c r="A32" i="83" s="1"/>
  <c r="A33" i="83" s="1"/>
  <c r="A34" i="83" s="1"/>
  <c r="M23" i="126" l="1"/>
  <c r="M22" i="126"/>
  <c r="M19" i="126"/>
  <c r="M21" i="126"/>
  <c r="D22" i="126" l="1"/>
  <c r="L29" i="126" l="1"/>
  <c r="L14" i="126"/>
  <c r="D14" i="126"/>
  <c r="O15" i="86"/>
  <c r="D15" i="126"/>
  <c r="D19" i="126"/>
  <c r="D21" i="126"/>
  <c r="M29" i="126" l="1"/>
  <c r="K29" i="126"/>
  <c r="N28" i="126"/>
  <c r="L28" i="126"/>
  <c r="L31" i="126"/>
  <c r="M14" i="126"/>
  <c r="F22" i="126"/>
  <c r="K31" i="126" l="1"/>
  <c r="M31" i="126"/>
  <c r="M28" i="126"/>
  <c r="K28" i="126"/>
  <c r="F14" i="126"/>
  <c r="L27" i="126"/>
  <c r="F21" i="126"/>
  <c r="H22" i="126"/>
  <c r="E22" i="126"/>
  <c r="F15" i="126"/>
  <c r="F19" i="126"/>
  <c r="E19" i="126" l="1"/>
  <c r="H14" i="126"/>
  <c r="M27" i="126"/>
  <c r="E14" i="126"/>
  <c r="J22" i="126"/>
  <c r="E15" i="126"/>
  <c r="H15" i="126"/>
  <c r="H21" i="126"/>
  <c r="E21" i="126"/>
  <c r="H19" i="126"/>
  <c r="J14" i="126" l="1"/>
  <c r="K22" i="126"/>
  <c r="J15" i="126"/>
  <c r="J21" i="126"/>
  <c r="J19" i="126"/>
  <c r="K14" i="126" l="1"/>
  <c r="K21" i="126"/>
  <c r="K15" i="126"/>
  <c r="K19" i="126"/>
  <c r="D16" i="126"/>
  <c r="D24" i="126" l="1"/>
  <c r="H27" i="83" l="1"/>
  <c r="F16" i="126"/>
  <c r="E16" i="126" l="1"/>
  <c r="F24" i="126"/>
  <c r="H16" i="126"/>
  <c r="J27" i="83" l="1"/>
  <c r="J16" i="126"/>
  <c r="E24" i="126"/>
  <c r="K16" i="126" l="1"/>
  <c r="L24" i="126"/>
  <c r="O27" i="83" l="1"/>
  <c r="F34" i="126" l="1"/>
  <c r="K34" i="126"/>
  <c r="J34" i="126"/>
  <c r="M34" i="126"/>
  <c r="H34" i="126"/>
  <c r="I34" i="126"/>
  <c r="L34" i="126"/>
  <c r="G34" i="126"/>
  <c r="N34" i="126"/>
  <c r="E34" i="126"/>
  <c r="D34" i="126"/>
  <c r="I35" i="126" l="1"/>
  <c r="I37" i="126" l="1"/>
  <c r="I38" i="126" l="1"/>
  <c r="G32" i="126" l="1"/>
  <c r="G35" i="126"/>
  <c r="H23" i="126"/>
  <c r="H24" i="126" l="1"/>
  <c r="J23" i="126"/>
  <c r="G37" i="126"/>
  <c r="J24" i="126"/>
  <c r="K23" i="126" l="1"/>
  <c r="G38" i="126"/>
  <c r="K24" i="126" l="1"/>
  <c r="H29" i="83" l="1"/>
  <c r="G34" i="83"/>
  <c r="J29" i="83" l="1"/>
  <c r="H34" i="83"/>
  <c r="D27" i="126"/>
  <c r="D32" i="126" l="1"/>
  <c r="F27" i="126"/>
  <c r="J34" i="83"/>
  <c r="H27" i="126" l="1"/>
  <c r="F32" i="126"/>
  <c r="E27" i="126"/>
  <c r="H35" i="83"/>
  <c r="D35" i="126"/>
  <c r="D37" i="126" l="1"/>
  <c r="E32" i="126"/>
  <c r="J35" i="83"/>
  <c r="F35" i="126"/>
  <c r="J27" i="126"/>
  <c r="H32" i="126"/>
  <c r="D38" i="126" l="1"/>
  <c r="K27" i="126"/>
  <c r="J32" i="126"/>
  <c r="E35" i="126"/>
  <c r="H35" i="126"/>
  <c r="F37" i="126"/>
  <c r="F38" i="126" l="1"/>
  <c r="H37" i="126"/>
  <c r="E37" i="126"/>
  <c r="J35" i="126"/>
  <c r="E38" i="126" l="1"/>
  <c r="J37" i="126"/>
  <c r="H38" i="126"/>
  <c r="J38" i="126" l="1"/>
  <c r="J22" i="176" l="1"/>
  <c r="J26" i="176"/>
  <c r="J27" i="176" s="1"/>
  <c r="J29" i="176" s="1"/>
  <c r="T32" i="83" l="1"/>
  <c r="W32" i="83" l="1"/>
  <c r="H22" i="176"/>
  <c r="L32" i="83" s="1"/>
  <c r="H24" i="176"/>
  <c r="H26" i="176" s="1"/>
  <c r="H27" i="176" s="1"/>
  <c r="H29" i="176" s="1"/>
  <c r="N30" i="126"/>
  <c r="O32" i="83" l="1"/>
  <c r="L34" i="83"/>
  <c r="L30" i="126"/>
  <c r="O34" i="83"/>
  <c r="K30" i="126" l="1"/>
  <c r="L32" i="126"/>
  <c r="M30" i="126"/>
  <c r="K32" i="126" l="1"/>
  <c r="O35" i="83"/>
  <c r="L35" i="126"/>
  <c r="L37" i="126" l="1"/>
  <c r="K35" i="126"/>
  <c r="L38" i="126" l="1"/>
  <c r="K37" i="126"/>
  <c r="K38" i="126" l="1"/>
  <c r="K13" i="172"/>
  <c r="J13" i="172" l="1"/>
  <c r="K14" i="172" s="1"/>
  <c r="K15" i="172" s="1"/>
  <c r="K16" i="172" s="1"/>
  <c r="D12" i="172" s="1"/>
  <c r="D59" i="172" l="1"/>
  <c r="D19" i="172"/>
  <c r="T18" i="83" l="1"/>
  <c r="Q26" i="83"/>
  <c r="Q27" i="83" s="1"/>
  <c r="D22" i="172"/>
  <c r="D69" i="172" s="1"/>
  <c r="D66" i="172"/>
  <c r="W18" i="83" l="1"/>
  <c r="Q34" i="83"/>
  <c r="T26" i="83"/>
  <c r="W26" i="83" s="1"/>
  <c r="N16" i="126"/>
  <c r="M16" i="126" l="1"/>
  <c r="N24" i="126"/>
  <c r="T34" i="83"/>
  <c r="W34" i="83" l="1"/>
  <c r="T27" i="83"/>
  <c r="W27" i="83" s="1"/>
  <c r="N32" i="126"/>
  <c r="M24" i="126"/>
  <c r="M32" i="126" l="1"/>
  <c r="N35" i="126"/>
  <c r="T35" i="83"/>
  <c r="N37" i="126" l="1"/>
  <c r="M35" i="126"/>
  <c r="N38" i="126" l="1"/>
  <c r="M37" i="126"/>
  <c r="M38" i="126" l="1"/>
  <c r="L13" i="172"/>
  <c r="N13" i="17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NC</author>
  </authors>
  <commentList>
    <comment ref="K11" authorId="0" shapeId="0" xr:uid="{00000000-0006-0000-0900-000001000000}">
      <text>
        <r>
          <rPr>
            <b/>
            <sz val="9"/>
            <color indexed="81"/>
            <rFont val="Tahoma"/>
            <family val="2"/>
          </rPr>
          <t>Must Hardcode from Non Adjusted 2nd RY Variable Power Cost in Exh A-1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Liu, Yiou</author>
  </authors>
  <commentList>
    <comment ref="I13" authorId="0" shapeId="0" xr:uid="{00000000-0006-0000-1E00-000001000000}">
      <text>
        <r>
          <rPr>
            <b/>
            <sz val="9"/>
            <color indexed="81"/>
            <rFont val="Tahoma"/>
            <family val="2"/>
          </rPr>
          <t>Liu, Yiou:</t>
        </r>
        <r>
          <rPr>
            <sz val="9"/>
            <color indexed="81"/>
            <rFont val="Tahoma"/>
            <family val="2"/>
          </rPr>
          <t xml:space="preserve">
order 44700254 Mercuria Energy mapped to SAP after close by Fiancnail System. The original number used for JE283 was (6,478,499). True-up of April amount in May close.</t>
        </r>
      </text>
    </comment>
    <comment ref="G19" authorId="0" shapeId="0" xr:uid="{00000000-0006-0000-1E00-000002000000}">
      <text>
        <r>
          <rPr>
            <b/>
            <sz val="9"/>
            <color indexed="81"/>
            <rFont val="Tahoma"/>
            <family val="2"/>
          </rPr>
          <t>Liu, Yiou:</t>
        </r>
        <r>
          <rPr>
            <sz val="9"/>
            <color indexed="81"/>
            <rFont val="Tahoma"/>
            <family val="2"/>
          </rPr>
          <t xml:space="preserve">
February 2022 Include 2021 adjustment of $(2,202.93)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Liu, Yiou</author>
  </authors>
  <commentList>
    <comment ref="C25" authorId="0" shapeId="0" xr:uid="{00000000-0006-0000-1F00-000001000000}">
      <text>
        <r>
          <rPr>
            <b/>
            <sz val="9"/>
            <color indexed="81"/>
            <rFont val="Tahoma"/>
            <family val="2"/>
          </rPr>
          <t>Liu, Yiou:</t>
        </r>
        <r>
          <rPr>
            <sz val="9"/>
            <color indexed="81"/>
            <rFont val="Tahoma"/>
            <family val="2"/>
          </rPr>
          <t xml:space="preserve">
enter as negative</t>
        </r>
      </text>
    </comment>
  </commentList>
</comments>
</file>

<file path=xl/sharedStrings.xml><?xml version="1.0" encoding="utf-8"?>
<sst xmlns="http://schemas.openxmlformats.org/spreadsheetml/2006/main" count="2075" uniqueCount="1226">
  <si>
    <t>DESCRIPTION</t>
  </si>
  <si>
    <t>RESTATED</t>
  </si>
  <si>
    <t>SALES TO OTHER UTILITIES (447)</t>
  </si>
  <si>
    <t>Orders</t>
  </si>
  <si>
    <t>1:  This schedule was derived from the PCA collaborative Exhibit B which was approved in Exhibit B to Attachment A to the Settlement Stipulation approved in Order 11 of Docket UE-130617 which is also included as Exhibit A in this petition. The row numbers presented correspond to that approved exhibit.</t>
  </si>
  <si>
    <t>Cumulative Gross PCA Contra</t>
  </si>
  <si>
    <t xml:space="preserve"> E</t>
  </si>
  <si>
    <t>Cumulative Gross PCA</t>
  </si>
  <si>
    <t>Gross PCA Contra</t>
  </si>
  <si>
    <t>Gross PCA</t>
  </si>
  <si>
    <t xml:space="preserve"> D</t>
  </si>
  <si>
    <t>Less Firm Wholesale</t>
  </si>
  <si>
    <t xml:space="preserve"> C</t>
  </si>
  <si>
    <t xml:space="preserve"> Surcharge or underrecovery/(refund or overrecovery)</t>
  </si>
  <si>
    <t>Baseline Power Costs</t>
  </si>
  <si>
    <t>Variable Baseline Rate</t>
  </si>
  <si>
    <t xml:space="preserve"> 16A</t>
  </si>
  <si>
    <t>From Subtotal line on Sales of Electricity Report</t>
  </si>
  <si>
    <t xml:space="preserve"> A</t>
  </si>
  <si>
    <t>Total allowable costs</t>
  </si>
  <si>
    <t>17A</t>
  </si>
  <si>
    <t xml:space="preserve">  Centralia PPA ROR Equity Adjustment</t>
  </si>
  <si>
    <t>Subtotal Variable Components</t>
  </si>
  <si>
    <t>SAP - actual Report GR55 Group Z006 (do not include true-ups prior to July 2002).</t>
  </si>
  <si>
    <t>Montana Electric Energy Tax</t>
  </si>
  <si>
    <t>Wheeling</t>
  </si>
  <si>
    <t>Sales to Others</t>
  </si>
  <si>
    <t>Brokerage Fees</t>
  </si>
  <si>
    <t>45600080, 81</t>
  </si>
  <si>
    <t>Purchases/Sales of Non-Core Gas</t>
  </si>
  <si>
    <t>Purchased &amp; Interchanged</t>
  </si>
  <si>
    <t>Other Power Generation Fuel</t>
  </si>
  <si>
    <t xml:space="preserve">  Revised for change in coal costs.</t>
  </si>
  <si>
    <t xml:space="preserve"> 3A</t>
  </si>
  <si>
    <t>Steam Operating Fuel</t>
  </si>
  <si>
    <t>FERC Acct.</t>
  </si>
  <si>
    <t>Total Variable Component Actual</t>
  </si>
  <si>
    <t>Explanation or source</t>
  </si>
  <si>
    <t>to Date</t>
  </si>
  <si>
    <t>Row</t>
  </si>
  <si>
    <t>Period</t>
  </si>
  <si>
    <t>UE-130617</t>
  </si>
  <si>
    <t>Subject to PCA Sharing</t>
  </si>
  <si>
    <t>Revised PCA Exhibit B</t>
  </si>
  <si>
    <t>Total</t>
  </si>
  <si>
    <t>Weather Normalized Load Impact</t>
  </si>
  <si>
    <t>Normalized Hydro Generation Impact</t>
  </si>
  <si>
    <t>Normalized Wind Generation Impact</t>
  </si>
  <si>
    <t>Load</t>
  </si>
  <si>
    <t>Hydro</t>
  </si>
  <si>
    <t>Wind</t>
  </si>
  <si>
    <t>PCA</t>
  </si>
  <si>
    <t>Fuel</t>
  </si>
  <si>
    <t>Sales to Other Utilities</t>
  </si>
  <si>
    <t>Purchases / Sales of Non Core gas</t>
  </si>
  <si>
    <t>Weather Normalization on Fixed Cost Deferral</t>
  </si>
  <si>
    <t xml:space="preserve">     Total Normalization - Power Cost Increase / (Decrease)</t>
  </si>
  <si>
    <t xml:space="preserve">TEMPERATURE NORMALIZATION </t>
  </si>
  <si>
    <t>LINE</t>
  </si>
  <si>
    <t>NO.</t>
  </si>
  <si>
    <t>TOTAL</t>
  </si>
  <si>
    <t>Snoqualmie</t>
  </si>
  <si>
    <t>Lower Baker</t>
  </si>
  <si>
    <t>Upper Baker</t>
  </si>
  <si>
    <t>market purchases causing</t>
  </si>
  <si>
    <t>in power costs of:</t>
  </si>
  <si>
    <t>Hopkins Ridge</t>
  </si>
  <si>
    <t>Lower Snake River</t>
  </si>
  <si>
    <t>Wild Horse + WH Expansion</t>
  </si>
  <si>
    <t>Klondike PPA</t>
  </si>
  <si>
    <t>Wild Horse</t>
  </si>
  <si>
    <t xml:space="preserve">Total </t>
  </si>
  <si>
    <t>MidC + Klondike</t>
  </si>
  <si>
    <t>Sum of txtVolume</t>
  </si>
  <si>
    <t>Date</t>
  </si>
  <si>
    <t>txtName</t>
  </si>
  <si>
    <t>txtTransTypeDesc</t>
  </si>
  <si>
    <t>Jan</t>
  </si>
  <si>
    <t>Feb</t>
  </si>
  <si>
    <t>Mar</t>
  </si>
  <si>
    <t>Apr</t>
  </si>
  <si>
    <t>May</t>
  </si>
  <si>
    <t>Jun</t>
  </si>
  <si>
    <t>Jul</t>
  </si>
  <si>
    <t>Aug</t>
  </si>
  <si>
    <t>Sep</t>
  </si>
  <si>
    <t>Oct</t>
  </si>
  <si>
    <t>Nov</t>
  </si>
  <si>
    <t>Dec</t>
  </si>
  <si>
    <t>Grand Total</t>
  </si>
  <si>
    <t>Chelan PUD - RI &amp; RR</t>
  </si>
  <si>
    <t>Amort - Capacity Res</t>
  </si>
  <si>
    <t>Amort-RI Cvg Fund</t>
  </si>
  <si>
    <t>Amort-RI Wkg Cap</t>
  </si>
  <si>
    <t>Amort-RR Ppd Cvrg Fund</t>
  </si>
  <si>
    <t>Amort-RR Ppd Wkg Cap</t>
  </si>
  <si>
    <t>Debt Serv-Rocky Reach</t>
  </si>
  <si>
    <t>O&amp;M Rocky Reach</t>
  </si>
  <si>
    <t>Other - Rocky Reach</t>
  </si>
  <si>
    <t>Rock Island Admin</t>
  </si>
  <si>
    <t>Rock Island Debt Servi</t>
  </si>
  <si>
    <t>Rock Island O&amp;M</t>
  </si>
  <si>
    <t>Chelan PUD - Rock Island Syst #2</t>
  </si>
  <si>
    <t>Canadian Entitlement</t>
  </si>
  <si>
    <t>Chelan PUD - Rocky Reach</t>
  </si>
  <si>
    <t>Douglas PUD - Wells Project</t>
  </si>
  <si>
    <t>Other</t>
  </si>
  <si>
    <t>Grant PUD - Priest Rapids Project</t>
  </si>
  <si>
    <t>Klondike Wind Power III</t>
  </si>
  <si>
    <t>Energy</t>
  </si>
  <si>
    <t>Mid-C Hydro</t>
  </si>
  <si>
    <t>CEA</t>
  </si>
  <si>
    <t>Electron</t>
  </si>
  <si>
    <t>Hydro Maintenance</t>
  </si>
  <si>
    <t>Hydro Operations</t>
  </si>
  <si>
    <t>Station Service(Hydro)</t>
  </si>
  <si>
    <t>Electron Total</t>
  </si>
  <si>
    <t>Lower Baker Total</t>
  </si>
  <si>
    <t>Snoqualmie Falls #1</t>
  </si>
  <si>
    <t>Snoqualmie Falls #1 Total</t>
  </si>
  <si>
    <t>Snoqualmie Falls #2</t>
  </si>
  <si>
    <t>Snoqualmie Falls #2 Total</t>
  </si>
  <si>
    <t>Undistributed Hydro Expenses</t>
  </si>
  <si>
    <t>Undistributed Hydro Expenses Total</t>
  </si>
  <si>
    <t>Upper Baker Total</t>
  </si>
  <si>
    <t>Hopkins Ridge (W184)</t>
  </si>
  <si>
    <t>Lease Payment</t>
  </si>
  <si>
    <t>Other Maintenance</t>
  </si>
  <si>
    <t>Other Operations</t>
  </si>
  <si>
    <t>Hopkins Ridge (W184) Total</t>
  </si>
  <si>
    <t>Lower Snake River Total</t>
  </si>
  <si>
    <t>Lower Snake River Ph 2~5</t>
  </si>
  <si>
    <t>Lower Snake River Ph 2~5 Total</t>
  </si>
  <si>
    <t>Wild Horse (W183)</t>
  </si>
  <si>
    <t>Station Service(Other)</t>
  </si>
  <si>
    <t>Wild Horse (W183) Total</t>
  </si>
  <si>
    <t>Total Wind:</t>
  </si>
  <si>
    <t>Baker Total</t>
  </si>
  <si>
    <t>January</t>
  </si>
  <si>
    <t>February</t>
  </si>
  <si>
    <t>March</t>
  </si>
  <si>
    <t>April</t>
  </si>
  <si>
    <t>June</t>
  </si>
  <si>
    <t>July</t>
  </si>
  <si>
    <t>August</t>
  </si>
  <si>
    <t>September</t>
  </si>
  <si>
    <t>October</t>
  </si>
  <si>
    <t>November</t>
  </si>
  <si>
    <t>December</t>
  </si>
  <si>
    <t>Plant 1</t>
  </si>
  <si>
    <t>Plant 2</t>
  </si>
  <si>
    <t>Wells</t>
  </si>
  <si>
    <t>Wanapum</t>
  </si>
  <si>
    <t>MW</t>
  </si>
  <si>
    <t>RY Avg</t>
  </si>
  <si>
    <t>Sumas</t>
  </si>
  <si>
    <t>Stanfield</t>
  </si>
  <si>
    <t>AECO</t>
  </si>
  <si>
    <t>Station 2</t>
  </si>
  <si>
    <t>MidC On-Peak</t>
  </si>
  <si>
    <t>MidC Off-Peak</t>
  </si>
  <si>
    <t>MidC Flat</t>
  </si>
  <si>
    <t>HR - On Peak</t>
  </si>
  <si>
    <t>HR - Off Peak</t>
  </si>
  <si>
    <t>HR - Flat</t>
  </si>
  <si>
    <t>Adjust Fixed Cost Deferral to Staff Methodology</t>
  </si>
  <si>
    <t>PROFORMA</t>
  </si>
  <si>
    <t>%'s</t>
  </si>
  <si>
    <t>INCREASE (DECREASE) EXPENSE</t>
  </si>
  <si>
    <t>EQUITY RETURN ON CENTRALIA TRANSITION COAL PPA</t>
  </si>
  <si>
    <t>V</t>
  </si>
  <si>
    <t>n/a</t>
  </si>
  <si>
    <t>456-1 VARIABLE TRANSM. INCOME - COLSTRIP, 3RD AC &amp; NI</t>
  </si>
  <si>
    <t>F</t>
  </si>
  <si>
    <t>456-17</t>
  </si>
  <si>
    <t xml:space="preserve">TRANS. EXP. INCL. 500KV O&amp;M </t>
  </si>
  <si>
    <t>various</t>
  </si>
  <si>
    <t>PRODUCTION O&amp;M</t>
  </si>
  <si>
    <t>TOTAL INCREASE (DECREASE) EXPENSE</t>
  </si>
  <si>
    <t>Description</t>
  </si>
  <si>
    <t>F/V</t>
  </si>
  <si>
    <t xml:space="preserve">FERC </t>
  </si>
  <si>
    <t>Line</t>
  </si>
  <si>
    <t>Remove</t>
  </si>
  <si>
    <t>Determination of Net Power Costs</t>
  </si>
  <si>
    <t>Puget Sound Energy</t>
  </si>
  <si>
    <t>55700003  5360 - Pwr Supply - Brokerage Fee - E</t>
  </si>
  <si>
    <t>Net</t>
  </si>
  <si>
    <t>ASMT_BENEF</t>
  </si>
  <si>
    <t>ASMT_TAXES</t>
  </si>
  <si>
    <t>PSE_ALL_3</t>
  </si>
  <si>
    <t>Order Group.</t>
  </si>
  <si>
    <t>Order Group "557"</t>
  </si>
  <si>
    <t>SAP:  ZRW_Z851</t>
  </si>
  <si>
    <t>Total Life of Contract</t>
  </si>
  <si>
    <t>Dec 24 - Nov 25</t>
  </si>
  <si>
    <t>Dec 23 - Nov 24</t>
  </si>
  <si>
    <t>Dec 22 - Nov 23</t>
  </si>
  <si>
    <t>Dec 21 - Nov 22</t>
  </si>
  <si>
    <t>Dec 20 - Nov 21</t>
  </si>
  <si>
    <t>Dec 19 - Nov 20</t>
  </si>
  <si>
    <t>Dec 18 - Nov 19</t>
  </si>
  <si>
    <t>Dec 17 - Nov 18</t>
  </si>
  <si>
    <t>Dec 16 - Nov 17</t>
  </si>
  <si>
    <t>Dec 15 - Nov 16</t>
  </si>
  <si>
    <t>Dec 14 - Nov 15</t>
  </si>
  <si>
    <t>Volume</t>
  </si>
  <si>
    <t>Centralia Coal Transition PPA - Equity Adder</t>
  </si>
  <si>
    <t>45610005  4310-Elec Trans Rev -OASIS-Cols,SI ,NI</t>
  </si>
  <si>
    <t>Act. Costs</t>
  </si>
  <si>
    <t xml:space="preserve">  ZO12                      Orders: Actual 12 Month Ended</t>
  </si>
  <si>
    <t>Prod. O&amp;M incl. Benefits/Taxes</t>
  </si>
  <si>
    <t>Glacier Battery</t>
  </si>
  <si>
    <t>Undistrib/Other Including Incentive Clearing, Compliance</t>
  </si>
  <si>
    <t>Mint Farm</t>
  </si>
  <si>
    <t>Goldendale</t>
  </si>
  <si>
    <t>Fredonia 1-4</t>
  </si>
  <si>
    <t>Freddie 1</t>
  </si>
  <si>
    <t>Ferndale</t>
  </si>
  <si>
    <t>Encogen</t>
  </si>
  <si>
    <t>Crystal Mountain</t>
  </si>
  <si>
    <t>Snoqualmie License</t>
  </si>
  <si>
    <t>Snoqualmie 1/2</t>
  </si>
  <si>
    <t>Baker License</t>
  </si>
  <si>
    <t>Colstrip 3&amp;4</t>
  </si>
  <si>
    <t>Colstrip 1&amp;2</t>
  </si>
  <si>
    <t>Resources</t>
  </si>
  <si>
    <t>Act/COCurr.</t>
  </si>
  <si>
    <t>WBS: k.99999.03.07.01,  k.99999.03.07.02</t>
  </si>
  <si>
    <t>SAP:  ZRW_6P02</t>
  </si>
  <si>
    <t>Acct.</t>
  </si>
  <si>
    <t>($ in thousands)</t>
  </si>
  <si>
    <t>Coal fuel</t>
  </si>
  <si>
    <t>Natural gas fuel</t>
  </si>
  <si>
    <t>555H</t>
  </si>
  <si>
    <t>Hydro purchases</t>
  </si>
  <si>
    <t>555MP</t>
  </si>
  <si>
    <t>Market purchases</t>
  </si>
  <si>
    <t>Other contract purchases</t>
  </si>
  <si>
    <t>Secondary sales</t>
  </si>
  <si>
    <t>Transmission</t>
  </si>
  <si>
    <t>Other revenues</t>
  </si>
  <si>
    <t>Other power supply expense</t>
  </si>
  <si>
    <t>Total Rate Year Power Costs</t>
  </si>
  <si>
    <t>555WS</t>
  </si>
  <si>
    <t>Wind and solar purchases</t>
  </si>
  <si>
    <t>COAL FUEL (501)</t>
  </si>
  <si>
    <t>NATURAL GAS FUEL (547)</t>
  </si>
  <si>
    <t>Benefits</t>
  </si>
  <si>
    <t>Payroll Tax</t>
  </si>
  <si>
    <t>VARIABLE ENERGY COSTS + 557</t>
  </si>
  <si>
    <t>PURCHASED POWER (555)</t>
  </si>
  <si>
    <t>OTHER POWER EXPENSE (557)</t>
  </si>
  <si>
    <t>BROKERAGE FEES</t>
  </si>
  <si>
    <t>WHEELING  (565)</t>
  </si>
  <si>
    <t>PURCHASES / (SALES) OF NON -CORE GAS (456)</t>
  </si>
  <si>
    <t>CHECK =&gt;</t>
  </si>
  <si>
    <t>OTHER PRODUCTION COSTS</t>
  </si>
  <si>
    <t>Test Year</t>
  </si>
  <si>
    <t>45600080  Othr Elect Rev - Sale of Non-Core Gas</t>
  </si>
  <si>
    <t>45600081  Othr Elect Rev - Cost Non-Core Gas sold</t>
  </si>
  <si>
    <t>Order List</t>
  </si>
  <si>
    <t>WBS K.99999.03.07.01  COL U3 U4 Elec Transmission Oper</t>
  </si>
  <si>
    <t>WBS K.99999.03.07.02  COL U3 U4 Elec Transmission Maint</t>
  </si>
  <si>
    <t>500KV</t>
  </si>
  <si>
    <t>Total Non Core Gas</t>
  </si>
  <si>
    <t>Equity Return $$ at $1.49 and 1.23 beginning May 2019 per MWh</t>
  </si>
  <si>
    <t>Rate Year 1</t>
  </si>
  <si>
    <t>Rate Year 2</t>
  </si>
  <si>
    <t xml:space="preserve">     Total Adjustment to Power Costs</t>
  </si>
  <si>
    <t>Add Fixed Deferral Rec'd in Other Rev for GAAP</t>
  </si>
  <si>
    <t>Change in GPI (MWh)</t>
  </si>
  <si>
    <t>Priest Rapids</t>
  </si>
  <si>
    <t>Rocky Reach</t>
  </si>
  <si>
    <t>Rock Island</t>
  </si>
  <si>
    <t>Whitehorn 2/3</t>
  </si>
  <si>
    <t>Frederickson 1/2</t>
  </si>
  <si>
    <t>2020 PCORC</t>
  </si>
  <si>
    <r>
      <t>Total load (</t>
    </r>
    <r>
      <rPr>
        <sz val="9"/>
        <color indexed="8"/>
        <rFont val="Calibri"/>
        <family val="2"/>
        <scheme val="minor"/>
      </rPr>
      <t>MW</t>
    </r>
    <r>
      <rPr>
        <sz val="11"/>
        <color indexed="8"/>
        <rFont val="Calibri"/>
        <family val="2"/>
        <scheme val="minor"/>
      </rPr>
      <t>h)</t>
    </r>
  </si>
  <si>
    <t>Restating</t>
  </si>
  <si>
    <t>Removed in</t>
  </si>
  <si>
    <t>Pass-Thru</t>
  </si>
  <si>
    <t>Green Tags</t>
  </si>
  <si>
    <t>(1)</t>
  </si>
  <si>
    <t>ADJUSTED</t>
  </si>
  <si>
    <t xml:space="preserve">Restated </t>
  </si>
  <si>
    <t xml:space="preserve">Power </t>
  </si>
  <si>
    <t>Costs</t>
  </si>
  <si>
    <t>POWER COST</t>
  </si>
  <si>
    <t>AMA</t>
  </si>
  <si>
    <t>EOP</t>
  </si>
  <si>
    <t>GAP YEAR</t>
  </si>
  <si>
    <t>RESULTS</t>
  </si>
  <si>
    <t>RATE YEAR 1</t>
  </si>
  <si>
    <t>RATE YEAR 2</t>
  </si>
  <si>
    <t>RESTATING</t>
  </si>
  <si>
    <t>RESULTS OF</t>
  </si>
  <si>
    <t>PROVISIONAL</t>
  </si>
  <si>
    <t>START OF</t>
  </si>
  <si>
    <t>END OF</t>
  </si>
  <si>
    <t>ADJUSTMENTS</t>
  </si>
  <si>
    <t>OPERATIONS</t>
  </si>
  <si>
    <t>VARIABLE ENERGY COSTS FROM POWER COST WITNESS</t>
  </si>
  <si>
    <t>BROKERAGE FEES (557 VARIABLE)</t>
  </si>
  <si>
    <t>INCREASE / (DECREASE) EXPENSE</t>
  </si>
  <si>
    <t/>
  </si>
  <si>
    <t>500KV TRANSMISSION EXPENSE</t>
  </si>
  <si>
    <t>TRANSMISSION REVENUE - COLSTRIP, 3RD AC &amp; NI</t>
  </si>
  <si>
    <t>EQUITY RETURN ON CENTRALIA COAL TRANSITION PPA</t>
  </si>
  <si>
    <t>STATE UTILITY TAX INCREASE ON HIGHER TRANSM REV</t>
  </si>
  <si>
    <t xml:space="preserve">NET INCREASE / (DECREASE) PRODUCTION EXPENSE </t>
  </si>
  <si>
    <t>INCREASE / (DECREASE) FIT @ 21%</t>
  </si>
  <si>
    <t>INCREASE / (DECREASE) NOI</t>
  </si>
  <si>
    <t>Test Year In Lead</t>
  </si>
  <si>
    <t>Adjusted</t>
  </si>
  <si>
    <t>Adjusted Test Year is the sum of the TY plus amounts already included in other adjustments and needed in order to avoid any double counting in the power cost adjustment.</t>
  </si>
  <si>
    <t>Upper/Lower Baker</t>
  </si>
  <si>
    <t>Grand Total Transmission Revenue</t>
  </si>
  <si>
    <t xml:space="preserve">     Sub Total Non 45610005</t>
  </si>
  <si>
    <t>449 Network Customers, Ancillary Services, Other</t>
  </si>
  <si>
    <t>Other - Grandfathered Agreements, Tax &amp; Loss</t>
  </si>
  <si>
    <t>BPA Network, Ded Facilities, Ancillary Services</t>
  </si>
  <si>
    <t>WA Facilities, Southern Intertie, Ancillary Services less 45610005</t>
  </si>
  <si>
    <t>45610005 for Exh A-1</t>
  </si>
  <si>
    <t>12MOE Dec 2025</t>
  </si>
  <si>
    <t>Inc Statement</t>
  </si>
  <si>
    <t>Cost Center</t>
  </si>
  <si>
    <t>K.99999.03.28.06</t>
  </si>
  <si>
    <t>WLD Plant Operations</t>
  </si>
  <si>
    <t>Wild Horse Wind Facility</t>
  </si>
  <si>
    <t>K.99999.03.28.07</t>
  </si>
  <si>
    <t>WLD Renewable Energy Center</t>
  </si>
  <si>
    <t>K.99999.03.28.14</t>
  </si>
  <si>
    <t>WLD Supervision and Support CC 5327A</t>
  </si>
  <si>
    <t>K.99999.03.26.08</t>
  </si>
  <si>
    <t>HPK Plant Operations</t>
  </si>
  <si>
    <t>SE Washington Wind Plants</t>
  </si>
  <si>
    <t>K.99999.03.26.14</t>
  </si>
  <si>
    <t>HPK Supervision and Support CC 5325A</t>
  </si>
  <si>
    <t>K.99999.03.27.08</t>
  </si>
  <si>
    <t>LSR1 Plant Operations</t>
  </si>
  <si>
    <t>K.99999.03.27.14</t>
  </si>
  <si>
    <t>LSR1 Supervision and Support CC 5325A</t>
  </si>
  <si>
    <t>K.99999.03.23.02</t>
  </si>
  <si>
    <t>SNO Dam Dike Structr Wterwy Prvntv Maint</t>
  </si>
  <si>
    <t>K.99999.03.23.04</t>
  </si>
  <si>
    <t>SNO Preventative Maintenance</t>
  </si>
  <si>
    <t>K.99999.03.23.05</t>
  </si>
  <si>
    <t>SNO Operations</t>
  </si>
  <si>
    <t>K.99999.03.23.07</t>
  </si>
  <si>
    <t>SNO Recreation</t>
  </si>
  <si>
    <t>K.99999.03.23.10</t>
  </si>
  <si>
    <t>SNO Supervision and Support CC 5240A</t>
  </si>
  <si>
    <t>K.99999.03.19.03</t>
  </si>
  <si>
    <t>BKR Dam Dike Structr Wterwy Prvntv Maint</t>
  </si>
  <si>
    <t>K.99999.03.19.05</t>
  </si>
  <si>
    <t>BKR Supervision and Support CC 5150A</t>
  </si>
  <si>
    <t>K.99999.03.20.05</t>
  </si>
  <si>
    <t>BKR Corrective Maintenance</t>
  </si>
  <si>
    <t>K.99999.03.20.06</t>
  </si>
  <si>
    <t>BKR Preventative Maintenance</t>
  </si>
  <si>
    <t>K.99999.03.20.07</t>
  </si>
  <si>
    <t>BKR Operations</t>
  </si>
  <si>
    <t>K.99999.03.16.01</t>
  </si>
  <si>
    <t>Dam Safety Program</t>
  </si>
  <si>
    <t>Dam Safety</t>
  </si>
  <si>
    <t>K.99999.03.16.04</t>
  </si>
  <si>
    <t>DS WM Supervision and Support CC 5031A</t>
  </si>
  <si>
    <t>K.99999.03.16.06</t>
  </si>
  <si>
    <t>Water Management Program</t>
  </si>
  <si>
    <t>K.99999.03.15.02</t>
  </si>
  <si>
    <t>MTF Supervision and Support CC 5025A</t>
  </si>
  <si>
    <t>K.99999.03.15.04</t>
  </si>
  <si>
    <t>MTF Combustion Turbine Maint</t>
  </si>
  <si>
    <t>K.99999.03.15.05</t>
  </si>
  <si>
    <t>MTF Compliance</t>
  </si>
  <si>
    <t>K.99999.03.15.07</t>
  </si>
  <si>
    <t>MTF Corrective Maint</t>
  </si>
  <si>
    <t>K.99999.03.15.08</t>
  </si>
  <si>
    <t>MTF HRSG SCR Exhaust Duct Maint</t>
  </si>
  <si>
    <t>K.99999.03.15.09</t>
  </si>
  <si>
    <t>MTF Other Plant Equipment Maint BOP</t>
  </si>
  <si>
    <t>K.99999.03.15.11</t>
  </si>
  <si>
    <t>MTF Plant Operations</t>
  </si>
  <si>
    <t>K.99999.03.15.15</t>
  </si>
  <si>
    <t>MTF Steam Turbine Maint</t>
  </si>
  <si>
    <t>K.99999.03.15.18</t>
  </si>
  <si>
    <t>MTF Water Treatmt Coolngtwr Cndsr Maint</t>
  </si>
  <si>
    <t>K.99999.03.44.01</t>
  </si>
  <si>
    <t>GA N Supervison and Support CC 5024</t>
  </si>
  <si>
    <t>K.99999.03.14.02</t>
  </si>
  <si>
    <t>GLD Combustion Turbine Maint</t>
  </si>
  <si>
    <t>K.99999.03.14.05</t>
  </si>
  <si>
    <t>GLD Corrective Maint</t>
  </si>
  <si>
    <t>K.99999.03.14.08</t>
  </si>
  <si>
    <t>GLD Other Plant Equipment Maint BOP</t>
  </si>
  <si>
    <t>K.99999.03.14.10</t>
  </si>
  <si>
    <t>GLD Plant Operations</t>
  </si>
  <si>
    <t>K.99999.03.14.15</t>
  </si>
  <si>
    <t>GLD Supervision and Support CC 5021A</t>
  </si>
  <si>
    <t>K.99999.03.14.18</t>
  </si>
  <si>
    <t>GLD Water Treatmt Coolngtwr Cndsr Maint</t>
  </si>
  <si>
    <t>K.99999.03.13.05</t>
  </si>
  <si>
    <t>LIC Baker License Management</t>
  </si>
  <si>
    <t>K.99999.03.13.19</t>
  </si>
  <si>
    <t>LIC SNO License Management</t>
  </si>
  <si>
    <t>K.99999.03.13.43</t>
  </si>
  <si>
    <t>Generation Asset Management Program</t>
  </si>
  <si>
    <t>K.99999.03.12.02</t>
  </si>
  <si>
    <t>SMS Combustion Turbine Maint</t>
  </si>
  <si>
    <t>K.99999.03.12.05</t>
  </si>
  <si>
    <t>SMS Corrective Maint</t>
  </si>
  <si>
    <t>K.99999.03.12.07</t>
  </si>
  <si>
    <t>SMS HRSG SCR Exhaust Duct Maint</t>
  </si>
  <si>
    <t>K.99999.03.12.08</t>
  </si>
  <si>
    <t>SMS Other Plant Equipment Maint BOP</t>
  </si>
  <si>
    <t>K.99999.03.12.10</t>
  </si>
  <si>
    <t>SMS Plant Operations</t>
  </si>
  <si>
    <t>K.99999.03.12.14</t>
  </si>
  <si>
    <t>SMS Steam Turbine Maint</t>
  </si>
  <si>
    <t>K.99999.03.12.15</t>
  </si>
  <si>
    <t>SMS Supervision and Support CC 5019A</t>
  </si>
  <si>
    <t>K.99999.03.12.18</t>
  </si>
  <si>
    <t>SMS Water Treatmt Coolngtwr Cndsr Maint</t>
  </si>
  <si>
    <t>K.99999.03.10.02</t>
  </si>
  <si>
    <t>ENC Combustion Turbine Maint</t>
  </si>
  <si>
    <t>K.99999.03.10.03</t>
  </si>
  <si>
    <t>ENC Compliance</t>
  </si>
  <si>
    <t>K.99999.03.10.05</t>
  </si>
  <si>
    <t>ENC Corrective Maint</t>
  </si>
  <si>
    <t>K.99999.03.10.07</t>
  </si>
  <si>
    <t>ENC HRSG SCR Exhaust Duct Maint</t>
  </si>
  <si>
    <t>K.99999.03.10.08</t>
  </si>
  <si>
    <t>ENC Other Plant Equipment Maint BOP</t>
  </si>
  <si>
    <t>K.99999.03.10.10</t>
  </si>
  <si>
    <t>ENC Plant Operations</t>
  </si>
  <si>
    <t>K.99999.03.10.13</t>
  </si>
  <si>
    <t>ENC Steam Turbine Maint</t>
  </si>
  <si>
    <t>K.99999.03.10.14</t>
  </si>
  <si>
    <t>ENC Supervsion and Support CC 5017A</t>
  </si>
  <si>
    <t>K.99999.03.10.17</t>
  </si>
  <si>
    <t>ENC Water Treatmt Coolngtwr Cndsr Maint</t>
  </si>
  <si>
    <t>K.99999.03.36.01</t>
  </si>
  <si>
    <t>SCP Supervision and Support CC 5009A</t>
  </si>
  <si>
    <t>Simple Cycle Plants</t>
  </si>
  <si>
    <t>K.99999.03.37.06</t>
  </si>
  <si>
    <t>CMN Plant Operations</t>
  </si>
  <si>
    <t>K.99999.03.38.01</t>
  </si>
  <si>
    <t>FRE Combustion Turbine Maint</t>
  </si>
  <si>
    <t>K.99999.03.38.02</t>
  </si>
  <si>
    <t>FRE Compliance</t>
  </si>
  <si>
    <t>K.99999.03.38.04</t>
  </si>
  <si>
    <t>FRE Corrective Maint</t>
  </si>
  <si>
    <t>K.99999.03.38.06</t>
  </si>
  <si>
    <t>FRE Other Plant Equipment Maint BOP</t>
  </si>
  <si>
    <t>K.99999.03.38.08</t>
  </si>
  <si>
    <t>FRE Plant Operations</t>
  </si>
  <si>
    <t>K.99999.03.39.01</t>
  </si>
  <si>
    <t>FRA Combustion Turbine Maint</t>
  </si>
  <si>
    <t>K.99999.03.39.02</t>
  </si>
  <si>
    <t>FRA Compliance</t>
  </si>
  <si>
    <t>K.99999.03.39.04</t>
  </si>
  <si>
    <t>FRA Corrective Maint</t>
  </si>
  <si>
    <t>K.99999.03.39.07</t>
  </si>
  <si>
    <t>FRA Other Plant Equipment Maint BOP</t>
  </si>
  <si>
    <t>K.99999.03.39.09</t>
  </si>
  <si>
    <t>FRA Plant Operations</t>
  </si>
  <si>
    <t>K.99999.03.40.01</t>
  </si>
  <si>
    <t>K.99999.03.40.02</t>
  </si>
  <si>
    <t>WHH Combustion Turbine Maint</t>
  </si>
  <si>
    <t>K.99999.03.40.03</t>
  </si>
  <si>
    <t>WHH Compliance</t>
  </si>
  <si>
    <t>K.99999.03.40.05</t>
  </si>
  <si>
    <t>WHH Corrective Maint</t>
  </si>
  <si>
    <t>K.99999.03.40.08</t>
  </si>
  <si>
    <t>WHH Other Plant Equipment Maint BOP</t>
  </si>
  <si>
    <t>K.99999.03.40.10</t>
  </si>
  <si>
    <t>WHH Plant Operations</t>
  </si>
  <si>
    <t>K.99999.03.40.12</t>
  </si>
  <si>
    <t>WHH Utility Cost and GrndsBldgJanitorial</t>
  </si>
  <si>
    <t>K.99999.03.45.01</t>
  </si>
  <si>
    <t>GA S Supervison and Support CC 5008</t>
  </si>
  <si>
    <t>K.99999.03.28.03</t>
  </si>
  <si>
    <t>WLD Environmental and Compliance</t>
  </si>
  <si>
    <t>K.99999.03.26.04</t>
  </si>
  <si>
    <t>HPK Communication Site Services</t>
  </si>
  <si>
    <t>K.99999.03.26.05</t>
  </si>
  <si>
    <t>HPK Environmental and Compliance</t>
  </si>
  <si>
    <t>K.99999.03.27.04</t>
  </si>
  <si>
    <t>LSR1 Communication Site Services</t>
  </si>
  <si>
    <t>K.99999.03.27.05</t>
  </si>
  <si>
    <t>LSR1 Environmental and Compliance</t>
  </si>
  <si>
    <t>K.99999.03.27.13</t>
  </si>
  <si>
    <t>LSR1 Substation Maintenance</t>
  </si>
  <si>
    <t>K.99999.03.14.03</t>
  </si>
  <si>
    <t>GLD Compliance</t>
  </si>
  <si>
    <t>K.99999.03.13.08</t>
  </si>
  <si>
    <t>LIC Baker Cultural Historic Resources</t>
  </si>
  <si>
    <t>K.99999.03.13.17</t>
  </si>
  <si>
    <t>LIC Baker Aquatic Resources</t>
  </si>
  <si>
    <t>K.99999.03.28.08</t>
  </si>
  <si>
    <t>WLD Road Fence and Grounds Services</t>
  </si>
  <si>
    <t>K.99999.03.26.03</t>
  </si>
  <si>
    <t>HPK Backfeed Power</t>
  </si>
  <si>
    <t>K.99999.03.26.09</t>
  </si>
  <si>
    <t>HPK Road Fence and Grounds Services</t>
  </si>
  <si>
    <t>K.99999.03.27.03</t>
  </si>
  <si>
    <t>LSR1 Backfeed Power</t>
  </si>
  <si>
    <t>K.99999.03.27.09</t>
  </si>
  <si>
    <t>LSR1 Road Fence and Grounds Services</t>
  </si>
  <si>
    <t>K.99999.03.23.01</t>
  </si>
  <si>
    <t>SNO Corrective Maintenance</t>
  </si>
  <si>
    <t>K.99999.03.15.06</t>
  </si>
  <si>
    <t>MTF Consumables</t>
  </si>
  <si>
    <t>K.99999.03.15.10</t>
  </si>
  <si>
    <t>MTF Plant Chemicals</t>
  </si>
  <si>
    <t>K.99999.03.15.14</t>
  </si>
  <si>
    <t>MTF Station Power and Water</t>
  </si>
  <si>
    <t>K.99999.03.14.04</t>
  </si>
  <si>
    <t>GLD Consumables</t>
  </si>
  <si>
    <t>K.99999.03.14.09</t>
  </si>
  <si>
    <t>GLD Plant Chemicals</t>
  </si>
  <si>
    <t>K.99999.03.14.13</t>
  </si>
  <si>
    <t>GLD Station Power and Water</t>
  </si>
  <si>
    <t>K.99999.03.14.14</t>
  </si>
  <si>
    <t>GLD Steam Turbine Maint</t>
  </si>
  <si>
    <t>K.99999.03.14.17</t>
  </si>
  <si>
    <t>GLD Utility Cost and GrndsBldgJanitorial</t>
  </si>
  <si>
    <t>K.99999.03.13.13</t>
  </si>
  <si>
    <t>LIC Baker Delivered Terrestrial Articles</t>
  </si>
  <si>
    <t>K.99999.03.12.03</t>
  </si>
  <si>
    <t>SMS Compliance</t>
  </si>
  <si>
    <t>K.99999.03.12.04</t>
  </si>
  <si>
    <t>SMS Consumables</t>
  </si>
  <si>
    <t>K.99999.03.12.09</t>
  </si>
  <si>
    <t>SMS Plant Chemicals</t>
  </si>
  <si>
    <t>K.99999.03.12.13</t>
  </si>
  <si>
    <t>SMS Station Power and Water</t>
  </si>
  <si>
    <t>K.99999.03.10.04</t>
  </si>
  <si>
    <t>ENC Consumables</t>
  </si>
  <si>
    <t>K.99999.03.10.09</t>
  </si>
  <si>
    <t>ENC Plant Chemicals</t>
  </si>
  <si>
    <t>K.99999.03.10.12</t>
  </si>
  <si>
    <t>ENC Station Power and Water</t>
  </si>
  <si>
    <t>K.99999.03.10.16</t>
  </si>
  <si>
    <t>ENC Utility Cost and GrndsBldgJanitorial</t>
  </si>
  <si>
    <t>K.99999.03.37.01</t>
  </si>
  <si>
    <t>CMN Combustion Turbine Maint</t>
  </si>
  <si>
    <t>K.99999.03.37.04</t>
  </si>
  <si>
    <t>CMN Corrective Maint</t>
  </si>
  <si>
    <t>K.99999.03.38.03</t>
  </si>
  <si>
    <t>FRE Consumables</t>
  </si>
  <si>
    <t>K.99999.03.38.07</t>
  </si>
  <si>
    <t>FRE Plant Chemicals</t>
  </si>
  <si>
    <t>K.99999.03.38.09</t>
  </si>
  <si>
    <t>FRE Utility Cost and GrndsBldgJanitorial</t>
  </si>
  <si>
    <t>K.99999.03.38.10</t>
  </si>
  <si>
    <t>FRE Water Treatment System Maint</t>
  </si>
  <si>
    <t>K.99999.03.39.03</t>
  </si>
  <si>
    <t>FRA Consumables</t>
  </si>
  <si>
    <t>K.99999.03.39.06</t>
  </si>
  <si>
    <t>FRA HRSG SCR Exhaust Duct Maint</t>
  </si>
  <si>
    <t>K.99999.03.39.08</t>
  </si>
  <si>
    <t>FRA Plant Chemicals</t>
  </si>
  <si>
    <t>K.99999.03.39.10</t>
  </si>
  <si>
    <t>FRA Station Power and Water</t>
  </si>
  <si>
    <t>K.99999.03.39.11</t>
  </si>
  <si>
    <t>FRA Utility Cost and GrndsBldgJanitorial</t>
  </si>
  <si>
    <t>K.99999.03.39.12</t>
  </si>
  <si>
    <t>FRA Water Treatment System Maint</t>
  </si>
  <si>
    <t>K.99999.03.40.04</t>
  </si>
  <si>
    <t>WHH Consumables</t>
  </si>
  <si>
    <t>K.99999.03.40.07</t>
  </si>
  <si>
    <t>WHH HRSG SCR Exhaust Duct Maint</t>
  </si>
  <si>
    <t>K.99999.03.40.09</t>
  </si>
  <si>
    <t>WHH Plant Chemicals</t>
  </si>
  <si>
    <t>K.99999.03.40.13</t>
  </si>
  <si>
    <t>WHH Water Treatment System Maint</t>
  </si>
  <si>
    <t>K.99999.03.28.05</t>
  </si>
  <si>
    <t>WLD Lease and Royalty Payments</t>
  </si>
  <si>
    <t>K.99999.03.15.17</t>
  </si>
  <si>
    <t>MTF Utility Cost and GrndsBldgJanitorial</t>
  </si>
  <si>
    <t>K.99999.03.26.16</t>
  </si>
  <si>
    <t>HPK Wind Turbine Contracted Maintenance</t>
  </si>
  <si>
    <t>K.99999.03.14.07</t>
  </si>
  <si>
    <t>GLD HRSG SCR Exhaust Duct Maint</t>
  </si>
  <si>
    <t>K.99999.03.12.17</t>
  </si>
  <si>
    <t>SMS Utility Cost and GrndsBldgJanitorial</t>
  </si>
  <si>
    <t>K.99999.03.12.19</t>
  </si>
  <si>
    <t>SMS Gas Pipeline Maint Insp</t>
  </si>
  <si>
    <t>K.99999.03.37.02</t>
  </si>
  <si>
    <t>CMN Compliance</t>
  </si>
  <si>
    <t>K.99999.03.38.11</t>
  </si>
  <si>
    <t>FRE HRSG SCR Exhaust Duct Maint</t>
  </si>
  <si>
    <t>K.99999.03.28.16</t>
  </si>
  <si>
    <t>WLD Wind Turbine Contracted Maintenance</t>
  </si>
  <si>
    <t>K.99999.03.27.16</t>
  </si>
  <si>
    <t>LSR1 Wind Turbine Contracted Maintenance</t>
  </si>
  <si>
    <t>K.99999.03.15.13</t>
  </si>
  <si>
    <t>MTF Service Agreements Maint</t>
  </si>
  <si>
    <t>K.99999.03.14.12</t>
  </si>
  <si>
    <t>GLD Service Agreements Maint</t>
  </si>
  <si>
    <t>K.99999.03.09.01</t>
  </si>
  <si>
    <t>FERN Combustion Turbine Maint</t>
  </si>
  <si>
    <t>Joint Generation</t>
  </si>
  <si>
    <t>K.99999.03.09.11</t>
  </si>
  <si>
    <t>FERN Plant Operations</t>
  </si>
  <si>
    <t>K.99999.03.24.05</t>
  </si>
  <si>
    <t>COL U3 U4 Maintenance</t>
  </si>
  <si>
    <t>K.99999.03.24.06</t>
  </si>
  <si>
    <t>COL U3 U4 Operations</t>
  </si>
  <si>
    <t>K.99999.03.24.09</t>
  </si>
  <si>
    <t>Fredrickson 1 Maintenance</t>
  </si>
  <si>
    <t>K.99999.03.24.10</t>
  </si>
  <si>
    <t>Fredrickson 1 Operations</t>
  </si>
  <si>
    <t>K.99999.03.13.09</t>
  </si>
  <si>
    <t>LIC Baker External Pymt USFS Tribal Town</t>
  </si>
  <si>
    <t>K.99999.03.26.07</t>
  </si>
  <si>
    <t>HPK Lease and Royalty Payments</t>
  </si>
  <si>
    <t>K.99999.03.27.07</t>
  </si>
  <si>
    <t>LSR1 Lease and Royalty Payments</t>
  </si>
  <si>
    <t>Test Year June 2021 Tax and Benefit</t>
  </si>
  <si>
    <t>% of TY total 557</t>
  </si>
  <si>
    <t>Less:</t>
  </si>
  <si>
    <t>55700647  4310- EIM Outside Services</t>
  </si>
  <si>
    <t>55700550  5301 - Other Energy Expense - Electric</t>
  </si>
  <si>
    <t>55700549  1148-Energy Acctng O&amp;M Power Costs</t>
  </si>
  <si>
    <t>55700547  6005 Portfolio Hedging Power Cost</t>
  </si>
  <si>
    <t>55700546  6003 - Supervison &amp; Support</t>
  </si>
  <si>
    <t>55700545  6003 - General &amp; Administrative</t>
  </si>
  <si>
    <t>55700544  6003 - Energy Supply Power Cost</t>
  </si>
  <si>
    <t>55700543  5360 Supervision &amp; Support</t>
  </si>
  <si>
    <t>55700542  5360 General &amp; Administrative</t>
  </si>
  <si>
    <t>55700541  5360 Power Supply PC</t>
  </si>
  <si>
    <t>55700540  5329 - Other Power Costs-Energy Delivery</t>
  </si>
  <si>
    <t>55700539  5329 - Other Power Costs - EIM Proj</t>
  </si>
  <si>
    <t>55700537  4201 - Energy Policy Power Costs</t>
  </si>
  <si>
    <t>55700322  5300 - Renewable PPAs</t>
  </si>
  <si>
    <t>55700321  5300 - Non-Renewable PPAs</t>
  </si>
  <si>
    <t>55700305  1148 -  Energy Acctng O&amp;M Power Costs</t>
  </si>
  <si>
    <t>55700182  3050 - Other Power Costs - EIM Proj</t>
  </si>
  <si>
    <t>55700178  6005 - Power Supply - Hedging</t>
  </si>
  <si>
    <t>55700167  1900-FERC Regulatory Merchant</t>
  </si>
  <si>
    <t>55700166  1900-FERC Regulatory Transmission</t>
  </si>
  <si>
    <t>55700158  1900-Power Purchase Agreements</t>
  </si>
  <si>
    <t>55700157  1900-Power Credit Matters</t>
  </si>
  <si>
    <t>55700155  1900-Mid-Columbia General</t>
  </si>
  <si>
    <t>55700150  1900-BPA Transmission Policy--Generation</t>
  </si>
  <si>
    <t>55700147  6008 - Safety - Power Costs</t>
  </si>
  <si>
    <t>55700146  6008 - Other Power Supply Expenses</t>
  </si>
  <si>
    <t>55700145  6008 - General &amp; Administrative</t>
  </si>
  <si>
    <t>55700144  6008 - Supervision &amp; Support</t>
  </si>
  <si>
    <t>55700138  PCA Amortization Recovery UE-200893</t>
  </si>
  <si>
    <t>55700130  5360 - Deferred customer Portion - PCA</t>
  </si>
  <si>
    <t>55700107  6009 - Other Power Supply Expenses</t>
  </si>
  <si>
    <t>55700106  6009 - General &amp; Administrative</t>
  </si>
  <si>
    <t>55700090  5360 - Other Energy Expense - Electric</t>
  </si>
  <si>
    <t>55700032  6003 - NON-IT Power Settlements SaaS Gas</t>
  </si>
  <si>
    <t>55700031  6003-NON-IT Energy Exemplar SW Maint Ele</t>
  </si>
  <si>
    <t>55700030  3050 -NON-IT PCI EIM SW Maint Electr</t>
  </si>
  <si>
    <t>55700021  6005 - Safety - Power Costs</t>
  </si>
  <si>
    <t>55700019  6003 - Safety - Power Costs</t>
  </si>
  <si>
    <t>55700018  5360 - Training - Power Costs</t>
  </si>
  <si>
    <t>55700017  5360 - Safety - Power Costs</t>
  </si>
  <si>
    <t>55700016  5329 - Training - Power Costs</t>
  </si>
  <si>
    <t>55700012  1256 - NON-IT Misc Electric</t>
  </si>
  <si>
    <t>55700011  5301 - NON-IT OATI Maint Electric</t>
  </si>
  <si>
    <t>55700009  5301 - NON-IT Zema Maint Electric</t>
  </si>
  <si>
    <t>55700008  5301 - NON-IT Lacima Maint Electric</t>
  </si>
  <si>
    <t>55700007  5301 NON-IT Openlink/Endur Maint Electri</t>
  </si>
  <si>
    <t>55700006  9810 - Green Power Renewable Credits</t>
  </si>
  <si>
    <t>55700002  5360 - Power Supply - Organizations - E</t>
  </si>
  <si>
    <t>PKW 2025</t>
  </si>
  <si>
    <t>&lt;=Check</t>
  </si>
  <si>
    <t>CHECK to Lead =&gt;</t>
  </si>
  <si>
    <t>Power Costs Summary</t>
  </si>
  <si>
    <t>Test Tear 6/2023</t>
  </si>
  <si>
    <t>24GRC Jan-Dec 2025 Rate Year 1</t>
  </si>
  <si>
    <t>DEC 2023</t>
  </si>
  <si>
    <t>12ME JUNE 2023</t>
  </si>
  <si>
    <t>TEST</t>
  </si>
  <si>
    <t>PERIOD</t>
  </si>
  <si>
    <t>YEAR</t>
  </si>
  <si>
    <t>BDM and MAC</t>
  </si>
  <si>
    <t>12MOE June 2023</t>
  </si>
  <si>
    <t>12MOE Dec 2026</t>
  </si>
  <si>
    <t>Test Year:  12MOE June 2023</t>
  </si>
  <si>
    <t>Rate Year 1:  12MOE December 2025</t>
  </si>
  <si>
    <t>PKW 2026</t>
  </si>
  <si>
    <t>Excludes Green Direct</t>
  </si>
  <si>
    <t>2024 GRC Workpapers</t>
  </si>
  <si>
    <t>Power cost normalization for Commission Basis Report</t>
  </si>
  <si>
    <t>Power cost increase / (decrease)</t>
  </si>
  <si>
    <t>Total increase / (decrease) to PCA allowable costs</t>
  </si>
  <si>
    <t>Normalization impact on PCA customer share/deferral</t>
  </si>
  <si>
    <t>-&gt;</t>
  </si>
  <si>
    <t xml:space="preserve">     Net power cost normalization adjustment</t>
  </si>
  <si>
    <t>Total adjustment to net power costs</t>
  </si>
  <si>
    <t>Purchased, interchanged, and other</t>
  </si>
  <si>
    <t>557DR</t>
  </si>
  <si>
    <t>Demand Response</t>
  </si>
  <si>
    <t>DEMAND RESPONSE (557)</t>
  </si>
  <si>
    <t>6MOE Dec 2022</t>
  </si>
  <si>
    <t>6MOE June 2023</t>
  </si>
  <si>
    <t>Sys Control &amp; Dispatch</t>
  </si>
  <si>
    <t xml:space="preserve">Check Totals: </t>
  </si>
  <si>
    <t>Colstrip O&amp;M has been excluded from the Production O&amp;M calculation and is now handled 
 via a separate Colstrip Tracker mechanism.</t>
  </si>
  <si>
    <t>Rate Year Jan - Dec'26</t>
  </si>
  <si>
    <t>Rate Year Jan - Dec'25</t>
  </si>
  <si>
    <t>2024 GRC</t>
  </si>
  <si>
    <t>55700022  6005 - Training - Power Costs</t>
  </si>
  <si>
    <t>55700033  Supervision &amp; Support PC</t>
  </si>
  <si>
    <t>55700036  General &amp; Administrative</t>
  </si>
  <si>
    <t>55700037  ESM Market Design PC</t>
  </si>
  <si>
    <t>55700038  5302 - Power Market Risk Mgmt</t>
  </si>
  <si>
    <t>55700039  6005 - NON-IT Energy GPS SaaS</t>
  </si>
  <si>
    <t>55700040  6012-General &amp; Administrative</t>
  </si>
  <si>
    <t>55700043  6012-Supervision &amp; Support</t>
  </si>
  <si>
    <t>55700071  Accrue Cust Incentive for Demd Response</t>
  </si>
  <si>
    <t>55700072  Deferral of Demand Response - AutoGrid</t>
  </si>
  <si>
    <t>55700073  Deferral of Demand Response - Oracle</t>
  </si>
  <si>
    <t>55700074  Deferral of Demd Resp-Customer Incentive</t>
  </si>
  <si>
    <t>55700075  Reserve on Def of Demd Resp - AutoGrid</t>
  </si>
  <si>
    <t>55700076  Reserve on Def of Demd Resp - Oracle</t>
  </si>
  <si>
    <t>55700077  Reserve on Def of Demd Resp Cust Incenti</t>
  </si>
  <si>
    <t>55700100  1810 -Power Supply</t>
  </si>
  <si>
    <t>55700101  G&amp;A, Safety, Training</t>
  </si>
  <si>
    <t>55700102  Other Power Supply Expense</t>
  </si>
  <si>
    <t>55700109  6009 - Training - Power Costs</t>
  </si>
  <si>
    <t>55700148  6008 - Training - Power Costs</t>
  </si>
  <si>
    <t>55700151  1900-Power Wheeling Agreement-Generation</t>
  </si>
  <si>
    <t>55700152  1900-Coordination Agreement</t>
  </si>
  <si>
    <t>55700159  1900-Power Sale Agreements</t>
  </si>
  <si>
    <t>55700181  3050 - Other Power Costs â€“ G&amp;A</t>
  </si>
  <si>
    <t>55700200  CLSD-4420 -Green Power Tags Programs</t>
  </si>
  <si>
    <t>55700252  Residential DLC Demand Response</t>
  </si>
  <si>
    <t>55700253  Residential Behavioral Demand Response</t>
  </si>
  <si>
    <t>55700323  Power costs for Renewable Energy Credits</t>
  </si>
  <si>
    <t>55700553  5301 - Gurobi SW Maintenance</t>
  </si>
  <si>
    <t>55700555  Supervision &amp; Support PC</t>
  </si>
  <si>
    <t>55700556  Safety PC</t>
  </si>
  <si>
    <t>55700557  Training PC</t>
  </si>
  <si>
    <t>55700558  General &amp; Administrative PC</t>
  </si>
  <si>
    <t>55700559  Resource Adequacy PC</t>
  </si>
  <si>
    <t>Debit</t>
  </si>
  <si>
    <t xml:space="preserve">  Requested by:             NCHAR</t>
  </si>
  <si>
    <t xml:space="preserve">  Pages:                      0</t>
  </si>
  <si>
    <t xml:space="preserve">  Date:                     10/23/2023</t>
  </si>
  <si>
    <t>Rate Year 2:  12MOE December 2026</t>
  </si>
  <si>
    <t>Total Portfolio Cost</t>
  </si>
  <si>
    <t>Annual Costs</t>
  </si>
  <si>
    <t>Program Year Total Cost (Summer/Winter)</t>
  </si>
  <si>
    <t>Target Load Reduction (MW's)</t>
  </si>
  <si>
    <t>Winter</t>
  </si>
  <si>
    <t>Summer</t>
  </si>
  <si>
    <t>Season</t>
  </si>
  <si>
    <t>Year</t>
  </si>
  <si>
    <t>Opower Contract</t>
  </si>
  <si>
    <t>EnelX Contract</t>
  </si>
  <si>
    <t>AutoGrid Contract</t>
  </si>
  <si>
    <t>Pretax ROR</t>
  </si>
  <si>
    <t>RETURN ON CETA DR PPAs</t>
  </si>
  <si>
    <t>Return On DR PPAs</t>
  </si>
  <si>
    <t>6 MOE Jan-June 2023</t>
  </si>
  <si>
    <t>6 MOE Jul-Dec 2022</t>
  </si>
  <si>
    <t>Group Jan-June 2023</t>
  </si>
  <si>
    <t>Group July-Dec  2022</t>
  </si>
  <si>
    <r>
      <t>Year ended</t>
    </r>
    <r>
      <rPr>
        <b/>
        <sz val="11"/>
        <color theme="3" tint="0.39997558519241921"/>
        <rFont val="Calibri"/>
        <family val="2"/>
        <scheme val="minor"/>
      </rPr>
      <t xml:space="preserve"> June 2023 </t>
    </r>
    <r>
      <rPr>
        <b/>
        <sz val="11"/>
        <color theme="1"/>
        <rFont val="Calibri"/>
        <family val="2"/>
        <scheme val="minor"/>
      </rPr>
      <t>power cost normalization adjustment</t>
    </r>
  </si>
  <si>
    <t>Total year ended Jun 2023</t>
  </si>
  <si>
    <r>
      <t xml:space="preserve">12 months ended </t>
    </r>
    <r>
      <rPr>
        <sz val="11"/>
        <color rgb="FF0070C0"/>
        <rFont val="Calibri"/>
        <family val="2"/>
        <scheme val="minor"/>
      </rPr>
      <t>June 2023</t>
    </r>
  </si>
  <si>
    <t>Source: I:\EA Database\EA-Data.mdb</t>
  </si>
  <si>
    <t>Clearwater PPA</t>
  </si>
  <si>
    <t>Golden Hills PPA</t>
  </si>
  <si>
    <t>Clearwater Wind</t>
  </si>
  <si>
    <t>Avangrid Renewable (Golden Hills)</t>
  </si>
  <si>
    <r>
      <t>MMBtu/</t>
    </r>
    <r>
      <rPr>
        <sz val="8"/>
        <rFont val="Calibri"/>
        <family val="2"/>
        <scheme val="minor"/>
      </rPr>
      <t>MW</t>
    </r>
    <r>
      <rPr>
        <sz val="9"/>
        <rFont val="Calibri"/>
        <family val="2"/>
        <scheme val="minor"/>
      </rPr>
      <t>h</t>
    </r>
  </si>
  <si>
    <r>
      <t>$/</t>
    </r>
    <r>
      <rPr>
        <sz val="8"/>
        <rFont val="Calibri"/>
        <family val="2"/>
        <scheme val="minor"/>
      </rPr>
      <t>MW</t>
    </r>
    <r>
      <rPr>
        <sz val="9"/>
        <rFont val="Calibri"/>
        <family val="2"/>
        <scheme val="minor"/>
      </rPr>
      <t>h</t>
    </r>
  </si>
  <si>
    <t>$/MMBtu</t>
  </si>
  <si>
    <t>mark dates 5.28.21 and 11.29.22</t>
  </si>
  <si>
    <t>2020 PCORC/2022 GRC</t>
  </si>
  <si>
    <t>Market prices included in rates</t>
  </si>
  <si>
    <t>Baseline Rate revenue increase / (decrease)</t>
  </si>
  <si>
    <t>Baseline Rate in effect</t>
  </si>
  <si>
    <t>Change in delivered load (MWh)</t>
  </si>
  <si>
    <r>
      <t xml:space="preserve">Impact to Baseline Rate revenue </t>
    </r>
    <r>
      <rPr>
        <sz val="10"/>
        <color theme="1"/>
        <rFont val="Arial"/>
        <family val="2"/>
      </rPr>
      <t>(for PCA deferral normalization)</t>
    </r>
  </si>
  <si>
    <t>Mid-C flat</t>
  </si>
  <si>
    <t>Impact to power costs</t>
  </si>
  <si>
    <t>Normalized load power cost and baseline rate revenue impact</t>
  </si>
  <si>
    <t>12-month total</t>
  </si>
  <si>
    <t>2022 GRC</t>
  </si>
  <si>
    <t>GPI ADJUSTMENTS FOR LOSSES</t>
  </si>
  <si>
    <t>Jan - Dec</t>
  </si>
  <si>
    <t>GPI KWh change</t>
  </si>
  <si>
    <t>Billed KWh change</t>
  </si>
  <si>
    <t>Temp-adj. KWh</t>
  </si>
  <si>
    <t>ACTUAL KWh</t>
  </si>
  <si>
    <r>
      <t xml:space="preserve">FOR THE TWELVE MONTHS ENDED </t>
    </r>
    <r>
      <rPr>
        <b/>
        <sz val="10"/>
        <rFont val="Arial"/>
        <family val="2"/>
      </rPr>
      <t>June 2023</t>
    </r>
  </si>
  <si>
    <r>
      <t xml:space="preserve">PUGET SOUND ENERGY-ELECTRIC SYSTEM </t>
    </r>
    <r>
      <rPr>
        <b/>
        <sz val="10"/>
        <color rgb="FFFF0000"/>
        <rFont val="Arial"/>
        <family val="2"/>
      </rPr>
      <t>excluding Green Direct (Sch. 139) loads</t>
    </r>
  </si>
  <si>
    <t>Note 1: In actuals, Mid-C generation is already net of CEA for the Wells and Priest Rapids Projects, so actual CEA returns are only for the Chelan Rocky Reach and Rock Island Project. Forecasted normal CEA includes the obligation for all Mid-C projects.</t>
  </si>
  <si>
    <t>market purchases causing a</t>
  </si>
  <si>
    <t xml:space="preserve">normal hydro, therefore normally there'd be </t>
  </si>
  <si>
    <t>For the year, actual hydro</t>
  </si>
  <si>
    <t>Increase / (decrease) to market purchases cost if normal hydro</t>
  </si>
  <si>
    <t>Mid-C prices in rates</t>
  </si>
  <si>
    <t>Change in market purchases assuming normal hydro</t>
  </si>
  <si>
    <t>Normal hydro generation higher / (lower) than actual</t>
  </si>
  <si>
    <t>Power cost impact of hydro generation variance</t>
  </si>
  <si>
    <t>Total normal hydro generation</t>
  </si>
  <si>
    <t>PSE-owned hydro generation</t>
  </si>
  <si>
    <t>Snoqualmie Falls</t>
  </si>
  <si>
    <t>Net PSE Mid-C hydro</t>
  </si>
  <si>
    <r>
      <t xml:space="preserve">PSE's share of CEA obligation </t>
    </r>
    <r>
      <rPr>
        <sz val="8"/>
        <rFont val="Arial"/>
        <family val="2"/>
      </rPr>
      <t>(see note 1)</t>
    </r>
  </si>
  <si>
    <t>PSE's share of 80-yr average Mid-C generation</t>
  </si>
  <si>
    <t>Normal hydro generation (MWh)</t>
  </si>
  <si>
    <t>Total actual hydro generation</t>
  </si>
  <si>
    <r>
      <t xml:space="preserve">CEA returns </t>
    </r>
    <r>
      <rPr>
        <sz val="8"/>
        <rFont val="Arial"/>
        <family val="2"/>
      </rPr>
      <t>(see note 1)</t>
    </r>
  </si>
  <si>
    <t>PSE Mid-C generation</t>
  </si>
  <si>
    <t>Actual hydro generation (MWh)</t>
  </si>
  <si>
    <t>Normalized hydro power cost impact</t>
  </si>
  <si>
    <t>PSE net normal Mid-C hydro</t>
  </si>
  <si>
    <t>PSE CEA obligation</t>
  </si>
  <si>
    <t>equals</t>
  </si>
  <si>
    <t>less</t>
  </si>
  <si>
    <t>PSE share of normal Mid C generation, MWh</t>
  </si>
  <si>
    <t>Average</t>
  </si>
  <si>
    <r>
      <t xml:space="preserve">PSE </t>
    </r>
    <r>
      <rPr>
        <b/>
        <u/>
        <sz val="10"/>
        <color theme="1"/>
        <rFont val="Arial"/>
        <family val="2"/>
      </rPr>
      <t>actual</t>
    </r>
    <r>
      <rPr>
        <b/>
        <sz val="10"/>
        <color theme="1"/>
        <rFont val="Arial"/>
        <family val="2"/>
      </rPr>
      <t xml:space="preserve"> % share for CBR period</t>
    </r>
  </si>
  <si>
    <t>100% project Canadian Entitlement Allocation (CEA), MWh</t>
  </si>
  <si>
    <t>100% project generation (80-year average), MWh</t>
  </si>
  <si>
    <t>Normal Mid-C hydro generation</t>
  </si>
  <si>
    <t>Year Total</t>
  </si>
  <si>
    <t>Jan 2023 – Dec 2023 rate year</t>
  </si>
  <si>
    <t>SNOQUALMIE GENERATION in 2022 GRC</t>
  </si>
  <si>
    <t>Jun 2021 – May 2020 rate year</t>
  </si>
  <si>
    <t>SNOQUALMIE GENERATION in 2020 PCORC</t>
  </si>
  <si>
    <t>BAKER GENERATION in 2022 GRC</t>
  </si>
  <si>
    <t>BAKER GENERATION in 2020 PCORC</t>
  </si>
  <si>
    <t>generation is based on 80-year average inflows, but varies between rate cases due to planned outage schedules</t>
  </si>
  <si>
    <t>Normal PSE-owned hydro generation (MWh)</t>
  </si>
  <si>
    <t>Total power cost change assuming normal wind</t>
  </si>
  <si>
    <t>in power costs of</t>
  </si>
  <si>
    <t>wind incurring imbalance charges</t>
  </si>
  <si>
    <t xml:space="preserve">normal, therefore normally there'd be </t>
  </si>
  <si>
    <t>For the year, actual Hopkins &amp; LSR wind</t>
  </si>
  <si>
    <t>Increase / (decrease) to BPA imbalance charges if normal wind</t>
  </si>
  <si>
    <t xml:space="preserve">Increase / (decrease) to LSR imbalance charges </t>
  </si>
  <si>
    <t xml:space="preserve">Increase / (decrease) to Hopkins Ridge imbalance charges </t>
  </si>
  <si>
    <t>wind to integrate, causing</t>
  </si>
  <si>
    <t>For the year, actual wind</t>
  </si>
  <si>
    <t>Increase / (decrease) to DA integration cost if normal wind</t>
  </si>
  <si>
    <t>Klondike III PPA</t>
  </si>
  <si>
    <t xml:space="preserve">Increase / (decrease) to Wild Horse DA integration cost </t>
  </si>
  <si>
    <t xml:space="preserve">Increase / (decrease) to LSR DA integration cost </t>
  </si>
  <si>
    <t xml:space="preserve">Increase / (decrease) to Hopkins Ridge DA integration cost </t>
  </si>
  <si>
    <t>than the price of market purchases</t>
  </si>
  <si>
    <t xml:space="preserve">because Clearwater price is </t>
  </si>
  <si>
    <t>Clearwater purchases causing</t>
  </si>
  <si>
    <t>For the year, actual Clearwater generation</t>
  </si>
  <si>
    <t>Increase / (decrease) to PPA cost if normal wind</t>
  </si>
  <si>
    <t>PPA price higher / (lower) than Mid-C price</t>
  </si>
  <si>
    <t>Clearwater PPA contract price</t>
  </si>
  <si>
    <t xml:space="preserve">because Golden Hills price is </t>
  </si>
  <si>
    <t>Golden Hills purchases causing</t>
  </si>
  <si>
    <t>For the year, actual Golden Hills generation</t>
  </si>
  <si>
    <t>Golden Hills PPA contract price</t>
  </si>
  <si>
    <t xml:space="preserve">because Klondike III price is </t>
  </si>
  <si>
    <t>Klondike purchases causing</t>
  </si>
  <si>
    <t>For the year, actual Klondike III generation</t>
  </si>
  <si>
    <t>Klondike III PPA contract price</t>
  </si>
  <si>
    <t xml:space="preserve">normal wind, therefore normally there'd be </t>
  </si>
  <si>
    <t xml:space="preserve">For the year, actual wind </t>
  </si>
  <si>
    <t>Increase / (decrease) to market purchases cost if normal wind</t>
  </si>
  <si>
    <t>Change in market purchases assuming normal wind</t>
  </si>
  <si>
    <t>Power cost impact of wind generation variance</t>
  </si>
  <si>
    <t>Normal wind generation higher / (lower) than actual</t>
  </si>
  <si>
    <t>Total normal wind generation</t>
  </si>
  <si>
    <t>Normal wind generation MWh</t>
  </si>
  <si>
    <t>Total actual wind generation</t>
  </si>
  <si>
    <t>Actual wind generation (MWh)</t>
  </si>
  <si>
    <t>Normalized wind power cost impact</t>
  </si>
  <si>
    <t>From 2016 Vaisala forecasts for PSE-owned facilities. Klondike III from 2016 owner-provided estimate</t>
  </si>
  <si>
    <t>Normal wind generation (MWh)</t>
  </si>
  <si>
    <t>BPA generator imbalance cost per MWh</t>
  </si>
  <si>
    <t>Clearwater</t>
  </si>
  <si>
    <t>Golden Hills</t>
  </si>
  <si>
    <t>Klondike III</t>
  </si>
  <si>
    <t>Day-ahead wind integration cost per MWh</t>
  </si>
  <si>
    <t>Wind integration cost assumptions included in rates</t>
  </si>
  <si>
    <t>Over/underabsorption</t>
  </si>
  <si>
    <t>12 Months</t>
  </si>
  <si>
    <t xml:space="preserve">  Date:                     11/22/2023</t>
  </si>
  <si>
    <t>FROM SAP</t>
  </si>
  <si>
    <t>net power costs</t>
  </si>
  <si>
    <t xml:space="preserve">which would </t>
  </si>
  <si>
    <t>under-recovery would be</t>
  </si>
  <si>
    <t xml:space="preserve">and the customer share of that </t>
  </si>
  <si>
    <t>actual under-recovery</t>
  </si>
  <si>
    <t xml:space="preserve">actual baseline rate revenue. Therefore, normalized under-recovery is </t>
  </si>
  <si>
    <t xml:space="preserve">and normalized baseline revenue is </t>
  </si>
  <si>
    <t>actual PCA allowable costs by</t>
  </si>
  <si>
    <t>normalized PCA allowable costs are</t>
  </si>
  <si>
    <t>Cumulative customer share increase / (decrease) from normalization</t>
  </si>
  <si>
    <t>&gt;&gt; don't forget to update formula in column N to reference last month in 12-month period</t>
  </si>
  <si>
    <t>Cumulative customer share (deferral) after normalization</t>
  </si>
  <si>
    <t>2nd band (+/-$40M and above)</t>
  </si>
  <si>
    <t>1st band  ($17-$40M)</t>
  </si>
  <si>
    <t>Dead band +/- $17M</t>
  </si>
  <si>
    <t>Cumulative under / (over) recovery after normalization</t>
  </si>
  <si>
    <t>Under / (over) recovery after normalization</t>
  </si>
  <si>
    <t>Increase / (decrease) to baseline rate revenue from normalization</t>
  </si>
  <si>
    <t>Increase / (decrease) to allowable costs from normalization</t>
  </si>
  <si>
    <t>Cumualtive actual under/(over) recovery</t>
  </si>
  <si>
    <t>updated - gk</t>
  </si>
  <si>
    <t>Actual PCA under/(over) -recovery from Schedule B</t>
  </si>
  <si>
    <t>Impact to deferral from normalized load, hydro, and wind</t>
  </si>
  <si>
    <t xml:space="preserve">Note: The EIM fixed costs are in the 2020 PCORC baseline rate so as of July 2021 there is no longer an Energy Imbalance Market Fixed Cost Adjustment </t>
  </si>
  <si>
    <t xml:space="preserve">Note:  Removal of the Green Direct load for Jan'21 - Jun'21 is priced at the monthly embedded market $/kWh used in the incremental cost analysis provided by PSE in the 2019 GRC.  Per the 2020 PCORC, as of July 2021 the Green Direct load is removed from the PCA period delivered load and the net delivered load is multiplied by the baseline rate.  </t>
  </si>
  <si>
    <t xml:space="preserve">July 1, 2021 -    </t>
  </si>
  <si>
    <t>Imbalance for Sharing</t>
  </si>
  <si>
    <t xml:space="preserve">July 1, 2021 -   </t>
  </si>
  <si>
    <t xml:space="preserve">PCA period net delivered load (Kwh)   </t>
  </si>
  <si>
    <t>13b</t>
  </si>
  <si>
    <t xml:space="preserve">From billed/unbilled report in back-up for JE283A </t>
  </si>
  <si>
    <t>Green Direct - load</t>
  </si>
  <si>
    <t>13a</t>
  </si>
  <si>
    <t xml:space="preserve">PCA period delivered load (Kwh) </t>
  </si>
  <si>
    <t>MWh from OATI report times $1.23</t>
  </si>
  <si>
    <t>Adjustments</t>
  </si>
  <si>
    <r>
      <t>Row</t>
    </r>
    <r>
      <rPr>
        <vertAlign val="superscript"/>
        <sz val="10"/>
        <rFont val="Arial"/>
        <family val="2"/>
      </rPr>
      <t>1</t>
    </r>
  </si>
  <si>
    <t>Current</t>
  </si>
  <si>
    <t>Schedule B:  Monthly Power Costs -- PCA PERIOD 21</t>
  </si>
  <si>
    <t xml:space="preserve">Jan 11, 2023 - </t>
  </si>
  <si>
    <t>Jul 1, 2021 -   Jan 10, 2023</t>
  </si>
  <si>
    <t xml:space="preserve">Green Direct - load Jan 11,2023 - </t>
  </si>
  <si>
    <t>Green Direct - load Jan 1 - Jan 10,2023</t>
  </si>
  <si>
    <t xml:space="preserve">PCA period delivered load (Kwh) Jan 11, 2023 - </t>
  </si>
  <si>
    <t>PCA period delivered load (Kwh) Jan 1- Jan 10, 2023</t>
  </si>
  <si>
    <t>Row1</t>
  </si>
  <si>
    <t>Schedule B:  Monthly Power Costs -- PCA PERIOD 22</t>
  </si>
  <si>
    <r>
      <t>2024GRC 2025RY</t>
    </r>
    <r>
      <rPr>
        <b/>
        <sz val="10"/>
        <color rgb="FFFF0000"/>
        <rFont val="Arial"/>
        <family val="2"/>
      </rPr>
      <t xml:space="preserve"> vs.</t>
    </r>
    <r>
      <rPr>
        <b/>
        <sz val="10"/>
        <rFont val="Arial"/>
        <family val="2"/>
      </rPr>
      <t xml:space="preserve"> </t>
    </r>
    <r>
      <rPr>
        <b/>
        <sz val="10"/>
        <color rgb="FF0070C0"/>
        <rFont val="Arial"/>
        <family val="2"/>
      </rPr>
      <t>2022GRC 2024RY</t>
    </r>
  </si>
  <si>
    <t>2024 RY Escalated to 2025 $$</t>
  </si>
  <si>
    <t xml:space="preserve">Rate Year  Jan -Dec 2024 </t>
  </si>
  <si>
    <t>Thermal CT</t>
  </si>
  <si>
    <t>Rate year: January 2025 through December 2026</t>
  </si>
  <si>
    <t>Gas price 90-day average dates:8/17/23 - 11/15/23</t>
  </si>
  <si>
    <t>Payroll taxes</t>
  </si>
  <si>
    <t>Rate Year 2025</t>
  </si>
  <si>
    <t>Rate Year 2026</t>
  </si>
  <si>
    <t>WBS Element</t>
  </si>
  <si>
    <t>WBS Descr</t>
  </si>
  <si>
    <t>CC</t>
  </si>
  <si>
    <t>WBS Total</t>
  </si>
  <si>
    <t>Prod O&amp;M Other CE's</t>
  </si>
  <si>
    <t>Prod O&amp;M Employee Benefits</t>
  </si>
  <si>
    <t>Prod O&amp;M PR Taxes</t>
  </si>
  <si>
    <t>Non Prod O&amp;M Other CE's</t>
  </si>
  <si>
    <t>Non Prod O&amp;M Employee Benefits</t>
  </si>
  <si>
    <t>Non Prod O&amp;M PR Taxes</t>
  </si>
  <si>
    <t>Prod O&amp;M Employee PR Taxes</t>
  </si>
  <si>
    <t>K.99999.03.24.02</t>
  </si>
  <si>
    <t>COL U1 U2 Maintenance</t>
  </si>
  <si>
    <t>K.99999.03.24.03</t>
  </si>
  <si>
    <t>COL U1 U2 Operations</t>
  </si>
  <si>
    <t>K.99999.03.24.12</t>
  </si>
  <si>
    <t>JNT Supervision and Support CC 5012A</t>
  </si>
  <si>
    <t>K.99999.03.13.03</t>
  </si>
  <si>
    <t>HPS Supervision and Support CC 5020A</t>
  </si>
  <si>
    <t>Resource Sciences</t>
  </si>
  <si>
    <t>Baker River Hydro Pj</t>
  </si>
  <si>
    <t>K.99999.03.20.08</t>
  </si>
  <si>
    <t>UBK U2 Rebuild</t>
  </si>
  <si>
    <t>Sno River Hydro Pj</t>
  </si>
  <si>
    <t>K.99999.03.26.01</t>
  </si>
  <si>
    <t>HPK 115Kv 230Kv Transmission Line Maint</t>
  </si>
  <si>
    <t>K.99999.03.26.02</t>
  </si>
  <si>
    <t>HPK 34.5Kv Collection System Maintenance</t>
  </si>
  <si>
    <t>SE WA Wind Plnts</t>
  </si>
  <si>
    <t>K.99999.03.26.11</t>
  </si>
  <si>
    <t>HPK Site Fiber Services</t>
  </si>
  <si>
    <t>K.99999.03.26.13</t>
  </si>
  <si>
    <t>HPK Substation Maintenance</t>
  </si>
  <si>
    <t>WildHorse WindFclty</t>
  </si>
  <si>
    <t>K.99999.03.28.12</t>
  </si>
  <si>
    <t>WLD Solar Maintenance</t>
  </si>
  <si>
    <t>K.99999.03.28.13</t>
  </si>
  <si>
    <t>WLD Substation Maintenance</t>
  </si>
  <si>
    <t>K.99999.03.27.01</t>
  </si>
  <si>
    <t>LSR1 115Kv 230Kv Transmission Line Maint</t>
  </si>
  <si>
    <t>K.99999.03.27.02</t>
  </si>
  <si>
    <t>LSR1 34.5Kv Collection System Maint</t>
  </si>
  <si>
    <t>K.99999.03.27.11</t>
  </si>
  <si>
    <t>LSR1 Site Fiber Services</t>
  </si>
  <si>
    <t>K.99999.03.37.05</t>
  </si>
  <si>
    <t>CMN Other Plant Equipment Maint BOP</t>
  </si>
  <si>
    <t>Encogen Gen Plant</t>
  </si>
  <si>
    <t>K.99999.03.09.02</t>
  </si>
  <si>
    <t>FERN Compliance</t>
  </si>
  <si>
    <t>K.99999.03.09.03</t>
  </si>
  <si>
    <t>FERN Consumables</t>
  </si>
  <si>
    <t>K.99999.03.09.04</t>
  </si>
  <si>
    <t>FERN Corrective Maint</t>
  </si>
  <si>
    <t>K.99999.03.09.06</t>
  </si>
  <si>
    <t>FERN HRSG SCR Exhaust Duct Maint</t>
  </si>
  <si>
    <t>K.99999.03.09.08</t>
  </si>
  <si>
    <t>FERN Mgmt Fee and Incentive Emp Bonus</t>
  </si>
  <si>
    <t>K.99999.03.09.09</t>
  </si>
  <si>
    <t>FERN Other Plant Equipment Maint BOP</t>
  </si>
  <si>
    <t>K.99999.03.09.10</t>
  </si>
  <si>
    <t>FERN Plant Chemicals</t>
  </si>
  <si>
    <t>K.99999.03.09.14</t>
  </si>
  <si>
    <t>FERN Station Power and Water</t>
  </si>
  <si>
    <t>K.99999.03.09.15</t>
  </si>
  <si>
    <t>FERN Steam Turbine Maint</t>
  </si>
  <si>
    <t>K.99999.03.09.16</t>
  </si>
  <si>
    <t>FERN Supervision and Support CC 5012A</t>
  </si>
  <si>
    <t>K.99999.03.09.19</t>
  </si>
  <si>
    <t>FERN Utility Cost n GrndsBldgJanitorial</t>
  </si>
  <si>
    <t>K.99999.03.09.20</t>
  </si>
  <si>
    <t>FERN Water Treatmt Coolngtwr Cndsr Maint</t>
  </si>
  <si>
    <t>Goldendale Gen Stati</t>
  </si>
  <si>
    <t>Mint Farm Gen Statn</t>
  </si>
  <si>
    <t>Sumas Gen Station</t>
  </si>
  <si>
    <t>CLSD WHH Glacier Battery Ops and Maint</t>
  </si>
  <si>
    <t>C.99997.03.12.05</t>
  </si>
  <si>
    <t>Outside Legal Costs</t>
  </si>
  <si>
    <t>Legal Department</t>
  </si>
  <si>
    <t>C.99997.03.16.02</t>
  </si>
  <si>
    <t>Spill Respns Wstdspsal Complnce</t>
  </si>
  <si>
    <t>Environmental Servcs</t>
  </si>
  <si>
    <t>C.99997.03.17.02</t>
  </si>
  <si>
    <t>Environmental Compliance CC 5014A</t>
  </si>
  <si>
    <t>Energy Resource Comp</t>
  </si>
  <si>
    <t>C.99997.03.17.06</t>
  </si>
  <si>
    <t>Supervision and Support CC 5014A</t>
  </si>
  <si>
    <t>C.99997.03.19.01</t>
  </si>
  <si>
    <t>Business Initiatives and Acquisitions</t>
  </si>
  <si>
    <t>Business Initiatives</t>
  </si>
  <si>
    <t>C.99998.03.01.03</t>
  </si>
  <si>
    <t>Monitor Security Systems</t>
  </si>
  <si>
    <t>Security Services</t>
  </si>
  <si>
    <t>C.99999.03.29.03</t>
  </si>
  <si>
    <t>Micro OH Credit to OM Energy Ops</t>
  </si>
  <si>
    <t>Construction Support</t>
  </si>
  <si>
    <t>C.99999.03.30.01</t>
  </si>
  <si>
    <t>Labor OH Clearing</t>
  </si>
  <si>
    <t>Other Corp -Labor</t>
  </si>
  <si>
    <t>C.99999.03.30.03</t>
  </si>
  <si>
    <t>Labor Variance</t>
  </si>
  <si>
    <t>K.99999.03.17.02</t>
  </si>
  <si>
    <t>JP Operations and Maintenance</t>
  </si>
  <si>
    <t>Jackson Prairie</t>
  </si>
  <si>
    <t>K.99999.03.29.02</t>
  </si>
  <si>
    <t>CLSD DEOPA Supv and Support CC 5328</t>
  </si>
  <si>
    <t>INACT MgrAssetMngmnt</t>
  </si>
  <si>
    <t>K.99999.03.29.03</t>
  </si>
  <si>
    <t>CLSD Generation Asset Mgmt Progr</t>
  </si>
  <si>
    <t>K.99999.03.32.02</t>
  </si>
  <si>
    <t>Supervision and Support CC 5361</t>
  </si>
  <si>
    <t>VP Energy Supply</t>
  </si>
  <si>
    <t>K.99999.03.33.01</t>
  </si>
  <si>
    <t>TLNG Supervision &amp; Support for PSE</t>
  </si>
  <si>
    <t>Tacoma LNG Operation</t>
  </si>
  <si>
    <t>K.99999.03.33.05</t>
  </si>
  <si>
    <t>TLNG Vaporization for PSE</t>
  </si>
  <si>
    <t>K.99999.03.33.12</t>
  </si>
  <si>
    <t>TLNG Balance of Plant for PSE</t>
  </si>
  <si>
    <t>K.99999.03.33.13</t>
  </si>
  <si>
    <t>TLNG Control System for PSE</t>
  </si>
  <si>
    <t>Director of Major Pr</t>
  </si>
  <si>
    <t>K.99999.03.44.02</t>
  </si>
  <si>
    <t>Mjr Prjcts Supervision &amp; Support CC 5024</t>
  </si>
  <si>
    <t>Director of Major Projects</t>
  </si>
  <si>
    <t>Dir Gen &amp; Nat Gas</t>
  </si>
  <si>
    <t>K.99999.03.46.01</t>
  </si>
  <si>
    <t>Supervision and Support CC 5050</t>
  </si>
  <si>
    <t>Gen Engineering</t>
  </si>
  <si>
    <t>R.99999.04.29.05</t>
  </si>
  <si>
    <t>Supervision and Support CC 4230A</t>
  </si>
  <si>
    <t>Geospatial Info Sys</t>
  </si>
  <si>
    <t>R.99999.04.29.08</t>
  </si>
  <si>
    <t>Power Generation Engr Svcs CC 4230A</t>
  </si>
  <si>
    <t>R.99999.04.30.02</t>
  </si>
  <si>
    <t>OPS Training Central Services CC 4501A</t>
  </si>
  <si>
    <t>Operational Training</t>
  </si>
  <si>
    <t>R.99999.04.30.05</t>
  </si>
  <si>
    <t>OPS Training Energy Operations CC 4501A</t>
  </si>
  <si>
    <t>R.99999.04.34.04</t>
  </si>
  <si>
    <t>Supervision and Support CC 4587A</t>
  </si>
  <si>
    <t>Pro Auto &amp; Control</t>
  </si>
  <si>
    <t>R.99999.04.34.07</t>
  </si>
  <si>
    <t>Power Generation Engr Svcs CC 4587A</t>
  </si>
  <si>
    <t>R.99999.04.35.02</t>
  </si>
  <si>
    <t>CLSD Power Generation Engr Svcs CC 5030A</t>
  </si>
  <si>
    <t>INACT-Plant Tech Srv</t>
  </si>
  <si>
    <t>R.99999.04.35.05</t>
  </si>
  <si>
    <t>CLSD General and Administrative CC 5030A</t>
  </si>
  <si>
    <t>R.99999.04.35.06</t>
  </si>
  <si>
    <t>CLSD Personnel Management CC 5030A</t>
  </si>
  <si>
    <t>K.99999.03.40.14</t>
  </si>
  <si>
    <t>WHH Glacier Battery Proj Corrective Main</t>
  </si>
  <si>
    <t>K.99999.03.17.05</t>
  </si>
  <si>
    <t>JP Supervision and Support CC 5040A</t>
  </si>
  <si>
    <t>K.99999.03.33.02</t>
  </si>
  <si>
    <t>TLNG Liquefaction System for PSE</t>
  </si>
  <si>
    <t>K.99999.03.33.03</t>
  </si>
  <si>
    <t>TLNG LNG Storage System for PSE</t>
  </si>
  <si>
    <t>K.99999.03.33.04</t>
  </si>
  <si>
    <t>TLNG Truck Loading System for PSE</t>
  </si>
  <si>
    <t>K.99999.03.33.06</t>
  </si>
  <si>
    <t>TLNG Pre-Treatment System for PSE</t>
  </si>
  <si>
    <t>K.99999.03.33.07</t>
  </si>
  <si>
    <t>TLNG Plant Utilities System for PSE</t>
  </si>
  <si>
    <t>K.99999.03.33.09</t>
  </si>
  <si>
    <t>TLNG General Consumables for PSE</t>
  </si>
  <si>
    <t>K.99999.03.33.10</t>
  </si>
  <si>
    <t>TLNG Outside Util and HouseKeeping PSE</t>
  </si>
  <si>
    <t>K.99999.03.33.11</t>
  </si>
  <si>
    <t>TLNG Compliance for PSE</t>
  </si>
  <si>
    <t>K.99999.03.33.14</t>
  </si>
  <si>
    <t>TLNG Mgmt Fee and Incentive for PSE</t>
  </si>
  <si>
    <t>K.99999.03.33.15</t>
  </si>
  <si>
    <t>TLNG Supplemental Projects for PSE</t>
  </si>
  <si>
    <t>K.99999.03.33.16</t>
  </si>
  <si>
    <t>TLNG Lease for PSE</t>
  </si>
  <si>
    <t>K.99999.03.33.17</t>
  </si>
  <si>
    <t>TLNG Power Costs for PSE</t>
  </si>
  <si>
    <t>K.99999.03.33.18</t>
  </si>
  <si>
    <t>TLNG Insurance for PSE</t>
  </si>
  <si>
    <t>2024 PCU*</t>
  </si>
  <si>
    <t>2025 Increase / (decrease) vs 2024</t>
  </si>
  <si>
    <t>*2024 Power Cost Update forecat in rates effective 1/1/2024 per Commission final Order 01 in UE-230805</t>
  </si>
  <si>
    <t>Col Trckr</t>
  </si>
  <si>
    <t>+ Col Trkr</t>
  </si>
  <si>
    <t>PCA, Cntrla +</t>
  </si>
  <si>
    <t>Prod O&amp;M - Labor related</t>
  </si>
  <si>
    <t>Prod O&amp;M - Non-labor related (amortizations, etc.)</t>
  </si>
  <si>
    <t>reconciled</t>
  </si>
  <si>
    <t>Total O&amp;M</t>
  </si>
  <si>
    <t>Diff</t>
  </si>
  <si>
    <t>DIFF</t>
  </si>
  <si>
    <t>Total load (MWh)</t>
  </si>
  <si>
    <t>*2024 GRC Initial filied in docket UE-240004</t>
  </si>
  <si>
    <t>Gas price 90-day average dates: 5/17/24 - 8/15/24</t>
  </si>
  <si>
    <t>Rebuttal</t>
  </si>
  <si>
    <t>Difference in Return</t>
  </si>
  <si>
    <t>For Compliance</t>
  </si>
  <si>
    <t>←Cost of debt</t>
  </si>
  <si>
    <t>Compliance at Cost of Debt</t>
  </si>
  <si>
    <t>NOI</t>
  </si>
  <si>
    <t>Gas price 90-day average dates: 9/16/24 - 12/15/24</t>
  </si>
  <si>
    <t>Holding Variable Baseline Rate Same in 2024 (Note 1)</t>
  </si>
  <si>
    <t>Rate Year</t>
  </si>
  <si>
    <t>2026 Revised</t>
  </si>
  <si>
    <t>A-1 PC at 2023 * See Note</t>
  </si>
  <si>
    <t>(Note 1)</t>
  </si>
  <si>
    <t>Variabl BLR</t>
  </si>
  <si>
    <t>←s/b zero</t>
  </si>
  <si>
    <t>Difference to adj 2024</t>
  </si>
  <si>
    <t>$$ Difference to adj 2024</t>
  </si>
  <si>
    <t>In (000s) to adjust 2024 by</t>
  </si>
  <si>
    <t>* this amount will be slightly different even with 2023 variable pc because of centralia and brokers fees</t>
  </si>
  <si>
    <t>Although there is a revenue requirement change in 2026, due to the change in loads between periods, there is no impact on the overall rate change.</t>
  </si>
  <si>
    <t xml:space="preserve">The amount to include for 2026 power costs is being determined in this way as it results in no rate change associated with power costs from 2025 - </t>
  </si>
  <si>
    <t>2026 Assumption:</t>
  </si>
  <si>
    <t xml:space="preserve">Rebuttal </t>
  </si>
  <si>
    <t>which is reasonable as power costs will be updated in the anticipated 2026 Power Cost Update, the 2026 rates set in the current compliance filing will never actually</t>
  </si>
  <si>
    <t>be in effect but act as a "placeholer" until the formal update is filed in the 90-day compliance filing for the 2026 rate.</t>
  </si>
  <si>
    <t>UPDATED BDM</t>
  </si>
  <si>
    <t>FR 24GRC Comp filing</t>
  </si>
  <si>
    <t>Difference</t>
  </si>
  <si>
    <t>Shaded information is designated as confidential per Protective Order in WUTC Dockets UE-240004 and UG-240005</t>
  </si>
  <si>
    <t>Updated 2026</t>
  </si>
  <si>
    <t>Increase / (decrease) vs current rates</t>
  </si>
  <si>
    <t>2026 Power Cost Update workpapers</t>
  </si>
  <si>
    <t>Current rates (2025 forecast)*</t>
  </si>
  <si>
    <t>subtotal "traditional" Power Costs</t>
  </si>
  <si>
    <t>CCA</t>
  </si>
  <si>
    <t>WA CCA allowance costs**</t>
  </si>
  <si>
    <t>Total Power Costs</t>
  </si>
  <si>
    <t>*2025 rates effective 1/29/2025 per compliance filing in docket UE-240004. (row 20) is an estimate for comparison purposes</t>
  </si>
  <si>
    <t>**WA CCA allowance costs were not included in 2025 rates. Amount shown here is for information/comparison purposes. It is the emissions cost that would have been included had the proposed 2026 methodology been applied to the 2025 forecast.</t>
  </si>
  <si>
    <t>Five Year Cost Overview</t>
  </si>
  <si>
    <t>AutoGrid Contract 55700252</t>
  </si>
  <si>
    <t>Seasonal Cost</t>
  </si>
  <si>
    <t>EnelX Contract 55700251</t>
  </si>
  <si>
    <t>Opower Contract 55700253</t>
  </si>
  <si>
    <t>NOTE - OPower Enhancement: Incentivization</t>
  </si>
  <si>
    <t>Note: 2029 - 2030 spend forecasted to align with IRP model - does not represent contracted PPAs</t>
  </si>
  <si>
    <t>Total Season Cost</t>
  </si>
  <si>
    <t>Projected Annual Costs</t>
  </si>
  <si>
    <t>Spend Variance</t>
  </si>
  <si>
    <t>MW Target</t>
  </si>
  <si>
    <t>MW Actual</t>
  </si>
  <si>
    <t>MW Variance</t>
  </si>
  <si>
    <t>(+)3.1</t>
  </si>
  <si>
    <t>(+)3.11</t>
  </si>
  <si>
    <t>(+)27.9</t>
  </si>
  <si>
    <t>PPA Name</t>
  </si>
  <si>
    <t>24GRC RY2 Cost of Debt</t>
  </si>
  <si>
    <t>Return</t>
  </si>
  <si>
    <t>$ in thousands</t>
  </si>
  <si>
    <t>Energy Cost ($)</t>
  </si>
  <si>
    <t>Fixed Cost ($)</t>
  </si>
  <si>
    <t>CCA (555)</t>
  </si>
  <si>
    <t xml:space="preserve">updated 2024 GRC DR PPA's </t>
  </si>
  <si>
    <t xml:space="preserve">NEW DER PPA's </t>
  </si>
  <si>
    <t xml:space="preserve">NEW Other PPA's </t>
  </si>
  <si>
    <t>PPA Cost</t>
  </si>
  <si>
    <t>in thousands</t>
  </si>
  <si>
    <t>Cost of Debt</t>
  </si>
  <si>
    <t>24 GRC RY2</t>
  </si>
  <si>
    <t>Return ($)</t>
  </si>
  <si>
    <t>Prudence for these contracts was supported by PSE witness Kimo Spector</t>
  </si>
  <si>
    <t>Prudence for this contract was supported by PSE witness Phil Haines</t>
  </si>
  <si>
    <t>SOURCE: Please refer to Confidential Workpaper 250326-Attachment-B-(Impact of portfolio updates)-C.xlsx tab DERs (C)</t>
  </si>
  <si>
    <t>SOURCE: Please refer to Confidential Workpaper 250326-Attachment-B-(Impact of portfolio updates)-C.xlsx tab Mid-Cs (C)</t>
  </si>
  <si>
    <t>Auburn 3</t>
  </si>
  <si>
    <t>Kent 3</t>
  </si>
  <si>
    <t>Oakesdale</t>
  </si>
  <si>
    <t>Renton</t>
  </si>
  <si>
    <t>Renton 6 Solar</t>
  </si>
  <si>
    <t>Sumner 28 Solar</t>
  </si>
  <si>
    <t>West Valley 2</t>
  </si>
  <si>
    <t>Mid C Wells PSE Gen</t>
  </si>
  <si>
    <t>SOURCE: Please refer to Confidential Workpaper 250326-Attachment-A-(Power cost forecast detail)-C.xlsx tab Power cost summary (C)</t>
  </si>
  <si>
    <t>Forecast period: January 2026 through December 2026</t>
  </si>
  <si>
    <t>Gas price 90-day average dates: 6/7/25 - 9/5/25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</si>
</sst>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000"/>
    <numFmt numFmtId="165" formatCode="_(&quot;$&quot;* #,##0_);_(&quot;$&quot;* \(#,##0\);_(&quot;$&quot;* &quot;-&quot;??_);_(@_)"/>
    <numFmt numFmtId="166" formatCode="_(* #,##0_);_(* \(#,##0\);_(* &quot;-&quot;??_);_(@_)"/>
    <numFmt numFmtId="167" formatCode="0.00000%"/>
    <numFmt numFmtId="168" formatCode="&quot;$&quot;#,##0.000000_);\(&quot;$&quot;#,##0.000000\)"/>
    <numFmt numFmtId="169" formatCode="&quot;$&quot;#,##0.000_);\(&quot;$&quot;#,##0.000\)"/>
    <numFmt numFmtId="170" formatCode="0_);\(0\)"/>
    <numFmt numFmtId="171" formatCode="0.0%"/>
    <numFmt numFmtId="172" formatCode="[$-409]mmm\-yy;@"/>
    <numFmt numFmtId="173" formatCode="yyyy"/>
    <numFmt numFmtId="174" formatCode="_(* #,##0.000_);_(* \(#,##0.000\);_(* &quot;-&quot;??_);_(@_)"/>
    <numFmt numFmtId="175" formatCode="&quot;$&quot;#,##0"/>
    <numFmt numFmtId="176" formatCode="mm/dd/yy;@"/>
    <numFmt numFmtId="177" formatCode="_(* #,##0.0000_);_(* \(#,##0.0000\);_(* &quot;-&quot;??_);_(@_)"/>
    <numFmt numFmtId="178" formatCode="[$-409]mmmm\-yy;@"/>
    <numFmt numFmtId="179" formatCode="&quot;$&quot;#,##0.0000"/>
    <numFmt numFmtId="180" formatCode="&quot;$&quot;#,##0.00000_);\(&quot;$&quot;#,##0.00000\)"/>
  </numFmts>
  <fonts count="15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indexed="10"/>
      <name val="Arial"/>
      <family val="2"/>
    </font>
    <font>
      <b/>
      <sz val="12"/>
      <name val="Arial"/>
      <family val="2"/>
    </font>
    <font>
      <sz val="10"/>
      <name val="Arial"/>
      <family val="2"/>
    </font>
    <font>
      <b/>
      <sz val="10"/>
      <name val="Arial"/>
      <family val="2"/>
    </font>
    <font>
      <sz val="10"/>
      <color indexed="12"/>
      <name val="Arial"/>
      <family val="2"/>
    </font>
    <font>
      <b/>
      <sz val="11"/>
      <name val="Arial"/>
      <family val="2"/>
    </font>
    <font>
      <sz val="8"/>
      <name val="Arial"/>
      <family val="2"/>
    </font>
    <font>
      <b/>
      <sz val="9"/>
      <color indexed="81"/>
      <name val="Tahoma"/>
      <family val="2"/>
    </font>
    <font>
      <sz val="9"/>
      <color indexed="81"/>
      <name val="Tahoma"/>
      <family val="2"/>
    </font>
    <font>
      <sz val="11"/>
      <color rgb="FFFF0000"/>
      <name val="Calibri"/>
      <family val="2"/>
      <scheme val="minor"/>
    </font>
    <font>
      <b/>
      <sz val="11"/>
      <color theme="1"/>
      <name val="Calibri"/>
      <family val="2"/>
      <scheme val="minor"/>
    </font>
    <font>
      <b/>
      <sz val="14"/>
      <color theme="1"/>
      <name val="Calibri"/>
      <family val="2"/>
      <scheme val="minor"/>
    </font>
    <font>
      <sz val="10"/>
      <name val="Geneva"/>
    </font>
    <font>
      <b/>
      <sz val="8"/>
      <name val="Arial"/>
      <family val="2"/>
    </font>
    <font>
      <b/>
      <sz val="10"/>
      <color indexed="8"/>
      <name val="Arial"/>
      <family val="2"/>
    </font>
    <font>
      <i/>
      <sz val="10"/>
      <name val="Arial"/>
      <family val="2"/>
    </font>
    <font>
      <b/>
      <sz val="10"/>
      <color theme="1"/>
      <name val="Calibri"/>
      <family val="2"/>
      <scheme val="minor"/>
    </font>
    <font>
      <sz val="10"/>
      <color theme="1"/>
      <name val="Arial"/>
      <family val="2"/>
    </font>
    <font>
      <b/>
      <sz val="16"/>
      <color theme="1"/>
      <name val="Calibri"/>
      <family val="2"/>
      <scheme val="minor"/>
    </font>
    <font>
      <b/>
      <sz val="11"/>
      <color theme="0"/>
      <name val="Calibri"/>
      <family val="2"/>
      <scheme val="minor"/>
    </font>
    <font>
      <b/>
      <sz val="12"/>
      <color theme="1"/>
      <name val="Calibri"/>
      <family val="2"/>
      <scheme val="minor"/>
    </font>
    <font>
      <sz val="8"/>
      <color rgb="FF000000"/>
      <name val="Arial"/>
      <family val="2"/>
    </font>
    <font>
      <b/>
      <sz val="10"/>
      <color theme="1"/>
      <name val="Arial"/>
      <family val="2"/>
    </font>
    <font>
      <sz val="10"/>
      <color theme="1"/>
      <name val="Arial"/>
      <family val="2"/>
    </font>
    <font>
      <b/>
      <sz val="14"/>
      <color theme="1"/>
      <name val="Arial"/>
      <family val="2"/>
    </font>
    <font>
      <sz val="10"/>
      <color theme="1"/>
      <name val="Times New Roman"/>
      <family val="1"/>
    </font>
    <font>
      <b/>
      <sz val="10"/>
      <color theme="1"/>
      <name val="Times New Roman"/>
      <family val="1"/>
    </font>
    <font>
      <sz val="11"/>
      <color theme="1"/>
      <name val="Arial"/>
      <family val="2"/>
    </font>
    <font>
      <sz val="8"/>
      <color theme="1"/>
      <name val="Helv"/>
    </font>
    <font>
      <sz val="14"/>
      <color theme="1"/>
      <name val="Times New Roman"/>
      <family val="1"/>
    </font>
    <font>
      <sz val="11"/>
      <color theme="1"/>
      <name val="Times New Roman"/>
      <family val="1"/>
    </font>
    <font>
      <sz val="10"/>
      <name val="Times New Roman"/>
      <family val="1"/>
    </font>
    <font>
      <b/>
      <sz val="9"/>
      <color rgb="FFFF0000"/>
      <name val="Calibri"/>
      <family val="2"/>
      <scheme val="minor"/>
    </font>
    <font>
      <b/>
      <sz val="11"/>
      <color rgb="FFFF0000"/>
      <name val="Calibri"/>
      <family val="2"/>
      <scheme val="minor"/>
    </font>
    <font>
      <sz val="8"/>
      <color rgb="FFFF0000"/>
      <name val="Calibri"/>
      <family val="2"/>
      <scheme val="minor"/>
    </font>
    <font>
      <b/>
      <u/>
      <sz val="10"/>
      <name val="Arial"/>
      <family val="2"/>
    </font>
    <font>
      <b/>
      <sz val="9"/>
      <name val="Arial"/>
      <family val="2"/>
    </font>
    <font>
      <b/>
      <u/>
      <sz val="11"/>
      <name val="Arial"/>
      <family val="2"/>
    </font>
    <font>
      <b/>
      <sz val="10"/>
      <color rgb="FFFF0000"/>
      <name val="Arial"/>
      <family val="2"/>
    </font>
    <font>
      <sz val="10"/>
      <color rgb="FFFF0000"/>
      <name val="Arial"/>
      <family val="2"/>
    </font>
    <font>
      <sz val="10"/>
      <color rgb="FF00B050"/>
      <name val="Arial"/>
      <family val="2"/>
    </font>
    <font>
      <u/>
      <sz val="10"/>
      <name val="Arial"/>
      <family val="2"/>
    </font>
    <font>
      <sz val="9"/>
      <name val="Geneva"/>
    </font>
    <font>
      <b/>
      <sz val="10"/>
      <name val="Geneva"/>
    </font>
    <font>
      <b/>
      <sz val="11"/>
      <name val="Calibri"/>
      <family val="2"/>
      <scheme val="minor"/>
    </font>
    <font>
      <b/>
      <sz val="14"/>
      <name val="Arial"/>
      <family val="2"/>
    </font>
    <font>
      <sz val="10"/>
      <name val="Calibri"/>
      <family val="2"/>
      <scheme val="minor"/>
    </font>
    <font>
      <b/>
      <sz val="10"/>
      <name val="Calibri"/>
      <family val="2"/>
      <scheme val="minor"/>
    </font>
    <font>
      <b/>
      <u/>
      <sz val="10"/>
      <name val="Calibri"/>
      <family val="2"/>
      <scheme val="minor"/>
    </font>
    <font>
      <sz val="11"/>
      <name val="Calibri"/>
      <family val="2"/>
      <scheme val="minor"/>
    </font>
    <font>
      <b/>
      <sz val="14"/>
      <color indexed="10"/>
      <name val="Arial"/>
      <family val="2"/>
    </font>
    <font>
      <sz val="9"/>
      <name val="Arial"/>
      <family val="2"/>
    </font>
    <font>
      <u val="singleAccounting"/>
      <sz val="10"/>
      <name val="Arial"/>
      <family val="2"/>
    </font>
    <font>
      <i/>
      <sz val="8"/>
      <color rgb="FF0070C0"/>
      <name val="Arial"/>
      <family val="2"/>
    </font>
    <font>
      <sz val="10"/>
      <color rgb="FF0070C0"/>
      <name val="Arial"/>
      <family val="2"/>
    </font>
    <font>
      <b/>
      <sz val="14"/>
      <name val="Calibri"/>
      <family val="2"/>
      <scheme val="minor"/>
    </font>
    <font>
      <sz val="9"/>
      <name val="Calibri"/>
      <family val="2"/>
      <scheme val="minor"/>
    </font>
    <font>
      <sz val="9"/>
      <color indexed="8"/>
      <name val="Calibri"/>
      <family val="2"/>
      <scheme val="minor"/>
    </font>
    <font>
      <sz val="11"/>
      <color indexed="8"/>
      <name val="Calibri"/>
      <family val="2"/>
      <scheme val="minor"/>
    </font>
    <font>
      <b/>
      <sz val="11"/>
      <color indexed="8"/>
      <name val="Calibri"/>
      <family val="2"/>
      <scheme val="minor"/>
    </font>
    <font>
      <b/>
      <sz val="10"/>
      <color rgb="FF0000FF"/>
      <name val="Times New Roman"/>
      <family val="1"/>
    </font>
    <font>
      <sz val="10"/>
      <color rgb="FF0000FF"/>
      <name val="Times New Roman"/>
      <family val="1"/>
    </font>
    <font>
      <b/>
      <sz val="11"/>
      <color theme="1"/>
      <name val="Times New Roman"/>
      <family val="1"/>
    </font>
    <font>
      <sz val="10"/>
      <color rgb="FFFF0000"/>
      <name val="Cambria"/>
      <family val="2"/>
      <scheme val="major"/>
    </font>
    <font>
      <sz val="10"/>
      <name val="Cambria"/>
      <family val="2"/>
      <scheme val="major"/>
    </font>
    <font>
      <i/>
      <sz val="8"/>
      <color rgb="FF0070C0"/>
      <name val="Calibri"/>
      <family val="2"/>
      <scheme val="minor"/>
    </font>
    <font>
      <sz val="10"/>
      <color rgb="FFFF0000"/>
      <name val="Times New Roman"/>
      <family val="1"/>
    </font>
    <font>
      <sz val="8"/>
      <color rgb="FFFF0000"/>
      <name val="Times New Roman"/>
      <family val="1"/>
    </font>
    <font>
      <sz val="8"/>
      <color rgb="FFFF0000"/>
      <name val="Arial"/>
      <family val="2"/>
    </font>
    <font>
      <sz val="8"/>
      <name val="Calibri"/>
      <family val="2"/>
      <scheme val="minor"/>
    </font>
    <font>
      <sz val="7"/>
      <name val="Calibri"/>
      <family val="2"/>
      <scheme val="minor"/>
    </font>
    <font>
      <sz val="10"/>
      <name val="Arial"/>
      <family val="2"/>
    </font>
    <font>
      <i/>
      <sz val="11"/>
      <color rgb="FF7F7F7F"/>
      <name val="Calibri"/>
      <family val="2"/>
      <scheme val="minor"/>
    </font>
    <font>
      <sz val="11"/>
      <color rgb="FF00B0F0"/>
      <name val="Calibri"/>
      <family val="2"/>
      <scheme val="minor"/>
    </font>
    <font>
      <b/>
      <sz val="11"/>
      <color theme="3" tint="0.3999755851924192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9"/>
      <color theme="1"/>
      <name val="Calibri"/>
      <family val="2"/>
      <scheme val="minor"/>
    </font>
    <font>
      <sz val="9"/>
      <color rgb="FFFF0000"/>
      <name val="Arial"/>
      <family val="2"/>
    </font>
    <font>
      <sz val="14"/>
      <color rgb="FFFF0000"/>
      <name val="Arial"/>
      <family val="2"/>
    </font>
    <font>
      <b/>
      <u val="singleAccounting"/>
      <sz val="11"/>
      <color theme="1"/>
      <name val="Calibri"/>
      <family val="2"/>
      <scheme val="minor"/>
    </font>
    <font>
      <sz val="10"/>
      <name val="Arial"/>
      <family val="2"/>
    </font>
    <font>
      <b/>
      <sz val="11"/>
      <color rgb="FF00B0F0"/>
      <name val="Calibri"/>
      <family val="2"/>
      <scheme val="minor"/>
    </font>
    <font>
      <sz val="11"/>
      <color rgb="FF0070C0"/>
      <name val="Calibri"/>
      <family val="2"/>
      <scheme val="minor"/>
    </font>
    <font>
      <sz val="10"/>
      <color rgb="FF00B0F0"/>
      <name val="Arial"/>
      <family val="2"/>
    </font>
    <font>
      <b/>
      <u/>
      <sz val="11"/>
      <name val="Calibri"/>
      <family val="2"/>
      <scheme val="minor"/>
    </font>
    <font>
      <u/>
      <sz val="9"/>
      <name val="Calibri"/>
      <family val="2"/>
      <scheme val="minor"/>
    </font>
    <font>
      <b/>
      <sz val="12"/>
      <name val="Calibri"/>
      <family val="2"/>
      <scheme val="minor"/>
    </font>
    <font>
      <b/>
      <u/>
      <sz val="14"/>
      <name val="Arial"/>
      <family val="2"/>
    </font>
    <font>
      <i/>
      <sz val="8"/>
      <name val="Arial"/>
      <family val="2"/>
    </font>
    <font>
      <i/>
      <sz val="10"/>
      <color theme="3"/>
      <name val="Arial"/>
      <family val="2"/>
    </font>
    <font>
      <u/>
      <sz val="10"/>
      <color rgb="FF00B050"/>
      <name val="Arial"/>
      <family val="2"/>
    </font>
    <font>
      <b/>
      <u/>
      <sz val="8"/>
      <name val="Arial"/>
      <family val="2"/>
    </font>
    <font>
      <u/>
      <sz val="10"/>
      <color theme="3"/>
      <name val="Arial"/>
      <family val="2"/>
    </font>
    <font>
      <sz val="10"/>
      <color theme="3"/>
      <name val="Arial"/>
      <family val="2"/>
    </font>
    <font>
      <i/>
      <sz val="8"/>
      <color rgb="FFFF0000"/>
      <name val="Arial"/>
      <family val="2"/>
    </font>
    <font>
      <b/>
      <sz val="10"/>
      <color rgb="FF00B0F0"/>
      <name val="Arial"/>
      <family val="2"/>
    </font>
    <font>
      <b/>
      <u/>
      <sz val="10"/>
      <color theme="1"/>
      <name val="Arial"/>
      <family val="2"/>
    </font>
    <font>
      <b/>
      <sz val="10"/>
      <color rgb="FF0070C0"/>
      <name val="Arial"/>
      <family val="2"/>
    </font>
    <font>
      <sz val="20"/>
      <name val="Arial"/>
      <family val="2"/>
    </font>
    <font>
      <b/>
      <sz val="11"/>
      <color rgb="FFFF0000"/>
      <name val="Arial"/>
      <family val="2"/>
    </font>
    <font>
      <b/>
      <sz val="9"/>
      <color rgb="FFFF0000"/>
      <name val="Arial"/>
      <family val="2"/>
    </font>
    <font>
      <i/>
      <sz val="9"/>
      <color rgb="FF00B0F0"/>
      <name val="Arial"/>
      <family val="2"/>
    </font>
    <font>
      <sz val="10"/>
      <color theme="0"/>
      <name val="Arial"/>
      <family val="2"/>
    </font>
    <font>
      <strike/>
      <sz val="10"/>
      <name val="Arial"/>
      <family val="2"/>
    </font>
    <font>
      <b/>
      <strike/>
      <sz val="10"/>
      <name val="Arial"/>
      <family val="2"/>
    </font>
    <font>
      <vertAlign val="superscript"/>
      <sz val="10"/>
      <name val="Arial"/>
      <family val="2"/>
    </font>
    <font>
      <b/>
      <sz val="11"/>
      <color rgb="FF00B0F0"/>
      <name val="Arial"/>
      <family val="2"/>
    </font>
    <font>
      <sz val="10"/>
      <color theme="0" tint="-0.499984740745262"/>
      <name val="Arial"/>
      <family val="2"/>
    </font>
    <font>
      <sz val="9"/>
      <color rgb="FFFF0000"/>
      <name val="Calibri"/>
      <family val="2"/>
      <scheme val="minor"/>
    </font>
    <font>
      <sz val="9"/>
      <color theme="0" tint="-0.499984740745262"/>
      <name val="Calibri"/>
      <family val="2"/>
      <scheme val="minor"/>
    </font>
    <font>
      <b/>
      <i/>
      <sz val="10"/>
      <color rgb="FF0000FF"/>
      <name val="Arial"/>
      <family val="2"/>
    </font>
    <font>
      <b/>
      <i/>
      <u/>
      <sz val="10"/>
      <color rgb="FF0000FF"/>
      <name val="Calibri"/>
      <family val="2"/>
      <scheme val="minor"/>
    </font>
    <font>
      <b/>
      <i/>
      <sz val="9"/>
      <color rgb="FF0000FF"/>
      <name val="Calibri"/>
      <family val="2"/>
      <scheme val="minor"/>
    </font>
    <font>
      <b/>
      <i/>
      <sz val="11"/>
      <color rgb="FF0000FF"/>
      <name val="Calibri"/>
      <family val="2"/>
      <scheme val="minor"/>
    </font>
    <font>
      <sz val="10"/>
      <name val="Arial"/>
      <family val="2"/>
    </font>
    <font>
      <b/>
      <sz val="10"/>
      <color rgb="FFFF0000"/>
      <name val="Times New Roman"/>
      <family val="1"/>
    </font>
    <font>
      <b/>
      <u/>
      <sz val="12"/>
      <name val="Calibri"/>
      <family val="2"/>
      <scheme val="minor"/>
    </font>
    <font>
      <b/>
      <sz val="11"/>
      <color theme="1"/>
      <name val="Arial"/>
      <family val="2"/>
    </font>
    <font>
      <sz val="11"/>
      <color theme="5" tint="-0.249977111117893"/>
      <name val="Calibri"/>
      <family val="2"/>
      <scheme val="minor"/>
    </font>
    <font>
      <sz val="11"/>
      <color theme="0" tint="-0.499984740745262"/>
      <name val="Calibri"/>
      <family val="2"/>
      <scheme val="minor"/>
    </font>
    <font>
      <b/>
      <i/>
      <sz val="11"/>
      <color indexed="8"/>
      <name val="Calibri"/>
      <family val="2"/>
      <scheme val="minor"/>
    </font>
    <font>
      <b/>
      <i/>
      <sz val="11"/>
      <color theme="1"/>
      <name val="Calibri"/>
      <family val="2"/>
      <scheme val="minor"/>
    </font>
    <font>
      <b/>
      <i/>
      <sz val="11"/>
      <name val="Calibri"/>
      <family val="2"/>
      <scheme val="minor"/>
    </font>
    <font>
      <i/>
      <sz val="11"/>
      <color theme="1"/>
      <name val="Calibri"/>
      <family val="2"/>
      <scheme val="minor"/>
    </font>
    <font>
      <b/>
      <i/>
      <sz val="12"/>
      <color indexed="8"/>
      <name val="Calibri"/>
      <family val="2"/>
      <scheme val="minor"/>
    </font>
    <font>
      <b/>
      <i/>
      <sz val="12"/>
      <color theme="1"/>
      <name val="Calibri"/>
      <family val="2"/>
      <scheme val="minor"/>
    </font>
    <font>
      <b/>
      <i/>
      <sz val="12"/>
      <name val="Calibri"/>
      <family val="2"/>
      <scheme val="minor"/>
    </font>
    <font>
      <i/>
      <sz val="12"/>
      <color theme="1"/>
      <name val="Calibri"/>
      <family val="2"/>
      <scheme val="minor"/>
    </font>
    <font>
      <b/>
      <i/>
      <sz val="11"/>
      <color rgb="FF7F7F7F"/>
      <name val="Calibri"/>
      <family val="2"/>
      <scheme val="minor"/>
    </font>
    <font>
      <b/>
      <sz val="9"/>
      <name val="Calibri"/>
      <family val="2"/>
      <scheme val="minor"/>
    </font>
    <font>
      <b/>
      <sz val="10"/>
      <color rgb="FF0000FF"/>
      <name val="Arial"/>
      <family val="2"/>
    </font>
  </fonts>
  <fills count="58">
    <fill>
      <patternFill patternType="none"/>
    </fill>
    <fill>
      <patternFill patternType="gray125"/>
    </fill>
    <fill>
      <patternFill patternType="solid">
        <fgColor rgb="FFFFFF00"/>
        <bgColor indexed="64"/>
      </patternFill>
    </fill>
    <fill>
      <patternFill patternType="solid">
        <fgColor rgb="FFCCFF33"/>
        <bgColor indexed="64"/>
      </patternFill>
    </fill>
    <fill>
      <patternFill patternType="solid">
        <fgColor theme="6"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CC00"/>
        <bgColor indexed="64"/>
      </patternFill>
    </fill>
    <fill>
      <patternFill patternType="solid">
        <fgColor rgb="FFFF0066"/>
        <bgColor indexed="64"/>
      </patternFill>
    </fill>
    <fill>
      <patternFill patternType="solid">
        <fgColor rgb="FFFF0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59999389629810485"/>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CCFFFF"/>
        <bgColor indexed="64"/>
      </patternFill>
    </fill>
    <fill>
      <patternFill patternType="solid">
        <fgColor theme="8"/>
        <bgColor indexed="64"/>
      </patternFill>
    </fill>
    <fill>
      <patternFill patternType="solid">
        <fgColor rgb="FF92D050"/>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C1C6EB"/>
        <bgColor indexed="64"/>
      </patternFill>
    </fill>
  </fills>
  <borders count="118">
    <border>
      <left/>
      <right/>
      <top/>
      <bottom/>
      <diagonal/>
    </border>
    <border>
      <left/>
      <right/>
      <top style="thin">
        <color indexed="64"/>
      </top>
      <bottom/>
      <diagonal/>
    </border>
    <border>
      <left/>
      <right/>
      <top style="thin">
        <color indexed="64"/>
      </top>
      <bottom style="medium">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dotted">
        <color indexed="64"/>
      </top>
      <bottom style="dotted">
        <color indexed="64"/>
      </bottom>
      <diagonal/>
    </border>
    <border>
      <left style="medium">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right/>
      <top style="thin">
        <color indexed="8"/>
      </top>
      <bottom/>
      <diagonal/>
    </border>
    <border>
      <left style="thin">
        <color indexed="8"/>
      </left>
      <right style="thin">
        <color indexed="8"/>
      </right>
      <top style="thin">
        <color indexed="8"/>
      </top>
      <bottom/>
      <diagonal/>
    </border>
    <border>
      <left style="thin">
        <color indexed="8"/>
      </left>
      <right/>
      <top style="thin">
        <color indexed="65"/>
      </top>
      <bottom/>
      <diagonal/>
    </border>
    <border>
      <left style="thin">
        <color indexed="8"/>
      </left>
      <right/>
      <top/>
      <bottom/>
      <diagonal/>
    </border>
    <border>
      <left style="thin">
        <color indexed="8"/>
      </left>
      <right style="thin">
        <color indexed="8"/>
      </right>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double">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auto="1"/>
      </left>
      <right style="medium">
        <color indexed="64"/>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medium">
        <color indexed="64"/>
      </right>
      <top/>
      <bottom style="thin">
        <color indexed="64"/>
      </bottom>
      <diagonal/>
    </border>
    <border>
      <left/>
      <right/>
      <top style="double">
        <color indexed="64"/>
      </top>
      <bottom/>
      <diagonal/>
    </border>
    <border>
      <left style="thin">
        <color indexed="64"/>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right/>
      <top/>
      <bottom style="thin">
        <color auto="1"/>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style="hair">
        <color indexed="64"/>
      </left>
      <right style="thin">
        <color indexed="64"/>
      </right>
      <top/>
      <bottom/>
      <diagonal/>
    </border>
    <border>
      <left/>
      <right style="hair">
        <color indexed="64"/>
      </right>
      <top/>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diagonal/>
    </border>
    <border>
      <left/>
      <right style="thin">
        <color indexed="8"/>
      </right>
      <top style="thin">
        <color indexed="8"/>
      </top>
      <bottom style="thin">
        <color indexed="64"/>
      </bottom>
      <diagonal/>
    </border>
    <border>
      <left/>
      <right style="thick">
        <color rgb="FFFFFF00"/>
      </right>
      <top/>
      <bottom style="thick">
        <color rgb="FFFFFF00"/>
      </bottom>
      <diagonal/>
    </border>
    <border>
      <left/>
      <right/>
      <top/>
      <bottom style="thick">
        <color rgb="FFFFFF00"/>
      </bottom>
      <diagonal/>
    </border>
    <border>
      <left style="thick">
        <color rgb="FFFFFF00"/>
      </left>
      <right/>
      <top/>
      <bottom style="thick">
        <color rgb="FFFFFF00"/>
      </bottom>
      <diagonal/>
    </border>
    <border>
      <left/>
      <right style="thick">
        <color rgb="FFFFFF00"/>
      </right>
      <top/>
      <bottom/>
      <diagonal/>
    </border>
    <border>
      <left style="thick">
        <color rgb="FFFFFF00"/>
      </left>
      <right/>
      <top/>
      <bottom/>
      <diagonal/>
    </border>
    <border>
      <left style="thin">
        <color indexed="64"/>
      </left>
      <right/>
      <top style="thin">
        <color indexed="64"/>
      </top>
      <bottom style="double">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top style="medium">
        <color indexed="64"/>
      </top>
      <bottom style="medium">
        <color indexed="64"/>
      </bottom>
      <diagonal/>
    </border>
    <border>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top style="medium">
        <color indexed="64"/>
      </top>
      <bottom style="thin">
        <color theme="0" tint="-0.34998626667073579"/>
      </bottom>
      <diagonal/>
    </border>
    <border>
      <left style="medium">
        <color indexed="64"/>
      </left>
      <right style="thin">
        <color theme="0" tint="-0.34998626667073579"/>
      </right>
      <top style="medium">
        <color indexed="64"/>
      </top>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auto="1"/>
      </left>
      <right style="thin">
        <color theme="0" tint="-0.34998626667073579"/>
      </right>
      <top/>
      <bottom/>
      <diagonal/>
    </border>
    <border>
      <left/>
      <right style="medium">
        <color indexed="64"/>
      </right>
      <top/>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style="medium">
        <color indexed="64"/>
      </left>
      <right style="thin">
        <color theme="0" tint="-0.34998626667073579"/>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90">
    <xf numFmtId="164" fontId="0" fillId="0" borderId="0">
      <alignment horizontal="left" wrapText="1"/>
    </xf>
    <xf numFmtId="0" fontId="14" fillId="0" borderId="0"/>
    <xf numFmtId="43" fontId="14" fillId="0" borderId="0" applyFont="0" applyFill="0" applyBorder="0" applyAlignment="0" applyProtection="0"/>
    <xf numFmtId="0" fontId="14" fillId="0" borderId="0"/>
    <xf numFmtId="0" fontId="14" fillId="0" borderId="0"/>
    <xf numFmtId="0" fontId="8" fillId="0" borderId="0"/>
    <xf numFmtId="0" fontId="8" fillId="0" borderId="0"/>
    <xf numFmtId="43" fontId="8" fillId="0" borderId="0" applyFont="0" applyFill="0" applyBorder="0" applyAlignment="0" applyProtection="0"/>
    <xf numFmtId="43" fontId="83"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9" fontId="14" fillId="0" borderId="0" applyFont="0" applyFill="0" applyBorder="0" applyAlignment="0" applyProtection="0"/>
    <xf numFmtId="0" fontId="84" fillId="0" borderId="0" applyNumberFormat="0" applyFill="0" applyBorder="0" applyAlignment="0" applyProtection="0"/>
    <xf numFmtId="0" fontId="6" fillId="0" borderId="0"/>
    <xf numFmtId="43" fontId="6" fillId="0" borderId="0" applyFont="0" applyFill="0" applyBorder="0" applyAlignment="0" applyProtection="0"/>
    <xf numFmtId="0" fontId="6" fillId="0" borderId="0"/>
    <xf numFmtId="44" fontId="14" fillId="0" borderId="0" applyFont="0" applyFill="0" applyBorder="0" applyAlignment="0" applyProtection="0"/>
    <xf numFmtId="0" fontId="87" fillId="0" borderId="0" applyNumberFormat="0" applyFill="0" applyBorder="0" applyAlignment="0" applyProtection="0"/>
    <xf numFmtId="0" fontId="88" fillId="0" borderId="67" applyNumberFormat="0" applyFill="0" applyAlignment="0" applyProtection="0"/>
    <xf numFmtId="0" fontId="89" fillId="0" borderId="68" applyNumberFormat="0" applyFill="0" applyAlignment="0" applyProtection="0"/>
    <xf numFmtId="0" fontId="90" fillId="0" borderId="69" applyNumberFormat="0" applyFill="0" applyAlignment="0" applyProtection="0"/>
    <xf numFmtId="0" fontId="90" fillId="0" borderId="0" applyNumberFormat="0" applyFill="0" applyBorder="0" applyAlignment="0" applyProtection="0"/>
    <xf numFmtId="0" fontId="91" fillId="15" borderId="0" applyNumberFormat="0" applyBorder="0" applyAlignment="0" applyProtection="0"/>
    <xf numFmtId="0" fontId="92" fillId="16" borderId="0" applyNumberFormat="0" applyBorder="0" applyAlignment="0" applyProtection="0"/>
    <xf numFmtId="0" fontId="93" fillId="17" borderId="0" applyNumberFormat="0" applyBorder="0" applyAlignment="0" applyProtection="0"/>
    <xf numFmtId="0" fontId="94" fillId="18" borderId="70" applyNumberFormat="0" applyAlignment="0" applyProtection="0"/>
    <xf numFmtId="0" fontId="95" fillId="19" borderId="71" applyNumberFormat="0" applyAlignment="0" applyProtection="0"/>
    <xf numFmtId="0" fontId="96" fillId="19" borderId="70" applyNumberFormat="0" applyAlignment="0" applyProtection="0"/>
    <xf numFmtId="0" fontId="97" fillId="0" borderId="72" applyNumberFormat="0" applyFill="0" applyAlignment="0" applyProtection="0"/>
    <xf numFmtId="0" fontId="31" fillId="20" borderId="73" applyNumberFormat="0" applyAlignment="0" applyProtection="0"/>
    <xf numFmtId="0" fontId="21" fillId="0" borderId="0" applyNumberFormat="0" applyFill="0" applyBorder="0" applyAlignment="0" applyProtection="0"/>
    <xf numFmtId="0" fontId="22" fillId="0" borderId="75" applyNumberFormat="0" applyFill="0" applyAlignment="0" applyProtection="0"/>
    <xf numFmtId="0" fontId="98"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98" fillId="25" borderId="0" applyNumberFormat="0" applyBorder="0" applyAlignment="0" applyProtection="0"/>
    <xf numFmtId="0" fontId="98"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98" fillId="29" borderId="0" applyNumberFormat="0" applyBorder="0" applyAlignment="0" applyProtection="0"/>
    <xf numFmtId="0" fontId="98"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98" fillId="33" borderId="0" applyNumberFormat="0" applyBorder="0" applyAlignment="0" applyProtection="0"/>
    <xf numFmtId="0" fontId="98"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98" fillId="37" borderId="0" applyNumberFormat="0" applyBorder="0" applyAlignment="0" applyProtection="0"/>
    <xf numFmtId="0" fontId="98" fillId="38"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98" fillId="41" borderId="0" applyNumberFormat="0" applyBorder="0" applyAlignment="0" applyProtection="0"/>
    <xf numFmtId="0" fontId="98" fillId="42"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98" fillId="45" borderId="0" applyNumberFormat="0" applyBorder="0" applyAlignment="0" applyProtection="0"/>
    <xf numFmtId="0" fontId="5" fillId="0" borderId="0"/>
    <xf numFmtId="43" fontId="5" fillId="0" borderId="0" applyFont="0" applyFill="0" applyBorder="0" applyAlignment="0" applyProtection="0"/>
    <xf numFmtId="0" fontId="5" fillId="21" borderId="74" applyNumberFormat="0" applyFont="0" applyAlignment="0" applyProtection="0"/>
    <xf numFmtId="0" fontId="14" fillId="0" borderId="0"/>
    <xf numFmtId="0" fontId="99" fillId="0" borderId="0"/>
    <xf numFmtId="0" fontId="4" fillId="0" borderId="0"/>
    <xf numFmtId="44" fontId="4" fillId="0" borderId="0" applyFont="0" applyFill="0" applyBorder="0" applyAlignment="0" applyProtection="0"/>
    <xf numFmtId="9" fontId="10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21" borderId="74" applyNumberFormat="0" applyFont="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164" fontId="14" fillId="0" borderId="0">
      <alignment horizontal="left" wrapText="1"/>
    </xf>
    <xf numFmtId="164" fontId="14" fillId="0" borderId="0">
      <alignment horizontal="left" wrapText="1"/>
    </xf>
    <xf numFmtId="43" fontId="14" fillId="0" borderId="0" applyFont="0" applyFill="0" applyBorder="0" applyAlignment="0" applyProtection="0"/>
    <xf numFmtId="0" fontId="2" fillId="0" borderId="0"/>
    <xf numFmtId="44" fontId="137"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cellStyleXfs>
  <cellXfs count="1094">
    <xf numFmtId="164" fontId="0" fillId="0" borderId="0" xfId="0">
      <alignment horizontal="left" wrapText="1"/>
    </xf>
    <xf numFmtId="0" fontId="22" fillId="0" borderId="0" xfId="0" applyNumberFormat="1" applyFont="1" applyAlignment="1"/>
    <xf numFmtId="164" fontId="22" fillId="0" borderId="0" xfId="0" applyFont="1" applyAlignment="1"/>
    <xf numFmtId="0" fontId="11" fillId="0" borderId="0" xfId="0" applyNumberFormat="1" applyFont="1" applyAlignment="1"/>
    <xf numFmtId="166" fontId="11" fillId="0" borderId="0" xfId="0" applyNumberFormat="1" applyFont="1" applyAlignment="1"/>
    <xf numFmtId="0" fontId="29" fillId="0" borderId="0" xfId="0" applyNumberFormat="1" applyFont="1" applyAlignment="1"/>
    <xf numFmtId="0" fontId="34" fillId="0" borderId="0" xfId="0" applyNumberFormat="1" applyFont="1" applyAlignment="1"/>
    <xf numFmtId="166" fontId="29" fillId="0" borderId="0" xfId="0" applyNumberFormat="1" applyFont="1" applyAlignment="1"/>
    <xf numFmtId="0" fontId="36" fillId="0" borderId="0" xfId="0" applyNumberFormat="1" applyFont="1" applyAlignment="1"/>
    <xf numFmtId="164" fontId="35" fillId="0" borderId="0" xfId="0" applyFont="1">
      <alignment horizontal="left" wrapText="1"/>
    </xf>
    <xf numFmtId="164" fontId="35" fillId="0" borderId="0" xfId="0" applyFont="1" applyAlignment="1"/>
    <xf numFmtId="5" fontId="29" fillId="0" borderId="4" xfId="0" applyNumberFormat="1" applyFont="1" applyBorder="1" applyAlignment="1"/>
    <xf numFmtId="5" fontId="29" fillId="0" borderId="0" xfId="0" applyNumberFormat="1" applyFont="1" applyAlignment="1"/>
    <xf numFmtId="164" fontId="29" fillId="0" borderId="0" xfId="0" applyFont="1">
      <alignment horizontal="left" wrapText="1"/>
    </xf>
    <xf numFmtId="43" fontId="35" fillId="0" borderId="0" xfId="0" applyNumberFormat="1" applyFont="1" applyAlignment="1"/>
    <xf numFmtId="16" fontId="34" fillId="0" borderId="0" xfId="0" applyNumberFormat="1" applyFont="1" applyAlignment="1"/>
    <xf numFmtId="166" fontId="39" fillId="0" borderId="0" xfId="0" applyNumberFormat="1" applyFont="1" applyAlignment="1"/>
    <xf numFmtId="166" fontId="29" fillId="0" borderId="4" xfId="0" applyNumberFormat="1" applyFont="1" applyBorder="1" applyAlignment="1"/>
    <xf numFmtId="5" fontId="39" fillId="0" borderId="0" xfId="0" applyNumberFormat="1" applyFont="1" applyAlignment="1"/>
    <xf numFmtId="0" fontId="40" fillId="0" borderId="0" xfId="0" applyNumberFormat="1" applyFont="1" applyAlignment="1"/>
    <xf numFmtId="170" fontId="37" fillId="0" borderId="0" xfId="0" applyNumberFormat="1" applyFont="1" applyAlignment="1">
      <alignment horizontal="left"/>
    </xf>
    <xf numFmtId="170" fontId="37" fillId="0" borderId="0" xfId="0" applyNumberFormat="1" applyFont="1" applyAlignment="1">
      <alignment horizontal="center"/>
    </xf>
    <xf numFmtId="0" fontId="41" fillId="0" borderId="0" xfId="0" applyNumberFormat="1" applyFont="1" applyAlignment="1">
      <alignment horizontal="left"/>
    </xf>
    <xf numFmtId="166" fontId="37" fillId="0" borderId="0" xfId="0" applyNumberFormat="1" applyFont="1" applyAlignment="1">
      <alignment horizontal="left"/>
    </xf>
    <xf numFmtId="170" fontId="38" fillId="0" borderId="0" xfId="0" applyNumberFormat="1" applyFont="1" applyAlignment="1">
      <alignment horizontal="left"/>
    </xf>
    <xf numFmtId="0" fontId="37" fillId="0" borderId="0" xfId="0" applyNumberFormat="1" applyFont="1" applyAlignment="1">
      <alignment horizontal="center"/>
    </xf>
    <xf numFmtId="166" fontId="37" fillId="0" borderId="3" xfId="0" applyNumberFormat="1" applyFont="1" applyBorder="1" applyAlignment="1">
      <alignment horizontal="left"/>
    </xf>
    <xf numFmtId="170" fontId="37" fillId="0" borderId="0" xfId="0" applyNumberFormat="1" applyFont="1" applyAlignment="1">
      <alignment horizontal="right"/>
    </xf>
    <xf numFmtId="170" fontId="37" fillId="0" borderId="0" xfId="0" applyNumberFormat="1" applyFont="1" applyAlignment="1"/>
    <xf numFmtId="166" fontId="37" fillId="0" borderId="4" xfId="0" applyNumberFormat="1" applyFont="1" applyBorder="1" applyAlignment="1">
      <alignment horizontal="left"/>
    </xf>
    <xf numFmtId="164" fontId="0" fillId="0" borderId="0" xfId="0" applyAlignment="1"/>
    <xf numFmtId="166" fontId="0" fillId="0" borderId="0" xfId="0" applyNumberFormat="1" applyAlignment="1"/>
    <xf numFmtId="166" fontId="0" fillId="0" borderId="3" xfId="0" applyNumberFormat="1" applyBorder="1" applyAlignment="1"/>
    <xf numFmtId="166" fontId="0" fillId="0" borderId="4" xfId="0" applyNumberFormat="1" applyBorder="1" applyAlignment="1"/>
    <xf numFmtId="164" fontId="15" fillId="0" borderId="0" xfId="0" applyFont="1" applyAlignment="1"/>
    <xf numFmtId="5" fontId="39" fillId="3" borderId="0" xfId="0" applyNumberFormat="1" applyFont="1" applyFill="1" applyAlignment="1"/>
    <xf numFmtId="0" fontId="29" fillId="3" borderId="0" xfId="0" applyNumberFormat="1" applyFont="1" applyFill="1" applyAlignment="1"/>
    <xf numFmtId="170" fontId="42" fillId="0" borderId="0" xfId="0" applyNumberFormat="1" applyFont="1" applyAlignment="1">
      <alignment horizontal="left"/>
    </xf>
    <xf numFmtId="0" fontId="38" fillId="0" borderId="0" xfId="0" applyNumberFormat="1" applyFont="1" applyAlignment="1" applyProtection="1">
      <alignment horizontal="centerContinuous"/>
      <protection locked="0"/>
    </xf>
    <xf numFmtId="164" fontId="37" fillId="0" borderId="0" xfId="0" applyFont="1" applyAlignment="1"/>
    <xf numFmtId="164" fontId="37" fillId="0" borderId="0" xfId="0" applyFont="1" applyAlignment="1">
      <alignment horizontal="centerContinuous"/>
    </xf>
    <xf numFmtId="0" fontId="72" fillId="0" borderId="0" xfId="0" applyNumberFormat="1" applyFont="1" applyAlignment="1" applyProtection="1">
      <alignment horizontal="centerContinuous"/>
      <protection locked="0"/>
    </xf>
    <xf numFmtId="164" fontId="73" fillId="0" borderId="0" xfId="0" applyFont="1" applyAlignment="1">
      <alignment horizontal="centerContinuous"/>
    </xf>
    <xf numFmtId="164" fontId="74" fillId="0" borderId="0" xfId="0" applyFont="1" applyAlignment="1">
      <alignment horizontal="centerContinuous"/>
    </xf>
    <xf numFmtId="164" fontId="37" fillId="0" borderId="0" xfId="0" applyFont="1" applyAlignment="1">
      <alignment horizontal="center"/>
    </xf>
    <xf numFmtId="164" fontId="37" fillId="0" borderId="50" xfId="0" applyFont="1" applyBorder="1" applyAlignment="1"/>
    <xf numFmtId="0" fontId="38" fillId="0" borderId="0" xfId="0" quotePrefix="1" applyNumberFormat="1" applyFont="1" applyAlignment="1">
      <alignment horizontal="centerContinuous"/>
    </xf>
    <xf numFmtId="164" fontId="38" fillId="0" borderId="52" xfId="0" applyFont="1" applyBorder="1" applyAlignment="1"/>
    <xf numFmtId="164" fontId="38" fillId="0" borderId="52" xfId="0" applyFont="1" applyBorder="1" applyAlignment="1">
      <alignment horizontal="center"/>
    </xf>
    <xf numFmtId="164" fontId="38" fillId="0" borderId="0" xfId="0" applyFont="1" applyAlignment="1">
      <alignment horizontal="center"/>
    </xf>
    <xf numFmtId="0" fontId="38" fillId="0" borderId="0" xfId="0" applyNumberFormat="1" applyFont="1" applyAlignment="1"/>
    <xf numFmtId="164" fontId="38" fillId="0" borderId="46" xfId="0" applyFont="1" applyBorder="1" applyAlignment="1">
      <alignment horizontal="center"/>
    </xf>
    <xf numFmtId="0" fontId="38" fillId="0" borderId="46" xfId="0" applyNumberFormat="1" applyFont="1" applyBorder="1" applyAlignment="1">
      <alignment horizontal="center"/>
    </xf>
    <xf numFmtId="0" fontId="38" fillId="0" borderId="46" xfId="0" quotePrefix="1" applyNumberFormat="1" applyFont="1" applyBorder="1" applyAlignment="1">
      <alignment horizontal="center"/>
    </xf>
    <xf numFmtId="164" fontId="38" fillId="0" borderId="54" xfId="0" applyFont="1" applyBorder="1" applyAlignment="1">
      <alignment horizontal="center"/>
    </xf>
    <xf numFmtId="0" fontId="37" fillId="0" borderId="0" xfId="0" applyNumberFormat="1" applyFont="1" applyAlignment="1">
      <alignment horizontal="left"/>
    </xf>
    <xf numFmtId="173" fontId="37" fillId="0" borderId="0" xfId="0" quotePrefix="1" applyNumberFormat="1" applyFont="1" applyAlignment="1">
      <alignment horizontal="left"/>
    </xf>
    <xf numFmtId="42" fontId="42" fillId="0" borderId="0" xfId="0" applyNumberFormat="1" applyFont="1" applyAlignment="1"/>
    <xf numFmtId="164" fontId="42" fillId="0" borderId="0" xfId="0" applyFont="1">
      <alignment horizontal="left" wrapText="1"/>
    </xf>
    <xf numFmtId="164" fontId="37" fillId="0" borderId="0" xfId="0" applyFont="1">
      <alignment horizontal="left" wrapText="1"/>
    </xf>
    <xf numFmtId="42" fontId="37" fillId="0" borderId="0" xfId="0" applyNumberFormat="1" applyFont="1">
      <alignment horizontal="left" wrapText="1"/>
    </xf>
    <xf numFmtId="166" fontId="37" fillId="0" borderId="0" xfId="0" applyNumberFormat="1" applyFont="1">
      <alignment horizontal="left" wrapText="1"/>
    </xf>
    <xf numFmtId="164" fontId="37" fillId="0" borderId="0" xfId="0" applyFont="1" applyAlignment="1">
      <alignment horizontal="left"/>
    </xf>
    <xf numFmtId="166" fontId="42" fillId="0" borderId="1" xfId="0" applyNumberFormat="1" applyFont="1" applyBorder="1" applyAlignment="1"/>
    <xf numFmtId="166" fontId="42" fillId="0" borderId="0" xfId="0" applyNumberFormat="1" applyFont="1" applyAlignment="1"/>
    <xf numFmtId="0" fontId="37" fillId="0" borderId="0" xfId="0" applyNumberFormat="1" applyFont="1" applyAlignment="1"/>
    <xf numFmtId="43" fontId="37" fillId="0" borderId="0" xfId="0" applyNumberFormat="1" applyFont="1" applyAlignment="1"/>
    <xf numFmtId="166" fontId="37" fillId="0" borderId="1" xfId="0" applyNumberFormat="1" applyFont="1" applyBorder="1" applyAlignment="1"/>
    <xf numFmtId="166" fontId="37" fillId="0" borderId="0" xfId="0" applyNumberFormat="1" applyFont="1" applyAlignment="1"/>
    <xf numFmtId="9" fontId="37" fillId="0" borderId="0" xfId="0" applyNumberFormat="1" applyFont="1" applyAlignment="1">
      <alignment horizontal="center"/>
    </xf>
    <xf numFmtId="165" fontId="37" fillId="0" borderId="4" xfId="0" applyNumberFormat="1" applyFont="1" applyBorder="1" applyAlignment="1"/>
    <xf numFmtId="0" fontId="10" fillId="0" borderId="0" xfId="0" applyNumberFormat="1" applyFont="1" applyAlignment="1"/>
    <xf numFmtId="42" fontId="46" fillId="0" borderId="0" xfId="0" applyNumberFormat="1" applyFont="1" applyAlignment="1"/>
    <xf numFmtId="0" fontId="75" fillId="0" borderId="0" xfId="0" applyNumberFormat="1" applyFont="1" applyAlignment="1">
      <alignment horizontal="right"/>
    </xf>
    <xf numFmtId="42" fontId="10" fillId="0" borderId="4" xfId="0" applyNumberFormat="1" applyFont="1" applyBorder="1" applyAlignment="1"/>
    <xf numFmtId="0" fontId="76" fillId="0" borderId="0" xfId="0" applyNumberFormat="1" applyFont="1" applyAlignment="1"/>
    <xf numFmtId="42" fontId="10" fillId="0" borderId="1" xfId="0" applyNumberFormat="1" applyFont="1" applyBorder="1" applyAlignment="1"/>
    <xf numFmtId="41" fontId="10" fillId="0" borderId="0" xfId="0" applyNumberFormat="1" applyFont="1" applyAlignment="1"/>
    <xf numFmtId="42" fontId="10" fillId="0" borderId="0" xfId="0" applyNumberFormat="1" applyFont="1" applyAlignment="1"/>
    <xf numFmtId="0" fontId="0" fillId="0" borderId="0" xfId="0" applyNumberFormat="1">
      <alignment horizontal="left" wrapText="1"/>
    </xf>
    <xf numFmtId="166" fontId="0" fillId="0" borderId="0" xfId="0" applyNumberFormat="1">
      <alignment horizontal="left" wrapText="1"/>
    </xf>
    <xf numFmtId="164" fontId="0" fillId="0" borderId="0" xfId="0" quotePrefix="1" applyAlignment="1">
      <alignment horizontal="right" wrapText="1" indent="1"/>
    </xf>
    <xf numFmtId="170" fontId="79" fillId="0" borderId="0" xfId="0" applyNumberFormat="1" applyFont="1" applyAlignment="1">
      <alignment horizontal="right"/>
    </xf>
    <xf numFmtId="43" fontId="0" fillId="0" borderId="0" xfId="0" applyNumberFormat="1">
      <alignment horizontal="left" wrapText="1"/>
    </xf>
    <xf numFmtId="166" fontId="78" fillId="0" borderId="0" xfId="0" applyNumberFormat="1" applyFont="1" applyAlignment="1">
      <alignment horizontal="left"/>
    </xf>
    <xf numFmtId="170" fontId="37" fillId="5" borderId="0" xfId="0" applyNumberFormat="1" applyFont="1" applyFill="1" applyAlignment="1">
      <alignment horizontal="center"/>
    </xf>
    <xf numFmtId="166" fontId="37" fillId="5" borderId="0" xfId="0" applyNumberFormat="1" applyFont="1" applyFill="1" applyAlignment="1">
      <alignment horizontal="left"/>
    </xf>
    <xf numFmtId="166" fontId="37" fillId="5" borderId="3" xfId="0" applyNumberFormat="1" applyFont="1" applyFill="1" applyBorder="1" applyAlignment="1">
      <alignment horizontal="left"/>
    </xf>
    <xf numFmtId="166" fontId="37" fillId="5" borderId="4" xfId="0" applyNumberFormat="1" applyFont="1" applyFill="1" applyBorder="1" applyAlignment="1">
      <alignment horizontal="left"/>
    </xf>
    <xf numFmtId="166" fontId="78" fillId="5" borderId="0" xfId="0" applyNumberFormat="1" applyFont="1" applyFill="1" applyAlignment="1">
      <alignment horizontal="left"/>
    </xf>
    <xf numFmtId="0" fontId="9" fillId="0" borderId="0" xfId="0" applyNumberFormat="1" applyFont="1" applyAlignment="1"/>
    <xf numFmtId="10" fontId="0" fillId="0" borderId="0" xfId="0" applyNumberFormat="1" applyAlignment="1">
      <alignment horizontal="center" wrapText="1"/>
    </xf>
    <xf numFmtId="166" fontId="35" fillId="0" borderId="0" xfId="0" applyNumberFormat="1" applyFont="1" applyAlignment="1"/>
    <xf numFmtId="164" fontId="0" fillId="0" borderId="0" xfId="0" applyAlignment="1">
      <alignment horizontal="right" wrapText="1"/>
    </xf>
    <xf numFmtId="10" fontId="80" fillId="0" borderId="0" xfId="0" applyNumberFormat="1" applyFont="1" applyAlignment="1">
      <alignment horizontal="right"/>
    </xf>
    <xf numFmtId="43" fontId="51" fillId="0" borderId="0" xfId="0" applyNumberFormat="1" applyFont="1" applyAlignment="1"/>
    <xf numFmtId="0" fontId="14" fillId="0" borderId="0" xfId="1" applyAlignment="1">
      <alignment horizontal="right" vertical="center"/>
    </xf>
    <xf numFmtId="0" fontId="14" fillId="7" borderId="0" xfId="1" applyFill="1" applyAlignment="1">
      <alignment horizontal="right" vertical="center"/>
    </xf>
    <xf numFmtId="166" fontId="14" fillId="0" borderId="9" xfId="2" applyNumberFormat="1" applyFill="1" applyBorder="1" applyAlignment="1">
      <alignment vertical="center"/>
    </xf>
    <xf numFmtId="0" fontId="14" fillId="7" borderId="0" xfId="1" applyFill="1" applyAlignment="1">
      <alignment horizontal="right"/>
    </xf>
    <xf numFmtId="0" fontId="14" fillId="7" borderId="0" xfId="1" applyFill="1" applyAlignment="1">
      <alignment horizontal="right" vertical="center" wrapText="1"/>
    </xf>
    <xf numFmtId="0" fontId="14" fillId="0" borderId="40" xfId="1" applyBorder="1" applyAlignment="1">
      <alignment horizontal="right" vertical="center"/>
    </xf>
    <xf numFmtId="166" fontId="14" fillId="0" borderId="39" xfId="2" applyNumberFormat="1" applyFill="1" applyBorder="1" applyAlignment="1">
      <alignment vertical="center"/>
    </xf>
    <xf numFmtId="0" fontId="15" fillId="0" borderId="0" xfId="4" applyFont="1" applyAlignment="1">
      <alignment horizontal="right"/>
    </xf>
    <xf numFmtId="166" fontId="14" fillId="0" borderId="18" xfId="2" applyNumberFormat="1" applyFill="1" applyBorder="1"/>
    <xf numFmtId="0" fontId="14" fillId="0" borderId="0" xfId="1"/>
    <xf numFmtId="5" fontId="39" fillId="10" borderId="0" xfId="0" applyNumberFormat="1" applyFont="1" applyFill="1" applyAlignment="1"/>
    <xf numFmtId="0" fontId="29" fillId="10" borderId="0" xfId="0" applyNumberFormat="1" applyFont="1" applyFill="1" applyAlignment="1">
      <alignment horizontal="right"/>
    </xf>
    <xf numFmtId="0" fontId="11" fillId="10" borderId="0" xfId="0" applyNumberFormat="1" applyFont="1" applyFill="1" applyAlignment="1"/>
    <xf numFmtId="0" fontId="6" fillId="0" borderId="0" xfId="15"/>
    <xf numFmtId="0" fontId="6" fillId="0" borderId="0" xfId="15" applyAlignment="1">
      <alignment horizontal="center"/>
    </xf>
    <xf numFmtId="166" fontId="82" fillId="0" borderId="0" xfId="15" applyNumberFormat="1" applyFont="1" applyAlignment="1">
      <alignment horizontal="center"/>
    </xf>
    <xf numFmtId="166" fontId="81" fillId="0" borderId="0" xfId="15" applyNumberFormat="1" applyFont="1" applyAlignment="1">
      <alignment horizontal="center"/>
    </xf>
    <xf numFmtId="0" fontId="59" fillId="0" borderId="0" xfId="15" applyFont="1"/>
    <xf numFmtId="166" fontId="58" fillId="0" borderId="0" xfId="15" applyNumberFormat="1" applyFont="1" applyAlignment="1">
      <alignment horizontal="center"/>
    </xf>
    <xf numFmtId="0" fontId="58" fillId="0" borderId="0" xfId="15" applyFont="1"/>
    <xf numFmtId="165" fontId="58" fillId="0" borderId="0" xfId="15" applyNumberFormat="1" applyFont="1" applyAlignment="1">
      <alignment horizontal="center"/>
    </xf>
    <xf numFmtId="0" fontId="60" fillId="0" borderId="0" xfId="15" applyFont="1"/>
    <xf numFmtId="42" fontId="60" fillId="0" borderId="0" xfId="15" applyNumberFormat="1" applyFont="1"/>
    <xf numFmtId="42" fontId="22" fillId="0" borderId="0" xfId="15" applyNumberFormat="1" applyFont="1"/>
    <xf numFmtId="0" fontId="21" fillId="0" borderId="0" xfId="15" applyFont="1"/>
    <xf numFmtId="166" fontId="61" fillId="0" borderId="48" xfId="15" applyNumberFormat="1" applyFont="1" applyBorder="1"/>
    <xf numFmtId="0" fontId="70" fillId="0" borderId="46" xfId="15" applyFont="1" applyBorder="1" applyAlignment="1">
      <alignment horizontal="left"/>
    </xf>
    <xf numFmtId="0" fontId="68" fillId="0" borderId="34" xfId="15" applyFont="1" applyBorder="1" applyAlignment="1">
      <alignment horizontal="left"/>
    </xf>
    <xf numFmtId="0" fontId="70" fillId="0" borderId="0" xfId="15" applyFont="1"/>
    <xf numFmtId="166" fontId="58" fillId="0" borderId="8" xfId="15" applyNumberFormat="1" applyFont="1" applyBorder="1"/>
    <xf numFmtId="0" fontId="84" fillId="0" borderId="0" xfId="14"/>
    <xf numFmtId="0" fontId="69" fillId="0" borderId="33" xfId="15" applyFont="1" applyBorder="1" applyAlignment="1">
      <alignment horizontal="left"/>
    </xf>
    <xf numFmtId="0" fontId="71" fillId="0" borderId="42" xfId="15" applyFont="1" applyBorder="1"/>
    <xf numFmtId="42" fontId="61" fillId="0" borderId="7" xfId="15" applyNumberFormat="1" applyFont="1" applyBorder="1"/>
    <xf numFmtId="42" fontId="61" fillId="0" borderId="8" xfId="15" applyNumberFormat="1" applyFont="1" applyBorder="1"/>
    <xf numFmtId="0" fontId="68" fillId="0" borderId="33" xfId="15" applyFont="1" applyBorder="1" applyAlignment="1">
      <alignment horizontal="left"/>
    </xf>
    <xf numFmtId="0" fontId="70" fillId="0" borderId="44" xfId="15" applyFont="1" applyBorder="1"/>
    <xf numFmtId="0" fontId="68" fillId="0" borderId="44" xfId="15" applyFont="1" applyBorder="1" applyAlignment="1">
      <alignment horizontal="center"/>
    </xf>
    <xf numFmtId="0" fontId="28" fillId="0" borderId="48" xfId="15" applyFont="1" applyBorder="1" applyAlignment="1">
      <alignment horizontal="center" wrapText="1"/>
    </xf>
    <xf numFmtId="0" fontId="68" fillId="0" borderId="43" xfId="15" applyFont="1" applyBorder="1" applyAlignment="1">
      <alignment horizontal="left"/>
    </xf>
    <xf numFmtId="0" fontId="6" fillId="0" borderId="0" xfId="15" applyAlignment="1">
      <alignment horizontal="centerContinuous"/>
    </xf>
    <xf numFmtId="0" fontId="61" fillId="0" borderId="0" xfId="15" applyFont="1" applyAlignment="1">
      <alignment horizontal="center"/>
    </xf>
    <xf numFmtId="0" fontId="67" fillId="0" borderId="0" xfId="15" applyFont="1" applyAlignment="1">
      <alignment horizontal="center"/>
    </xf>
    <xf numFmtId="0" fontId="32" fillId="0" borderId="0" xfId="17" applyFont="1" applyAlignment="1">
      <alignment vertical="top"/>
    </xf>
    <xf numFmtId="0" fontId="30" fillId="0" borderId="0" xfId="15" applyFont="1"/>
    <xf numFmtId="0" fontId="32" fillId="0" borderId="0" xfId="15" applyFont="1"/>
    <xf numFmtId="0" fontId="67" fillId="0" borderId="0" xfId="15" applyFont="1" applyAlignment="1">
      <alignment horizontal="left"/>
    </xf>
    <xf numFmtId="165" fontId="0" fillId="0" borderId="0" xfId="18" applyNumberFormat="1" applyFont="1" applyFill="1" applyAlignment="1"/>
    <xf numFmtId="43" fontId="0" fillId="0" borderId="0" xfId="8" applyFont="1"/>
    <xf numFmtId="0" fontId="28" fillId="12" borderId="38" xfId="15" applyFont="1" applyFill="1" applyBorder="1" applyAlignment="1">
      <alignment horizontal="center" wrapText="1"/>
    </xf>
    <xf numFmtId="164" fontId="61" fillId="0" borderId="33" xfId="0" applyFont="1" applyBorder="1" applyAlignment="1">
      <alignment horizontal="center"/>
    </xf>
    <xf numFmtId="0" fontId="70" fillId="0" borderId="0" xfId="0" applyNumberFormat="1" applyFont="1" applyAlignment="1">
      <alignment horizontal="left"/>
    </xf>
    <xf numFmtId="164" fontId="34" fillId="0" borderId="0" xfId="0" applyFont="1" applyAlignment="1"/>
    <xf numFmtId="166" fontId="5" fillId="0" borderId="0" xfId="59" applyNumberFormat="1" applyFont="1" applyFill="1"/>
    <xf numFmtId="0" fontId="65" fillId="0" borderId="0" xfId="1" applyFont="1" applyAlignment="1">
      <alignment horizontal="right"/>
    </xf>
    <xf numFmtId="166" fontId="0" fillId="0" borderId="0" xfId="59" applyNumberFormat="1" applyFont="1"/>
    <xf numFmtId="166" fontId="0" fillId="0" borderId="0" xfId="59" applyNumberFormat="1" applyFont="1" applyFill="1"/>
    <xf numFmtId="0" fontId="35" fillId="0" borderId="0" xfId="0" quotePrefix="1" applyNumberFormat="1" applyFont="1" applyAlignment="1">
      <alignment horizontal="right"/>
    </xf>
    <xf numFmtId="0" fontId="35" fillId="0" borderId="0" xfId="0" applyNumberFormat="1" applyFont="1" applyAlignment="1"/>
    <xf numFmtId="0" fontId="101" fillId="0" borderId="0" xfId="1" applyFont="1" applyAlignment="1">
      <alignment horizontal="left"/>
    </xf>
    <xf numFmtId="0" fontId="15" fillId="46" borderId="55" xfId="61" applyFont="1" applyFill="1" applyBorder="1" applyAlignment="1">
      <alignment horizontal="center" wrapText="1"/>
    </xf>
    <xf numFmtId="0" fontId="100" fillId="0" borderId="0" xfId="1" applyFont="1" applyAlignment="1">
      <alignment horizontal="left" vertical="top" wrapText="1"/>
    </xf>
    <xf numFmtId="0" fontId="14" fillId="0" borderId="41" xfId="1" applyBorder="1" applyAlignment="1">
      <alignment horizontal="right"/>
    </xf>
    <xf numFmtId="0" fontId="15" fillId="0" borderId="76" xfId="61" applyFont="1" applyBorder="1" applyAlignment="1">
      <alignment horizontal="center" wrapText="1"/>
    </xf>
    <xf numFmtId="0" fontId="5" fillId="0" borderId="0" xfId="58"/>
    <xf numFmtId="166" fontId="9" fillId="0" borderId="0" xfId="8" applyNumberFormat="1" applyFont="1" applyAlignment="1"/>
    <xf numFmtId="42" fontId="10" fillId="0" borderId="44" xfId="0" applyNumberFormat="1" applyFont="1" applyBorder="1" applyAlignment="1"/>
    <xf numFmtId="0" fontId="4" fillId="0" borderId="0" xfId="63"/>
    <xf numFmtId="165" fontId="4" fillId="0" borderId="0" xfId="63" applyNumberFormat="1"/>
    <xf numFmtId="0" fontId="22" fillId="0" borderId="0" xfId="63" applyFont="1"/>
    <xf numFmtId="165" fontId="102" fillId="0" borderId="0" xfId="64" applyNumberFormat="1" applyFont="1"/>
    <xf numFmtId="0" fontId="15" fillId="0" borderId="0" xfId="63" applyFont="1" applyAlignment="1">
      <alignment horizontal="left"/>
    </xf>
    <xf numFmtId="165" fontId="22" fillId="0" borderId="0" xfId="64" applyNumberFormat="1" applyFont="1"/>
    <xf numFmtId="0" fontId="14" fillId="0" borderId="0" xfId="63" applyFont="1" applyAlignment="1">
      <alignment horizontal="left"/>
    </xf>
    <xf numFmtId="44" fontId="4" fillId="0" borderId="0" xfId="63" applyNumberFormat="1"/>
    <xf numFmtId="0" fontId="22" fillId="0" borderId="0" xfId="63" applyFont="1" applyAlignment="1">
      <alignment horizontal="right"/>
    </xf>
    <xf numFmtId="0" fontId="14" fillId="9" borderId="0" xfId="63" applyFont="1" applyFill="1" applyAlignment="1">
      <alignment horizontal="left"/>
    </xf>
    <xf numFmtId="0" fontId="14" fillId="47" borderId="0" xfId="63" applyFont="1" applyFill="1" applyAlignment="1">
      <alignment horizontal="left"/>
    </xf>
    <xf numFmtId="0" fontId="15" fillId="0" borderId="0" xfId="63" applyFont="1" applyAlignment="1">
      <alignment horizontal="right"/>
    </xf>
    <xf numFmtId="0" fontId="15" fillId="0" borderId="0" xfId="63" applyFont="1"/>
    <xf numFmtId="0" fontId="14" fillId="9" borderId="0" xfId="63" applyFont="1" applyFill="1"/>
    <xf numFmtId="0" fontId="14" fillId="47" borderId="0" xfId="63" applyFont="1" applyFill="1"/>
    <xf numFmtId="165" fontId="15" fillId="0" borderId="0" xfId="63" applyNumberFormat="1" applyFont="1"/>
    <xf numFmtId="10" fontId="35" fillId="0" borderId="0" xfId="65" applyNumberFormat="1" applyFont="1" applyFill="1" applyAlignment="1"/>
    <xf numFmtId="166" fontId="0" fillId="13" borderId="0" xfId="0" applyNumberFormat="1" applyFill="1">
      <alignment horizontal="left" wrapText="1"/>
    </xf>
    <xf numFmtId="165" fontId="0" fillId="13" borderId="0" xfId="0" applyNumberFormat="1" applyFill="1">
      <alignment horizontal="left" wrapText="1"/>
    </xf>
    <xf numFmtId="0" fontId="2" fillId="0" borderId="0" xfId="82" applyNumberFormat="1" applyFont="1" applyAlignment="1"/>
    <xf numFmtId="165" fontId="2" fillId="0" borderId="0" xfId="18" applyNumberFormat="1" applyFont="1" applyAlignment="1"/>
    <xf numFmtId="44" fontId="2" fillId="0" borderId="0" xfId="18" applyFont="1" applyAlignment="1"/>
    <xf numFmtId="5" fontId="2" fillId="0" borderId="19" xfId="82" applyNumberFormat="1" applyFont="1" applyBorder="1" applyAlignment="1"/>
    <xf numFmtId="5" fontId="2" fillId="0" borderId="0" xfId="82" applyNumberFormat="1" applyFont="1" applyAlignment="1"/>
    <xf numFmtId="5" fontId="2" fillId="0" borderId="4" xfId="82" applyNumberFormat="1" applyFont="1" applyBorder="1" applyAlignment="1"/>
    <xf numFmtId="0" fontId="21" fillId="0" borderId="0" xfId="82" applyNumberFormat="1" applyFont="1" applyAlignment="1"/>
    <xf numFmtId="5" fontId="21" fillId="0" borderId="0" xfId="82" applyNumberFormat="1" applyFont="1" applyAlignment="1"/>
    <xf numFmtId="0" fontId="44" fillId="0" borderId="0" xfId="82" applyNumberFormat="1" applyFont="1" applyAlignment="1">
      <alignment horizontal="right"/>
    </xf>
    <xf numFmtId="37" fontId="45" fillId="0" borderId="0" xfId="82" applyNumberFormat="1" applyFont="1" applyAlignment="1">
      <alignment horizontal="center"/>
    </xf>
    <xf numFmtId="164" fontId="14" fillId="0" borderId="0" xfId="82">
      <alignment horizontal="left" wrapText="1"/>
    </xf>
    <xf numFmtId="5" fontId="2" fillId="6" borderId="18" xfId="82" applyNumberFormat="1" applyFont="1" applyFill="1" applyBorder="1" applyAlignment="1"/>
    <xf numFmtId="5" fontId="2" fillId="6" borderId="17" xfId="82" applyNumberFormat="1" applyFont="1" applyFill="1" applyBorder="1" applyAlignment="1"/>
    <xf numFmtId="5" fontId="2" fillId="6" borderId="16" xfId="82" applyNumberFormat="1" applyFont="1" applyFill="1" applyBorder="1" applyAlignment="1"/>
    <xf numFmtId="0" fontId="22" fillId="6" borderId="15" xfId="82" applyNumberFormat="1" applyFont="1" applyFill="1" applyBorder="1" applyAlignment="1">
      <alignment horizontal="right"/>
    </xf>
    <xf numFmtId="37" fontId="2" fillId="6" borderId="9" xfId="82" applyNumberFormat="1" applyFont="1" applyFill="1" applyBorder="1" applyAlignment="1"/>
    <xf numFmtId="0" fontId="2" fillId="6" borderId="0" xfId="82" applyNumberFormat="1" applyFont="1" applyFill="1" applyAlignment="1"/>
    <xf numFmtId="0" fontId="2" fillId="6" borderId="8" xfId="82" applyNumberFormat="1" applyFont="1" applyFill="1" applyBorder="1" applyAlignment="1"/>
    <xf numFmtId="0" fontId="2" fillId="6" borderId="10" xfId="82" applyNumberFormat="1" applyFont="1" applyFill="1" applyBorder="1" applyAlignment="1"/>
    <xf numFmtId="0" fontId="2" fillId="6" borderId="7" xfId="82" applyNumberFormat="1" applyFont="1" applyFill="1" applyBorder="1" applyAlignment="1"/>
    <xf numFmtId="0" fontId="2" fillId="6" borderId="6" xfId="82" applyNumberFormat="1" applyFont="1" applyFill="1" applyBorder="1" applyAlignment="1">
      <alignment horizontal="right"/>
    </xf>
    <xf numFmtId="5" fontId="2" fillId="6" borderId="9" xfId="82" applyNumberFormat="1" applyFont="1" applyFill="1" applyBorder="1" applyAlignment="1"/>
    <xf numFmtId="5" fontId="2" fillId="6" borderId="0" xfId="82" applyNumberFormat="1" applyFont="1" applyFill="1" applyAlignment="1"/>
    <xf numFmtId="5" fontId="2" fillId="6" borderId="8" xfId="82" applyNumberFormat="1" applyFont="1" applyFill="1" applyBorder="1" applyAlignment="1"/>
    <xf numFmtId="5" fontId="2" fillId="6" borderId="7" xfId="82" applyNumberFormat="1" applyFont="1" applyFill="1" applyBorder="1" applyAlignment="1"/>
    <xf numFmtId="37" fontId="2" fillId="6" borderId="14" xfId="82" applyNumberFormat="1" applyFont="1" applyFill="1" applyBorder="1" applyAlignment="1"/>
    <xf numFmtId="0" fontId="2" fillId="6" borderId="44" xfId="82" applyNumberFormat="1" applyFont="1" applyFill="1" applyBorder="1" applyAlignment="1"/>
    <xf numFmtId="0" fontId="2" fillId="6" borderId="45" xfId="82" applyNumberFormat="1" applyFont="1" applyFill="1" applyBorder="1" applyAlignment="1"/>
    <xf numFmtId="0" fontId="2" fillId="6" borderId="13" xfId="82" applyNumberFormat="1" applyFont="1" applyFill="1" applyBorder="1" applyAlignment="1"/>
    <xf numFmtId="0" fontId="2" fillId="6" borderId="12" xfId="82" applyNumberFormat="1" applyFont="1" applyFill="1" applyBorder="1" applyAlignment="1">
      <alignment horizontal="right"/>
    </xf>
    <xf numFmtId="0" fontId="22" fillId="6" borderId="55" xfId="82" applyNumberFormat="1" applyFont="1" applyFill="1" applyBorder="1" applyAlignment="1">
      <alignment horizontal="center" wrapText="1"/>
    </xf>
    <xf numFmtId="0" fontId="22" fillId="6" borderId="56" xfId="82" applyNumberFormat="1" applyFont="1" applyFill="1" applyBorder="1" applyAlignment="1">
      <alignment horizontal="center"/>
    </xf>
    <xf numFmtId="0" fontId="22" fillId="6" borderId="57" xfId="82" applyNumberFormat="1" applyFont="1" applyFill="1" applyBorder="1" applyAlignment="1">
      <alignment horizontal="center"/>
    </xf>
    <xf numFmtId="0" fontId="22" fillId="6" borderId="66" xfId="82" applyNumberFormat="1" applyFont="1" applyFill="1" applyBorder="1" applyAlignment="1">
      <alignment horizontal="right"/>
    </xf>
    <xf numFmtId="5" fontId="22" fillId="0" borderId="0" xfId="82" applyNumberFormat="1" applyFont="1" applyAlignment="1"/>
    <xf numFmtId="0" fontId="22" fillId="0" borderId="0" xfId="82" applyNumberFormat="1" applyFont="1" applyAlignment="1"/>
    <xf numFmtId="5" fontId="61" fillId="0" borderId="0" xfId="82" quotePrefix="1" applyNumberFormat="1" applyFont="1" applyAlignment="1">
      <alignment horizontal="center"/>
    </xf>
    <xf numFmtId="5" fontId="61" fillId="0" borderId="8" xfId="82" quotePrefix="1" applyNumberFormat="1" applyFont="1" applyBorder="1" applyAlignment="1">
      <alignment horizontal="center"/>
    </xf>
    <xf numFmtId="0" fontId="22" fillId="0" borderId="0" xfId="82" applyNumberFormat="1" applyFont="1" applyAlignment="1">
      <alignment horizontal="right"/>
    </xf>
    <xf numFmtId="0" fontId="2" fillId="0" borderId="0" xfId="82" applyNumberFormat="1" applyFont="1" applyAlignment="1">
      <alignment horizontal="right"/>
    </xf>
    <xf numFmtId="5" fontId="22" fillId="0" borderId="8" xfId="82" applyNumberFormat="1" applyFont="1" applyBorder="1" applyAlignment="1"/>
    <xf numFmtId="5" fontId="2" fillId="0" borderId="8" xfId="82" applyNumberFormat="1" applyFont="1" applyBorder="1" applyAlignment="1"/>
    <xf numFmtId="17" fontId="2" fillId="0" borderId="0" xfId="82" applyNumberFormat="1" applyFont="1" applyAlignment="1"/>
    <xf numFmtId="17" fontId="22" fillId="0" borderId="0" xfId="82" applyNumberFormat="1" applyFont="1" applyAlignment="1">
      <alignment horizontal="center" wrapText="1"/>
    </xf>
    <xf numFmtId="17" fontId="56" fillId="0" borderId="0" xfId="82" applyNumberFormat="1" applyFont="1" applyAlignment="1">
      <alignment horizontal="center"/>
    </xf>
    <xf numFmtId="17" fontId="22" fillId="0" borderId="0" xfId="82" applyNumberFormat="1" applyFont="1" applyAlignment="1">
      <alignment horizontal="center"/>
    </xf>
    <xf numFmtId="17" fontId="104" fillId="0" borderId="8" xfId="82" applyNumberFormat="1" applyFont="1" applyBorder="1" applyAlignment="1">
      <alignment horizontal="center"/>
    </xf>
    <xf numFmtId="0" fontId="2" fillId="0" borderId="0" xfId="82" applyNumberFormat="1" applyFont="1" applyAlignment="1">
      <alignment horizontal="center"/>
    </xf>
    <xf numFmtId="0" fontId="23" fillId="0" borderId="0" xfId="82" applyNumberFormat="1" applyFont="1" applyAlignment="1"/>
    <xf numFmtId="164" fontId="14" fillId="0" borderId="0" xfId="83">
      <alignment horizontal="left" wrapText="1"/>
    </xf>
    <xf numFmtId="164" fontId="14" fillId="0" borderId="0" xfId="83" applyAlignment="1"/>
    <xf numFmtId="166" fontId="15" fillId="49" borderId="11" xfId="83" applyNumberFormat="1" applyFont="1" applyFill="1" applyBorder="1" applyAlignment="1"/>
    <xf numFmtId="166" fontId="15" fillId="49" borderId="46" xfId="83" applyNumberFormat="1" applyFont="1" applyFill="1" applyBorder="1" applyAlignment="1"/>
    <xf numFmtId="0" fontId="55" fillId="49" borderId="34" xfId="83" applyNumberFormat="1" applyFont="1" applyFill="1" applyBorder="1" applyAlignment="1"/>
    <xf numFmtId="166" fontId="14" fillId="49" borderId="8" xfId="83" applyNumberFormat="1" applyFill="1" applyBorder="1" applyAlignment="1"/>
    <xf numFmtId="166" fontId="14" fillId="49" borderId="0" xfId="83" applyNumberFormat="1" applyFill="1" applyAlignment="1"/>
    <xf numFmtId="0" fontId="24" fillId="49" borderId="33" xfId="83" applyNumberFormat="1" applyFont="1" applyFill="1" applyBorder="1" applyAlignment="1"/>
    <xf numFmtId="0" fontId="14" fillId="49" borderId="33" xfId="83" applyNumberFormat="1" applyFill="1" applyBorder="1" applyAlignment="1"/>
    <xf numFmtId="166" fontId="14" fillId="49" borderId="45" xfId="83" applyNumberFormat="1" applyFill="1" applyBorder="1" applyAlignment="1"/>
    <xf numFmtId="166" fontId="14" fillId="49" borderId="44" xfId="83" applyNumberFormat="1" applyFill="1" applyBorder="1" applyAlignment="1"/>
    <xf numFmtId="0" fontId="24" fillId="49" borderId="32" xfId="83" applyNumberFormat="1" applyFont="1" applyFill="1" applyBorder="1" applyAlignment="1"/>
    <xf numFmtId="166" fontId="14" fillId="0" borderId="31" xfId="83" applyNumberFormat="1" applyBorder="1" applyAlignment="1"/>
    <xf numFmtId="166" fontId="14" fillId="0" borderId="30" xfId="83" applyNumberFormat="1" applyBorder="1" applyAlignment="1"/>
    <xf numFmtId="166" fontId="14" fillId="0" borderId="28" xfId="83" applyNumberFormat="1" applyBorder="1" applyAlignment="1"/>
    <xf numFmtId="164" fontId="14" fillId="0" borderId="29" xfId="83" applyBorder="1" applyAlignment="1"/>
    <xf numFmtId="164" fontId="14" fillId="0" borderId="28" xfId="83" applyBorder="1" applyAlignment="1"/>
    <xf numFmtId="166" fontId="14" fillId="50" borderId="24" xfId="83" applyNumberFormat="1" applyFill="1" applyBorder="1" applyAlignment="1"/>
    <xf numFmtId="166" fontId="14" fillId="50" borderId="23" xfId="83" applyNumberFormat="1" applyFill="1" applyBorder="1" applyAlignment="1"/>
    <xf numFmtId="166" fontId="14" fillId="50" borderId="20" xfId="83" applyNumberFormat="1" applyFill="1" applyBorder="1" applyAlignment="1"/>
    <xf numFmtId="164" fontId="14" fillId="50" borderId="21" xfId="83" applyFill="1" applyBorder="1" applyAlignment="1"/>
    <xf numFmtId="164" fontId="14" fillId="50" borderId="20" xfId="83" applyFill="1" applyBorder="1" applyAlignment="1"/>
    <xf numFmtId="166" fontId="14" fillId="0" borderId="27" xfId="83" applyNumberFormat="1" applyBorder="1" applyAlignment="1"/>
    <xf numFmtId="166" fontId="14" fillId="0" borderId="0" xfId="83" applyNumberFormat="1" applyAlignment="1"/>
    <xf numFmtId="166" fontId="106" fillId="0" borderId="0" xfId="83" applyNumberFormat="1" applyFont="1" applyAlignment="1"/>
    <xf numFmtId="166" fontId="14" fillId="0" borderId="26" xfId="83" applyNumberFormat="1" applyBorder="1" applyAlignment="1"/>
    <xf numFmtId="164" fontId="14" fillId="0" borderId="26" xfId="83" applyBorder="1" applyAlignment="1"/>
    <xf numFmtId="164" fontId="14" fillId="0" borderId="25" xfId="83" applyBorder="1" applyAlignment="1"/>
    <xf numFmtId="166" fontId="14" fillId="0" borderId="24" xfId="83" applyNumberFormat="1" applyBorder="1" applyAlignment="1"/>
    <xf numFmtId="166" fontId="14" fillId="0" borderId="23" xfId="83" applyNumberFormat="1" applyBorder="1" applyAlignment="1"/>
    <xf numFmtId="166" fontId="14" fillId="0" borderId="20" xfId="83" applyNumberFormat="1" applyBorder="1" applyAlignment="1"/>
    <xf numFmtId="164" fontId="14" fillId="0" borderId="20" xfId="83" applyBorder="1" applyAlignment="1"/>
    <xf numFmtId="164" fontId="14" fillId="0" borderId="21" xfId="83" applyBorder="1" applyAlignment="1"/>
    <xf numFmtId="164" fontId="14" fillId="0" borderId="24" xfId="83" applyBorder="1" applyAlignment="1"/>
    <xf numFmtId="172" fontId="14" fillId="0" borderId="23" xfId="83" applyNumberFormat="1" applyBorder="1" applyAlignment="1">
      <alignment horizontal="left"/>
    </xf>
    <xf numFmtId="172" fontId="14" fillId="0" borderId="20" xfId="83" applyNumberFormat="1" applyBorder="1" applyAlignment="1">
      <alignment horizontal="left"/>
    </xf>
    <xf numFmtId="164" fontId="14" fillId="0" borderId="22" xfId="83" applyBorder="1" applyAlignment="1"/>
    <xf numFmtId="164" fontId="15" fillId="3" borderId="0" xfId="83" applyFont="1" applyFill="1" applyAlignment="1"/>
    <xf numFmtId="166" fontId="14" fillId="49" borderId="11" xfId="83" applyNumberFormat="1" applyFill="1" applyBorder="1" applyAlignment="1"/>
    <xf numFmtId="166" fontId="14" fillId="49" borderId="46" xfId="83" applyNumberFormat="1" applyFill="1" applyBorder="1" applyAlignment="1"/>
    <xf numFmtId="0" fontId="15" fillId="49" borderId="34" xfId="83" applyNumberFormat="1" applyFont="1" applyFill="1" applyBorder="1" applyAlignment="1"/>
    <xf numFmtId="0" fontId="15" fillId="49" borderId="33" xfId="83" applyNumberFormat="1" applyFont="1" applyFill="1" applyBorder="1" applyAlignment="1"/>
    <xf numFmtId="166" fontId="14" fillId="49" borderId="1" xfId="83" applyNumberFormat="1" applyFill="1" applyBorder="1" applyAlignment="1"/>
    <xf numFmtId="0" fontId="15" fillId="49" borderId="32" xfId="83" applyNumberFormat="1" applyFont="1" applyFill="1" applyBorder="1" applyAlignment="1"/>
    <xf numFmtId="172" fontId="14" fillId="0" borderId="77" xfId="83" applyNumberFormat="1" applyBorder="1" applyAlignment="1">
      <alignment horizontal="left"/>
    </xf>
    <xf numFmtId="164" fontId="15" fillId="51" borderId="0" xfId="83" applyFont="1" applyFill="1" applyAlignment="1"/>
    <xf numFmtId="166" fontId="26" fillId="49" borderId="11" xfId="83" applyNumberFormat="1" applyFont="1" applyFill="1" applyBorder="1" applyAlignment="1"/>
    <xf numFmtId="166" fontId="26" fillId="49" borderId="46" xfId="83" applyNumberFormat="1" applyFont="1" applyFill="1" applyBorder="1" applyAlignment="1"/>
    <xf numFmtId="164" fontId="14" fillId="49" borderId="34" xfId="83" applyFill="1" applyBorder="1" applyAlignment="1"/>
    <xf numFmtId="164" fontId="14" fillId="49" borderId="33" xfId="83" applyFill="1" applyBorder="1" applyAlignment="1"/>
    <xf numFmtId="164" fontId="14" fillId="49" borderId="32" xfId="83" applyFill="1" applyBorder="1" applyAlignment="1"/>
    <xf numFmtId="166" fontId="14" fillId="3" borderId="24" xfId="83" applyNumberFormat="1" applyFill="1" applyBorder="1" applyAlignment="1"/>
    <xf numFmtId="166" fontId="14" fillId="3" borderId="23" xfId="83" applyNumberFormat="1" applyFill="1" applyBorder="1" applyAlignment="1"/>
    <xf numFmtId="166" fontId="106" fillId="3" borderId="23" xfId="83" applyNumberFormat="1" applyFont="1" applyFill="1" applyBorder="1" applyAlignment="1"/>
    <xf numFmtId="166" fontId="14" fillId="3" borderId="20" xfId="83" applyNumberFormat="1" applyFill="1" applyBorder="1" applyAlignment="1"/>
    <xf numFmtId="164" fontId="14" fillId="3" borderId="20" xfId="83" applyFill="1" applyBorder="1" applyAlignment="1"/>
    <xf numFmtId="166" fontId="14" fillId="51" borderId="24" xfId="83" applyNumberFormat="1" applyFill="1" applyBorder="1" applyAlignment="1"/>
    <xf numFmtId="166" fontId="14" fillId="51" borderId="23" xfId="83" applyNumberFormat="1" applyFill="1" applyBorder="1" applyAlignment="1"/>
    <xf numFmtId="166" fontId="106" fillId="51" borderId="23" xfId="83" applyNumberFormat="1" applyFont="1" applyFill="1" applyBorder="1" applyAlignment="1"/>
    <xf numFmtId="166" fontId="14" fillId="51" borderId="20" xfId="83" applyNumberFormat="1" applyFill="1" applyBorder="1" applyAlignment="1"/>
    <xf numFmtId="164" fontId="14" fillId="51" borderId="20" xfId="83" applyFill="1" applyBorder="1" applyAlignment="1"/>
    <xf numFmtId="166" fontId="14" fillId="51" borderId="27" xfId="83" applyNumberFormat="1" applyFill="1" applyBorder="1" applyAlignment="1"/>
    <xf numFmtId="166" fontId="14" fillId="51" borderId="0" xfId="83" applyNumberFormat="1" applyFill="1" applyAlignment="1"/>
    <xf numFmtId="166" fontId="106" fillId="51" borderId="0" xfId="83" applyNumberFormat="1" applyFont="1" applyFill="1" applyAlignment="1"/>
    <xf numFmtId="166" fontId="14" fillId="51" borderId="26" xfId="83" applyNumberFormat="1" applyFill="1" applyBorder="1" applyAlignment="1"/>
    <xf numFmtId="164" fontId="14" fillId="51" borderId="26" xfId="83" applyFill="1" applyBorder="1" applyAlignment="1"/>
    <xf numFmtId="164" fontId="14" fillId="51" borderId="25" xfId="83" applyFill="1" applyBorder="1" applyAlignment="1"/>
    <xf numFmtId="164" fontId="15" fillId="0" borderId="0" xfId="83" applyFont="1" applyAlignment="1"/>
    <xf numFmtId="0" fontId="14" fillId="0" borderId="0" xfId="82" applyNumberFormat="1" applyAlignment="1"/>
    <xf numFmtId="43" fontId="0" fillId="0" borderId="0" xfId="2" applyFont="1" applyAlignment="1">
      <alignment horizontal="left" wrapText="1"/>
    </xf>
    <xf numFmtId="7" fontId="56" fillId="0" borderId="0" xfId="82" applyNumberFormat="1" applyFont="1" applyAlignment="1"/>
    <xf numFmtId="7" fontId="61" fillId="0" borderId="0" xfId="82" applyNumberFormat="1" applyFont="1" applyAlignment="1"/>
    <xf numFmtId="43" fontId="61" fillId="0" borderId="0" xfId="2" applyFont="1" applyFill="1" applyBorder="1" applyAlignment="1"/>
    <xf numFmtId="176" fontId="61" fillId="0" borderId="0" xfId="2" applyNumberFormat="1" applyFont="1" applyFill="1" applyBorder="1" applyAlignment="1"/>
    <xf numFmtId="0" fontId="14" fillId="0" borderId="0" xfId="82" applyNumberFormat="1" applyAlignment="1">
      <alignment horizontal="center"/>
    </xf>
    <xf numFmtId="39" fontId="56" fillId="8" borderId="78" xfId="82" applyNumberFormat="1" applyFont="1" applyFill="1" applyBorder="1" applyAlignment="1"/>
    <xf numFmtId="39" fontId="61" fillId="8" borderId="79" xfId="82" applyNumberFormat="1" applyFont="1" applyFill="1" applyBorder="1" applyAlignment="1"/>
    <xf numFmtId="39" fontId="85" fillId="8" borderId="79" xfId="82" applyNumberFormat="1" applyFont="1" applyFill="1" applyBorder="1" applyAlignment="1"/>
    <xf numFmtId="39" fontId="61" fillId="8" borderId="80" xfId="82" applyNumberFormat="1" applyFont="1" applyFill="1" applyBorder="1" applyAlignment="1"/>
    <xf numFmtId="164" fontId="68" fillId="0" borderId="0" xfId="82" applyFont="1" applyAlignment="1">
      <alignment horizontal="center"/>
    </xf>
    <xf numFmtId="164" fontId="61" fillId="0" borderId="0" xfId="82" applyFont="1" applyAlignment="1">
      <alignment horizontal="right"/>
    </xf>
    <xf numFmtId="39" fontId="56" fillId="8" borderId="81" xfId="82" applyNumberFormat="1" applyFont="1" applyFill="1" applyBorder="1" applyAlignment="1"/>
    <xf numFmtId="39" fontId="61" fillId="8" borderId="0" xfId="82" applyNumberFormat="1" applyFont="1" applyFill="1" applyAlignment="1"/>
    <xf numFmtId="39" fontId="85" fillId="8" borderId="0" xfId="82" applyNumberFormat="1" applyFont="1" applyFill="1" applyAlignment="1"/>
    <xf numFmtId="39" fontId="61" fillId="8" borderId="82" xfId="82" applyNumberFormat="1" applyFont="1" applyFill="1" applyBorder="1" applyAlignment="1"/>
    <xf numFmtId="7" fontId="56" fillId="8" borderId="81" xfId="82" applyNumberFormat="1" applyFont="1" applyFill="1" applyBorder="1" applyAlignment="1"/>
    <xf numFmtId="7" fontId="61" fillId="8" borderId="0" xfId="82" applyNumberFormat="1" applyFont="1" applyFill="1" applyAlignment="1"/>
    <xf numFmtId="7" fontId="85" fillId="8" borderId="0" xfId="82" applyNumberFormat="1" applyFont="1" applyFill="1" applyAlignment="1"/>
    <xf numFmtId="7" fontId="61" fillId="8" borderId="82" xfId="82" applyNumberFormat="1" applyFont="1" applyFill="1" applyBorder="1" applyAlignment="1"/>
    <xf numFmtId="7" fontId="56" fillId="0" borderId="79" xfId="82" applyNumberFormat="1" applyFont="1" applyBorder="1" applyAlignment="1"/>
    <xf numFmtId="7" fontId="61" fillId="0" borderId="79" xfId="82" applyNumberFormat="1" applyFont="1" applyBorder="1" applyAlignment="1"/>
    <xf numFmtId="7" fontId="85" fillId="0" borderId="79" xfId="82" applyNumberFormat="1" applyFont="1" applyBorder="1" applyAlignment="1"/>
    <xf numFmtId="7" fontId="85" fillId="0" borderId="0" xfId="82" applyNumberFormat="1" applyFont="1" applyAlignment="1"/>
    <xf numFmtId="164" fontId="107" fillId="0" borderId="0" xfId="82" applyFont="1" applyAlignment="1">
      <alignment horizontal="center" wrapText="1"/>
    </xf>
    <xf numFmtId="172" fontId="107" fillId="0" borderId="0" xfId="82" applyNumberFormat="1" applyFont="1" applyAlignment="1">
      <alignment horizontal="center"/>
    </xf>
    <xf numFmtId="164" fontId="108" fillId="0" borderId="0" xfId="82" applyFont="1" applyAlignment="1">
      <alignment wrapText="1"/>
    </xf>
    <xf numFmtId="0" fontId="27" fillId="0" borderId="0" xfId="82" applyNumberFormat="1" applyFont="1" applyAlignment="1">
      <alignment wrapText="1"/>
    </xf>
    <xf numFmtId="164" fontId="58" fillId="0" borderId="46" xfId="82" applyFont="1" applyBorder="1" applyAlignment="1"/>
    <xf numFmtId="164" fontId="109" fillId="0" borderId="46" xfId="82" applyFont="1" applyBorder="1" applyAlignment="1"/>
    <xf numFmtId="0" fontId="51" fillId="0" borderId="0" xfId="82" applyNumberFormat="1" applyFont="1" applyAlignment="1"/>
    <xf numFmtId="164" fontId="13" fillId="0" borderId="0" xfId="82" applyFont="1" applyAlignment="1">
      <alignment horizontal="left"/>
    </xf>
    <xf numFmtId="0" fontId="39" fillId="0" borderId="0" xfId="82" applyNumberFormat="1" applyFont="1" applyAlignment="1"/>
    <xf numFmtId="43" fontId="39" fillId="0" borderId="0" xfId="82" applyNumberFormat="1" applyFont="1" applyAlignment="1"/>
    <xf numFmtId="0" fontId="39" fillId="0" borderId="33" xfId="82" applyNumberFormat="1" applyFont="1" applyBorder="1" applyAlignment="1"/>
    <xf numFmtId="0" fontId="29" fillId="0" borderId="0" xfId="82" applyNumberFormat="1" applyFont="1" applyAlignment="1"/>
    <xf numFmtId="7" fontId="29" fillId="0" borderId="0" xfId="82" applyNumberFormat="1" applyFont="1" applyAlignment="1"/>
    <xf numFmtId="5" fontId="34" fillId="0" borderId="83" xfId="18" applyNumberFormat="1" applyFont="1" applyBorder="1" applyAlignment="1"/>
    <xf numFmtId="5" fontId="29" fillId="0" borderId="35" xfId="18" applyNumberFormat="1" applyFont="1" applyBorder="1" applyAlignment="1"/>
    <xf numFmtId="0" fontId="29" fillId="0" borderId="0" xfId="82" applyNumberFormat="1" applyFont="1" applyAlignment="1">
      <alignment horizontal="right"/>
    </xf>
    <xf numFmtId="7" fontId="51" fillId="0" borderId="0" xfId="82" applyNumberFormat="1" applyFont="1" applyAlignment="1"/>
    <xf numFmtId="7" fontId="29" fillId="2" borderId="48" xfId="82" applyNumberFormat="1" applyFont="1" applyFill="1" applyBorder="1" applyAlignment="1"/>
    <xf numFmtId="7" fontId="29" fillId="2" borderId="3" xfId="82" applyNumberFormat="1" applyFont="1" applyFill="1" applyBorder="1" applyAlignment="1"/>
    <xf numFmtId="7" fontId="106" fillId="2" borderId="3" xfId="82" applyNumberFormat="1" applyFont="1" applyFill="1" applyBorder="1" applyAlignment="1"/>
    <xf numFmtId="7" fontId="29" fillId="2" borderId="43" xfId="82" applyNumberFormat="1" applyFont="1" applyFill="1" applyBorder="1" applyAlignment="1"/>
    <xf numFmtId="166" fontId="29" fillId="0" borderId="33" xfId="82" applyNumberFormat="1" applyFont="1" applyBorder="1" applyAlignment="1"/>
    <xf numFmtId="166" fontId="29" fillId="0" borderId="0" xfId="82" applyNumberFormat="1" applyFont="1" applyAlignment="1"/>
    <xf numFmtId="0" fontId="29" fillId="0" borderId="33" xfId="82" applyNumberFormat="1" applyFont="1" applyBorder="1" applyAlignment="1"/>
    <xf numFmtId="0" fontId="34" fillId="0" borderId="0" xfId="82" applyNumberFormat="1" applyFont="1" applyAlignment="1"/>
    <xf numFmtId="5" fontId="34" fillId="0" borderId="83" xfId="82" applyNumberFormat="1" applyFont="1" applyBorder="1" applyAlignment="1"/>
    <xf numFmtId="5" fontId="29" fillId="0" borderId="35" xfId="82" applyNumberFormat="1" applyFont="1" applyBorder="1" applyAlignment="1"/>
    <xf numFmtId="17" fontId="34" fillId="0" borderId="33" xfId="82" applyNumberFormat="1" applyFont="1" applyBorder="1" applyAlignment="1">
      <alignment horizontal="center"/>
    </xf>
    <xf numFmtId="17" fontId="34" fillId="0" borderId="0" xfId="82" applyNumberFormat="1" applyFont="1" applyAlignment="1">
      <alignment horizontal="center"/>
    </xf>
    <xf numFmtId="0" fontId="47" fillId="0" borderId="33" xfId="82" applyNumberFormat="1" applyFont="1" applyBorder="1" applyAlignment="1">
      <alignment horizontal="center"/>
    </xf>
    <xf numFmtId="0" fontId="39" fillId="0" borderId="0" xfId="82" applyNumberFormat="1" applyFont="1" applyAlignment="1">
      <alignment horizontal="center"/>
    </xf>
    <xf numFmtId="0" fontId="15" fillId="0" borderId="0" xfId="82" applyNumberFormat="1" applyFont="1" applyAlignment="1">
      <alignment horizontal="left"/>
    </xf>
    <xf numFmtId="0" fontId="110" fillId="0" borderId="0" xfId="82" applyNumberFormat="1" applyFont="1" applyAlignment="1"/>
    <xf numFmtId="166" fontId="14" fillId="0" borderId="0" xfId="82" applyNumberFormat="1" applyAlignment="1"/>
    <xf numFmtId="0" fontId="43" fillId="0" borderId="0" xfId="82" applyNumberFormat="1" applyFont="1" applyAlignment="1"/>
    <xf numFmtId="14" fontId="14" fillId="0" borderId="0" xfId="82" applyNumberFormat="1" applyAlignment="1"/>
    <xf numFmtId="166" fontId="14" fillId="0" borderId="0" xfId="82" applyNumberFormat="1" applyAlignment="1">
      <alignment horizontal="right"/>
    </xf>
    <xf numFmtId="166" fontId="0" fillId="0" borderId="0" xfId="2" applyNumberFormat="1" applyFont="1" applyAlignment="1">
      <alignment horizontal="left" wrapText="1"/>
    </xf>
    <xf numFmtId="166" fontId="14" fillId="0" borderId="0" xfId="2" applyNumberFormat="1" applyFont="1" applyAlignment="1"/>
    <xf numFmtId="0" fontId="15" fillId="0" borderId="0" xfId="82" applyNumberFormat="1" applyFont="1" applyAlignment="1"/>
    <xf numFmtId="177" fontId="14" fillId="0" borderId="0" xfId="82" applyNumberFormat="1" applyAlignment="1"/>
    <xf numFmtId="37" fontId="15" fillId="0" borderId="1" xfId="82" applyNumberFormat="1" applyFont="1" applyBorder="1" applyAlignment="1"/>
    <xf numFmtId="37" fontId="15" fillId="0" borderId="0" xfId="82" applyNumberFormat="1" applyFont="1" applyAlignment="1"/>
    <xf numFmtId="0" fontId="14" fillId="0" borderId="0" xfId="82" applyNumberFormat="1" applyAlignment="1">
      <alignment horizontal="right"/>
    </xf>
    <xf numFmtId="166" fontId="14" fillId="2" borderId="0" xfId="82" applyNumberFormat="1" applyFill="1" applyAlignment="1">
      <alignment horizontal="right"/>
    </xf>
    <xf numFmtId="166" fontId="66" fillId="0" borderId="0" xfId="82" applyNumberFormat="1" applyFont="1" applyAlignment="1">
      <alignment horizontal="right"/>
    </xf>
    <xf numFmtId="166" fontId="66" fillId="0" borderId="0" xfId="82" applyNumberFormat="1" applyFont="1" applyAlignment="1"/>
    <xf numFmtId="166" fontId="66" fillId="0" borderId="46" xfId="82" applyNumberFormat="1" applyFont="1" applyBorder="1" applyAlignment="1"/>
    <xf numFmtId="178" fontId="14" fillId="0" borderId="46" xfId="82" applyNumberFormat="1" applyBorder="1" applyAlignment="1">
      <alignment horizontal="right"/>
    </xf>
    <xf numFmtId="178" fontId="14" fillId="0" borderId="0" xfId="82" applyNumberFormat="1" applyAlignment="1">
      <alignment horizontal="right"/>
    </xf>
    <xf numFmtId="43" fontId="14" fillId="0" borderId="0" xfId="82" applyNumberFormat="1" applyAlignment="1"/>
    <xf numFmtId="171" fontId="14" fillId="2" borderId="19" xfId="82" applyNumberFormat="1" applyFill="1" applyBorder="1" applyAlignment="1">
      <alignment horizontal="center"/>
    </xf>
    <xf numFmtId="0" fontId="63" fillId="0" borderId="0" xfId="82" applyNumberFormat="1" applyFont="1" applyAlignment="1">
      <alignment horizontal="center"/>
    </xf>
    <xf numFmtId="0" fontId="111" fillId="0" borderId="0" xfId="82" applyNumberFormat="1" applyFont="1" applyAlignment="1">
      <alignment horizontal="right"/>
    </xf>
    <xf numFmtId="0" fontId="48" fillId="0" borderId="0" xfId="82" applyNumberFormat="1" applyFont="1" applyAlignment="1">
      <alignment horizontal="center"/>
    </xf>
    <xf numFmtId="0" fontId="48" fillId="0" borderId="0" xfId="82" quotePrefix="1" applyNumberFormat="1" applyFont="1" applyAlignment="1">
      <alignment horizontal="center"/>
    </xf>
    <xf numFmtId="0" fontId="48" fillId="0" borderId="0" xfId="82" applyNumberFormat="1" applyFont="1" applyAlignment="1"/>
    <xf numFmtId="0" fontId="14" fillId="0" borderId="46" xfId="82" applyNumberFormat="1" applyBorder="1" applyAlignment="1"/>
    <xf numFmtId="0" fontId="15" fillId="0" borderId="0" xfId="82" applyNumberFormat="1" applyFont="1" applyAlignment="1" applyProtection="1">
      <protection locked="0"/>
    </xf>
    <xf numFmtId="0" fontId="14" fillId="0" borderId="0" xfId="82" applyNumberFormat="1" applyAlignment="1">
      <alignment horizontal="centerContinuous"/>
    </xf>
    <xf numFmtId="0" fontId="14" fillId="0" borderId="0" xfId="82" applyNumberFormat="1" applyAlignment="1">
      <alignment horizontal="left"/>
    </xf>
    <xf numFmtId="0" fontId="14" fillId="0" borderId="0" xfId="82" applyNumberFormat="1" applyAlignment="1" applyProtection="1">
      <alignment horizontal="centerContinuous"/>
      <protection locked="0"/>
    </xf>
    <xf numFmtId="0" fontId="14" fillId="0" borderId="0" xfId="82" applyNumberFormat="1" applyAlignment="1" applyProtection="1">
      <alignment horizontal="left"/>
      <protection locked="0"/>
    </xf>
    <xf numFmtId="0" fontId="15" fillId="0" borderId="0" xfId="82" applyNumberFormat="1" applyFont="1" applyAlignment="1" applyProtection="1">
      <alignment horizontal="centerContinuous"/>
      <protection locked="0"/>
    </xf>
    <xf numFmtId="0" fontId="15" fillId="0" borderId="0" xfId="82" applyNumberFormat="1" applyFont="1" applyAlignment="1" applyProtection="1">
      <alignment horizontal="left"/>
      <protection locked="0"/>
    </xf>
    <xf numFmtId="0" fontId="63" fillId="0" borderId="0" xfId="82" applyNumberFormat="1" applyFont="1" applyAlignment="1"/>
    <xf numFmtId="0" fontId="112" fillId="0" borderId="0" xfId="82" applyNumberFormat="1" applyFont="1" applyAlignment="1"/>
    <xf numFmtId="5" fontId="112" fillId="0" borderId="0" xfId="82" applyNumberFormat="1" applyFont="1" applyAlignment="1"/>
    <xf numFmtId="5" fontId="112" fillId="0" borderId="0" xfId="82" applyNumberFormat="1" applyFont="1" applyAlignment="1">
      <alignment horizontal="center"/>
    </xf>
    <xf numFmtId="5" fontId="112" fillId="0" borderId="0" xfId="82" applyNumberFormat="1" applyFont="1" applyAlignment="1">
      <alignment horizontal="right"/>
    </xf>
    <xf numFmtId="166" fontId="14" fillId="0" borderId="33" xfId="82" applyNumberFormat="1" applyBorder="1" applyAlignment="1"/>
    <xf numFmtId="5" fontId="15" fillId="0" borderId="83" xfId="82" applyNumberFormat="1" applyFont="1" applyBorder="1" applyAlignment="1"/>
    <xf numFmtId="5" fontId="15" fillId="0" borderId="4" xfId="82" applyNumberFormat="1" applyFont="1" applyBorder="1" applyAlignment="1"/>
    <xf numFmtId="0" fontId="15" fillId="0" borderId="0" xfId="82" applyNumberFormat="1" applyFont="1" applyAlignment="1">
      <alignment horizontal="right"/>
    </xf>
    <xf numFmtId="0" fontId="50" fillId="0" borderId="0" xfId="82" applyNumberFormat="1" applyFont="1" applyAlignment="1"/>
    <xf numFmtId="7" fontId="50" fillId="0" borderId="0" xfId="82" applyNumberFormat="1" applyFont="1" applyAlignment="1"/>
    <xf numFmtId="7" fontId="15" fillId="0" borderId="33" xfId="82" applyNumberFormat="1" applyFont="1" applyBorder="1" applyAlignment="1"/>
    <xf numFmtId="7" fontId="14" fillId="0" borderId="0" xfId="82" applyNumberFormat="1" applyAlignment="1"/>
    <xf numFmtId="37" fontId="14" fillId="0" borderId="33" xfId="82" applyNumberFormat="1" applyBorder="1" applyAlignment="1"/>
    <xf numFmtId="37" fontId="14" fillId="0" borderId="0" xfId="82" applyNumberFormat="1" applyAlignment="1"/>
    <xf numFmtId="0" fontId="14" fillId="0" borderId="33" xfId="82" applyNumberFormat="1" applyBorder="1" applyAlignment="1"/>
    <xf numFmtId="0" fontId="47" fillId="0" borderId="0" xfId="82" applyNumberFormat="1" applyFont="1" applyAlignment="1"/>
    <xf numFmtId="37" fontId="14" fillId="0" borderId="17" xfId="82" applyNumberFormat="1" applyBorder="1" applyAlignment="1"/>
    <xf numFmtId="37" fontId="14" fillId="0" borderId="2" xfId="82" applyNumberFormat="1" applyBorder="1" applyAlignment="1"/>
    <xf numFmtId="166" fontId="15" fillId="0" borderId="0" xfId="82" applyNumberFormat="1" applyFont="1" applyAlignment="1"/>
    <xf numFmtId="1" fontId="15" fillId="0" borderId="0" xfId="82" applyNumberFormat="1" applyFont="1" applyAlignment="1"/>
    <xf numFmtId="1" fontId="52" fillId="0" borderId="0" xfId="82" applyNumberFormat="1" applyFont="1" applyAlignment="1"/>
    <xf numFmtId="37" fontId="25" fillId="0" borderId="0" xfId="82" applyNumberFormat="1" applyFont="1" applyAlignment="1"/>
    <xf numFmtId="37" fontId="14" fillId="0" borderId="1" xfId="82" applyNumberFormat="1" applyBorder="1" applyAlignment="1"/>
    <xf numFmtId="37" fontId="14" fillId="0" borderId="34" xfId="82" applyNumberFormat="1" applyBorder="1" applyAlignment="1"/>
    <xf numFmtId="166" fontId="14" fillId="2" borderId="0" xfId="84" applyNumberFormat="1" applyFont="1" applyFill="1" applyAlignment="1">
      <alignment horizontal="center"/>
    </xf>
    <xf numFmtId="166" fontId="106" fillId="2" borderId="0" xfId="84" applyNumberFormat="1" applyFont="1" applyFill="1" applyAlignment="1">
      <alignment horizontal="center"/>
    </xf>
    <xf numFmtId="166" fontId="15" fillId="0" borderId="0" xfId="2" applyNumberFormat="1" applyFont="1" applyAlignment="1"/>
    <xf numFmtId="37" fontId="47" fillId="0" borderId="0" xfId="82" applyNumberFormat="1" applyFont="1" applyAlignment="1"/>
    <xf numFmtId="1" fontId="47" fillId="0" borderId="0" xfId="82" applyNumberFormat="1" applyFont="1" applyAlignment="1"/>
    <xf numFmtId="1" fontId="113" fillId="0" borderId="0" xfId="82" applyNumberFormat="1" applyFont="1" applyAlignment="1"/>
    <xf numFmtId="166" fontId="14" fillId="0" borderId="46" xfId="84" applyNumberFormat="1" applyFont="1" applyBorder="1" applyAlignment="1">
      <alignment horizontal="center"/>
    </xf>
    <xf numFmtId="166" fontId="14" fillId="0" borderId="46" xfId="84" applyNumberFormat="1" applyFont="1" applyFill="1" applyBorder="1" applyAlignment="1">
      <alignment horizontal="center"/>
    </xf>
    <xf numFmtId="166" fontId="14" fillId="0" borderId="0" xfId="84" applyNumberFormat="1" applyFont="1" applyAlignment="1">
      <alignment horizontal="center"/>
    </xf>
    <xf numFmtId="166" fontId="14" fillId="0" borderId="0" xfId="84" applyNumberFormat="1" applyFont="1" applyFill="1" applyAlignment="1">
      <alignment horizontal="center"/>
    </xf>
    <xf numFmtId="37" fontId="114" fillId="0" borderId="0" xfId="82" applyNumberFormat="1" applyFont="1" applyAlignment="1"/>
    <xf numFmtId="37" fontId="53" fillId="0" borderId="33" xfId="82" applyNumberFormat="1" applyFont="1" applyBorder="1" applyAlignment="1"/>
    <xf numFmtId="37" fontId="115" fillId="0" borderId="0" xfId="82" applyNumberFormat="1" applyFont="1" applyAlignment="1"/>
    <xf numFmtId="0" fontId="53" fillId="0" borderId="0" xfId="82" applyNumberFormat="1" applyFont="1" applyAlignment="1">
      <alignment horizontal="right"/>
    </xf>
    <xf numFmtId="37" fontId="116" fillId="0" borderId="0" xfId="82" applyNumberFormat="1" applyFont="1" applyAlignment="1"/>
    <xf numFmtId="172" fontId="53" fillId="0" borderId="0" xfId="82" applyNumberFormat="1" applyFont="1" applyAlignment="1">
      <alignment horizontal="center"/>
    </xf>
    <xf numFmtId="172" fontId="117" fillId="0" borderId="0" xfId="82" applyNumberFormat="1" applyFont="1" applyAlignment="1">
      <alignment horizontal="left"/>
    </xf>
    <xf numFmtId="0" fontId="15" fillId="0" borderId="0" xfId="82" applyNumberFormat="1" applyFont="1" applyAlignment="1">
      <alignment horizontal="center"/>
    </xf>
    <xf numFmtId="0" fontId="49" fillId="0" borderId="33" xfId="82" applyNumberFormat="1" applyFont="1" applyBorder="1" applyAlignment="1">
      <alignment horizontal="center"/>
    </xf>
    <xf numFmtId="17" fontId="47" fillId="0" borderId="0" xfId="82" applyNumberFormat="1" applyFont="1" applyAlignment="1">
      <alignment horizontal="center"/>
    </xf>
    <xf numFmtId="0" fontId="29" fillId="0" borderId="0" xfId="85" applyFont="1"/>
    <xf numFmtId="37" fontId="29" fillId="0" borderId="10" xfId="85" applyNumberFormat="1" applyFont="1" applyBorder="1"/>
    <xf numFmtId="166" fontId="14" fillId="0" borderId="10" xfId="2" applyNumberFormat="1" applyFont="1" applyBorder="1" applyAlignment="1">
      <alignment horizontal="center"/>
    </xf>
    <xf numFmtId="166" fontId="14" fillId="0" borderId="11" xfId="2" applyNumberFormat="1" applyFont="1" applyBorder="1" applyAlignment="1">
      <alignment horizontal="center"/>
    </xf>
    <xf numFmtId="166" fontId="14" fillId="0" borderId="46" xfId="2" applyNumberFormat="1" applyFont="1" applyBorder="1" applyAlignment="1">
      <alignment horizontal="center"/>
    </xf>
    <xf numFmtId="166" fontId="14" fillId="0" borderId="34" xfId="2" applyNumberFormat="1" applyFont="1" applyBorder="1" applyAlignment="1">
      <alignment horizontal="center"/>
    </xf>
    <xf numFmtId="0" fontId="34" fillId="0" borderId="0" xfId="85" applyFont="1" applyAlignment="1">
      <alignment horizontal="right"/>
    </xf>
    <xf numFmtId="166" fontId="29" fillId="0" borderId="10" xfId="2" applyNumberFormat="1" applyFont="1" applyBorder="1"/>
    <xf numFmtId="166" fontId="29" fillId="0" borderId="11" xfId="2" applyNumberFormat="1" applyFont="1" applyBorder="1"/>
    <xf numFmtId="166" fontId="29" fillId="0" borderId="46" xfId="2" applyNumberFormat="1" applyFont="1" applyBorder="1"/>
    <xf numFmtId="166" fontId="29" fillId="0" borderId="34" xfId="2" applyNumberFormat="1" applyFont="1" applyBorder="1"/>
    <xf numFmtId="0" fontId="29" fillId="0" borderId="46" xfId="85" applyFont="1" applyBorder="1" applyAlignment="1">
      <alignment horizontal="right"/>
    </xf>
    <xf numFmtId="37" fontId="29" fillId="0" borderId="7" xfId="85" applyNumberFormat="1" applyFont="1" applyBorder="1"/>
    <xf numFmtId="166" fontId="29" fillId="0" borderId="7" xfId="2" applyNumberFormat="1" applyFont="1" applyBorder="1"/>
    <xf numFmtId="166" fontId="29" fillId="0" borderId="8" xfId="2" applyNumberFormat="1" applyFont="1" applyBorder="1"/>
    <xf numFmtId="166" fontId="29" fillId="0" borderId="0" xfId="2" applyNumberFormat="1" applyFont="1" applyBorder="1"/>
    <xf numFmtId="166" fontId="29" fillId="0" borderId="33" xfId="2" applyNumberFormat="1" applyFont="1" applyBorder="1"/>
    <xf numFmtId="0" fontId="29" fillId="0" borderId="0" xfId="85" applyFont="1" applyAlignment="1">
      <alignment horizontal="right"/>
    </xf>
    <xf numFmtId="0" fontId="29" fillId="0" borderId="7" xfId="85" applyFont="1" applyBorder="1" applyAlignment="1">
      <alignment horizontal="center" wrapText="1"/>
    </xf>
    <xf numFmtId="166" fontId="14" fillId="0" borderId="8" xfId="84" applyNumberFormat="1" applyFont="1" applyBorder="1" applyAlignment="1">
      <alignment horizontal="center"/>
    </xf>
    <xf numFmtId="0" fontId="14" fillId="0" borderId="0" xfId="85" applyFont="1" applyAlignment="1">
      <alignment horizontal="center" wrapText="1"/>
    </xf>
    <xf numFmtId="0" fontId="14" fillId="0" borderId="0" xfId="85" applyFont="1" applyAlignment="1">
      <alignment horizontal="center"/>
    </xf>
    <xf numFmtId="0" fontId="14" fillId="0" borderId="33" xfId="85" applyFont="1" applyBorder="1" applyAlignment="1">
      <alignment horizontal="center"/>
    </xf>
    <xf numFmtId="0" fontId="15" fillId="0" borderId="0" xfId="85" applyFont="1" applyAlignment="1">
      <alignment horizontal="center"/>
    </xf>
    <xf numFmtId="0" fontId="34" fillId="0" borderId="38" xfId="85" applyFont="1" applyBorder="1" applyAlignment="1">
      <alignment horizontal="center"/>
    </xf>
    <xf numFmtId="0" fontId="15" fillId="0" borderId="0" xfId="85" applyFont="1"/>
    <xf numFmtId="166" fontId="14" fillId="0" borderId="0" xfId="2" applyNumberFormat="1" applyFont="1" applyAlignment="1">
      <alignment horizontal="center"/>
    </xf>
    <xf numFmtId="10" fontId="29" fillId="0" borderId="0" xfId="13" applyNumberFormat="1" applyFont="1"/>
    <xf numFmtId="10" fontId="29" fillId="0" borderId="0" xfId="85" applyNumberFormat="1" applyFont="1" applyAlignment="1">
      <alignment horizontal="center"/>
    </xf>
    <xf numFmtId="10" fontId="29" fillId="10" borderId="38" xfId="13" applyNumberFormat="1" applyFont="1" applyFill="1" applyBorder="1"/>
    <xf numFmtId="10" fontId="29" fillId="10" borderId="38" xfId="85" applyNumberFormat="1" applyFont="1" applyFill="1" applyBorder="1" applyAlignment="1">
      <alignment horizontal="center"/>
    </xf>
    <xf numFmtId="10" fontId="118" fillId="10" borderId="38" xfId="13" applyNumberFormat="1" applyFont="1" applyFill="1" applyBorder="1"/>
    <xf numFmtId="0" fontId="34" fillId="0" borderId="0" xfId="85" applyFont="1"/>
    <xf numFmtId="166" fontId="14" fillId="0" borderId="0" xfId="84" applyNumberFormat="1" applyFont="1"/>
    <xf numFmtId="166" fontId="29" fillId="0" borderId="0" xfId="2" applyNumberFormat="1" applyFont="1"/>
    <xf numFmtId="166" fontId="29" fillId="0" borderId="0" xfId="85" applyNumberFormat="1" applyFont="1"/>
    <xf numFmtId="0" fontId="51" fillId="0" borderId="0" xfId="85" applyFont="1"/>
    <xf numFmtId="0" fontId="57" fillId="0" borderId="0" xfId="85" applyFont="1"/>
    <xf numFmtId="164" fontId="14" fillId="0" borderId="0" xfId="82" applyAlignment="1"/>
    <xf numFmtId="3" fontId="14" fillId="0" borderId="0" xfId="82" applyNumberFormat="1" applyAlignment="1"/>
    <xf numFmtId="3" fontId="29" fillId="0" borderId="0" xfId="82" applyNumberFormat="1" applyFont="1" applyAlignment="1"/>
    <xf numFmtId="164" fontId="14" fillId="0" borderId="0" xfId="82" applyAlignment="1">
      <alignment horizontal="center"/>
    </xf>
    <xf numFmtId="164" fontId="15" fillId="0" borderId="0" xfId="82" applyFont="1" applyAlignment="1"/>
    <xf numFmtId="164" fontId="15" fillId="0" borderId="0" xfId="82" applyFont="1" applyAlignment="1">
      <alignment horizontal="right"/>
    </xf>
    <xf numFmtId="164" fontId="34" fillId="0" borderId="0" xfId="82" applyFont="1" applyAlignment="1">
      <alignment horizontal="right"/>
    </xf>
    <xf numFmtId="1" fontId="14" fillId="0" borderId="0" xfId="82" applyNumberFormat="1" applyAlignment="1"/>
    <xf numFmtId="164" fontId="29" fillId="0" borderId="0" xfId="82" applyFont="1" applyAlignment="1">
      <alignment horizontal="right"/>
    </xf>
    <xf numFmtId="164" fontId="14" fillId="0" borderId="0" xfId="82" applyAlignment="1">
      <alignment horizontal="right"/>
    </xf>
    <xf numFmtId="164" fontId="14" fillId="0" borderId="0" xfId="82" applyAlignment="1">
      <alignment horizontal="left"/>
    </xf>
    <xf numFmtId="164" fontId="13" fillId="0" borderId="0" xfId="82" applyFont="1" applyAlignment="1"/>
    <xf numFmtId="0" fontId="24" fillId="0" borderId="0" xfId="82" applyNumberFormat="1" applyFont="1" applyAlignment="1"/>
    <xf numFmtId="0" fontId="24" fillId="0" borderId="33" xfId="82" applyNumberFormat="1" applyFont="1" applyBorder="1" applyAlignment="1"/>
    <xf numFmtId="5" fontId="112" fillId="0" borderId="0" xfId="82" applyNumberFormat="1" applyFont="1" applyAlignment="1">
      <alignment vertical="center"/>
    </xf>
    <xf numFmtId="5" fontId="112" fillId="0" borderId="0" xfId="82" applyNumberFormat="1" applyFont="1" applyAlignment="1">
      <alignment horizontal="center" vertical="center"/>
    </xf>
    <xf numFmtId="5" fontId="112" fillId="0" borderId="0" xfId="82" applyNumberFormat="1" applyFont="1" applyAlignment="1">
      <alignment horizontal="right" vertical="center"/>
    </xf>
    <xf numFmtId="0" fontId="112" fillId="0" borderId="0" xfId="82" applyNumberFormat="1" applyFont="1" applyAlignment="1">
      <alignment vertical="center"/>
    </xf>
    <xf numFmtId="7" fontId="24" fillId="0" borderId="33" xfId="82" applyNumberFormat="1" applyFont="1" applyBorder="1" applyAlignment="1"/>
    <xf numFmtId="7" fontId="24" fillId="0" borderId="0" xfId="82" applyNumberFormat="1" applyFont="1" applyAlignment="1"/>
    <xf numFmtId="5" fontId="17" fillId="0" borderId="43" xfId="82" applyNumberFormat="1" applyFont="1" applyBorder="1" applyAlignment="1"/>
    <xf numFmtId="5" fontId="17" fillId="0" borderId="3" xfId="82" applyNumberFormat="1" applyFont="1" applyBorder="1" applyAlignment="1"/>
    <xf numFmtId="0" fontId="17" fillId="0" borderId="0" xfId="82" applyNumberFormat="1" applyFont="1" applyAlignment="1">
      <alignment horizontal="right"/>
    </xf>
    <xf numFmtId="5" fontId="24" fillId="0" borderId="33" xfId="82" applyNumberFormat="1" applyFont="1" applyBorder="1" applyAlignment="1"/>
    <xf numFmtId="5" fontId="24" fillId="0" borderId="0" xfId="82" applyNumberFormat="1" applyFont="1" applyAlignment="1"/>
    <xf numFmtId="0" fontId="54" fillId="0" borderId="0" xfId="82" applyNumberFormat="1" applyFont="1" applyAlignment="1"/>
    <xf numFmtId="5" fontId="15" fillId="0" borderId="43" xfId="82" applyNumberFormat="1" applyFont="1" applyBorder="1" applyAlignment="1"/>
    <xf numFmtId="5" fontId="15" fillId="0" borderId="3" xfId="82" applyNumberFormat="1" applyFont="1" applyBorder="1" applyAlignment="1"/>
    <xf numFmtId="5" fontId="14" fillId="0" borderId="33" xfId="82" applyNumberFormat="1" applyBorder="1" applyAlignment="1">
      <alignment horizontal="right" vertical="center" wrapText="1"/>
    </xf>
    <xf numFmtId="5" fontId="14" fillId="2" borderId="0" xfId="82" applyNumberFormat="1" applyFill="1" applyAlignment="1">
      <alignment horizontal="right" vertical="center" wrapText="1"/>
    </xf>
    <xf numFmtId="5" fontId="118" fillId="2" borderId="0" xfId="82" applyNumberFormat="1" applyFont="1" applyFill="1" applyAlignment="1">
      <alignment horizontal="right" vertical="center" wrapText="1"/>
    </xf>
    <xf numFmtId="5" fontId="112" fillId="0" borderId="33" xfId="82" applyNumberFormat="1" applyFont="1" applyBorder="1" applyAlignment="1"/>
    <xf numFmtId="5" fontId="15" fillId="0" borderId="33" xfId="82" applyNumberFormat="1" applyFont="1" applyBorder="1" applyAlignment="1"/>
    <xf numFmtId="5" fontId="15" fillId="0" borderId="0" xfId="82" applyNumberFormat="1" applyFont="1" applyAlignment="1"/>
    <xf numFmtId="5" fontId="14" fillId="0" borderId="33" xfId="82" applyNumberFormat="1" applyBorder="1" applyAlignment="1"/>
    <xf numFmtId="5" fontId="14" fillId="0" borderId="0" xfId="82" applyNumberFormat="1" applyAlignment="1"/>
    <xf numFmtId="5" fontId="15" fillId="0" borderId="0" xfId="82" applyNumberFormat="1" applyFont="1" applyAlignment="1">
      <alignment vertical="center"/>
    </xf>
    <xf numFmtId="5" fontId="15" fillId="0" borderId="0" xfId="82" applyNumberFormat="1" applyFont="1" applyAlignment="1">
      <alignment horizontal="center" vertical="center"/>
    </xf>
    <xf numFmtId="5" fontId="14" fillId="0" borderId="0" xfId="82" applyNumberFormat="1" applyAlignment="1">
      <alignment horizontal="right" vertical="center"/>
    </xf>
    <xf numFmtId="0" fontId="14" fillId="0" borderId="0" xfId="82" applyNumberFormat="1" applyAlignment="1">
      <alignment vertical="center"/>
    </xf>
    <xf numFmtId="7" fontId="14" fillId="0" borderId="33" xfId="82" applyNumberFormat="1" applyBorder="1" applyAlignment="1"/>
    <xf numFmtId="7" fontId="14" fillId="2" borderId="0" xfId="82" applyNumberFormat="1" applyFill="1" applyAlignment="1">
      <alignment horizontal="right" vertical="center"/>
    </xf>
    <xf numFmtId="7" fontId="118" fillId="2" borderId="0" xfId="82" applyNumberFormat="1" applyFont="1" applyFill="1" applyAlignment="1">
      <alignment horizontal="right" vertical="center"/>
    </xf>
    <xf numFmtId="0" fontId="14" fillId="0" borderId="0" xfId="82" applyNumberFormat="1" applyAlignment="1">
      <alignment horizontal="right" vertical="center"/>
    </xf>
    <xf numFmtId="7" fontId="116" fillId="2" borderId="0" xfId="82" applyNumberFormat="1" applyFont="1" applyFill="1" applyAlignment="1"/>
    <xf numFmtId="7" fontId="118" fillId="2" borderId="0" xfId="82" applyNumberFormat="1" applyFont="1" applyFill="1" applyAlignment="1"/>
    <xf numFmtId="7" fontId="14" fillId="0" borderId="33" xfId="82" applyNumberFormat="1" applyBorder="1" applyAlignment="1">
      <alignment horizontal="right" vertical="center"/>
    </xf>
    <xf numFmtId="7" fontId="14" fillId="0" borderId="0" xfId="82" applyNumberFormat="1" applyAlignment="1">
      <alignment horizontal="right" vertical="center"/>
    </xf>
    <xf numFmtId="7" fontId="116" fillId="0" borderId="0" xfId="82" applyNumberFormat="1" applyFont="1" applyAlignment="1"/>
    <xf numFmtId="0" fontId="47" fillId="0" borderId="0" xfId="82" applyNumberFormat="1" applyFont="1" applyAlignment="1">
      <alignment horizontal="left"/>
    </xf>
    <xf numFmtId="9" fontId="14" fillId="0" borderId="0" xfId="13" applyFont="1" applyAlignment="1"/>
    <xf numFmtId="37" fontId="14" fillId="2" borderId="0" xfId="82" applyNumberFormat="1" applyFill="1" applyAlignment="1"/>
    <xf numFmtId="37" fontId="120" fillId="2" borderId="0" xfId="82" applyNumberFormat="1" applyFont="1" applyFill="1" applyAlignment="1"/>
    <xf numFmtId="37" fontId="116" fillId="2" borderId="0" xfId="82" applyNumberFormat="1" applyFont="1" applyFill="1" applyAlignment="1"/>
    <xf numFmtId="0" fontId="24" fillId="0" borderId="0" xfId="82" applyNumberFormat="1" applyFont="1" applyAlignment="1">
      <alignment horizontal="center"/>
    </xf>
    <xf numFmtId="164" fontId="47" fillId="0" borderId="0" xfId="82" applyFont="1" applyAlignment="1">
      <alignment horizontal="left"/>
    </xf>
    <xf numFmtId="164" fontId="14" fillId="0" borderId="0" xfId="82" applyAlignment="1">
      <alignment horizontal="center" wrapText="1"/>
    </xf>
    <xf numFmtId="7" fontId="14" fillId="0" borderId="0" xfId="82" applyNumberFormat="1" applyAlignment="1">
      <alignment horizontal="right" wrapText="1"/>
    </xf>
    <xf numFmtId="164" fontId="14" fillId="0" borderId="0" xfId="82" applyAlignment="1">
      <alignment horizontal="right" wrapText="1"/>
    </xf>
    <xf numFmtId="164" fontId="53" fillId="0" borderId="0" xfId="82" applyFont="1" applyAlignment="1">
      <alignment horizontal="right" wrapText="1"/>
    </xf>
    <xf numFmtId="0" fontId="56" fillId="0" borderId="0" xfId="82" applyNumberFormat="1" applyFont="1" applyAlignment="1">
      <alignment horizontal="left"/>
    </xf>
    <xf numFmtId="179" fontId="61" fillId="0" borderId="0" xfId="82" applyNumberFormat="1" applyFont="1" applyAlignment="1"/>
    <xf numFmtId="0" fontId="61" fillId="0" borderId="0" xfId="82" applyNumberFormat="1" applyFont="1" applyAlignment="1">
      <alignment horizontal="left"/>
    </xf>
    <xf numFmtId="0" fontId="14" fillId="0" borderId="0" xfId="82" applyNumberFormat="1" applyAlignment="1" applyProtection="1">
      <alignment horizontal="center"/>
      <protection locked="0"/>
    </xf>
    <xf numFmtId="165" fontId="14" fillId="0" borderId="0" xfId="82" applyNumberFormat="1" applyAlignment="1"/>
    <xf numFmtId="44" fontId="14" fillId="0" borderId="0" xfId="82" applyNumberFormat="1" applyAlignment="1"/>
    <xf numFmtId="0" fontId="121" fillId="0" borderId="0" xfId="82" applyNumberFormat="1" applyFont="1" applyAlignment="1"/>
    <xf numFmtId="0" fontId="14" fillId="0" borderId="0" xfId="82" applyNumberFormat="1" applyAlignment="1">
      <alignment wrapText="1"/>
    </xf>
    <xf numFmtId="164" fontId="15" fillId="0" borderId="0" xfId="82" applyFont="1" applyAlignment="1">
      <alignment wrapText="1"/>
    </xf>
    <xf numFmtId="0" fontId="50" fillId="0" borderId="0" xfId="82" applyNumberFormat="1" applyFont="1" applyAlignment="1">
      <alignment horizontal="center" vertical="top"/>
    </xf>
    <xf numFmtId="49" fontId="122" fillId="0" borderId="0" xfId="82" applyNumberFormat="1" applyFont="1" applyAlignment="1">
      <alignment horizontal="right" vertical="top"/>
    </xf>
    <xf numFmtId="0" fontId="50" fillId="0" borderId="0" xfId="82" applyNumberFormat="1" applyFont="1" applyAlignment="1">
      <alignment horizontal="right" vertical="top"/>
    </xf>
    <xf numFmtId="0" fontId="123" fillId="0" borderId="0" xfId="82" applyNumberFormat="1" applyFont="1" applyAlignment="1">
      <alignment horizontal="right" vertical="top"/>
    </xf>
    <xf numFmtId="0" fontId="14" fillId="0" borderId="0" xfId="82" applyNumberFormat="1">
      <alignment horizontal="left" wrapText="1"/>
    </xf>
    <xf numFmtId="0" fontId="17" fillId="0" borderId="0" xfId="82" applyNumberFormat="1" applyFont="1" applyAlignment="1"/>
    <xf numFmtId="165" fontId="14" fillId="0" borderId="0" xfId="82" applyNumberFormat="1">
      <alignment horizontal="left" wrapText="1"/>
    </xf>
    <xf numFmtId="167" fontId="63" fillId="0" borderId="0" xfId="82" applyNumberFormat="1" applyFont="1" applyAlignment="1"/>
    <xf numFmtId="49" fontId="122" fillId="0" borderId="0" xfId="82" applyNumberFormat="1" applyFont="1" applyAlignment="1">
      <alignment horizontal="center" vertical="top"/>
    </xf>
    <xf numFmtId="166" fontId="0" fillId="10" borderId="0" xfId="2" applyNumberFormat="1" applyFont="1" applyFill="1"/>
    <xf numFmtId="164" fontId="14" fillId="10" borderId="0" xfId="82" applyFill="1" applyAlignment="1"/>
    <xf numFmtId="166" fontId="0" fillId="14" borderId="0" xfId="2" applyNumberFormat="1" applyFont="1" applyFill="1"/>
    <xf numFmtId="17" fontId="14" fillId="10" borderId="0" xfId="82" applyNumberFormat="1" applyFill="1" applyAlignment="1"/>
    <xf numFmtId="180" fontId="50" fillId="0" borderId="0" xfId="82" applyNumberFormat="1" applyFont="1" applyAlignment="1"/>
    <xf numFmtId="166" fontId="14" fillId="0" borderId="0" xfId="2" applyNumberFormat="1" applyFont="1" applyBorder="1" applyAlignment="1"/>
    <xf numFmtId="37" fontId="16" fillId="0" borderId="0" xfId="82" applyNumberFormat="1" applyFont="1" applyAlignment="1"/>
    <xf numFmtId="37" fontId="50" fillId="0" borderId="0" xfId="82" applyNumberFormat="1" applyFont="1" applyAlignment="1"/>
    <xf numFmtId="43" fontId="15" fillId="0" borderId="0" xfId="82" applyNumberFormat="1" applyFont="1" applyAlignment="1"/>
    <xf numFmtId="0" fontId="50" fillId="0" borderId="0" xfId="82" applyNumberFormat="1" applyFont="1" applyAlignment="1">
      <alignment horizontal="left"/>
    </xf>
    <xf numFmtId="9" fontId="16" fillId="0" borderId="0" xfId="13" applyFont="1" applyFill="1" applyBorder="1" applyAlignment="1"/>
    <xf numFmtId="0" fontId="112" fillId="0" borderId="0" xfId="82" applyNumberFormat="1" applyFont="1" applyAlignment="1">
      <alignment horizontal="left" vertical="center"/>
    </xf>
    <xf numFmtId="5" fontId="27" fillId="0" borderId="0" xfId="82" applyNumberFormat="1" applyFont="1" applyAlignment="1">
      <alignment horizontal="center" vertical="center"/>
    </xf>
    <xf numFmtId="5" fontId="27" fillId="0" borderId="0" xfId="82" applyNumberFormat="1" applyFont="1" applyAlignment="1">
      <alignment vertical="center"/>
    </xf>
    <xf numFmtId="0" fontId="112" fillId="0" borderId="0" xfId="82" applyNumberFormat="1" applyFont="1" applyAlignment="1">
      <alignment horizontal="right" vertical="center"/>
    </xf>
    <xf numFmtId="165" fontId="112" fillId="0" borderId="0" xfId="82" applyNumberFormat="1" applyFont="1" applyAlignment="1">
      <alignment horizontal="left" vertical="center"/>
    </xf>
    <xf numFmtId="5" fontId="112" fillId="0" borderId="0" xfId="82" applyNumberFormat="1" applyFont="1" applyAlignment="1">
      <alignment horizontal="left" vertical="center"/>
    </xf>
    <xf numFmtId="166" fontId="16" fillId="0" borderId="0" xfId="82" applyNumberFormat="1" applyFont="1" applyAlignment="1"/>
    <xf numFmtId="5" fontId="15" fillId="14" borderId="0" xfId="82" applyNumberFormat="1" applyFont="1" applyFill="1" applyAlignment="1">
      <alignment horizontal="right"/>
    </xf>
    <xf numFmtId="5" fontId="14" fillId="0" borderId="0" xfId="82" applyNumberFormat="1" applyAlignment="1">
      <alignment horizontal="right"/>
    </xf>
    <xf numFmtId="165" fontId="16" fillId="0" borderId="0" xfId="82" applyNumberFormat="1" applyFont="1" applyAlignment="1"/>
    <xf numFmtId="5" fontId="15" fillId="0" borderId="0" xfId="82" applyNumberFormat="1" applyFont="1" applyAlignment="1">
      <alignment horizontal="right"/>
    </xf>
    <xf numFmtId="17" fontId="124" fillId="0" borderId="0" xfId="82" applyNumberFormat="1" applyFont="1" applyAlignment="1">
      <alignment horizontal="left" vertical="center"/>
    </xf>
    <xf numFmtId="5" fontId="15" fillId="52" borderId="0" xfId="82" applyNumberFormat="1" applyFont="1" applyFill="1" applyAlignment="1">
      <alignment horizontal="right"/>
    </xf>
    <xf numFmtId="170" fontId="14" fillId="0" borderId="0" xfId="82" applyNumberFormat="1" applyAlignment="1">
      <alignment horizontal="center"/>
    </xf>
    <xf numFmtId="0" fontId="14" fillId="0" borderId="0" xfId="82" applyNumberFormat="1" applyAlignment="1">
      <alignment horizontal="left" indent="1"/>
    </xf>
    <xf numFmtId="43" fontId="14" fillId="0" borderId="0" xfId="82" applyNumberFormat="1" applyAlignment="1">
      <alignment horizontal="right"/>
    </xf>
    <xf numFmtId="170" fontId="14" fillId="0" borderId="0" xfId="82" applyNumberFormat="1" applyAlignment="1">
      <alignment horizontal="right"/>
    </xf>
    <xf numFmtId="0" fontId="14" fillId="0" borderId="0" xfId="82" applyNumberFormat="1" applyAlignment="1">
      <alignment horizontal="right" indent="1"/>
    </xf>
    <xf numFmtId="5" fontId="14" fillId="53" borderId="0" xfId="82" applyNumberFormat="1" applyFill="1" applyAlignment="1">
      <alignment horizontal="right"/>
    </xf>
    <xf numFmtId="5" fontId="125" fillId="53" borderId="0" xfId="82" applyNumberFormat="1" applyFont="1" applyFill="1" applyAlignment="1">
      <alignment horizontal="right"/>
    </xf>
    <xf numFmtId="5" fontId="14" fillId="2" borderId="0" xfId="82" applyNumberFormat="1" applyFill="1" applyAlignment="1">
      <alignment horizontal="right"/>
    </xf>
    <xf numFmtId="5" fontId="118" fillId="2" borderId="0" xfId="82" applyNumberFormat="1" applyFont="1" applyFill="1" applyAlignment="1">
      <alignment horizontal="right"/>
    </xf>
    <xf numFmtId="17" fontId="15" fillId="0" borderId="0" xfId="82" applyNumberFormat="1" applyFont="1" applyAlignment="1">
      <alignment horizontal="center"/>
    </xf>
    <xf numFmtId="5" fontId="126" fillId="0" borderId="0" xfId="82" applyNumberFormat="1" applyFont="1" applyAlignment="1">
      <alignment horizontal="right"/>
    </xf>
    <xf numFmtId="0" fontId="126" fillId="0" borderId="0" xfId="82" applyNumberFormat="1" applyFont="1" applyAlignment="1">
      <alignment horizontal="right"/>
    </xf>
    <xf numFmtId="166" fontId="15" fillId="14" borderId="0" xfId="82" applyNumberFormat="1" applyFont="1" applyFill="1" applyAlignment="1">
      <alignment horizontal="right"/>
    </xf>
    <xf numFmtId="5" fontId="126" fillId="10" borderId="0" xfId="82" applyNumberFormat="1" applyFont="1" applyFill="1" applyAlignment="1">
      <alignment horizontal="right"/>
    </xf>
    <xf numFmtId="0" fontId="126" fillId="10" borderId="0" xfId="82" applyNumberFormat="1" applyFont="1" applyFill="1" applyAlignment="1">
      <alignment horizontal="right"/>
    </xf>
    <xf numFmtId="5" fontId="127" fillId="10" borderId="0" xfId="82" applyNumberFormat="1" applyFont="1" applyFill="1" applyAlignment="1">
      <alignment horizontal="right"/>
    </xf>
    <xf numFmtId="5" fontId="34" fillId="52" borderId="0" xfId="82" applyNumberFormat="1" applyFont="1" applyFill="1" applyAlignment="1">
      <alignment horizontal="right"/>
    </xf>
    <xf numFmtId="17" fontId="118" fillId="0" borderId="0" xfId="82" applyNumberFormat="1" applyFont="1" applyAlignment="1">
      <alignment horizontal="center"/>
    </xf>
    <xf numFmtId="5" fontId="14" fillId="4" borderId="0" xfId="82" applyNumberFormat="1" applyFill="1" applyAlignment="1">
      <alignment horizontal="right"/>
    </xf>
    <xf numFmtId="5" fontId="106" fillId="4" borderId="0" xfId="82" applyNumberFormat="1" applyFont="1" applyFill="1" applyAlignment="1">
      <alignment horizontal="right"/>
    </xf>
    <xf numFmtId="0" fontId="15" fillId="0" borderId="0" xfId="82" applyNumberFormat="1" applyFont="1" applyAlignment="1">
      <alignment horizontal="centerContinuous"/>
    </xf>
    <xf numFmtId="0" fontId="47" fillId="0" borderId="0" xfId="82" applyNumberFormat="1" applyFont="1" applyAlignment="1">
      <alignment horizontal="center"/>
    </xf>
    <xf numFmtId="0" fontId="13" fillId="0" borderId="0" xfId="82" applyNumberFormat="1" applyFont="1" applyAlignment="1">
      <alignment horizontal="left"/>
    </xf>
    <xf numFmtId="166" fontId="62" fillId="0" borderId="0" xfId="82" applyNumberFormat="1" applyFont="1" applyAlignment="1"/>
    <xf numFmtId="164" fontId="12" fillId="0" borderId="0" xfId="82" applyFont="1" applyAlignment="1">
      <alignment horizontal="left"/>
    </xf>
    <xf numFmtId="0" fontId="57" fillId="0" borderId="0" xfId="82" applyNumberFormat="1" applyFont="1" applyAlignment="1">
      <alignment horizontal="left"/>
    </xf>
    <xf numFmtId="0" fontId="14" fillId="0" borderId="0" xfId="83" applyNumberFormat="1" applyAlignment="1"/>
    <xf numFmtId="0" fontId="14" fillId="0" borderId="0" xfId="83" applyNumberFormat="1" applyAlignment="1">
      <alignment horizontal="center"/>
    </xf>
    <xf numFmtId="0" fontId="14" fillId="0" borderId="0" xfId="83" applyNumberFormat="1" applyAlignment="1" applyProtection="1">
      <alignment horizontal="center"/>
      <protection locked="0"/>
    </xf>
    <xf numFmtId="165" fontId="14" fillId="0" borderId="0" xfId="83" applyNumberFormat="1" applyAlignment="1"/>
    <xf numFmtId="44" fontId="14" fillId="0" borderId="0" xfId="83" applyNumberFormat="1" applyAlignment="1"/>
    <xf numFmtId="43" fontId="14" fillId="0" borderId="0" xfId="83" applyNumberFormat="1" applyAlignment="1"/>
    <xf numFmtId="0" fontId="121" fillId="0" borderId="0" xfId="83" applyNumberFormat="1" applyFont="1" applyAlignment="1"/>
    <xf numFmtId="0" fontId="14" fillId="0" borderId="0" xfId="83" applyNumberFormat="1" applyAlignment="1">
      <alignment wrapText="1"/>
    </xf>
    <xf numFmtId="164" fontId="15" fillId="0" borderId="0" xfId="83" applyFont="1" applyAlignment="1">
      <alignment wrapText="1"/>
    </xf>
    <xf numFmtId="0" fontId="50" fillId="0" borderId="0" xfId="83" applyNumberFormat="1" applyFont="1" applyAlignment="1">
      <alignment horizontal="center" vertical="top"/>
    </xf>
    <xf numFmtId="49" fontId="122" fillId="0" borderId="0" xfId="83" applyNumberFormat="1" applyFont="1" applyAlignment="1">
      <alignment horizontal="right" vertical="top"/>
    </xf>
    <xf numFmtId="0" fontId="50" fillId="0" borderId="0" xfId="83" applyNumberFormat="1" applyFont="1" applyAlignment="1">
      <alignment horizontal="right" vertical="top"/>
    </xf>
    <xf numFmtId="0" fontId="123" fillId="0" borderId="0" xfId="83" applyNumberFormat="1" applyFont="1" applyAlignment="1">
      <alignment horizontal="right" vertical="top"/>
    </xf>
    <xf numFmtId="0" fontId="15" fillId="0" borderId="0" xfId="83" applyNumberFormat="1" applyFont="1" applyAlignment="1"/>
    <xf numFmtId="0" fontId="14" fillId="0" borderId="0" xfId="83" applyNumberFormat="1">
      <alignment horizontal="left" wrapText="1"/>
    </xf>
    <xf numFmtId="0" fontId="17" fillId="0" borderId="0" xfId="83" applyNumberFormat="1" applyFont="1" applyAlignment="1"/>
    <xf numFmtId="165" fontId="14" fillId="0" borderId="0" xfId="83" applyNumberFormat="1">
      <alignment horizontal="left" wrapText="1"/>
    </xf>
    <xf numFmtId="167" fontId="63" fillId="0" borderId="0" xfId="83" applyNumberFormat="1" applyFont="1" applyAlignment="1"/>
    <xf numFmtId="49" fontId="122" fillId="0" borderId="0" xfId="83" applyNumberFormat="1" applyFont="1" applyAlignment="1">
      <alignment horizontal="center" vertical="top"/>
    </xf>
    <xf numFmtId="165" fontId="14" fillId="3" borderId="0" xfId="83" applyNumberFormat="1" applyFill="1" applyAlignment="1"/>
    <xf numFmtId="0" fontId="14" fillId="0" borderId="0" xfId="83" applyNumberFormat="1" applyAlignment="1">
      <alignment horizontal="right"/>
    </xf>
    <xf numFmtId="0" fontId="14" fillId="0" borderId="5" xfId="83" applyNumberFormat="1" applyBorder="1" applyAlignment="1">
      <alignment wrapText="1"/>
    </xf>
    <xf numFmtId="0" fontId="63" fillId="0" borderId="0" xfId="83" quotePrefix="1" applyNumberFormat="1" applyFont="1" applyAlignment="1">
      <alignment horizontal="center"/>
    </xf>
    <xf numFmtId="0" fontId="63" fillId="0" borderId="0" xfId="83" applyNumberFormat="1" applyFont="1" applyAlignment="1"/>
    <xf numFmtId="165" fontId="14" fillId="0" borderId="2" xfId="83" applyNumberFormat="1" applyBorder="1" applyAlignment="1"/>
    <xf numFmtId="0" fontId="15" fillId="0" borderId="0" xfId="83" quotePrefix="1" applyNumberFormat="1" applyFont="1" applyAlignment="1" applyProtection="1">
      <alignment horizontal="left"/>
      <protection locked="0"/>
    </xf>
    <xf numFmtId="166" fontId="16" fillId="0" borderId="0" xfId="83" applyNumberFormat="1" applyFont="1" applyAlignment="1"/>
    <xf numFmtId="165" fontId="50" fillId="0" borderId="0" xfId="83" applyNumberFormat="1" applyFont="1" applyAlignment="1">
      <alignment horizontal="center" vertical="top"/>
    </xf>
    <xf numFmtId="168" fontId="63" fillId="0" borderId="0" xfId="83" applyNumberFormat="1" applyFont="1" applyAlignment="1"/>
    <xf numFmtId="165" fontId="14" fillId="0" borderId="3" xfId="83" applyNumberFormat="1" applyBorder="1" applyAlignment="1"/>
    <xf numFmtId="0" fontId="47" fillId="0" borderId="0" xfId="83" applyNumberFormat="1" applyFont="1" applyAlignment="1">
      <alignment horizontal="left"/>
    </xf>
    <xf numFmtId="165" fontId="50" fillId="0" borderId="0" xfId="83" applyNumberFormat="1" applyFont="1" applyAlignment="1"/>
    <xf numFmtId="0" fontId="50" fillId="0" borderId="0" xfId="83" applyNumberFormat="1" applyFont="1" applyAlignment="1">
      <alignment horizontal="left"/>
    </xf>
    <xf numFmtId="0" fontId="47" fillId="0" borderId="0" xfId="83" applyNumberFormat="1" applyFont="1" applyAlignment="1"/>
    <xf numFmtId="166" fontId="14" fillId="0" borderId="1" xfId="83" applyNumberFormat="1" applyBorder="1" applyAlignment="1"/>
    <xf numFmtId="166" fontId="14" fillId="0" borderId="1" xfId="2" applyNumberFormat="1" applyFont="1" applyBorder="1" applyAlignment="1"/>
    <xf numFmtId="0" fontId="14" fillId="0" borderId="0" xfId="83" applyNumberFormat="1" applyAlignment="1">
      <alignment horizontal="left"/>
    </xf>
    <xf numFmtId="37" fontId="16" fillId="0" borderId="0" xfId="83" applyNumberFormat="1" applyFont="1" applyAlignment="1"/>
    <xf numFmtId="37" fontId="50" fillId="0" borderId="0" xfId="83" applyNumberFormat="1" applyFont="1" applyAlignment="1"/>
    <xf numFmtId="43" fontId="15" fillId="0" borderId="0" xfId="83" applyNumberFormat="1" applyFont="1" applyAlignment="1"/>
    <xf numFmtId="0" fontId="14" fillId="0" borderId="0" xfId="83" applyNumberFormat="1" applyAlignment="1" applyProtection="1">
      <alignment horizontal="left"/>
      <protection locked="0"/>
    </xf>
    <xf numFmtId="37" fontId="14" fillId="0" borderId="0" xfId="83" applyNumberFormat="1" applyAlignment="1"/>
    <xf numFmtId="0" fontId="50" fillId="0" borderId="0" xfId="83" applyNumberFormat="1" applyFont="1" applyAlignment="1">
      <alignment horizontal="right"/>
    </xf>
    <xf numFmtId="169" fontId="14" fillId="0" borderId="0" xfId="83" applyNumberFormat="1" applyAlignment="1"/>
    <xf numFmtId="165" fontId="16" fillId="0" borderId="0" xfId="83" applyNumberFormat="1" applyFont="1" applyAlignment="1"/>
    <xf numFmtId="170" fontId="14" fillId="0" borderId="0" xfId="83" applyNumberFormat="1" applyAlignment="1">
      <alignment horizontal="center"/>
    </xf>
    <xf numFmtId="0" fontId="14" fillId="0" borderId="0" xfId="83" applyNumberFormat="1" applyAlignment="1">
      <alignment horizontal="left" indent="1"/>
    </xf>
    <xf numFmtId="165" fontId="14" fillId="0" borderId="1" xfId="83" applyNumberFormat="1" applyBorder="1" applyAlignment="1"/>
    <xf numFmtId="166" fontId="14" fillId="2" borderId="0" xfId="83" applyNumberFormat="1" applyFill="1" applyAlignment="1"/>
    <xf numFmtId="0" fontId="50" fillId="0" borderId="0" xfId="83" applyNumberFormat="1" applyFont="1" applyAlignment="1"/>
    <xf numFmtId="43" fontId="64" fillId="0" borderId="0" xfId="83" applyNumberFormat="1" applyFont="1" applyAlignment="1">
      <alignment horizontal="center"/>
    </xf>
    <xf numFmtId="17" fontId="15" fillId="0" borderId="0" xfId="83" applyNumberFormat="1" applyFont="1" applyAlignment="1">
      <alignment horizontal="center"/>
    </xf>
    <xf numFmtId="0" fontId="15" fillId="0" borderId="0" xfId="83" applyNumberFormat="1" applyFont="1" applyAlignment="1">
      <alignment horizontal="centerContinuous"/>
    </xf>
    <xf numFmtId="0" fontId="15" fillId="0" borderId="0" xfId="83" applyNumberFormat="1" applyFont="1" applyAlignment="1">
      <alignment horizontal="center"/>
    </xf>
    <xf numFmtId="0" fontId="13" fillId="0" borderId="0" xfId="83" applyNumberFormat="1" applyFont="1" applyAlignment="1">
      <alignment horizontal="left"/>
    </xf>
    <xf numFmtId="166" fontId="62" fillId="0" borderId="0" xfId="83" applyNumberFormat="1" applyFont="1" applyAlignment="1"/>
    <xf numFmtId="164" fontId="12" fillId="0" borderId="0" xfId="83" applyFont="1" applyAlignment="1">
      <alignment horizontal="left"/>
    </xf>
    <xf numFmtId="0" fontId="57" fillId="0" borderId="0" xfId="83" applyNumberFormat="1" applyFont="1" applyAlignment="1">
      <alignment horizontal="left"/>
    </xf>
    <xf numFmtId="165" fontId="106" fillId="0" borderId="0" xfId="82" applyNumberFormat="1" applyFont="1" applyAlignment="1"/>
    <xf numFmtId="49" fontId="129" fillId="0" borderId="0" xfId="82" applyNumberFormat="1" applyFont="1" applyAlignment="1">
      <alignment horizontal="right" vertical="top"/>
    </xf>
    <xf numFmtId="0" fontId="14" fillId="0" borderId="5" xfId="82" applyNumberFormat="1" applyBorder="1" applyAlignment="1">
      <alignment wrapText="1"/>
    </xf>
    <xf numFmtId="0" fontId="63" fillId="0" borderId="0" xfId="82" quotePrefix="1" applyNumberFormat="1" applyFont="1" applyAlignment="1">
      <alignment horizontal="center"/>
    </xf>
    <xf numFmtId="165" fontId="14" fillId="0" borderId="2" xfId="82" applyNumberFormat="1" applyBorder="1" applyAlignment="1"/>
    <xf numFmtId="165" fontId="106" fillId="0" borderId="2" xfId="82" applyNumberFormat="1" applyFont="1" applyBorder="1" applyAlignment="1"/>
    <xf numFmtId="0" fontId="15" fillId="0" borderId="0" xfId="82" quotePrefix="1" applyNumberFormat="1" applyFont="1" applyAlignment="1" applyProtection="1">
      <alignment horizontal="left"/>
      <protection locked="0"/>
    </xf>
    <xf numFmtId="165" fontId="50" fillId="0" borderId="0" xfId="82" applyNumberFormat="1" applyFont="1" applyAlignment="1">
      <alignment horizontal="center" vertical="top"/>
    </xf>
    <xf numFmtId="168" fontId="63" fillId="0" borderId="0" xfId="82" applyNumberFormat="1" applyFont="1" applyAlignment="1"/>
    <xf numFmtId="165" fontId="14" fillId="0" borderId="3" xfId="82" applyNumberFormat="1" applyBorder="1" applyAlignment="1"/>
    <xf numFmtId="165" fontId="106" fillId="0" borderId="3" xfId="82" applyNumberFormat="1" applyFont="1" applyBorder="1" applyAlignment="1"/>
    <xf numFmtId="165" fontId="50" fillId="0" borderId="0" xfId="82" applyNumberFormat="1" applyFont="1" applyAlignment="1"/>
    <xf numFmtId="165" fontId="118" fillId="0" borderId="0" xfId="82" applyNumberFormat="1" applyFont="1" applyAlignment="1"/>
    <xf numFmtId="0" fontId="106" fillId="0" borderId="0" xfId="82" applyNumberFormat="1" applyFont="1" applyAlignment="1"/>
    <xf numFmtId="166" fontId="14" fillId="0" borderId="1" xfId="82" applyNumberFormat="1" applyBorder="1" applyAlignment="1"/>
    <xf numFmtId="166" fontId="106" fillId="0" borderId="1" xfId="2" applyNumberFormat="1" applyFont="1" applyBorder="1" applyAlignment="1"/>
    <xf numFmtId="37" fontId="118" fillId="0" borderId="0" xfId="82" applyNumberFormat="1" applyFont="1" applyAlignment="1"/>
    <xf numFmtId="37" fontId="106" fillId="0" borderId="0" xfId="82" applyNumberFormat="1" applyFont="1" applyAlignment="1"/>
    <xf numFmtId="0" fontId="50" fillId="0" borderId="0" xfId="82" applyNumberFormat="1" applyFont="1" applyAlignment="1">
      <alignment horizontal="right"/>
    </xf>
    <xf numFmtId="169" fontId="14" fillId="0" borderId="0" xfId="82" applyNumberFormat="1" applyAlignment="1"/>
    <xf numFmtId="166" fontId="106" fillId="0" borderId="0" xfId="82" applyNumberFormat="1" applyFont="1" applyAlignment="1"/>
    <xf numFmtId="165" fontId="14" fillId="0" borderId="1" xfId="82" applyNumberFormat="1" applyBorder="1" applyAlignment="1"/>
    <xf numFmtId="165" fontId="106" fillId="0" borderId="1" xfId="82" applyNumberFormat="1" applyFont="1" applyBorder="1" applyAlignment="1"/>
    <xf numFmtId="43" fontId="64" fillId="0" borderId="0" xfId="82" applyNumberFormat="1" applyFont="1" applyAlignment="1">
      <alignment horizontal="center"/>
    </xf>
    <xf numFmtId="166" fontId="14" fillId="0" borderId="56" xfId="2" applyNumberFormat="1" applyFill="1" applyBorder="1" applyAlignment="1">
      <alignment vertical="center"/>
    </xf>
    <xf numFmtId="166" fontId="14" fillId="0" borderId="56" xfId="2" applyNumberFormat="1" applyFill="1" applyBorder="1"/>
    <xf numFmtId="0" fontId="15" fillId="0" borderId="19" xfId="61" applyFont="1" applyBorder="1" applyAlignment="1">
      <alignment horizontal="center" wrapText="1"/>
    </xf>
    <xf numFmtId="0" fontId="15" fillId="54" borderId="0" xfId="61" applyFont="1" applyFill="1" applyAlignment="1">
      <alignment horizontal="center" wrapText="1"/>
    </xf>
    <xf numFmtId="164" fontId="14" fillId="0" borderId="0" xfId="0" applyFont="1" applyAlignment="1">
      <alignment horizontal="right" vertical="center"/>
    </xf>
    <xf numFmtId="5" fontId="77" fillId="0" borderId="0" xfId="0" applyNumberFormat="1" applyFont="1" applyAlignment="1"/>
    <xf numFmtId="166" fontId="4" fillId="0" borderId="0" xfId="63" applyNumberFormat="1"/>
    <xf numFmtId="0" fontId="130" fillId="0" borderId="0" xfId="1" applyFont="1"/>
    <xf numFmtId="166" fontId="130" fillId="0" borderId="0" xfId="1" applyNumberFormat="1" applyFont="1"/>
    <xf numFmtId="166" fontId="130" fillId="0" borderId="1" xfId="1" applyNumberFormat="1" applyFont="1" applyBorder="1"/>
    <xf numFmtId="0" fontId="68" fillId="0" borderId="0" xfId="0" applyNumberFormat="1" applyFont="1" applyAlignment="1"/>
    <xf numFmtId="0" fontId="99" fillId="0" borderId="0" xfId="62"/>
    <xf numFmtId="0" fontId="99" fillId="0" borderId="0" xfId="62" applyAlignment="1">
      <alignment horizontal="center"/>
    </xf>
    <xf numFmtId="6" fontId="99" fillId="0" borderId="0" xfId="62" applyNumberFormat="1"/>
    <xf numFmtId="5" fontId="77" fillId="0" borderId="0" xfId="62" applyNumberFormat="1" applyFont="1" applyAlignment="1">
      <alignment horizontal="center"/>
    </xf>
    <xf numFmtId="5" fontId="99" fillId="0" borderId="0" xfId="62" applyNumberFormat="1"/>
    <xf numFmtId="0" fontId="99" fillId="9" borderId="58" xfId="62" applyFill="1" applyBorder="1"/>
    <xf numFmtId="0" fontId="99" fillId="9" borderId="56" xfId="62" applyFill="1" applyBorder="1"/>
    <xf numFmtId="0" fontId="99" fillId="9" borderId="59" xfId="62" applyFill="1" applyBorder="1"/>
    <xf numFmtId="0" fontId="33" fillId="11" borderId="84" xfId="62" applyFont="1" applyFill="1" applyBorder="1"/>
    <xf numFmtId="0" fontId="33" fillId="11" borderId="85" xfId="62" applyFont="1" applyFill="1" applyBorder="1"/>
    <xf numFmtId="0" fontId="33" fillId="11" borderId="85" xfId="62" applyFont="1" applyFill="1" applyBorder="1" applyAlignment="1">
      <alignment horizontal="center"/>
    </xf>
    <xf numFmtId="0" fontId="33" fillId="11" borderId="86" xfId="62" applyFont="1" applyFill="1" applyBorder="1"/>
    <xf numFmtId="0" fontId="33" fillId="11" borderId="84" xfId="62" applyFont="1" applyFill="1" applyBorder="1" applyAlignment="1">
      <alignment horizontal="center" vertical="top" wrapText="1"/>
    </xf>
    <xf numFmtId="0" fontId="33" fillId="11" borderId="87" xfId="62" applyFont="1" applyFill="1" applyBorder="1" applyAlignment="1">
      <alignment horizontal="center" vertical="top" wrapText="1"/>
    </xf>
    <xf numFmtId="0" fontId="33" fillId="11" borderId="85" xfId="62" applyFont="1" applyFill="1" applyBorder="1" applyAlignment="1">
      <alignment horizontal="center" vertical="top" wrapText="1"/>
    </xf>
    <xf numFmtId="0" fontId="33" fillId="11" borderId="88" xfId="62" applyFont="1" applyFill="1" applyBorder="1" applyAlignment="1">
      <alignment horizontal="center" vertical="top" wrapText="1"/>
    </xf>
    <xf numFmtId="0" fontId="33" fillId="0" borderId="89" xfId="62" applyFont="1" applyBorder="1" applyAlignment="1">
      <alignment horizontal="left" vertical="center"/>
    </xf>
    <xf numFmtId="0" fontId="33" fillId="0" borderId="90" xfId="62" applyFont="1" applyBorder="1" applyAlignment="1">
      <alignment horizontal="left" vertical="center"/>
    </xf>
    <xf numFmtId="0" fontId="33" fillId="0" borderId="90" xfId="62" applyFont="1" applyBorder="1" applyAlignment="1">
      <alignment horizontal="center" vertical="center"/>
    </xf>
    <xf numFmtId="0" fontId="33" fillId="0" borderId="91" xfId="62" applyFont="1" applyBorder="1" applyAlignment="1">
      <alignment horizontal="left" vertical="center"/>
    </xf>
    <xf numFmtId="6" fontId="99" fillId="0" borderId="92" xfId="62" applyNumberFormat="1" applyBorder="1"/>
    <xf numFmtId="6" fontId="99" fillId="0" borderId="56" xfId="62" applyNumberFormat="1" applyBorder="1"/>
    <xf numFmtId="6" fontId="99" fillId="0" borderId="59" xfId="62" applyNumberFormat="1" applyBorder="1"/>
    <xf numFmtId="0" fontId="33" fillId="0" borderId="93" xfId="62" applyFont="1" applyBorder="1" applyAlignment="1">
      <alignment horizontal="left" vertical="center"/>
    </xf>
    <xf numFmtId="0" fontId="33" fillId="0" borderId="40" xfId="62" applyFont="1" applyBorder="1" applyAlignment="1">
      <alignment horizontal="left" vertical="center"/>
    </xf>
    <xf numFmtId="0" fontId="33" fillId="0" borderId="40" xfId="62" applyFont="1" applyBorder="1" applyAlignment="1">
      <alignment horizontal="center" vertical="center"/>
    </xf>
    <xf numFmtId="0" fontId="33" fillId="0" borderId="94" xfId="62" applyFont="1" applyBorder="1" applyAlignment="1">
      <alignment horizontal="left" vertical="center"/>
    </xf>
    <xf numFmtId="6" fontId="99" fillId="0" borderId="95" xfId="62" applyNumberFormat="1" applyBorder="1"/>
    <xf numFmtId="6" fontId="99" fillId="0" borderId="96" xfId="62" applyNumberFormat="1" applyBorder="1"/>
    <xf numFmtId="0" fontId="33" fillId="2" borderId="93" xfId="62" applyFont="1" applyFill="1" applyBorder="1" applyAlignment="1">
      <alignment horizontal="left" vertical="center"/>
    </xf>
    <xf numFmtId="0" fontId="33" fillId="2" borderId="40" xfId="62" applyFont="1" applyFill="1" applyBorder="1" applyAlignment="1">
      <alignment horizontal="left" vertical="center"/>
    </xf>
    <xf numFmtId="0" fontId="33" fillId="2" borderId="40" xfId="62" applyFont="1" applyFill="1" applyBorder="1" applyAlignment="1">
      <alignment horizontal="center" vertical="center"/>
    </xf>
    <xf numFmtId="0" fontId="33" fillId="2" borderId="94" xfId="62" applyFont="1" applyFill="1" applyBorder="1" applyAlignment="1">
      <alignment horizontal="left" vertical="center"/>
    </xf>
    <xf numFmtId="0" fontId="33" fillId="0" borderId="97" xfId="62" applyFont="1" applyBorder="1" applyAlignment="1">
      <alignment horizontal="left" vertical="center"/>
    </xf>
    <xf numFmtId="0" fontId="33" fillId="0" borderId="98" xfId="62" applyFont="1" applyBorder="1" applyAlignment="1">
      <alignment horizontal="left" vertical="center"/>
    </xf>
    <xf numFmtId="0" fontId="33" fillId="0" borderId="98" xfId="62" applyFont="1" applyBorder="1" applyAlignment="1">
      <alignment horizontal="center" vertical="center"/>
    </xf>
    <xf numFmtId="0" fontId="33" fillId="0" borderId="99" xfId="62" applyFont="1" applyBorder="1" applyAlignment="1">
      <alignment horizontal="left" vertical="center"/>
    </xf>
    <xf numFmtId="6" fontId="99" fillId="0" borderId="100" xfId="62" applyNumberFormat="1" applyBorder="1"/>
    <xf numFmtId="6" fontId="99" fillId="0" borderId="36" xfId="62" applyNumberFormat="1" applyBorder="1"/>
    <xf numFmtId="6" fontId="99" fillId="0" borderId="37" xfId="62" applyNumberFormat="1" applyBorder="1"/>
    <xf numFmtId="164" fontId="22" fillId="0" borderId="38" xfId="0" applyFont="1" applyBorder="1" applyAlignment="1">
      <alignment horizontal="center" wrapText="1"/>
    </xf>
    <xf numFmtId="170" fontId="37" fillId="0" borderId="0" xfId="0" quotePrefix="1" applyNumberFormat="1" applyFont="1" applyAlignment="1">
      <alignment horizontal="center"/>
    </xf>
    <xf numFmtId="1" fontId="131" fillId="0" borderId="0" xfId="62" applyNumberFormat="1" applyFont="1" applyAlignment="1">
      <alignment vertical="top"/>
    </xf>
    <xf numFmtId="0" fontId="132" fillId="0" borderId="0" xfId="62" applyFont="1" applyAlignment="1">
      <alignment horizontal="center"/>
    </xf>
    <xf numFmtId="0" fontId="132" fillId="0" borderId="0" xfId="62" applyFont="1"/>
    <xf numFmtId="6" fontId="132" fillId="0" borderId="0" xfId="62" applyNumberFormat="1" applyFont="1"/>
    <xf numFmtId="166" fontId="132" fillId="0" borderId="0" xfId="8" applyNumberFormat="1" applyFont="1"/>
    <xf numFmtId="6" fontId="132" fillId="0" borderId="4" xfId="62" applyNumberFormat="1" applyFont="1" applyBorder="1"/>
    <xf numFmtId="0" fontId="132" fillId="0" borderId="0" xfId="62" applyFont="1" applyAlignment="1">
      <alignment vertical="top"/>
    </xf>
    <xf numFmtId="43" fontId="37" fillId="0" borderId="0" xfId="0" applyNumberFormat="1" applyFont="1" applyAlignment="1">
      <alignment horizontal="left"/>
    </xf>
    <xf numFmtId="164" fontId="37" fillId="0" borderId="49" xfId="0" applyFont="1" applyBorder="1" applyAlignment="1"/>
    <xf numFmtId="164" fontId="37" fillId="0" borderId="60" xfId="0" applyFont="1" applyBorder="1" applyAlignment="1"/>
    <xf numFmtId="17" fontId="38" fillId="0" borderId="61" xfId="0" applyNumberFormat="1" applyFont="1" applyBorder="1" applyAlignment="1">
      <alignment horizontal="center"/>
    </xf>
    <xf numFmtId="164" fontId="38" fillId="0" borderId="45" xfId="0" quotePrefix="1" applyFont="1" applyBorder="1" applyAlignment="1">
      <alignment horizontal="center"/>
    </xf>
    <xf numFmtId="1" fontId="38" fillId="0" borderId="49" xfId="0" applyNumberFormat="1" applyFont="1" applyBorder="1" applyAlignment="1">
      <alignment horizontal="center"/>
    </xf>
    <xf numFmtId="1" fontId="38" fillId="0" borderId="50" xfId="0" applyNumberFormat="1" applyFont="1" applyBorder="1" applyAlignment="1">
      <alignment horizontal="center"/>
    </xf>
    <xf numFmtId="164" fontId="38" fillId="0" borderId="51" xfId="0" applyFont="1" applyBorder="1" applyAlignment="1">
      <alignment horizontal="center"/>
    </xf>
    <xf numFmtId="164" fontId="38" fillId="0" borderId="62" xfId="0" applyFont="1" applyBorder="1" applyAlignment="1">
      <alignment horizontal="center"/>
    </xf>
    <xf numFmtId="164" fontId="38" fillId="0" borderId="63" xfId="0" applyFont="1" applyBorder="1" applyAlignment="1">
      <alignment horizontal="center"/>
    </xf>
    <xf numFmtId="164" fontId="38" fillId="0" borderId="8" xfId="0" applyFont="1" applyBorder="1" applyAlignment="1">
      <alignment horizontal="center"/>
    </xf>
    <xf numFmtId="164" fontId="38" fillId="0" borderId="53" xfId="0" applyFont="1" applyBorder="1" applyAlignment="1">
      <alignment horizontal="center"/>
    </xf>
    <xf numFmtId="164" fontId="38" fillId="0" borderId="64" xfId="0" applyFont="1" applyBorder="1" applyAlignment="1">
      <alignment horizontal="center"/>
    </xf>
    <xf numFmtId="164" fontId="38" fillId="0" borderId="65" xfId="0" applyFont="1" applyBorder="1" applyAlignment="1">
      <alignment horizontal="center"/>
    </xf>
    <xf numFmtId="164" fontId="38" fillId="0" borderId="11" xfId="0" applyFont="1" applyBorder="1" applyAlignment="1">
      <alignment horizontal="center"/>
    </xf>
    <xf numFmtId="5" fontId="4" fillId="0" borderId="35" xfId="63" applyNumberFormat="1" applyBorder="1"/>
    <xf numFmtId="0" fontId="4" fillId="0" borderId="35" xfId="63" applyBorder="1"/>
    <xf numFmtId="0" fontId="4" fillId="3" borderId="102" xfId="63" applyFill="1" applyBorder="1"/>
    <xf numFmtId="10" fontId="45" fillId="3" borderId="101" xfId="63" applyNumberFormat="1" applyFont="1" applyFill="1" applyBorder="1"/>
    <xf numFmtId="10" fontId="45" fillId="3" borderId="103" xfId="63" applyNumberFormat="1" applyFont="1" applyFill="1" applyBorder="1"/>
    <xf numFmtId="0" fontId="6" fillId="11" borderId="0" xfId="15" applyFill="1"/>
    <xf numFmtId="0" fontId="6" fillId="11" borderId="0" xfId="15" applyFill="1" applyAlignment="1">
      <alignment horizontal="centerContinuous"/>
    </xf>
    <xf numFmtId="0" fontId="61" fillId="11" borderId="0" xfId="15" applyFont="1" applyFill="1" applyAlignment="1">
      <alignment horizontal="center"/>
    </xf>
    <xf numFmtId="0" fontId="68" fillId="11" borderId="43" xfId="15" applyFont="1" applyFill="1" applyBorder="1" applyAlignment="1">
      <alignment horizontal="left"/>
    </xf>
    <xf numFmtId="0" fontId="68" fillId="11" borderId="44" xfId="15" applyFont="1" applyFill="1" applyBorder="1" applyAlignment="1">
      <alignment horizontal="center"/>
    </xf>
    <xf numFmtId="0" fontId="28" fillId="11" borderId="38" xfId="15" applyFont="1" applyFill="1" applyBorder="1" applyAlignment="1">
      <alignment horizontal="center" wrapText="1"/>
    </xf>
    <xf numFmtId="0" fontId="28" fillId="11" borderId="48" xfId="15" applyFont="1" applyFill="1" applyBorder="1" applyAlignment="1">
      <alignment horizontal="center" wrapText="1"/>
    </xf>
    <xf numFmtId="164" fontId="22" fillId="11" borderId="38" xfId="0" applyFont="1" applyFill="1" applyBorder="1" applyAlignment="1">
      <alignment horizontal="center" wrapText="1"/>
    </xf>
    <xf numFmtId="0" fontId="69" fillId="11" borderId="33" xfId="15" applyFont="1" applyFill="1" applyBorder="1" applyAlignment="1">
      <alignment horizontal="left"/>
    </xf>
    <xf numFmtId="0" fontId="70" fillId="11" borderId="44" xfId="15" applyFont="1" applyFill="1" applyBorder="1"/>
    <xf numFmtId="42" fontId="61" fillId="11" borderId="7" xfId="15" applyNumberFormat="1" applyFont="1" applyFill="1" applyBorder="1"/>
    <xf numFmtId="42" fontId="61" fillId="11" borderId="8" xfId="15" applyNumberFormat="1" applyFont="1" applyFill="1" applyBorder="1"/>
    <xf numFmtId="0" fontId="70" fillId="11" borderId="0" xfId="15" applyFont="1" applyFill="1"/>
    <xf numFmtId="0" fontId="68" fillId="11" borderId="33" xfId="15" applyFont="1" applyFill="1" applyBorder="1" applyAlignment="1">
      <alignment horizontal="left"/>
    </xf>
    <xf numFmtId="164" fontId="61" fillId="11" borderId="33" xfId="0" applyFont="1" applyFill="1" applyBorder="1" applyAlignment="1">
      <alignment horizontal="center"/>
    </xf>
    <xf numFmtId="0" fontId="70" fillId="11" borderId="0" xfId="0" applyNumberFormat="1" applyFont="1" applyFill="1" applyAlignment="1">
      <alignment horizontal="left"/>
    </xf>
    <xf numFmtId="0" fontId="71" fillId="11" borderId="42" xfId="15" applyFont="1" applyFill="1" applyBorder="1"/>
    <xf numFmtId="42" fontId="22" fillId="11" borderId="47" xfId="15" applyNumberFormat="1" applyFont="1" applyFill="1" applyBorder="1"/>
    <xf numFmtId="42" fontId="56" fillId="11" borderId="47" xfId="15" applyNumberFormat="1" applyFont="1" applyFill="1" applyBorder="1"/>
    <xf numFmtId="0" fontId="84" fillId="11" borderId="0" xfId="14" applyFill="1"/>
    <xf numFmtId="175" fontId="84" fillId="11" borderId="0" xfId="14" applyNumberFormat="1" applyFill="1"/>
    <xf numFmtId="166" fontId="58" fillId="11" borderId="8" xfId="15" applyNumberFormat="1" applyFont="1" applyFill="1" applyBorder="1"/>
    <xf numFmtId="175" fontId="84" fillId="11" borderId="38" xfId="14" applyNumberFormat="1" applyFill="1" applyBorder="1"/>
    <xf numFmtId="0" fontId="68" fillId="11" borderId="34" xfId="15" applyFont="1" applyFill="1" applyBorder="1" applyAlignment="1">
      <alignment horizontal="left"/>
    </xf>
    <xf numFmtId="0" fontId="70" fillId="11" borderId="46" xfId="15" applyFont="1" applyFill="1" applyBorder="1" applyAlignment="1">
      <alignment horizontal="left"/>
    </xf>
    <xf numFmtId="166" fontId="61" fillId="11" borderId="38" xfId="16" applyNumberFormat="1" applyFont="1" applyFill="1" applyBorder="1"/>
    <xf numFmtId="166" fontId="61" fillId="11" borderId="48" xfId="15" applyNumberFormat="1" applyFont="1" applyFill="1" applyBorder="1"/>
    <xf numFmtId="166" fontId="61" fillId="11" borderId="38" xfId="15" applyNumberFormat="1" applyFont="1" applyFill="1" applyBorder="1"/>
    <xf numFmtId="0" fontId="21" fillId="11" borderId="0" xfId="15" applyFont="1" applyFill="1"/>
    <xf numFmtId="174" fontId="6" fillId="11" borderId="0" xfId="15" applyNumberFormat="1" applyFill="1" applyAlignment="1">
      <alignment horizontal="center"/>
    </xf>
    <xf numFmtId="164" fontId="0" fillId="11" borderId="0" xfId="0" applyFill="1" applyAlignment="1"/>
    <xf numFmtId="0" fontId="60" fillId="11" borderId="0" xfId="15" applyFont="1" applyFill="1"/>
    <xf numFmtId="0" fontId="68" fillId="11" borderId="0" xfId="0" applyNumberFormat="1" applyFont="1" applyFill="1" applyAlignment="1"/>
    <xf numFmtId="42" fontId="60" fillId="11" borderId="0" xfId="15" applyNumberFormat="1" applyFont="1" applyFill="1"/>
    <xf numFmtId="0" fontId="68" fillId="11" borderId="0" xfId="0" applyNumberFormat="1" applyFont="1" applyFill="1" applyAlignment="1">
      <alignment horizontal="left"/>
    </xf>
    <xf numFmtId="0" fontId="59" fillId="11" borderId="0" xfId="15" applyFont="1" applyFill="1"/>
    <xf numFmtId="42" fontId="22" fillId="11" borderId="0" xfId="15" applyNumberFormat="1" applyFont="1" applyFill="1"/>
    <xf numFmtId="0" fontId="6" fillId="6" borderId="0" xfId="15" applyFill="1"/>
    <xf numFmtId="0" fontId="6" fillId="6" borderId="0" xfId="15" applyFill="1" applyAlignment="1">
      <alignment horizontal="centerContinuous"/>
    </xf>
    <xf numFmtId="0" fontId="61" fillId="6" borderId="0" xfId="15" applyFont="1" applyFill="1" applyAlignment="1">
      <alignment horizontal="center"/>
    </xf>
    <xf numFmtId="0" fontId="68" fillId="6" borderId="43" xfId="15" applyFont="1" applyFill="1" applyBorder="1" applyAlignment="1">
      <alignment horizontal="left"/>
    </xf>
    <xf numFmtId="0" fontId="68" fillId="6" borderId="44" xfId="15" applyFont="1" applyFill="1" applyBorder="1" applyAlignment="1">
      <alignment horizontal="center"/>
    </xf>
    <xf numFmtId="0" fontId="28" fillId="6" borderId="38" xfId="15" applyFont="1" applyFill="1" applyBorder="1" applyAlignment="1">
      <alignment horizontal="center" wrapText="1"/>
    </xf>
    <xf numFmtId="0" fontId="28" fillId="6" borderId="48" xfId="15" applyFont="1" applyFill="1" applyBorder="1" applyAlignment="1">
      <alignment horizontal="center" wrapText="1"/>
    </xf>
    <xf numFmtId="164" fontId="22" fillId="6" borderId="38" xfId="0" applyFont="1" applyFill="1" applyBorder="1" applyAlignment="1">
      <alignment horizontal="center" wrapText="1"/>
    </xf>
    <xf numFmtId="0" fontId="69" fillId="6" borderId="33" xfId="15" applyFont="1" applyFill="1" applyBorder="1" applyAlignment="1">
      <alignment horizontal="left"/>
    </xf>
    <xf numFmtId="0" fontId="70" fillId="6" borderId="44" xfId="15" applyFont="1" applyFill="1" applyBorder="1"/>
    <xf numFmtId="42" fontId="61" fillId="6" borderId="7" xfId="15" applyNumberFormat="1" applyFont="1" applyFill="1" applyBorder="1"/>
    <xf numFmtId="42" fontId="61" fillId="6" borderId="8" xfId="15" applyNumberFormat="1" applyFont="1" applyFill="1" applyBorder="1"/>
    <xf numFmtId="0" fontId="70" fillId="6" borderId="0" xfId="15" applyFont="1" applyFill="1"/>
    <xf numFmtId="0" fontId="68" fillId="6" borderId="33" xfId="15" applyFont="1" applyFill="1" applyBorder="1" applyAlignment="1">
      <alignment horizontal="left"/>
    </xf>
    <xf numFmtId="164" fontId="61" fillId="6" borderId="33" xfId="0" applyFont="1" applyFill="1" applyBorder="1" applyAlignment="1">
      <alignment horizontal="center"/>
    </xf>
    <xf numFmtId="0" fontId="70" fillId="6" borderId="0" xfId="0" applyNumberFormat="1" applyFont="1" applyFill="1" applyAlignment="1">
      <alignment horizontal="left"/>
    </xf>
    <xf numFmtId="0" fontId="71" fillId="6" borderId="42" xfId="15" applyFont="1" applyFill="1" applyBorder="1"/>
    <xf numFmtId="42" fontId="22" fillId="6" borderId="47" xfId="15" applyNumberFormat="1" applyFont="1" applyFill="1" applyBorder="1"/>
    <xf numFmtId="42" fontId="56" fillId="6" borderId="47" xfId="15" applyNumberFormat="1" applyFont="1" applyFill="1" applyBorder="1"/>
    <xf numFmtId="0" fontId="84" fillId="6" borderId="0" xfId="14" applyFill="1"/>
    <xf numFmtId="175" fontId="84" fillId="6" borderId="0" xfId="14" applyNumberFormat="1" applyFill="1"/>
    <xf numFmtId="166" fontId="58" fillId="6" borderId="8" xfId="15" applyNumberFormat="1" applyFont="1" applyFill="1" applyBorder="1"/>
    <xf numFmtId="175" fontId="84" fillId="6" borderId="38" xfId="14" applyNumberFormat="1" applyFill="1" applyBorder="1"/>
    <xf numFmtId="0" fontId="68" fillId="6" borderId="34" xfId="15" applyFont="1" applyFill="1" applyBorder="1" applyAlignment="1">
      <alignment horizontal="left"/>
    </xf>
    <xf numFmtId="0" fontId="70" fillId="6" borderId="46" xfId="15" applyFont="1" applyFill="1" applyBorder="1" applyAlignment="1">
      <alignment horizontal="left"/>
    </xf>
    <xf numFmtId="166" fontId="61" fillId="6" borderId="38" xfId="16" applyNumberFormat="1" applyFont="1" applyFill="1" applyBorder="1"/>
    <xf numFmtId="166" fontId="61" fillId="6" borderId="48" xfId="15" applyNumberFormat="1" applyFont="1" applyFill="1" applyBorder="1"/>
    <xf numFmtId="166" fontId="61" fillId="6" borderId="38" xfId="15" applyNumberFormat="1" applyFont="1" applyFill="1" applyBorder="1"/>
    <xf numFmtId="0" fontId="21" fillId="6" borderId="0" xfId="15" applyFont="1" applyFill="1"/>
    <xf numFmtId="174" fontId="6" fillId="6" borderId="0" xfId="15" applyNumberFormat="1" applyFill="1" applyAlignment="1">
      <alignment horizontal="center"/>
    </xf>
    <xf numFmtId="164" fontId="50" fillId="0" borderId="0" xfId="0" applyFont="1">
      <alignment horizontal="left" wrapText="1"/>
    </xf>
    <xf numFmtId="164" fontId="133" fillId="0" borderId="0" xfId="0" applyFont="1" applyAlignment="1"/>
    <xf numFmtId="0" fontId="134" fillId="0" borderId="0" xfId="15" applyFont="1"/>
    <xf numFmtId="0" fontId="135" fillId="0" borderId="0" xfId="0" applyNumberFormat="1" applyFont="1" applyAlignment="1"/>
    <xf numFmtId="42" fontId="134" fillId="0" borderId="0" xfId="15" applyNumberFormat="1" applyFont="1"/>
    <xf numFmtId="0" fontId="135" fillId="0" borderId="0" xfId="0" applyNumberFormat="1" applyFont="1" applyAlignment="1">
      <alignment horizontal="left"/>
    </xf>
    <xf numFmtId="42" fontId="136" fillId="0" borderId="0" xfId="15" applyNumberFormat="1" applyFont="1"/>
    <xf numFmtId="164" fontId="50" fillId="0" borderId="0" xfId="0" applyFont="1" applyAlignment="1">
      <alignment horizontal="left"/>
    </xf>
    <xf numFmtId="0" fontId="4" fillId="3" borderId="58" xfId="63" applyFill="1" applyBorder="1"/>
    <xf numFmtId="10" fontId="4" fillId="3" borderId="56" xfId="63" applyNumberFormat="1" applyFill="1" applyBorder="1"/>
    <xf numFmtId="0" fontId="4" fillId="3" borderId="56" xfId="63" applyFill="1" applyBorder="1"/>
    <xf numFmtId="10" fontId="4" fillId="3" borderId="59" xfId="63" applyNumberFormat="1" applyFill="1" applyBorder="1"/>
    <xf numFmtId="0" fontId="4" fillId="3" borderId="6" xfId="63" applyFill="1" applyBorder="1"/>
    <xf numFmtId="0" fontId="4" fillId="3" borderId="0" xfId="63" applyFill="1"/>
    <xf numFmtId="10" fontId="4" fillId="3" borderId="0" xfId="63" applyNumberFormat="1" applyFill="1"/>
    <xf numFmtId="10" fontId="4" fillId="3" borderId="96" xfId="63" applyNumberFormat="1" applyFill="1" applyBorder="1"/>
    <xf numFmtId="10" fontId="4" fillId="3" borderId="1" xfId="65" applyNumberFormat="1" applyFont="1" applyFill="1" applyBorder="1"/>
    <xf numFmtId="166" fontId="4" fillId="3" borderId="1" xfId="8" applyNumberFormat="1" applyFont="1" applyFill="1" applyBorder="1"/>
    <xf numFmtId="10" fontId="4" fillId="3" borderId="76" xfId="65" applyNumberFormat="1" applyFont="1" applyFill="1" applyBorder="1"/>
    <xf numFmtId="166" fontId="4" fillId="3" borderId="0" xfId="8" applyNumberFormat="1" applyFont="1" applyFill="1" applyBorder="1"/>
    <xf numFmtId="166" fontId="4" fillId="3" borderId="96" xfId="8" applyNumberFormat="1" applyFont="1" applyFill="1" applyBorder="1"/>
    <xf numFmtId="0" fontId="4" fillId="3" borderId="96" xfId="63" applyFill="1" applyBorder="1"/>
    <xf numFmtId="0" fontId="4" fillId="3" borderId="15" xfId="63" applyFill="1" applyBorder="1"/>
    <xf numFmtId="5" fontId="4" fillId="3" borderId="2" xfId="63" applyNumberFormat="1" applyFill="1" applyBorder="1"/>
    <xf numFmtId="0" fontId="4" fillId="3" borderId="2" xfId="63" applyFill="1" applyBorder="1"/>
    <xf numFmtId="5" fontId="4" fillId="3" borderId="104" xfId="63" applyNumberFormat="1" applyFill="1" applyBorder="1"/>
    <xf numFmtId="0" fontId="45" fillId="0" borderId="0" xfId="63" applyFont="1"/>
    <xf numFmtId="0" fontId="4" fillId="3" borderId="56" xfId="63" applyFill="1" applyBorder="1" applyAlignment="1">
      <alignment horizontal="right"/>
    </xf>
    <xf numFmtId="0" fontId="4" fillId="3" borderId="0" xfId="63" applyFill="1" applyAlignment="1">
      <alignment horizontal="right"/>
    </xf>
    <xf numFmtId="0" fontId="4" fillId="3" borderId="36" xfId="63" applyFill="1" applyBorder="1" applyAlignment="1">
      <alignment horizontal="right"/>
    </xf>
    <xf numFmtId="0" fontId="61" fillId="0" borderId="0" xfId="15" applyFont="1"/>
    <xf numFmtId="42" fontId="61" fillId="0" borderId="47" xfId="15" applyNumberFormat="1" applyFont="1" applyBorder="1"/>
    <xf numFmtId="0" fontId="61" fillId="0" borderId="42" xfId="15" applyFont="1" applyBorder="1"/>
    <xf numFmtId="175" fontId="61" fillId="0" borderId="0" xfId="14" applyNumberFormat="1" applyFont="1"/>
    <xf numFmtId="175" fontId="61" fillId="0" borderId="38" xfId="14" applyNumberFormat="1" applyFont="1" applyBorder="1"/>
    <xf numFmtId="166" fontId="61" fillId="0" borderId="38" xfId="16" applyNumberFormat="1" applyFont="1" applyBorder="1"/>
    <xf numFmtId="0" fontId="61" fillId="0" borderId="46" xfId="15" applyFont="1" applyBorder="1" applyAlignment="1">
      <alignment horizontal="left"/>
    </xf>
    <xf numFmtId="166" fontId="61" fillId="0" borderId="38" xfId="15" applyNumberFormat="1" applyFont="1" applyBorder="1"/>
    <xf numFmtId="43" fontId="61" fillId="0" borderId="0" xfId="15" applyNumberFormat="1" applyFont="1" applyAlignment="1">
      <alignment horizontal="center"/>
    </xf>
    <xf numFmtId="174" fontId="61" fillId="0" borderId="0" xfId="15" applyNumberFormat="1" applyFont="1" applyAlignment="1">
      <alignment horizontal="center"/>
    </xf>
    <xf numFmtId="5" fontId="107" fillId="0" borderId="0" xfId="0" applyNumberFormat="1" applyFont="1" applyAlignment="1"/>
    <xf numFmtId="164" fontId="14" fillId="0" borderId="0" xfId="0" applyFont="1" applyAlignment="1"/>
    <xf numFmtId="164" fontId="28" fillId="0" borderId="0" xfId="0" applyFont="1" applyAlignment="1">
      <alignment horizontal="left"/>
    </xf>
    <xf numFmtId="164" fontId="0" fillId="0" borderId="0" xfId="0" applyAlignment="1">
      <alignment horizontal="left"/>
    </xf>
    <xf numFmtId="1" fontId="0" fillId="0" borderId="0" xfId="0" applyNumberFormat="1" applyAlignment="1">
      <alignment horizontal="center"/>
    </xf>
    <xf numFmtId="164" fontId="50" fillId="0" borderId="0" xfId="0" applyFont="1" applyAlignment="1">
      <alignment horizontal="center"/>
    </xf>
    <xf numFmtId="169" fontId="0" fillId="3" borderId="0" xfId="0" applyNumberFormat="1" applyFill="1" applyAlignment="1">
      <alignment horizontal="center" wrapText="1"/>
    </xf>
    <xf numFmtId="169" fontId="0" fillId="0" borderId="0" xfId="0" applyNumberFormat="1" applyAlignment="1">
      <alignment horizontal="center" wrapText="1"/>
    </xf>
    <xf numFmtId="165" fontId="0" fillId="0" borderId="0" xfId="18" applyNumberFormat="1" applyFont="1" applyAlignment="1">
      <alignment horizontal="left" wrapText="1"/>
    </xf>
    <xf numFmtId="166" fontId="50" fillId="0" borderId="0" xfId="2" applyNumberFormat="1" applyFont="1" applyAlignment="1">
      <alignment horizontal="left" wrapText="1"/>
    </xf>
    <xf numFmtId="169" fontId="0" fillId="0" borderId="0" xfId="0" applyNumberFormat="1" applyAlignment="1">
      <alignment horizontal="right" wrapText="1"/>
    </xf>
    <xf numFmtId="166" fontId="51" fillId="0" borderId="0" xfId="2" applyNumberFormat="1" applyFont="1" applyAlignment="1"/>
    <xf numFmtId="165" fontId="0" fillId="3" borderId="0" xfId="18" applyNumberFormat="1" applyFont="1" applyFill="1" applyAlignment="1">
      <alignment horizontal="left" wrapText="1"/>
    </xf>
    <xf numFmtId="42" fontId="61" fillId="3" borderId="7" xfId="15" applyNumberFormat="1" applyFont="1" applyFill="1" applyBorder="1"/>
    <xf numFmtId="166" fontId="0" fillId="3" borderId="0" xfId="2" applyNumberFormat="1" applyFont="1" applyFill="1" applyAlignment="1">
      <alignment horizontal="left" wrapText="1"/>
    </xf>
    <xf numFmtId="170" fontId="138" fillId="0" borderId="0" xfId="0" applyNumberFormat="1" applyFont="1" applyAlignment="1">
      <alignment horizontal="center"/>
    </xf>
    <xf numFmtId="166" fontId="37" fillId="3" borderId="0" xfId="0" applyNumberFormat="1" applyFont="1" applyFill="1" applyAlignment="1">
      <alignment horizontal="left"/>
    </xf>
    <xf numFmtId="166" fontId="37" fillId="3" borderId="3" xfId="0" applyNumberFormat="1" applyFont="1" applyFill="1" applyBorder="1" applyAlignment="1">
      <alignment horizontal="left"/>
    </xf>
    <xf numFmtId="170" fontId="37" fillId="56" borderId="0" xfId="0" applyNumberFormat="1" applyFont="1" applyFill="1" applyAlignment="1">
      <alignment horizontal="center"/>
    </xf>
    <xf numFmtId="166" fontId="37" fillId="56" borderId="0" xfId="0" applyNumberFormat="1" applyFont="1" applyFill="1" applyAlignment="1">
      <alignment horizontal="left"/>
    </xf>
    <xf numFmtId="166" fontId="37" fillId="56" borderId="3" xfId="0" applyNumberFormat="1" applyFont="1" applyFill="1" applyBorder="1" applyAlignment="1">
      <alignment horizontal="left"/>
    </xf>
    <xf numFmtId="166" fontId="78" fillId="56" borderId="0" xfId="0" applyNumberFormat="1" applyFont="1" applyFill="1" applyAlignment="1">
      <alignment horizontal="left"/>
    </xf>
    <xf numFmtId="166" fontId="37" fillId="56" borderId="4" xfId="0" applyNumberFormat="1" applyFont="1" applyFill="1" applyBorder="1" applyAlignment="1">
      <alignment horizontal="left"/>
    </xf>
    <xf numFmtId="42" fontId="37" fillId="10" borderId="0" xfId="0" applyNumberFormat="1" applyFont="1" applyFill="1">
      <alignment horizontal="left" wrapText="1"/>
    </xf>
    <xf numFmtId="166" fontId="37" fillId="10" borderId="0" xfId="0" applyNumberFormat="1" applyFont="1" applyFill="1">
      <alignment horizontal="left" wrapText="1"/>
    </xf>
    <xf numFmtId="164" fontId="139" fillId="0" borderId="0" xfId="0" applyFont="1" applyAlignment="1"/>
    <xf numFmtId="164" fontId="0" fillId="0" borderId="0" xfId="0" applyAlignment="1">
      <alignment horizontal="center"/>
    </xf>
    <xf numFmtId="164" fontId="140" fillId="0" borderId="0" xfId="0" applyFont="1" applyAlignment="1"/>
    <xf numFmtId="164" fontId="67" fillId="0" borderId="0" xfId="0" applyFont="1" applyAlignment="1">
      <alignment horizontal="left"/>
    </xf>
    <xf numFmtId="164" fontId="0" fillId="0" borderId="0" xfId="0" applyAlignment="1">
      <alignment horizontal="centerContinuous"/>
    </xf>
    <xf numFmtId="164" fontId="67" fillId="0" borderId="0" xfId="0" applyFont="1" applyAlignment="1">
      <alignment horizontal="center"/>
    </xf>
    <xf numFmtId="164" fontId="67" fillId="0" borderId="0" xfId="0" applyFont="1" applyAlignment="1">
      <alignment horizontal="centerContinuous"/>
    </xf>
    <xf numFmtId="164" fontId="32" fillId="0" borderId="0" xfId="0" applyFont="1" applyAlignment="1"/>
    <xf numFmtId="164" fontId="30" fillId="0" borderId="0" xfId="0" applyFont="1" applyAlignment="1"/>
    <xf numFmtId="0" fontId="32" fillId="0" borderId="0" xfId="6" applyFont="1" applyAlignment="1">
      <alignment vertical="top"/>
    </xf>
    <xf numFmtId="5" fontId="0" fillId="0" borderId="0" xfId="0" applyNumberFormat="1" applyAlignment="1">
      <alignment horizontal="centerContinuous"/>
    </xf>
    <xf numFmtId="164" fontId="56" fillId="0" borderId="43" xfId="0" applyFont="1" applyBorder="1" applyAlignment="1">
      <alignment horizontal="left"/>
    </xf>
    <xf numFmtId="164" fontId="56" fillId="0" borderId="44" xfId="0" applyFont="1" applyBorder="1" applyAlignment="1">
      <alignment horizontal="center"/>
    </xf>
    <xf numFmtId="164" fontId="22" fillId="0" borderId="33" xfId="0" applyFont="1" applyBorder="1" applyAlignment="1">
      <alignment horizontal="center" wrapText="1"/>
    </xf>
    <xf numFmtId="164" fontId="70" fillId="0" borderId="33" xfId="0" applyFont="1" applyBorder="1" applyAlignment="1">
      <alignment horizontal="left"/>
    </xf>
    <xf numFmtId="5" fontId="61" fillId="0" borderId="33" xfId="0" applyNumberFormat="1" applyFont="1" applyBorder="1" applyAlignment="1"/>
    <xf numFmtId="5" fontId="61" fillId="0" borderId="7" xfId="0" applyNumberFormat="1" applyFont="1" applyBorder="1" applyAlignment="1"/>
    <xf numFmtId="5" fontId="61" fillId="0" borderId="0" xfId="0" applyNumberFormat="1" applyFont="1" applyAlignment="1"/>
    <xf numFmtId="175" fontId="84" fillId="0" borderId="0" xfId="14" applyNumberFormat="1" applyBorder="1"/>
    <xf numFmtId="9" fontId="84" fillId="0" borderId="0" xfId="65" applyFont="1" applyFill="1" applyBorder="1" applyAlignment="1"/>
    <xf numFmtId="174" fontId="0" fillId="0" borderId="0" xfId="0" applyNumberFormat="1" applyAlignment="1">
      <alignment horizontal="center"/>
    </xf>
    <xf numFmtId="43" fontId="0" fillId="0" borderId="0" xfId="0" applyNumberFormat="1" applyAlignment="1">
      <alignment horizontal="center"/>
    </xf>
    <xf numFmtId="164" fontId="68" fillId="0" borderId="0" xfId="0" applyFont="1" applyAlignment="1"/>
    <xf numFmtId="42" fontId="107" fillId="0" borderId="0" xfId="0" applyNumberFormat="1" applyFont="1" applyAlignment="1"/>
    <xf numFmtId="164" fontId="107" fillId="0" borderId="0" xfId="0" applyFont="1" applyAlignment="1"/>
    <xf numFmtId="164" fontId="56" fillId="0" borderId="0" xfId="0" applyFont="1" applyAlignment="1"/>
    <xf numFmtId="44" fontId="22" fillId="0" borderId="0" xfId="86" applyFont="1" applyBorder="1"/>
    <xf numFmtId="9" fontId="56" fillId="0" borderId="0" xfId="65" applyFont="1" applyFill="1" applyBorder="1" applyAlignment="1"/>
    <xf numFmtId="5" fontId="56" fillId="0" borderId="0" xfId="0" applyNumberFormat="1" applyFont="1" applyAlignment="1"/>
    <xf numFmtId="44" fontId="107" fillId="0" borderId="0" xfId="0" applyNumberFormat="1" applyFont="1" applyAlignment="1"/>
    <xf numFmtId="164" fontId="59" fillId="0" borderId="0" xfId="0" applyFont="1" applyAlignment="1">
      <alignment horizontal="center"/>
    </xf>
    <xf numFmtId="164" fontId="59" fillId="0" borderId="0" xfId="0" applyFont="1" applyAlignment="1"/>
    <xf numFmtId="17" fontId="59" fillId="0" borderId="0" xfId="0" applyNumberFormat="1" applyFont="1" applyAlignment="1">
      <alignment horizontal="center"/>
    </xf>
    <xf numFmtId="165" fontId="58" fillId="0" borderId="0" xfId="0" applyNumberFormat="1" applyFont="1" applyAlignment="1">
      <alignment horizontal="center"/>
    </xf>
    <xf numFmtId="14" fontId="138" fillId="0" borderId="0" xfId="0" applyNumberFormat="1" applyFont="1" applyAlignment="1">
      <alignment horizontal="center"/>
    </xf>
    <xf numFmtId="164" fontId="70" fillId="0" borderId="44" xfId="0" applyFont="1" applyBorder="1" applyAlignment="1">
      <alignment horizontal="right"/>
    </xf>
    <xf numFmtId="164" fontId="22" fillId="0" borderId="0" xfId="0" applyFont="1" applyAlignment="1">
      <alignment horizontal="center"/>
    </xf>
    <xf numFmtId="164" fontId="70" fillId="0" borderId="0" xfId="0" applyFont="1" applyAlignment="1">
      <alignment horizontal="right"/>
    </xf>
    <xf numFmtId="175" fontId="141" fillId="0" borderId="0" xfId="0" applyNumberFormat="1" applyFont="1" applyAlignment="1"/>
    <xf numFmtId="5" fontId="141" fillId="0" borderId="0" xfId="0" applyNumberFormat="1" applyFont="1" applyAlignment="1"/>
    <xf numFmtId="175" fontId="0" fillId="0" borderId="0" xfId="0" applyNumberFormat="1" applyAlignment="1"/>
    <xf numFmtId="5" fontId="0" fillId="0" borderId="0" xfId="0" applyNumberFormat="1" applyAlignment="1"/>
    <xf numFmtId="164" fontId="142" fillId="0" borderId="0" xfId="0" applyFont="1" applyAlignment="1">
      <alignment horizontal="right"/>
    </xf>
    <xf numFmtId="5" fontId="142" fillId="0" borderId="33" xfId="0" applyNumberFormat="1" applyFont="1" applyBorder="1" applyAlignment="1"/>
    <xf numFmtId="5" fontId="142" fillId="0" borderId="7" xfId="0" applyNumberFormat="1" applyFont="1" applyBorder="1" applyAlignment="1"/>
    <xf numFmtId="5" fontId="142" fillId="0" borderId="0" xfId="0" applyNumberFormat="1" applyFont="1" applyAlignment="1"/>
    <xf numFmtId="175" fontId="142" fillId="0" borderId="0" xfId="0" applyNumberFormat="1" applyFont="1" applyAlignment="1"/>
    <xf numFmtId="164" fontId="142" fillId="0" borderId="0" xfId="0" applyFont="1" applyAlignment="1"/>
    <xf numFmtId="164" fontId="143" fillId="0" borderId="105" xfId="0" applyFont="1" applyBorder="1" applyAlignment="1"/>
    <xf numFmtId="164" fontId="143" fillId="0" borderId="105" xfId="0" applyFont="1" applyBorder="1" applyAlignment="1">
      <alignment horizontal="right"/>
    </xf>
    <xf numFmtId="5" fontId="144" fillId="0" borderId="47" xfId="0" applyNumberFormat="1" applyFont="1" applyBorder="1" applyAlignment="1"/>
    <xf numFmtId="5" fontId="145" fillId="0" borderId="47" xfId="0" applyNumberFormat="1" applyFont="1" applyBorder="1" applyAlignment="1"/>
    <xf numFmtId="5" fontId="145" fillId="0" borderId="42" xfId="0" applyNumberFormat="1" applyFont="1" applyBorder="1" applyAlignment="1"/>
    <xf numFmtId="175" fontId="146" fillId="0" borderId="0" xfId="0" applyNumberFormat="1" applyFont="1" applyAlignment="1"/>
    <xf numFmtId="5" fontId="146" fillId="0" borderId="0" xfId="0" applyNumberFormat="1" applyFont="1" applyAlignment="1"/>
    <xf numFmtId="164" fontId="146" fillId="0" borderId="0" xfId="0" applyFont="1" applyAlignment="1"/>
    <xf numFmtId="164" fontId="61" fillId="0" borderId="0" xfId="0" applyFont="1" applyAlignment="1">
      <alignment horizontal="right"/>
    </xf>
    <xf numFmtId="175" fontId="61" fillId="0" borderId="0" xfId="0" applyNumberFormat="1" applyFont="1" applyAlignment="1"/>
    <xf numFmtId="164" fontId="61" fillId="0" borderId="0" xfId="0" applyFont="1" applyAlignment="1"/>
    <xf numFmtId="164" fontId="147" fillId="0" borderId="105" xfId="0" applyFont="1" applyBorder="1" applyAlignment="1"/>
    <xf numFmtId="164" fontId="147" fillId="0" borderId="105" xfId="0" applyFont="1" applyBorder="1" applyAlignment="1">
      <alignment horizontal="right"/>
    </xf>
    <xf numFmtId="5" fontId="148" fillId="0" borderId="106" xfId="0" applyNumberFormat="1" applyFont="1" applyBorder="1" applyAlignment="1"/>
    <xf numFmtId="5" fontId="148" fillId="0" borderId="47" xfId="0" applyNumberFormat="1" applyFont="1" applyBorder="1" applyAlignment="1"/>
    <xf numFmtId="5" fontId="149" fillId="0" borderId="47" xfId="0" applyNumberFormat="1" applyFont="1" applyBorder="1" applyAlignment="1"/>
    <xf numFmtId="5" fontId="149" fillId="0" borderId="42" xfId="0" applyNumberFormat="1" applyFont="1" applyBorder="1" applyAlignment="1"/>
    <xf numFmtId="175" fontId="150" fillId="0" borderId="0" xfId="0" applyNumberFormat="1" applyFont="1" applyAlignment="1"/>
    <xf numFmtId="5" fontId="150" fillId="0" borderId="0" xfId="0" applyNumberFormat="1" applyFont="1" applyAlignment="1"/>
    <xf numFmtId="164" fontId="150" fillId="0" borderId="0" xfId="0" applyFont="1" applyAlignment="1"/>
    <xf numFmtId="166" fontId="61" fillId="0" borderId="44" xfId="0" applyNumberFormat="1" applyFont="1" applyBorder="1" applyAlignment="1"/>
    <xf numFmtId="171" fontId="151" fillId="0" borderId="44" xfId="65" applyNumberFormat="1" applyFont="1" applyFill="1" applyBorder="1" applyAlignment="1"/>
    <xf numFmtId="9" fontId="58" fillId="0" borderId="0" xfId="65" applyFont="1" applyAlignment="1">
      <alignment horizontal="center"/>
    </xf>
    <xf numFmtId="166" fontId="0" fillId="0" borderId="0" xfId="0" applyNumberFormat="1" applyAlignment="1">
      <alignment horizontal="center"/>
    </xf>
    <xf numFmtId="164" fontId="58" fillId="0" borderId="0" xfId="0" applyFont="1" applyAlignment="1"/>
    <xf numFmtId="166" fontId="58" fillId="0" borderId="0" xfId="0" applyNumberFormat="1" applyFont="1" applyAlignment="1">
      <alignment horizontal="center"/>
    </xf>
    <xf numFmtId="166" fontId="81" fillId="0" borderId="0" xfId="0" applyNumberFormat="1" applyFont="1" applyAlignment="1">
      <alignment horizontal="center"/>
    </xf>
    <xf numFmtId="166" fontId="82" fillId="0" borderId="0" xfId="0" applyNumberFormat="1" applyFont="1" applyAlignment="1">
      <alignment horizontal="center"/>
    </xf>
    <xf numFmtId="0" fontId="70" fillId="0" borderId="33" xfId="0" applyNumberFormat="1" applyFont="1" applyBorder="1" applyAlignment="1">
      <alignment horizontal="left"/>
    </xf>
    <xf numFmtId="0" fontId="61" fillId="0" borderId="33" xfId="0" applyNumberFormat="1" applyFont="1" applyBorder="1" applyAlignment="1">
      <alignment horizontal="left"/>
    </xf>
    <xf numFmtId="0" fontId="142" fillId="0" borderId="33" xfId="0" applyNumberFormat="1" applyFont="1" applyBorder="1" applyAlignment="1">
      <alignment horizontal="left"/>
    </xf>
    <xf numFmtId="0" fontId="1" fillId="0" borderId="0" xfId="87"/>
    <xf numFmtId="0" fontId="32" fillId="0" borderId="0" xfId="87" applyFont="1"/>
    <xf numFmtId="0" fontId="14" fillId="0" borderId="0" xfId="87" applyFont="1" applyAlignment="1">
      <alignment horizontal="left"/>
    </xf>
    <xf numFmtId="0" fontId="15" fillId="0" borderId="0" xfId="87" applyFont="1" applyAlignment="1">
      <alignment horizontal="right"/>
    </xf>
    <xf numFmtId="0" fontId="14" fillId="47" borderId="0" xfId="87" applyFont="1" applyFill="1"/>
    <xf numFmtId="0" fontId="14" fillId="9" borderId="0" xfId="87" applyFont="1" applyFill="1"/>
    <xf numFmtId="0" fontId="14" fillId="47" borderId="110" xfId="87" applyFont="1" applyFill="1" applyBorder="1"/>
    <xf numFmtId="0" fontId="14" fillId="57" borderId="0" xfId="87" applyFont="1" applyFill="1"/>
    <xf numFmtId="0" fontId="14" fillId="57" borderId="111" xfId="87" applyFont="1" applyFill="1" applyBorder="1"/>
    <xf numFmtId="0" fontId="15" fillId="0" borderId="0" xfId="87" applyFont="1"/>
    <xf numFmtId="0" fontId="14" fillId="47" borderId="0" xfId="87" applyFont="1" applyFill="1" applyAlignment="1">
      <alignment horizontal="left"/>
    </xf>
    <xf numFmtId="0" fontId="14" fillId="9" borderId="0" xfId="87" applyFont="1" applyFill="1" applyAlignment="1">
      <alignment horizontal="left"/>
    </xf>
    <xf numFmtId="0" fontId="14" fillId="47" borderId="110" xfId="87" applyFont="1" applyFill="1" applyBorder="1" applyAlignment="1">
      <alignment horizontal="left"/>
    </xf>
    <xf numFmtId="0" fontId="14" fillId="57" borderId="0" xfId="87" applyFont="1" applyFill="1" applyAlignment="1">
      <alignment horizontal="left"/>
    </xf>
    <xf numFmtId="0" fontId="14" fillId="57" borderId="111" xfId="87" applyFont="1" applyFill="1" applyBorder="1" applyAlignment="1">
      <alignment horizontal="left"/>
    </xf>
    <xf numFmtId="165" fontId="14" fillId="47" borderId="0" xfId="87" applyNumberFormat="1" applyFont="1" applyFill="1" applyAlignment="1">
      <alignment horizontal="left"/>
    </xf>
    <xf numFmtId="165" fontId="14" fillId="9" borderId="0" xfId="87" applyNumberFormat="1" applyFont="1" applyFill="1" applyAlignment="1">
      <alignment horizontal="left"/>
    </xf>
    <xf numFmtId="44" fontId="14" fillId="47" borderId="110" xfId="87" applyNumberFormat="1" applyFont="1" applyFill="1" applyBorder="1" applyAlignment="1">
      <alignment horizontal="left"/>
    </xf>
    <xf numFmtId="44" fontId="14" fillId="47" borderId="0" xfId="87" applyNumberFormat="1" applyFont="1" applyFill="1" applyAlignment="1">
      <alignment horizontal="left"/>
    </xf>
    <xf numFmtId="165" fontId="14" fillId="57" borderId="0" xfId="87" applyNumberFormat="1" applyFont="1" applyFill="1" applyAlignment="1">
      <alignment horizontal="left"/>
    </xf>
    <xf numFmtId="165" fontId="14" fillId="57" borderId="111" xfId="87" applyNumberFormat="1" applyFont="1" applyFill="1" applyBorder="1" applyAlignment="1">
      <alignment horizontal="left"/>
    </xf>
    <xf numFmtId="165" fontId="29" fillId="47" borderId="112" xfId="87" applyNumberFormat="1" applyFont="1" applyFill="1" applyBorder="1" applyAlignment="1">
      <alignment horizontal="center"/>
    </xf>
    <xf numFmtId="165" fontId="29" fillId="47" borderId="113" xfId="87" applyNumberFormat="1" applyFont="1" applyFill="1" applyBorder="1" applyAlignment="1">
      <alignment horizontal="center"/>
    </xf>
    <xf numFmtId="165" fontId="29" fillId="57" borderId="113" xfId="87" applyNumberFormat="1" applyFont="1" applyFill="1" applyBorder="1" applyAlignment="1">
      <alignment horizontal="center"/>
    </xf>
    <xf numFmtId="165" fontId="29" fillId="57" borderId="114" xfId="87" applyNumberFormat="1" applyFont="1" applyFill="1" applyBorder="1" applyAlignment="1">
      <alignment horizontal="center"/>
    </xf>
    <xf numFmtId="165" fontId="15" fillId="0" borderId="0" xfId="87" applyNumberFormat="1" applyFont="1"/>
    <xf numFmtId="165" fontId="1" fillId="0" borderId="0" xfId="87" applyNumberFormat="1"/>
    <xf numFmtId="165" fontId="14" fillId="47" borderId="110" xfId="87" applyNumberFormat="1" applyFont="1" applyFill="1" applyBorder="1" applyAlignment="1">
      <alignment horizontal="left"/>
    </xf>
    <xf numFmtId="165" fontId="22" fillId="0" borderId="0" xfId="88" applyNumberFormat="1" applyFont="1"/>
    <xf numFmtId="0" fontId="22" fillId="0" borderId="0" xfId="87" applyFont="1" applyAlignment="1">
      <alignment horizontal="right"/>
    </xf>
    <xf numFmtId="165" fontId="29" fillId="47" borderId="0" xfId="87" applyNumberFormat="1" applyFont="1" applyFill="1" applyAlignment="1">
      <alignment horizontal="center"/>
    </xf>
    <xf numFmtId="165" fontId="29" fillId="0" borderId="0" xfId="87" applyNumberFormat="1" applyFont="1" applyAlignment="1">
      <alignment horizontal="center"/>
    </xf>
    <xf numFmtId="0" fontId="15" fillId="0" borderId="0" xfId="87" applyFont="1" applyAlignment="1">
      <alignment horizontal="left"/>
    </xf>
    <xf numFmtId="165" fontId="1" fillId="2" borderId="0" xfId="87" applyNumberFormat="1" applyFill="1"/>
    <xf numFmtId="165" fontId="102" fillId="2" borderId="0" xfId="88" applyNumberFormat="1" applyFont="1" applyFill="1"/>
    <xf numFmtId="0" fontId="22" fillId="0" borderId="0" xfId="87" applyFont="1"/>
    <xf numFmtId="44" fontId="0" fillId="0" borderId="0" xfId="88" applyFont="1"/>
    <xf numFmtId="44" fontId="1" fillId="0" borderId="0" xfId="87" applyNumberFormat="1"/>
    <xf numFmtId="10" fontId="0" fillId="0" borderId="0" xfId="89" applyNumberFormat="1" applyFont="1"/>
    <xf numFmtId="9" fontId="0" fillId="0" borderId="0" xfId="89" applyFont="1"/>
    <xf numFmtId="0" fontId="14" fillId="0" borderId="0" xfId="87" applyFont="1" applyAlignment="1">
      <alignment horizontal="right"/>
    </xf>
    <xf numFmtId="44" fontId="0" fillId="0" borderId="0" xfId="88" applyFont="1" applyAlignment="1">
      <alignment horizontal="right"/>
    </xf>
    <xf numFmtId="0" fontId="1" fillId="0" borderId="0" xfId="87" applyAlignment="1">
      <alignment horizontal="right"/>
    </xf>
    <xf numFmtId="165" fontId="22" fillId="2" borderId="0" xfId="87" applyNumberFormat="1" applyFont="1" applyFill="1"/>
    <xf numFmtId="10" fontId="45" fillId="3" borderId="19" xfId="63" applyNumberFormat="1" applyFont="1" applyFill="1" applyBorder="1"/>
    <xf numFmtId="164" fontId="22" fillId="0" borderId="0" xfId="0" applyFont="1" applyAlignment="1">
      <alignment horizontal="right"/>
    </xf>
    <xf numFmtId="10" fontId="50" fillId="0" borderId="0" xfId="65" applyNumberFormat="1" applyFont="1" applyAlignment="1">
      <alignment horizontal="center" wrapText="1"/>
    </xf>
    <xf numFmtId="10" fontId="50" fillId="0" borderId="46" xfId="65" applyNumberFormat="1" applyFont="1" applyBorder="1" applyAlignment="1">
      <alignment horizontal="center" wrapText="1"/>
    </xf>
    <xf numFmtId="164" fontId="15" fillId="0" borderId="0" xfId="0" applyFont="1">
      <alignment horizontal="left" wrapText="1"/>
    </xf>
    <xf numFmtId="164" fontId="80" fillId="0" borderId="0" xfId="0" applyFont="1">
      <alignment horizontal="left" wrapText="1"/>
    </xf>
    <xf numFmtId="43" fontId="80" fillId="0" borderId="0" xfId="8" applyFont="1" applyAlignment="1">
      <alignment horizontal="left"/>
    </xf>
    <xf numFmtId="165" fontId="0" fillId="0" borderId="0" xfId="86" applyNumberFormat="1" applyFont="1" applyAlignment="1">
      <alignment wrapText="1"/>
    </xf>
    <xf numFmtId="165" fontId="0" fillId="0" borderId="46" xfId="86" applyNumberFormat="1" applyFont="1" applyBorder="1" applyAlignment="1">
      <alignment wrapText="1"/>
    </xf>
    <xf numFmtId="165" fontId="15" fillId="0" borderId="0" xfId="86" applyNumberFormat="1" applyFont="1" applyAlignment="1"/>
    <xf numFmtId="164" fontId="152" fillId="0" borderId="0" xfId="0" applyFont="1" applyAlignment="1">
      <alignment horizontal="right"/>
    </xf>
    <xf numFmtId="44" fontId="0" fillId="0" borderId="0" xfId="86" applyFont="1" applyAlignment="1">
      <alignment wrapText="1"/>
    </xf>
    <xf numFmtId="44" fontId="0" fillId="0" borderId="46" xfId="86" applyFont="1" applyBorder="1" applyAlignment="1">
      <alignment wrapText="1"/>
    </xf>
    <xf numFmtId="44" fontId="15" fillId="0" borderId="0" xfId="86" applyFont="1" applyAlignment="1"/>
    <xf numFmtId="164" fontId="37" fillId="3" borderId="0" xfId="0" applyFont="1" applyFill="1">
      <alignment horizontal="left" wrapText="1"/>
    </xf>
    <xf numFmtId="170" fontId="37" fillId="3" borderId="0" xfId="0" applyNumberFormat="1" applyFont="1" applyFill="1" applyAlignment="1">
      <alignment horizontal="left"/>
    </xf>
    <xf numFmtId="164" fontId="61" fillId="3" borderId="33" xfId="0" applyFont="1" applyFill="1" applyBorder="1" applyAlignment="1">
      <alignment horizontal="left"/>
    </xf>
    <xf numFmtId="44" fontId="0" fillId="8" borderId="0" xfId="86" applyFont="1" applyFill="1" applyAlignment="1">
      <alignment wrapText="1"/>
    </xf>
    <xf numFmtId="165" fontId="0" fillId="8" borderId="0" xfId="86" applyNumberFormat="1" applyFont="1" applyFill="1" applyAlignment="1">
      <alignment wrapText="1"/>
    </xf>
    <xf numFmtId="10" fontId="50" fillId="8" borderId="0" xfId="65" applyNumberFormat="1" applyFont="1" applyFill="1" applyAlignment="1">
      <alignment horizontal="center" wrapText="1"/>
    </xf>
    <xf numFmtId="10" fontId="0" fillId="0" borderId="0" xfId="65" applyNumberFormat="1" applyFont="1" applyAlignment="1">
      <alignment horizontal="center" wrapText="1"/>
    </xf>
    <xf numFmtId="44" fontId="0" fillId="0" borderId="0" xfId="86" applyFont="1" applyAlignment="1">
      <alignment horizontal="left" wrapText="1"/>
    </xf>
    <xf numFmtId="44" fontId="0" fillId="0" borderId="19" xfId="86" applyFont="1" applyBorder="1" applyAlignment="1">
      <alignment horizontal="left" wrapText="1"/>
    </xf>
    <xf numFmtId="164" fontId="15" fillId="0" borderId="46" xfId="0" applyFont="1" applyBorder="1">
      <alignment horizontal="left" wrapText="1"/>
    </xf>
    <xf numFmtId="164" fontId="0" fillId="0" borderId="46" xfId="0" applyBorder="1">
      <alignment horizontal="left" wrapText="1"/>
    </xf>
    <xf numFmtId="44" fontId="0" fillId="0" borderId="46" xfId="86" applyFont="1" applyBorder="1" applyAlignment="1">
      <alignment horizontal="left" wrapText="1"/>
    </xf>
    <xf numFmtId="10" fontId="0" fillId="0" borderId="46" xfId="65" applyNumberFormat="1" applyFont="1" applyBorder="1" applyAlignment="1">
      <alignment horizontal="center" wrapText="1"/>
    </xf>
    <xf numFmtId="164" fontId="153" fillId="0" borderId="0" xfId="0" applyFont="1" applyAlignment="1">
      <alignment horizontal="left"/>
    </xf>
    <xf numFmtId="165" fontId="34" fillId="0" borderId="115" xfId="87" applyNumberFormat="1" applyFont="1" applyBorder="1" applyAlignment="1">
      <alignment horizontal="right"/>
    </xf>
    <xf numFmtId="165" fontId="34" fillId="0" borderId="116" xfId="87" applyNumberFormat="1" applyFont="1" applyBorder="1" applyAlignment="1">
      <alignment horizontal="right"/>
    </xf>
    <xf numFmtId="165" fontId="34" fillId="0" borderId="117" xfId="87" applyNumberFormat="1" applyFont="1" applyBorder="1" applyAlignment="1">
      <alignment horizontal="right"/>
    </xf>
    <xf numFmtId="165" fontId="34" fillId="0" borderId="115" xfId="87" applyNumberFormat="1" applyFont="1" applyBorder="1" applyAlignment="1">
      <alignment horizontal="center"/>
    </xf>
    <xf numFmtId="165" fontId="34" fillId="0" borderId="116" xfId="87" applyNumberFormat="1" applyFont="1" applyBorder="1" applyAlignment="1">
      <alignment horizontal="center"/>
    </xf>
    <xf numFmtId="165" fontId="34" fillId="0" borderId="117" xfId="87" applyNumberFormat="1" applyFont="1" applyBorder="1" applyAlignment="1">
      <alignment horizontal="center"/>
    </xf>
    <xf numFmtId="0" fontId="47" fillId="57" borderId="108" xfId="87" applyFont="1" applyFill="1" applyBorder="1" applyAlignment="1">
      <alignment horizontal="center"/>
    </xf>
    <xf numFmtId="0" fontId="47" fillId="57" borderId="109" xfId="87" applyFont="1" applyFill="1" applyBorder="1" applyAlignment="1">
      <alignment horizontal="center"/>
    </xf>
    <xf numFmtId="165" fontId="29" fillId="47" borderId="46" xfId="87" applyNumberFormat="1" applyFont="1" applyFill="1" applyBorder="1" applyAlignment="1">
      <alignment horizontal="center"/>
    </xf>
    <xf numFmtId="165" fontId="29" fillId="9" borderId="0" xfId="87" applyNumberFormat="1" applyFont="1" applyFill="1" applyAlignment="1">
      <alignment horizontal="center"/>
    </xf>
    <xf numFmtId="165" fontId="29" fillId="47" borderId="0" xfId="87" applyNumberFormat="1" applyFont="1" applyFill="1" applyAlignment="1">
      <alignment horizontal="center"/>
    </xf>
    <xf numFmtId="165" fontId="29" fillId="9" borderId="46" xfId="87" applyNumberFormat="1" applyFont="1" applyFill="1" applyBorder="1" applyAlignment="1">
      <alignment horizontal="center"/>
    </xf>
    <xf numFmtId="165" fontId="29" fillId="47" borderId="110" xfId="87" applyNumberFormat="1" applyFont="1" applyFill="1" applyBorder="1" applyAlignment="1">
      <alignment horizontal="center"/>
    </xf>
    <xf numFmtId="165" fontId="29" fillId="57" borderId="0" xfId="87" applyNumberFormat="1" applyFont="1" applyFill="1" applyAlignment="1">
      <alignment horizontal="center"/>
    </xf>
    <xf numFmtId="165" fontId="29" fillId="57" borderId="111" xfId="87" applyNumberFormat="1" applyFont="1" applyFill="1" applyBorder="1" applyAlignment="1">
      <alignment horizontal="center"/>
    </xf>
    <xf numFmtId="165" fontId="29" fillId="47" borderId="112" xfId="87" applyNumberFormat="1" applyFont="1" applyFill="1" applyBorder="1" applyAlignment="1">
      <alignment horizontal="center"/>
    </xf>
    <xf numFmtId="165" fontId="29" fillId="47" borderId="113" xfId="87" applyNumberFormat="1" applyFont="1" applyFill="1" applyBorder="1" applyAlignment="1">
      <alignment horizontal="center"/>
    </xf>
    <xf numFmtId="165" fontId="29" fillId="57" borderId="113" xfId="87" applyNumberFormat="1" applyFont="1" applyFill="1" applyBorder="1" applyAlignment="1">
      <alignment horizontal="center"/>
    </xf>
    <xf numFmtId="165" fontId="29" fillId="57" borderId="114" xfId="87" applyNumberFormat="1" applyFont="1" applyFill="1" applyBorder="1" applyAlignment="1">
      <alignment horizontal="center"/>
    </xf>
    <xf numFmtId="0" fontId="15" fillId="48" borderId="0" xfId="87" applyFont="1" applyFill="1" applyAlignment="1">
      <alignment horizontal="center"/>
    </xf>
    <xf numFmtId="0" fontId="47" fillId="47" borderId="0" xfId="87" applyFont="1" applyFill="1" applyAlignment="1">
      <alignment horizontal="center"/>
    </xf>
    <xf numFmtId="0" fontId="47" fillId="9" borderId="0" xfId="87" applyFont="1" applyFill="1" applyAlignment="1">
      <alignment horizontal="center"/>
    </xf>
    <xf numFmtId="0" fontId="47" fillId="47" borderId="107" xfId="87" applyFont="1" applyFill="1" applyBorder="1" applyAlignment="1">
      <alignment horizontal="center"/>
    </xf>
    <xf numFmtId="0" fontId="47" fillId="47" borderId="108" xfId="87" applyFont="1" applyFill="1" applyBorder="1" applyAlignment="1">
      <alignment horizontal="center"/>
    </xf>
    <xf numFmtId="0" fontId="22" fillId="48" borderId="0" xfId="87" applyFont="1" applyFill="1" applyAlignment="1">
      <alignment horizontal="center"/>
    </xf>
    <xf numFmtId="165" fontId="4" fillId="9" borderId="46" xfId="63" applyNumberFormat="1" applyFill="1" applyBorder="1" applyAlignment="1">
      <alignment horizontal="center"/>
    </xf>
    <xf numFmtId="165" fontId="4" fillId="47" borderId="46" xfId="63" applyNumberFormat="1" applyFill="1" applyBorder="1" applyAlignment="1">
      <alignment horizontal="center"/>
    </xf>
    <xf numFmtId="0" fontId="15" fillId="48" borderId="0" xfId="63" applyFont="1" applyFill="1" applyAlignment="1">
      <alignment horizontal="center"/>
    </xf>
    <xf numFmtId="0" fontId="47" fillId="47" borderId="0" xfId="63" applyFont="1" applyFill="1" applyAlignment="1">
      <alignment horizontal="center"/>
    </xf>
    <xf numFmtId="0" fontId="47" fillId="9" borderId="0" xfId="63" applyFont="1" applyFill="1" applyAlignment="1">
      <alignment horizontal="center"/>
    </xf>
    <xf numFmtId="0" fontId="22" fillId="48" borderId="0" xfId="63" applyFont="1" applyFill="1" applyAlignment="1">
      <alignment horizontal="center"/>
    </xf>
    <xf numFmtId="166" fontId="51" fillId="0" borderId="58" xfId="2" applyNumberFormat="1" applyFont="1" applyFill="1" applyBorder="1" applyAlignment="1">
      <alignment horizontal="left" vertical="center" wrapText="1"/>
    </xf>
    <xf numFmtId="166" fontId="51" fillId="0" borderId="56" xfId="2" applyNumberFormat="1" applyFont="1" applyFill="1" applyBorder="1" applyAlignment="1">
      <alignment horizontal="left" vertical="center" wrapText="1"/>
    </xf>
    <xf numFmtId="166" fontId="51" fillId="0" borderId="59" xfId="2" applyNumberFormat="1" applyFont="1" applyFill="1" applyBorder="1" applyAlignment="1">
      <alignment horizontal="left" vertical="center" wrapText="1"/>
    </xf>
    <xf numFmtId="166" fontId="51" fillId="0" borderId="15" xfId="2" applyNumberFormat="1" applyFont="1" applyFill="1" applyBorder="1" applyAlignment="1">
      <alignment horizontal="left" vertical="center" wrapText="1"/>
    </xf>
    <xf numFmtId="166" fontId="51" fillId="0" borderId="36" xfId="2" applyNumberFormat="1" applyFont="1" applyFill="1" applyBorder="1" applyAlignment="1">
      <alignment horizontal="left" vertical="center" wrapText="1"/>
    </xf>
    <xf numFmtId="166" fontId="51" fillId="0" borderId="37" xfId="2" applyNumberFormat="1" applyFont="1" applyFill="1" applyBorder="1" applyAlignment="1">
      <alignment horizontal="left" vertical="center" wrapText="1"/>
    </xf>
    <xf numFmtId="0" fontId="99" fillId="55" borderId="58" xfId="62" applyFill="1" applyBorder="1" applyAlignment="1">
      <alignment horizontal="center"/>
    </xf>
    <xf numFmtId="0" fontId="99" fillId="55" borderId="56" xfId="62" applyFill="1" applyBorder="1" applyAlignment="1">
      <alignment horizontal="center"/>
    </xf>
    <xf numFmtId="0" fontId="99" fillId="55" borderId="59" xfId="62" applyFill="1" applyBorder="1" applyAlignment="1">
      <alignment horizontal="center"/>
    </xf>
    <xf numFmtId="0" fontId="34" fillId="0" borderId="43" xfId="85" applyFont="1" applyBorder="1" applyAlignment="1">
      <alignment horizontal="center"/>
    </xf>
    <xf numFmtId="0" fontId="34" fillId="0" borderId="3" xfId="85" applyFont="1" applyBorder="1" applyAlignment="1">
      <alignment horizontal="center"/>
    </xf>
    <xf numFmtId="0" fontId="34" fillId="0" borderId="48" xfId="85" applyFont="1" applyBorder="1" applyAlignment="1">
      <alignment horizontal="center"/>
    </xf>
    <xf numFmtId="0" fontId="15" fillId="0" borderId="43" xfId="85" applyFont="1" applyBorder="1" applyAlignment="1">
      <alignment horizontal="center"/>
    </xf>
    <xf numFmtId="0" fontId="15" fillId="0" borderId="3" xfId="85" applyFont="1" applyBorder="1" applyAlignment="1">
      <alignment horizontal="center"/>
    </xf>
    <xf numFmtId="0" fontId="15" fillId="0" borderId="48" xfId="85" applyFont="1" applyBorder="1" applyAlignment="1">
      <alignment horizontal="center"/>
    </xf>
    <xf numFmtId="0" fontId="14" fillId="0" borderId="0" xfId="82" applyNumberFormat="1" applyAlignment="1">
      <alignment wrapText="1"/>
    </xf>
    <xf numFmtId="0" fontId="14" fillId="0" borderId="0" xfId="83" applyNumberFormat="1" applyAlignment="1">
      <alignment wrapText="1"/>
    </xf>
    <xf numFmtId="164" fontId="15" fillId="0" borderId="0" xfId="0" applyFont="1" applyAlignment="1">
      <alignment horizontal="left"/>
    </xf>
  </cellXfs>
  <cellStyles count="90">
    <cellStyle name="20% - Accent1" xfId="35" builtinId="30" customBuiltin="1"/>
    <cellStyle name="20% - Accent1 2" xfId="70" xr:uid="{00000000-0005-0000-0000-000001000000}"/>
    <cellStyle name="20% - Accent2" xfId="39" builtinId="34" customBuiltin="1"/>
    <cellStyle name="20% - Accent2 2" xfId="72" xr:uid="{00000000-0005-0000-0000-000003000000}"/>
    <cellStyle name="20% - Accent3" xfId="43" builtinId="38" customBuiltin="1"/>
    <cellStyle name="20% - Accent3 2" xfId="74" xr:uid="{00000000-0005-0000-0000-000005000000}"/>
    <cellStyle name="20% - Accent4" xfId="47" builtinId="42" customBuiltin="1"/>
    <cellStyle name="20% - Accent4 2" xfId="76" xr:uid="{00000000-0005-0000-0000-000007000000}"/>
    <cellStyle name="20% - Accent5" xfId="51" builtinId="46" customBuiltin="1"/>
    <cellStyle name="20% - Accent5 2" xfId="78" xr:uid="{00000000-0005-0000-0000-000009000000}"/>
    <cellStyle name="20% - Accent6" xfId="55" builtinId="50" customBuiltin="1"/>
    <cellStyle name="20% - Accent6 2" xfId="80" xr:uid="{00000000-0005-0000-0000-00000B000000}"/>
    <cellStyle name="40% - Accent1" xfId="36" builtinId="31" customBuiltin="1"/>
    <cellStyle name="40% - Accent1 2" xfId="71" xr:uid="{00000000-0005-0000-0000-00000D000000}"/>
    <cellStyle name="40% - Accent2" xfId="40" builtinId="35" customBuiltin="1"/>
    <cellStyle name="40% - Accent2 2" xfId="73" xr:uid="{00000000-0005-0000-0000-00000F000000}"/>
    <cellStyle name="40% - Accent3" xfId="44" builtinId="39" customBuiltin="1"/>
    <cellStyle name="40% - Accent3 2" xfId="75" xr:uid="{00000000-0005-0000-0000-000011000000}"/>
    <cellStyle name="40% - Accent4" xfId="48" builtinId="43" customBuiltin="1"/>
    <cellStyle name="40% - Accent4 2" xfId="77" xr:uid="{00000000-0005-0000-0000-000013000000}"/>
    <cellStyle name="40% - Accent5" xfId="52" builtinId="47" customBuiltin="1"/>
    <cellStyle name="40% - Accent5 2" xfId="79" xr:uid="{00000000-0005-0000-0000-000015000000}"/>
    <cellStyle name="40% - Accent6" xfId="56" builtinId="51" customBuiltin="1"/>
    <cellStyle name="40% - Accent6 2" xfId="81" xr:uid="{00000000-0005-0000-0000-000017000000}"/>
    <cellStyle name="60% - Accent1" xfId="37" builtinId="32" customBuiltin="1"/>
    <cellStyle name="60% - Accent2" xfId="41" builtinId="36" customBuiltin="1"/>
    <cellStyle name="60% - Accent3" xfId="45" builtinId="40" customBuiltin="1"/>
    <cellStyle name="60% - Accent4" xfId="49" builtinId="44" customBuiltin="1"/>
    <cellStyle name="60% - Accent5" xfId="53" builtinId="48" customBuiltin="1"/>
    <cellStyle name="60% - Accent6" xfId="57" builtinId="52" customBuiltin="1"/>
    <cellStyle name="Accent1" xfId="34" builtinId="29" customBuiltin="1"/>
    <cellStyle name="Accent2" xfId="38" builtinId="33" customBuiltin="1"/>
    <cellStyle name="Accent3" xfId="42" builtinId="37" customBuiltin="1"/>
    <cellStyle name="Accent4" xfId="46" builtinId="41" customBuiltin="1"/>
    <cellStyle name="Accent5" xfId="50" builtinId="45" customBuiltin="1"/>
    <cellStyle name="Accent6" xfId="54" builtinId="49" customBuiltin="1"/>
    <cellStyle name="Bad" xfId="25" builtinId="27" customBuiltin="1"/>
    <cellStyle name="Calculation" xfId="29" builtinId="22" customBuiltin="1"/>
    <cellStyle name="Check Cell" xfId="31" builtinId="23" customBuiltin="1"/>
    <cellStyle name="Comma" xfId="8" builtinId="3"/>
    <cellStyle name="Comma 10 2" xfId="2" xr:uid="{00000000-0005-0000-0000-000028000000}"/>
    <cellStyle name="Comma 10 2 2 2" xfId="3" xr:uid="{00000000-0005-0000-0000-000029000000}"/>
    <cellStyle name="Comma 2" xfId="7" xr:uid="{00000000-0005-0000-0000-00002A000000}"/>
    <cellStyle name="Comma 3" xfId="11" xr:uid="{00000000-0005-0000-0000-00002B000000}"/>
    <cellStyle name="Comma 4" xfId="16" xr:uid="{00000000-0005-0000-0000-00002C000000}"/>
    <cellStyle name="Comma 4 2" xfId="84" xr:uid="{00000000-0005-0000-0000-00002D000000}"/>
    <cellStyle name="Comma 5" xfId="59" xr:uid="{00000000-0005-0000-0000-00002E000000}"/>
    <cellStyle name="Comma 6" xfId="67" xr:uid="{00000000-0005-0000-0000-00002F000000}"/>
    <cellStyle name="Currency" xfId="86" builtinId="4"/>
    <cellStyle name="Currency 2" xfId="12" xr:uid="{00000000-0005-0000-0000-000031000000}"/>
    <cellStyle name="Currency 3" xfId="18" xr:uid="{00000000-0005-0000-0000-000032000000}"/>
    <cellStyle name="Currency 4" xfId="64" xr:uid="{00000000-0005-0000-0000-000033000000}"/>
    <cellStyle name="Currency 5" xfId="88" xr:uid="{00000000-0005-0000-0000-000034000000}"/>
    <cellStyle name="Explanatory Text" xfId="14" builtinId="53" customBuiltin="1"/>
    <cellStyle name="Good" xfId="24" builtinId="26" customBuiltin="1"/>
    <cellStyle name="Heading 1" xfId="20" builtinId="16" customBuiltin="1"/>
    <cellStyle name="Heading 2" xfId="21" builtinId="17" customBuiltin="1"/>
    <cellStyle name="Heading 3" xfId="22" builtinId="18" customBuiltin="1"/>
    <cellStyle name="Heading 4" xfId="23" builtinId="19" customBuiltin="1"/>
    <cellStyle name="Input" xfId="27" builtinId="20" customBuiltin="1"/>
    <cellStyle name="Linked Cell" xfId="30" builtinId="24" customBuiltin="1"/>
    <cellStyle name="Neutral" xfId="26" builtinId="28" customBuiltin="1"/>
    <cellStyle name="Normal" xfId="0" builtinId="0"/>
    <cellStyle name="Normal - Style1 2 2 2" xfId="1" xr:uid="{00000000-0005-0000-0000-00003F000000}"/>
    <cellStyle name="Normal 10" xfId="82" xr:uid="{00000000-0005-0000-0000-000040000000}"/>
    <cellStyle name="Normal 10 10 6" xfId="6" xr:uid="{00000000-0005-0000-0000-000041000000}"/>
    <cellStyle name="Normal 10 10 6 2" xfId="17" xr:uid="{00000000-0005-0000-0000-000042000000}"/>
    <cellStyle name="Normal 101 2 6" xfId="83" xr:uid="{00000000-0005-0000-0000-000043000000}"/>
    <cellStyle name="Normal 11" xfId="87" xr:uid="{00000000-0005-0000-0000-000044000000}"/>
    <cellStyle name="Normal 154" xfId="4" xr:uid="{00000000-0005-0000-0000-000045000000}"/>
    <cellStyle name="Normal 155" xfId="61" xr:uid="{00000000-0005-0000-0000-000046000000}"/>
    <cellStyle name="Normal 2" xfId="5" xr:uid="{00000000-0005-0000-0000-000047000000}"/>
    <cellStyle name="Normal 2 2" xfId="85" xr:uid="{00000000-0005-0000-0000-000048000000}"/>
    <cellStyle name="Normal 3" xfId="9" xr:uid="{00000000-0005-0000-0000-000049000000}"/>
    <cellStyle name="Normal 4" xfId="15" xr:uid="{00000000-0005-0000-0000-00004A000000}"/>
    <cellStyle name="Normal 5" xfId="58" xr:uid="{00000000-0005-0000-0000-00004B000000}"/>
    <cellStyle name="Normal 6" xfId="62" xr:uid="{00000000-0005-0000-0000-00004C000000}"/>
    <cellStyle name="Normal 7" xfId="63" xr:uid="{00000000-0005-0000-0000-00004D000000}"/>
    <cellStyle name="Normal 8" xfId="66" xr:uid="{00000000-0005-0000-0000-00004E000000}"/>
    <cellStyle name="Normal 9" xfId="68" xr:uid="{00000000-0005-0000-0000-00004F000000}"/>
    <cellStyle name="Note 2" xfId="60" xr:uid="{00000000-0005-0000-0000-000050000000}"/>
    <cellStyle name="Note 3" xfId="69" xr:uid="{00000000-0005-0000-0000-000051000000}"/>
    <cellStyle name="Output" xfId="28" builtinId="21" customBuiltin="1"/>
    <cellStyle name="Percent" xfId="65" builtinId="5"/>
    <cellStyle name="Percent 2" xfId="10" xr:uid="{00000000-0005-0000-0000-000054000000}"/>
    <cellStyle name="Percent 2 2" xfId="13" xr:uid="{00000000-0005-0000-0000-000055000000}"/>
    <cellStyle name="Percent 3" xfId="89" xr:uid="{00000000-0005-0000-0000-000056000000}"/>
    <cellStyle name="Title" xfId="19" builtinId="15" customBuiltin="1"/>
    <cellStyle name="Total" xfId="33" builtinId="25" customBuiltin="1"/>
    <cellStyle name="Warning Text" xfId="32" builtinId="11" customBuiltin="1"/>
  </cellStyles>
  <dxfs count="0"/>
  <tableStyles count="0" defaultTableStyle="TableStyleMedium2" defaultPivotStyle="PivotStyleLight16"/>
  <colors>
    <mruColors>
      <color rgb="FF0000FF"/>
      <color rgb="FFFFCCCC"/>
      <color rgb="FFCCFF33"/>
      <color rgb="FFFF00FF"/>
      <color rgb="FFCCFFFF"/>
      <color rgb="FFFFFFCC"/>
      <color rgb="FFFF0066"/>
      <color rgb="FFCCCCFF"/>
      <color rgb="FFFFCC00"/>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40"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oneCellAnchor>
    <xdr:from>
      <xdr:col>6</xdr:col>
      <xdr:colOff>178328</xdr:colOff>
      <xdr:row>12</xdr:row>
      <xdr:rowOff>46566</xdr:rowOff>
    </xdr:from>
    <xdr:ext cx="7079721" cy="994834"/>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3835928" y="1989666"/>
          <a:ext cx="7079721" cy="994834"/>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100" baseline="0">
              <a:solidFill>
                <a:srgbClr val="FF0000"/>
              </a:solidFill>
              <a:effectLst/>
              <a:latin typeface="+mn-lt"/>
              <a:ea typeface="+mn-ea"/>
              <a:cs typeface="+mn-cs"/>
            </a:rPr>
            <a:t>Under Normal conditions, there is less load -&gt; less market purchases -&gt; decrease power costs</a:t>
          </a:r>
          <a:endParaRPr lang="en-US" sz="1100">
            <a:solidFill>
              <a:srgbClr val="FF0000"/>
            </a:solidFill>
          </a:endParaRPr>
        </a:p>
        <a:p>
          <a:r>
            <a:rPr lang="en-US" sz="1100">
              <a:solidFill>
                <a:srgbClr val="FF0000"/>
              </a:solidFill>
            </a:rPr>
            <a:t>Under Normal</a:t>
          </a:r>
          <a:r>
            <a:rPr lang="en-US" sz="1100" baseline="0">
              <a:solidFill>
                <a:srgbClr val="FF0000"/>
              </a:solidFill>
            </a:rPr>
            <a:t> conditions, there is more hydro -&gt; less market purchases -&gt; decrease power costs</a:t>
          </a:r>
        </a:p>
        <a:p>
          <a:r>
            <a:rPr lang="en-US" sz="1100" baseline="0">
              <a:solidFill>
                <a:srgbClr val="FF0000"/>
              </a:solidFill>
            </a:rPr>
            <a:t>Under Normal conditions, there is more wind -&gt; less market purchases -&gt; decrease power costs</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Under Normal conditions, PCA imbalance is lower -&gt; PSE defers less to customers -&gt; increase net power costs</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rgbClr val="FF0000"/>
              </a:solidFill>
              <a:effectLst/>
              <a:latin typeface="+mn-lt"/>
              <a:ea typeface="+mn-ea"/>
              <a:cs typeface="+mn-cs"/>
            </a:rPr>
            <a:t>	</a:t>
          </a:r>
          <a:r>
            <a:rPr lang="en-US" sz="1100" i="1" baseline="0">
              <a:solidFill>
                <a:srgbClr val="FF0000"/>
              </a:solidFill>
              <a:effectLst/>
              <a:latin typeface="+mn-lt"/>
              <a:ea typeface="+mn-ea"/>
              <a:cs typeface="+mn-cs"/>
            </a:rPr>
            <a:t>Lower PCA imbalance driven by lower cost partially offset by lower revenue under normal conditions</a:t>
          </a:r>
          <a:endParaRPr lang="en-US" sz="1100" i="1" baseline="0">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absoluteAnchor>
    <xdr:pos x="6485746" y="5018483"/>
    <xdr:ext cx="2715050" cy="1072228"/>
    <xdr:sp macro="" textlink="">
      <xdr:nvSpPr>
        <xdr:cNvPr id="2" name="Text Box 1" hidden="1">
          <a:extLst>
            <a:ext uri="{FF2B5EF4-FFF2-40B4-BE49-F238E27FC236}">
              <a16:creationId xmlns:a16="http://schemas.microsoft.com/office/drawing/2014/main" id="{00000000-0008-0000-1900-000002000000}"/>
            </a:ext>
          </a:extLst>
        </xdr:cNvPr>
        <xdr:cNvSpPr txBox="1">
          <a:spLocks noChangeArrowheads="1"/>
        </xdr:cNvSpPr>
      </xdr:nvSpPr>
      <xdr:spPr bwMode="auto">
        <a:xfrm>
          <a:off x="6485746" y="5018483"/>
          <a:ext cx="2715050" cy="1072228"/>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absoluteAnchor>
  <xdr:absoluteAnchor>
    <xdr:pos x="7404066" y="4353050"/>
    <xdr:ext cx="30480" cy="509470"/>
    <xdr:sp macro="" textlink="">
      <xdr:nvSpPr>
        <xdr:cNvPr id="3" name="Text Box 2" hidden="1">
          <a:extLst>
            <a:ext uri="{FF2B5EF4-FFF2-40B4-BE49-F238E27FC236}">
              <a16:creationId xmlns:a16="http://schemas.microsoft.com/office/drawing/2014/main" id="{00000000-0008-0000-1900-000003000000}"/>
            </a:ext>
          </a:extLst>
        </xdr:cNvPr>
        <xdr:cNvSpPr txBox="1">
          <a:spLocks noChangeArrowheads="1"/>
        </xdr:cNvSpPr>
      </xdr:nvSpPr>
      <xdr:spPr bwMode="auto">
        <a:xfrm>
          <a:off x="7404066" y="4353050"/>
          <a:ext cx="30480" cy="509470"/>
        </a:xfrm>
        <a:prstGeom prst="rect">
          <a:avLst/>
        </a:prstGeom>
        <a:solidFill>
          <a:srgbClr xmlns:mc="http://schemas.openxmlformats.org/markup-compatibility/2006" xmlns:a14="http://schemas.microsoft.com/office/drawing/2010/main" val="FFFFE1" mc:Ignorable="a14" a14:legacySpreadsheetColorIndex="80"/>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absolute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0.bin"/><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customProperty" Target="../customProperty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9.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customProperty" Target="../customProperty29.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22.bin"/></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1.bin"/><Relationship Id="rId1" Type="http://schemas.openxmlformats.org/officeDocument/2006/relationships/printerSettings" Target="../printerSettings/printerSettings23.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customProperty" Target="../customProperty32.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22"/>
  <sheetViews>
    <sheetView topLeftCell="A7" zoomScale="85" zoomScaleNormal="85" workbookViewId="0">
      <pane xSplit="3" ySplit="5" topLeftCell="D12" activePane="bottomRight" state="frozen"/>
      <selection activeCell="N46" sqref="N46"/>
      <selection pane="topRight" activeCell="N46" sqref="N46"/>
      <selection pane="bottomLeft" activeCell="N46" sqref="N46"/>
      <selection pane="bottomRight" activeCell="B50" sqref="B50"/>
    </sheetView>
  </sheetViews>
  <sheetFormatPr defaultColWidth="9.140625" defaultRowHeight="12.75"/>
  <cols>
    <col min="1" max="1" width="6.28515625" style="13" bestFit="1" customWidth="1"/>
    <col min="2" max="2" width="49" style="13" bestFit="1" customWidth="1"/>
    <col min="3" max="3" width="9.28515625" style="13" bestFit="1" customWidth="1"/>
    <col min="4" max="4" width="16.7109375" style="13" bestFit="1" customWidth="1"/>
    <col min="5" max="5" width="12.28515625" style="13" bestFit="1" customWidth="1"/>
    <col min="6" max="6" width="16.140625" style="13" bestFit="1" customWidth="1"/>
    <col min="7" max="7" width="14.7109375" style="13" bestFit="1" customWidth="1"/>
    <col min="8" max="8" width="16.140625" style="13" bestFit="1" customWidth="1"/>
    <col min="9" max="9" width="15" style="13" bestFit="1" customWidth="1"/>
    <col min="10" max="10" width="15.5703125" style="13" bestFit="1" customWidth="1"/>
    <col min="11" max="11" width="16" style="13" bestFit="1" customWidth="1"/>
    <col min="12" max="12" width="17" style="13" bestFit="1" customWidth="1"/>
    <col min="13" max="13" width="16.5703125" style="13" customWidth="1"/>
    <col min="14" max="14" width="16" style="13" customWidth="1"/>
    <col min="15" max="15" width="57.7109375" customWidth="1"/>
    <col min="16" max="16" width="14.42578125" bestFit="1" customWidth="1"/>
    <col min="17" max="17" width="15" bestFit="1" customWidth="1"/>
    <col min="18" max="18" width="14" customWidth="1"/>
    <col min="20" max="20" width="17.85546875" bestFit="1" customWidth="1"/>
    <col min="37" max="16384" width="9.140625" style="13"/>
  </cols>
  <sheetData>
    <row r="1" spans="1:14">
      <c r="A1" s="38"/>
      <c r="B1" s="39"/>
      <c r="C1" s="39"/>
      <c r="D1" s="39"/>
      <c r="E1" s="39"/>
      <c r="F1" s="39"/>
      <c r="G1" s="39"/>
      <c r="H1" s="39"/>
      <c r="I1" s="39"/>
      <c r="J1" s="39"/>
      <c r="K1" s="39"/>
      <c r="L1" s="39"/>
      <c r="M1" s="39"/>
      <c r="N1" s="39"/>
    </row>
    <row r="2" spans="1:14">
      <c r="A2" s="38" t="e">
        <f>Company</f>
        <v>#NAME?</v>
      </c>
      <c r="B2" s="40"/>
      <c r="C2" s="40"/>
      <c r="D2" s="40"/>
      <c r="E2" s="40"/>
      <c r="F2" s="40"/>
      <c r="G2" s="40"/>
      <c r="H2" s="40"/>
      <c r="I2" s="40"/>
      <c r="J2" s="40"/>
      <c r="K2" s="40"/>
      <c r="L2" s="40"/>
      <c r="M2" s="40"/>
      <c r="N2" s="40"/>
    </row>
    <row r="3" spans="1:14">
      <c r="A3" s="41" t="s">
        <v>288</v>
      </c>
      <c r="B3" s="42"/>
      <c r="C3" s="42"/>
      <c r="D3" s="42"/>
      <c r="E3" s="42"/>
      <c r="F3" s="42"/>
      <c r="G3" s="42"/>
      <c r="H3" s="42"/>
      <c r="I3" s="42"/>
      <c r="J3" s="42"/>
      <c r="K3" s="42"/>
      <c r="L3" s="42"/>
      <c r="M3" s="42"/>
      <c r="N3" s="42"/>
    </row>
    <row r="4" spans="1:14" ht="14.25">
      <c r="A4" s="43" t="e">
        <f>TestYear</f>
        <v>#NAME?</v>
      </c>
      <c r="B4" s="43"/>
      <c r="C4" s="43"/>
      <c r="D4" s="43"/>
      <c r="E4" s="43"/>
      <c r="F4" s="43"/>
      <c r="G4" s="43"/>
      <c r="H4" s="43"/>
      <c r="I4" s="43"/>
      <c r="J4" s="43"/>
      <c r="K4" s="43"/>
      <c r="L4" s="43"/>
      <c r="M4" s="43"/>
      <c r="N4" s="43"/>
    </row>
    <row r="5" spans="1:14" ht="14.25">
      <c r="A5" s="43" t="e">
        <f>RateCase</f>
        <v>#NAME?</v>
      </c>
      <c r="B5" s="43"/>
      <c r="C5" s="43"/>
      <c r="D5" s="43"/>
      <c r="E5" s="43"/>
      <c r="F5" s="43"/>
      <c r="G5" s="43"/>
      <c r="H5" s="43"/>
      <c r="I5" s="43"/>
      <c r="J5" s="43"/>
      <c r="K5" s="43"/>
      <c r="L5" s="43"/>
      <c r="M5" s="43"/>
      <c r="N5" s="43"/>
    </row>
    <row r="6" spans="1:14">
      <c r="A6" s="39"/>
      <c r="B6" s="38"/>
      <c r="C6" s="40"/>
      <c r="D6" s="44" t="s">
        <v>289</v>
      </c>
      <c r="E6" s="39"/>
      <c r="F6" s="44" t="s">
        <v>290</v>
      </c>
      <c r="G6" s="39"/>
      <c r="H6" s="44" t="s">
        <v>290</v>
      </c>
      <c r="I6" s="39"/>
      <c r="J6" s="44" t="s">
        <v>290</v>
      </c>
      <c r="K6" s="39"/>
      <c r="L6" s="44" t="s">
        <v>289</v>
      </c>
      <c r="M6" s="39"/>
      <c r="N6" s="44" t="s">
        <v>289</v>
      </c>
    </row>
    <row r="7" spans="1:14">
      <c r="A7" s="39"/>
      <c r="B7" s="38"/>
      <c r="C7" s="40"/>
      <c r="D7"/>
      <c r="E7"/>
      <c r="F7"/>
      <c r="G7"/>
      <c r="H7"/>
      <c r="I7"/>
      <c r="J7"/>
      <c r="K7"/>
      <c r="L7"/>
      <c r="M7"/>
      <c r="N7"/>
    </row>
    <row r="8" spans="1:14">
      <c r="A8" s="39"/>
      <c r="B8" s="38"/>
      <c r="C8" s="40"/>
      <c r="D8" s="743"/>
      <c r="E8" s="45"/>
      <c r="F8" s="744"/>
      <c r="G8" s="745"/>
      <c r="H8" s="746" t="s">
        <v>678</v>
      </c>
      <c r="I8" s="747">
        <v>2024</v>
      </c>
      <c r="J8" s="748" t="s">
        <v>284</v>
      </c>
      <c r="K8" s="748">
        <v>2025</v>
      </c>
      <c r="L8" s="748" t="s">
        <v>284</v>
      </c>
      <c r="M8" s="748">
        <v>2026</v>
      </c>
      <c r="N8" s="748" t="s">
        <v>284</v>
      </c>
    </row>
    <row r="9" spans="1:14">
      <c r="A9" s="39"/>
      <c r="B9" s="39"/>
      <c r="C9" s="46"/>
      <c r="D9" s="749" t="s">
        <v>679</v>
      </c>
      <c r="E9" s="47"/>
      <c r="F9" s="750" t="s">
        <v>1</v>
      </c>
      <c r="G9" s="751" t="s">
        <v>166</v>
      </c>
      <c r="H9" s="752" t="s">
        <v>284</v>
      </c>
      <c r="I9" s="749" t="s">
        <v>291</v>
      </c>
      <c r="J9" s="48" t="s">
        <v>292</v>
      </c>
      <c r="K9" s="48" t="s">
        <v>293</v>
      </c>
      <c r="L9" s="48" t="s">
        <v>292</v>
      </c>
      <c r="M9" s="48" t="s">
        <v>294</v>
      </c>
      <c r="N9" s="48" t="s">
        <v>292</v>
      </c>
    </row>
    <row r="10" spans="1:14">
      <c r="A10" s="49" t="s">
        <v>58</v>
      </c>
      <c r="B10" s="49"/>
      <c r="C10" s="50"/>
      <c r="D10" s="749" t="s">
        <v>680</v>
      </c>
      <c r="E10" s="48" t="s">
        <v>295</v>
      </c>
      <c r="F10" s="750" t="s">
        <v>296</v>
      </c>
      <c r="G10" s="751" t="s">
        <v>681</v>
      </c>
      <c r="H10" s="752" t="s">
        <v>296</v>
      </c>
      <c r="I10" s="749" t="s">
        <v>297</v>
      </c>
      <c r="J10" s="48" t="s">
        <v>298</v>
      </c>
      <c r="K10" s="48" t="s">
        <v>297</v>
      </c>
      <c r="L10" s="48" t="s">
        <v>299</v>
      </c>
      <c r="M10" s="48" t="s">
        <v>297</v>
      </c>
      <c r="N10" s="48" t="s">
        <v>299</v>
      </c>
    </row>
    <row r="11" spans="1:14">
      <c r="A11" s="51" t="s">
        <v>59</v>
      </c>
      <c r="B11" s="52" t="s">
        <v>0</v>
      </c>
      <c r="C11" s="53" t="s">
        <v>167</v>
      </c>
      <c r="D11" s="753" t="s">
        <v>682</v>
      </c>
      <c r="E11" s="54" t="s">
        <v>300</v>
      </c>
      <c r="F11" s="754" t="s">
        <v>301</v>
      </c>
      <c r="G11" s="755" t="s">
        <v>300</v>
      </c>
      <c r="H11" s="756" t="s">
        <v>301</v>
      </c>
      <c r="I11" s="753" t="s">
        <v>300</v>
      </c>
      <c r="J11" s="54" t="s">
        <v>293</v>
      </c>
      <c r="K11" s="54" t="s">
        <v>300</v>
      </c>
      <c r="L11" s="54" t="s">
        <v>293</v>
      </c>
      <c r="M11" s="54" t="s">
        <v>300</v>
      </c>
      <c r="N11" s="54" t="s">
        <v>294</v>
      </c>
    </row>
    <row r="12" spans="1:14">
      <c r="A12" s="39"/>
      <c r="B12" s="39"/>
      <c r="C12" s="39"/>
      <c r="D12" s="39"/>
      <c r="E12" s="39"/>
      <c r="F12" s="39"/>
      <c r="G12" s="39"/>
      <c r="H12" s="39"/>
      <c r="I12" s="39"/>
      <c r="J12" s="39"/>
      <c r="K12" s="39"/>
      <c r="L12" s="39"/>
      <c r="M12" s="39"/>
      <c r="N12" s="39"/>
    </row>
    <row r="13" spans="1:14" ht="15">
      <c r="A13" s="25">
        <v>1</v>
      </c>
      <c r="B13" s="55" t="s">
        <v>302</v>
      </c>
      <c r="C13" s="55"/>
      <c r="D13" s="56"/>
      <c r="E13" s="57"/>
      <c r="F13" s="57"/>
      <c r="G13" s="58"/>
      <c r="H13" s="57"/>
      <c r="I13" s="57"/>
      <c r="J13" s="57"/>
      <c r="K13" s="57"/>
      <c r="L13" s="57"/>
      <c r="M13" s="57"/>
      <c r="N13" s="57"/>
    </row>
    <row r="14" spans="1:14">
      <c r="A14" s="25">
        <f t="shared" ref="A14:A38" si="0">+A13+1</f>
        <v>2</v>
      </c>
      <c r="B14" s="59" t="s">
        <v>246</v>
      </c>
      <c r="C14" s="59"/>
      <c r="D14" s="60">
        <f>+'Power Cost Bridge to A-1'!H16</f>
        <v>60116086.649999999</v>
      </c>
      <c r="E14" s="60">
        <f>+F14-D14</f>
        <v>0</v>
      </c>
      <c r="F14" s="60">
        <f>+'Power Cost Bridge to A-1'!J16</f>
        <v>60116086.649999999</v>
      </c>
      <c r="G14" s="60"/>
      <c r="H14" s="60">
        <f>SUM(F14:G14)</f>
        <v>60116086.649999999</v>
      </c>
      <c r="I14" s="60"/>
      <c r="J14" s="60">
        <f>SUM(H14:I14)</f>
        <v>60116086.649999999</v>
      </c>
      <c r="K14" s="60">
        <f>+L14-J14</f>
        <v>-5693015.1000000015</v>
      </c>
      <c r="L14" s="60">
        <f>+'Power Cost Bridge to A-1'!O16</f>
        <v>54423071.549999997</v>
      </c>
      <c r="M14" s="60">
        <f>+N14-L14</f>
        <v>-54423071.549999997</v>
      </c>
      <c r="N14" s="892">
        <f>+'Power Cost Bridge to A-1'!T16</f>
        <v>0</v>
      </c>
    </row>
    <row r="15" spans="1:14">
      <c r="A15" s="25">
        <f t="shared" si="0"/>
        <v>3</v>
      </c>
      <c r="B15" s="59" t="s">
        <v>247</v>
      </c>
      <c r="C15" s="39"/>
      <c r="D15" s="61">
        <f>+'Power Cost Bridge to A-1'!H17</f>
        <v>395302192.16000003</v>
      </c>
      <c r="E15" s="61">
        <f t="shared" ref="E15:E23" si="1">+F15-D15</f>
        <v>0</v>
      </c>
      <c r="F15" s="61">
        <f>+'Power Cost Bridge to A-1'!J17</f>
        <v>395302192.16000003</v>
      </c>
      <c r="G15" s="61"/>
      <c r="H15" s="61">
        <f t="shared" ref="H15:J23" si="2">SUM(F15:G15)</f>
        <v>395302192.16000003</v>
      </c>
      <c r="I15" s="61"/>
      <c r="J15" s="61">
        <f t="shared" si="2"/>
        <v>395302192.16000003</v>
      </c>
      <c r="K15" s="61">
        <f t="shared" ref="K15:M23" si="3">+L15-J15</f>
        <v>92145199.341581404</v>
      </c>
      <c r="L15" s="61">
        <f>+'Power Cost Bridge to A-1'!O17</f>
        <v>487447391.50158143</v>
      </c>
      <c r="M15" s="61">
        <f t="shared" si="3"/>
        <v>-170883018.89393497</v>
      </c>
      <c r="N15" s="893">
        <f>+'Power Cost Bridge to A-1'!T17</f>
        <v>316564372.60764647</v>
      </c>
    </row>
    <row r="16" spans="1:14">
      <c r="A16" s="25">
        <f t="shared" si="0"/>
        <v>4</v>
      </c>
      <c r="B16" s="59" t="s">
        <v>251</v>
      </c>
      <c r="C16" s="59"/>
      <c r="D16" s="61">
        <f>+'Power Cost Bridge to A-1'!H18</f>
        <v>1353664889.1700001</v>
      </c>
      <c r="E16" s="61">
        <f t="shared" si="1"/>
        <v>-75079566.110425472</v>
      </c>
      <c r="F16" s="61">
        <f>+'Power Cost Bridge to A-1'!J18</f>
        <v>1278585323.0595746</v>
      </c>
      <c r="G16" s="61"/>
      <c r="H16" s="61">
        <f t="shared" si="2"/>
        <v>1278585323.0595746</v>
      </c>
      <c r="I16" s="61"/>
      <c r="J16" s="61">
        <f t="shared" si="2"/>
        <v>1278585323.0595746</v>
      </c>
      <c r="K16" s="61">
        <f t="shared" si="3"/>
        <v>-197749328.97696543</v>
      </c>
      <c r="L16" s="61">
        <f>+'Power Cost Bridge to A-1'!O18</f>
        <v>1080835994.0826092</v>
      </c>
      <c r="M16" s="61">
        <f t="shared" si="3"/>
        <v>343708359.57450318</v>
      </c>
      <c r="N16" s="893">
        <f>+'Power Cost Bridge to A-1'!T18</f>
        <v>1424544353.6571124</v>
      </c>
    </row>
    <row r="17" spans="1:14">
      <c r="A17" s="25"/>
      <c r="B17" s="1031" t="s">
        <v>1202</v>
      </c>
      <c r="C17" s="59"/>
      <c r="D17" s="61"/>
      <c r="E17" s="61"/>
      <c r="F17" s="61"/>
      <c r="G17" s="61"/>
      <c r="H17" s="61"/>
      <c r="I17" s="61"/>
      <c r="J17" s="61"/>
      <c r="K17" s="61"/>
      <c r="L17" s="61"/>
      <c r="M17" s="61">
        <f t="shared" si="3"/>
        <v>235338707.66571519</v>
      </c>
      <c r="N17" s="893">
        <f>+'Power Cost Bridge to A-1'!T19</f>
        <v>235338707.66571519</v>
      </c>
    </row>
    <row r="18" spans="1:14">
      <c r="A18" s="25">
        <f>+A16+1</f>
        <v>5</v>
      </c>
      <c r="B18" s="59" t="s">
        <v>701</v>
      </c>
      <c r="C18" s="59"/>
      <c r="D18" s="61">
        <f>+'Power Cost Bridge to A-1'!H20</f>
        <v>0</v>
      </c>
      <c r="E18" s="61">
        <f t="shared" si="1"/>
        <v>0</v>
      </c>
      <c r="F18" s="61">
        <f>+'Power Cost Bridge to A-1'!J20</f>
        <v>0</v>
      </c>
      <c r="G18" s="61"/>
      <c r="H18" s="61">
        <f t="shared" si="2"/>
        <v>0</v>
      </c>
      <c r="I18" s="61"/>
      <c r="J18" s="61">
        <f t="shared" si="2"/>
        <v>0</v>
      </c>
      <c r="K18" s="61">
        <f t="shared" si="3"/>
        <v>16618234.449275365</v>
      </c>
      <c r="L18" s="61">
        <f>+'Power Cost Bridge to A-1'!O20</f>
        <v>16618234.449275365</v>
      </c>
      <c r="M18" s="61">
        <f t="shared" si="3"/>
        <v>2464534.8903883751</v>
      </c>
      <c r="N18" s="893">
        <f>+'Power Cost Bridge to A-1'!T20</f>
        <v>19082769.33966374</v>
      </c>
    </row>
    <row r="19" spans="1:14">
      <c r="A19" s="25">
        <f t="shared" si="0"/>
        <v>6</v>
      </c>
      <c r="B19" s="59" t="s">
        <v>252</v>
      </c>
      <c r="C19" s="59"/>
      <c r="D19" s="61">
        <f>+'Power Cost Bridge to A-1'!H21</f>
        <v>-51758723.480000004</v>
      </c>
      <c r="E19" s="61">
        <f t="shared" si="1"/>
        <v>69842283.5</v>
      </c>
      <c r="F19" s="61">
        <f>+'Power Cost Bridge to A-1'!J21</f>
        <v>18083560.019999996</v>
      </c>
      <c r="G19" s="61"/>
      <c r="H19" s="61">
        <f t="shared" si="2"/>
        <v>18083560.019999996</v>
      </c>
      <c r="I19" s="61"/>
      <c r="J19" s="61">
        <f t="shared" si="2"/>
        <v>18083560.019999996</v>
      </c>
      <c r="K19" s="61">
        <f t="shared" si="3"/>
        <v>1149232.8690863177</v>
      </c>
      <c r="L19" s="61">
        <f>+'Power Cost Bridge to A-1'!O21</f>
        <v>19232792.889086314</v>
      </c>
      <c r="M19" s="61">
        <f t="shared" si="3"/>
        <v>962832.3596409224</v>
      </c>
      <c r="N19" s="893">
        <f>+'Power Cost Bridge to A-1'!T21</f>
        <v>20195625.248727236</v>
      </c>
    </row>
    <row r="20" spans="1:14">
      <c r="A20" s="25">
        <f t="shared" si="0"/>
        <v>7</v>
      </c>
      <c r="B20" s="39" t="s">
        <v>303</v>
      </c>
      <c r="C20" s="39"/>
      <c r="D20" s="61">
        <f>+'Power Cost Bridge to A-1'!H22</f>
        <v>429437.77</v>
      </c>
      <c r="E20" s="61">
        <f t="shared" si="1"/>
        <v>0</v>
      </c>
      <c r="F20" s="61">
        <f>+'Power Cost Bridge to A-1'!J22</f>
        <v>429437.77</v>
      </c>
      <c r="G20" s="61"/>
      <c r="H20" s="61">
        <f t="shared" si="2"/>
        <v>429437.77</v>
      </c>
      <c r="I20" s="61"/>
      <c r="J20" s="61">
        <f t="shared" si="2"/>
        <v>429437.77</v>
      </c>
      <c r="K20" s="61">
        <f t="shared" si="3"/>
        <v>10306.506479999982</v>
      </c>
      <c r="L20" s="61">
        <f>+'Power Cost Bridge to A-1'!O22</f>
        <v>439744.27648</v>
      </c>
      <c r="M20" s="61">
        <f t="shared" si="3"/>
        <v>10054.443460816867</v>
      </c>
      <c r="N20" s="893">
        <f>+'Power Cost Bridge to A-1'!T22</f>
        <v>449798.71994081687</v>
      </c>
    </row>
    <row r="21" spans="1:14">
      <c r="A21" s="25">
        <f t="shared" si="0"/>
        <v>8</v>
      </c>
      <c r="B21" s="59" t="s">
        <v>254</v>
      </c>
      <c r="C21" s="59"/>
      <c r="D21" s="61">
        <f>+'Power Cost Bridge to A-1'!H23</f>
        <v>161536441.13999999</v>
      </c>
      <c r="E21" s="61">
        <f t="shared" si="1"/>
        <v>0</v>
      </c>
      <c r="F21" s="61">
        <f>+'Power Cost Bridge to A-1'!J23</f>
        <v>161536441.13999999</v>
      </c>
      <c r="G21" s="61"/>
      <c r="H21" s="61">
        <f t="shared" si="2"/>
        <v>161536441.13999999</v>
      </c>
      <c r="I21" s="61"/>
      <c r="J21" s="61">
        <f t="shared" si="2"/>
        <v>161536441.13999999</v>
      </c>
      <c r="K21" s="61">
        <f t="shared" si="3"/>
        <v>7892628.100474</v>
      </c>
      <c r="L21" s="61">
        <f>+'Power Cost Bridge to A-1'!O23</f>
        <v>169429069.24047399</v>
      </c>
      <c r="M21" s="61">
        <f t="shared" si="3"/>
        <v>60550621.045468956</v>
      </c>
      <c r="N21" s="893">
        <f>+'Power Cost Bridge to A-1'!T23</f>
        <v>229979690.28594294</v>
      </c>
    </row>
    <row r="22" spans="1:14">
      <c r="A22" s="25">
        <f t="shared" si="0"/>
        <v>9</v>
      </c>
      <c r="B22" s="59" t="s">
        <v>2</v>
      </c>
      <c r="C22" s="59"/>
      <c r="D22" s="61">
        <f>+'Power Cost Bridge to A-1'!H24</f>
        <v>-763721180.85000002</v>
      </c>
      <c r="E22" s="61">
        <f t="shared" si="1"/>
        <v>0</v>
      </c>
      <c r="F22" s="61">
        <f>+'Power Cost Bridge to A-1'!J24</f>
        <v>-763721180.85000002</v>
      </c>
      <c r="G22" s="61"/>
      <c r="H22" s="61">
        <f t="shared" si="2"/>
        <v>-763721180.85000002</v>
      </c>
      <c r="I22" s="61"/>
      <c r="J22" s="61">
        <f t="shared" si="2"/>
        <v>-763721180.85000002</v>
      </c>
      <c r="K22" s="61">
        <f t="shared" si="3"/>
        <v>272150443.05256349</v>
      </c>
      <c r="L22" s="61">
        <f>+'Power Cost Bridge to A-1'!O24</f>
        <v>-491570737.79743654</v>
      </c>
      <c r="M22" s="61">
        <f t="shared" si="3"/>
        <v>240939209.79743654</v>
      </c>
      <c r="N22" s="893">
        <f>+'Power Cost Bridge to A-1'!T24</f>
        <v>-250631528</v>
      </c>
    </row>
    <row r="23" spans="1:14">
      <c r="A23" s="25">
        <f t="shared" si="0"/>
        <v>10</v>
      </c>
      <c r="B23" s="59" t="s">
        <v>255</v>
      </c>
      <c r="C23" s="59"/>
      <c r="D23" s="61">
        <f>+'Power Cost Bridge to A-1'!H25</f>
        <v>-123136513.55999997</v>
      </c>
      <c r="E23" s="61">
        <f t="shared" si="1"/>
        <v>0</v>
      </c>
      <c r="F23" s="61">
        <f>+'Power Cost Bridge to A-1'!J25</f>
        <v>-123136513.55999997</v>
      </c>
      <c r="G23"/>
      <c r="H23" s="61">
        <f>SUM(F23:G23)</f>
        <v>-123136513.55999997</v>
      </c>
      <c r="I23" s="61"/>
      <c r="J23" s="61">
        <f t="shared" si="2"/>
        <v>-123136513.55999997</v>
      </c>
      <c r="K23" s="61">
        <f t="shared" si="3"/>
        <v>5167630.4687991887</v>
      </c>
      <c r="L23" s="61">
        <f>+'Power Cost Bridge to A-1'!O25</f>
        <v>-117968883.09120078</v>
      </c>
      <c r="M23" s="61">
        <f t="shared" si="3"/>
        <v>50453689.76249975</v>
      </c>
      <c r="N23" s="893">
        <f>+'Power Cost Bridge to A-1'!T25</f>
        <v>-67515193.328701034</v>
      </c>
    </row>
    <row r="24" spans="1:14" ht="15">
      <c r="A24" s="25">
        <f t="shared" si="0"/>
        <v>11</v>
      </c>
      <c r="B24" s="62" t="s">
        <v>304</v>
      </c>
      <c r="C24" s="55"/>
      <c r="D24" s="63">
        <f t="shared" ref="D24:N24" si="4">SUM(D14:D23)</f>
        <v>1032432629</v>
      </c>
      <c r="E24" s="63">
        <f t="shared" si="4"/>
        <v>-5237282.6104254723</v>
      </c>
      <c r="F24" s="63">
        <f t="shared" si="4"/>
        <v>1027195346.3895745</v>
      </c>
      <c r="G24" s="63">
        <f t="shared" si="4"/>
        <v>0</v>
      </c>
      <c r="H24" s="63">
        <f t="shared" si="4"/>
        <v>1027195346.3895745</v>
      </c>
      <c r="I24" s="63">
        <f t="shared" si="4"/>
        <v>0</v>
      </c>
      <c r="J24" s="63">
        <f t="shared" si="4"/>
        <v>1027195346.3895745</v>
      </c>
      <c r="K24" s="63">
        <f t="shared" si="4"/>
        <v>191691330.71129429</v>
      </c>
      <c r="L24" s="63">
        <f t="shared" si="4"/>
        <v>1218886677.1008687</v>
      </c>
      <c r="M24" s="63">
        <f t="shared" si="4"/>
        <v>709121919.09517884</v>
      </c>
      <c r="N24" s="63">
        <f t="shared" si="4"/>
        <v>1928008596.1960478</v>
      </c>
    </row>
    <row r="25" spans="1:14" ht="15">
      <c r="A25" s="25">
        <f t="shared" si="0"/>
        <v>12</v>
      </c>
      <c r="B25" s="55" t="s">
        <v>305</v>
      </c>
      <c r="C25" s="55"/>
      <c r="D25" s="64"/>
      <c r="E25" s="64"/>
      <c r="F25" s="64"/>
      <c r="G25" s="64"/>
      <c r="H25" s="64"/>
      <c r="I25" s="64"/>
      <c r="J25" s="64"/>
      <c r="K25" s="64"/>
      <c r="L25" s="64"/>
      <c r="M25" s="64"/>
      <c r="N25" s="64"/>
    </row>
    <row r="26" spans="1:14" ht="15">
      <c r="A26" s="25">
        <f t="shared" si="0"/>
        <v>13</v>
      </c>
      <c r="B26" s="55" t="s">
        <v>257</v>
      </c>
      <c r="C26" s="55"/>
      <c r="D26" s="64"/>
      <c r="E26" s="64"/>
      <c r="F26" s="64"/>
      <c r="G26" s="64"/>
      <c r="H26" s="64"/>
      <c r="I26" s="64"/>
      <c r="J26" s="64"/>
      <c r="K26" s="64"/>
      <c r="L26" s="64"/>
      <c r="M26" s="64"/>
      <c r="N26" s="64"/>
    </row>
    <row r="27" spans="1:14">
      <c r="A27" s="25">
        <f t="shared" si="0"/>
        <v>14</v>
      </c>
      <c r="B27" s="39" t="s">
        <v>177</v>
      </c>
      <c r="C27" s="55"/>
      <c r="D27" s="61">
        <f>+'Power Cost Bridge to A-1'!H29</f>
        <v>95354541.540000007</v>
      </c>
      <c r="E27" s="61">
        <f t="shared" ref="E27:E31" si="5">+F27-D27</f>
        <v>0</v>
      </c>
      <c r="F27" s="61">
        <f>+'Power Cost Bridge to A-1'!J29</f>
        <v>95354541.540000007</v>
      </c>
      <c r="G27" s="61"/>
      <c r="H27" s="61">
        <f t="shared" ref="H27:J31" si="6">SUM(F27:G27)</f>
        <v>95354541.540000007</v>
      </c>
      <c r="I27" s="61"/>
      <c r="J27" s="61">
        <f t="shared" si="6"/>
        <v>95354541.540000007</v>
      </c>
      <c r="K27" s="61">
        <f t="shared" ref="K27:M31" si="7">+L27-J27</f>
        <v>4574732.7350178957</v>
      </c>
      <c r="L27" s="61">
        <f>+'Power Cost Bridge to A-1'!O29</f>
        <v>99929274.275017902</v>
      </c>
      <c r="M27" s="61">
        <f t="shared" si="7"/>
        <v>9528835.464643538</v>
      </c>
      <c r="N27" s="61">
        <f>+'Power Cost Bridge to A-1'!T29</f>
        <v>109458109.73966144</v>
      </c>
    </row>
    <row r="28" spans="1:14">
      <c r="A28" s="25">
        <f t="shared" si="0"/>
        <v>15</v>
      </c>
      <c r="B28" s="62" t="s">
        <v>306</v>
      </c>
      <c r="C28" s="55"/>
      <c r="D28" s="61">
        <f>+'Power Cost Bridge to A-1'!H30</f>
        <v>785776.45</v>
      </c>
      <c r="E28" s="61">
        <f t="shared" si="5"/>
        <v>0</v>
      </c>
      <c r="F28" s="61">
        <f>+'Power Cost Bridge to A-1'!J30</f>
        <v>785776.45</v>
      </c>
      <c r="G28" s="61"/>
      <c r="H28" s="61">
        <f t="shared" si="6"/>
        <v>785776.45</v>
      </c>
      <c r="I28" s="61"/>
      <c r="J28" s="61">
        <f t="shared" si="6"/>
        <v>785776.45</v>
      </c>
      <c r="K28" s="61">
        <f t="shared" si="7"/>
        <v>0</v>
      </c>
      <c r="L28" s="61">
        <f>+'Power Cost Bridge to A-1'!O30</f>
        <v>785776.45</v>
      </c>
      <c r="M28" s="61">
        <f t="shared" si="7"/>
        <v>0</v>
      </c>
      <c r="N28" s="61">
        <f>+'Power Cost Bridge to A-1'!T30</f>
        <v>785776.45</v>
      </c>
    </row>
    <row r="29" spans="1:14">
      <c r="A29" s="25">
        <f t="shared" si="0"/>
        <v>16</v>
      </c>
      <c r="B29" s="62" t="s">
        <v>307</v>
      </c>
      <c r="C29" s="55"/>
      <c r="D29" s="61">
        <f>+'Power Cost Bridge to A-1'!H31</f>
        <v>-5118236.8899999997</v>
      </c>
      <c r="E29" s="61">
        <f t="shared" si="5"/>
        <v>0</v>
      </c>
      <c r="F29" s="61">
        <f>+'Power Cost Bridge to A-1'!J31</f>
        <v>-5118236.8899999997</v>
      </c>
      <c r="G29" s="61"/>
      <c r="H29" s="61">
        <f t="shared" si="6"/>
        <v>-5118236.8899999997</v>
      </c>
      <c r="I29" s="61"/>
      <c r="J29" s="61">
        <f t="shared" si="6"/>
        <v>-5118236.8899999997</v>
      </c>
      <c r="K29" s="61">
        <f t="shared" si="7"/>
        <v>-1907913.8851412963</v>
      </c>
      <c r="L29" s="61">
        <f>+'Power Cost Bridge to A-1'!O31</f>
        <v>-7026150.775141296</v>
      </c>
      <c r="M29" s="61">
        <f t="shared" si="7"/>
        <v>-245509.34761828277</v>
      </c>
      <c r="N29" s="61">
        <f>+'Power Cost Bridge to A-1'!T31</f>
        <v>-7271660.1227595787</v>
      </c>
    </row>
    <row r="30" spans="1:14">
      <c r="A30" s="25">
        <f t="shared" si="0"/>
        <v>17</v>
      </c>
      <c r="B30" s="20" t="s">
        <v>761</v>
      </c>
      <c r="C30" s="55"/>
      <c r="D30" s="61">
        <v>0</v>
      </c>
      <c r="E30" s="61">
        <f t="shared" si="5"/>
        <v>0</v>
      </c>
      <c r="F30" s="61">
        <f>+'Power Cost Bridge to A-1'!J32</f>
        <v>0</v>
      </c>
      <c r="G30" s="61"/>
      <c r="H30" s="61">
        <f t="shared" si="6"/>
        <v>0</v>
      </c>
      <c r="I30" s="61"/>
      <c r="J30" s="61">
        <f t="shared" si="6"/>
        <v>0</v>
      </c>
      <c r="K30" s="61">
        <f t="shared" si="7"/>
        <v>887435.09292334819</v>
      </c>
      <c r="L30" s="61">
        <f>+'Power Cost Bridge to A-1'!O32</f>
        <v>887435.09292334819</v>
      </c>
      <c r="M30" s="61">
        <f t="shared" si="7"/>
        <v>611371.81989776588</v>
      </c>
      <c r="N30" s="893">
        <f>+'Power Cost Bridge to A-1'!T32</f>
        <v>1498806.9128211141</v>
      </c>
    </row>
    <row r="31" spans="1:14">
      <c r="A31" s="25">
        <f t="shared" si="0"/>
        <v>18</v>
      </c>
      <c r="B31" s="62" t="s">
        <v>308</v>
      </c>
      <c r="C31" s="55"/>
      <c r="D31" s="61">
        <f>+'Power Cost Bridge to A-1'!H33</f>
        <v>0</v>
      </c>
      <c r="E31" s="61">
        <f t="shared" si="5"/>
        <v>4094424</v>
      </c>
      <c r="F31" s="61">
        <f>+'Power Cost Bridge to A-1'!J33</f>
        <v>4094424</v>
      </c>
      <c r="G31" s="61"/>
      <c r="H31" s="61">
        <f t="shared" si="6"/>
        <v>4094424</v>
      </c>
      <c r="I31" s="61"/>
      <c r="J31" s="61">
        <f t="shared" si="6"/>
        <v>4094424</v>
      </c>
      <c r="K31" s="61">
        <f t="shared" si="7"/>
        <v>-861984</v>
      </c>
      <c r="L31" s="61">
        <f>+'Power Cost Bridge to A-1'!O33</f>
        <v>3232440</v>
      </c>
      <c r="M31" s="61">
        <f t="shared" si="7"/>
        <v>-3232440</v>
      </c>
      <c r="N31" s="61">
        <f>+'Power Cost Bridge to A-1'!T33</f>
        <v>0</v>
      </c>
    </row>
    <row r="32" spans="1:14" ht="15">
      <c r="A32" s="25">
        <f>+A31+1</f>
        <v>19</v>
      </c>
      <c r="B32" s="62" t="s">
        <v>304</v>
      </c>
      <c r="C32" s="55"/>
      <c r="D32" s="63">
        <f>SUM(D24:D31)</f>
        <v>1123454710.0999999</v>
      </c>
      <c r="E32" s="63">
        <f>SUM(E24:E31)</f>
        <v>-1142858.6104254723</v>
      </c>
      <c r="F32" s="63">
        <f>SUM(F24:F31)</f>
        <v>1122311851.4895744</v>
      </c>
      <c r="G32" s="63">
        <f>SUM(G23:G31)</f>
        <v>0</v>
      </c>
      <c r="H32" s="63">
        <f t="shared" ref="H32:N32" si="8">SUM(H24:H31)</f>
        <v>1122311851.4895744</v>
      </c>
      <c r="I32" s="63">
        <f t="shared" si="8"/>
        <v>0</v>
      </c>
      <c r="J32" s="63">
        <f t="shared" si="8"/>
        <v>1122311851.4895744</v>
      </c>
      <c r="K32" s="63">
        <f t="shared" si="8"/>
        <v>194383600.65409425</v>
      </c>
      <c r="L32" s="63">
        <f t="shared" si="8"/>
        <v>1316695452.1436689</v>
      </c>
      <c r="M32" s="63">
        <f t="shared" si="8"/>
        <v>715784177.03210175</v>
      </c>
      <c r="N32" s="63">
        <f t="shared" si="8"/>
        <v>2032479629.1757708</v>
      </c>
    </row>
    <row r="33" spans="1:14">
      <c r="A33" s="25">
        <f t="shared" si="0"/>
        <v>20</v>
      </c>
      <c r="B33" s="65" t="s">
        <v>305</v>
      </c>
      <c r="C33" s="65"/>
      <c r="D33" s="65"/>
      <c r="E33" s="65"/>
      <c r="F33" s="65"/>
      <c r="G33" s="65"/>
      <c r="H33" s="65"/>
      <c r="I33" s="65"/>
      <c r="J33" s="65"/>
      <c r="K33" s="65"/>
      <c r="L33" s="65"/>
      <c r="M33" s="65"/>
      <c r="N33" s="65"/>
    </row>
    <row r="34" spans="1:14">
      <c r="A34" s="25">
        <f t="shared" si="0"/>
        <v>21</v>
      </c>
      <c r="B34" s="62" t="s">
        <v>309</v>
      </c>
      <c r="C34" s="65">
        <v>3.8733999999999998E-2</v>
      </c>
      <c r="D34" s="66">
        <f t="shared" ref="D34:N34" si="9">-D29*$C$34</f>
        <v>198249.78769725998</v>
      </c>
      <c r="E34" s="66">
        <f t="shared" si="9"/>
        <v>0</v>
      </c>
      <c r="F34" s="66">
        <f t="shared" si="9"/>
        <v>198249.78769725998</v>
      </c>
      <c r="G34" s="66">
        <f t="shared" si="9"/>
        <v>0</v>
      </c>
      <c r="H34" s="66">
        <f t="shared" si="9"/>
        <v>198249.78769725998</v>
      </c>
      <c r="I34" s="66">
        <f t="shared" si="9"/>
        <v>0</v>
      </c>
      <c r="J34" s="66">
        <f t="shared" si="9"/>
        <v>198249.78769725998</v>
      </c>
      <c r="K34" s="66">
        <f t="shared" si="9"/>
        <v>73901.136427062971</v>
      </c>
      <c r="L34" s="66">
        <f t="shared" si="9"/>
        <v>272150.92412432295</v>
      </c>
      <c r="M34" s="66">
        <f t="shared" si="9"/>
        <v>9509.5590706465646</v>
      </c>
      <c r="N34" s="66">
        <f t="shared" si="9"/>
        <v>281660.48319496948</v>
      </c>
    </row>
    <row r="35" spans="1:14">
      <c r="A35" s="25">
        <f t="shared" si="0"/>
        <v>22</v>
      </c>
      <c r="B35" s="62" t="s">
        <v>310</v>
      </c>
      <c r="C35" s="65"/>
      <c r="D35" s="67">
        <f t="shared" ref="D35:N35" si="10">SUM(D32:D34)</f>
        <v>1123652959.8876972</v>
      </c>
      <c r="E35" s="67">
        <f t="shared" si="10"/>
        <v>-1142858.6104254723</v>
      </c>
      <c r="F35" s="67">
        <f t="shared" si="10"/>
        <v>1122510101.2772717</v>
      </c>
      <c r="G35" s="67">
        <f t="shared" si="10"/>
        <v>0</v>
      </c>
      <c r="H35" s="67">
        <f t="shared" si="10"/>
        <v>1122510101.2772717</v>
      </c>
      <c r="I35" s="67">
        <f t="shared" si="10"/>
        <v>0</v>
      </c>
      <c r="J35" s="67">
        <f t="shared" si="10"/>
        <v>1122510101.2772717</v>
      </c>
      <c r="K35" s="67">
        <f t="shared" si="10"/>
        <v>194457501.79052132</v>
      </c>
      <c r="L35" s="67">
        <f t="shared" si="10"/>
        <v>1316967603.0677931</v>
      </c>
      <c r="M35" s="67">
        <f t="shared" ref="M35" si="11">SUM(M32:M34)</f>
        <v>715793686.59117234</v>
      </c>
      <c r="N35" s="67">
        <f t="shared" si="10"/>
        <v>2032761289.6589658</v>
      </c>
    </row>
    <row r="36" spans="1:14">
      <c r="A36" s="25">
        <f t="shared" si="0"/>
        <v>23</v>
      </c>
      <c r="B36" s="62" t="s">
        <v>305</v>
      </c>
      <c r="C36" s="65"/>
      <c r="D36" s="68"/>
      <c r="E36" s="68"/>
      <c r="F36" s="68"/>
      <c r="G36" s="68"/>
      <c r="H36" s="68"/>
      <c r="I36" s="68"/>
      <c r="J36" s="68"/>
      <c r="K36" s="68"/>
      <c r="L36" s="68"/>
      <c r="M36" s="68"/>
      <c r="N36" s="68"/>
    </row>
    <row r="37" spans="1:14">
      <c r="A37" s="25">
        <f t="shared" si="0"/>
        <v>24</v>
      </c>
      <c r="B37" s="65" t="s">
        <v>311</v>
      </c>
      <c r="C37" s="69">
        <v>0.21</v>
      </c>
      <c r="D37" s="68">
        <f>-D35*$C$37</f>
        <v>-235967121.5764164</v>
      </c>
      <c r="E37" s="68">
        <f t="shared" ref="E37:H37" si="12">-E35*$C$37</f>
        <v>240000.30818934916</v>
      </c>
      <c r="F37" s="68">
        <f t="shared" si="12"/>
        <v>-235727121.26822707</v>
      </c>
      <c r="G37" s="68">
        <f t="shared" si="12"/>
        <v>0</v>
      </c>
      <c r="H37" s="68">
        <f t="shared" si="12"/>
        <v>-235727121.26822707</v>
      </c>
      <c r="I37" s="68">
        <f t="shared" ref="I37" si="13">-I35*$C$37</f>
        <v>0</v>
      </c>
      <c r="J37" s="68">
        <f t="shared" ref="J37:K37" si="14">-J35*$C$37</f>
        <v>-235727121.26822707</v>
      </c>
      <c r="K37" s="68">
        <f t="shared" si="14"/>
        <v>-40836075.376009479</v>
      </c>
      <c r="L37" s="68">
        <f t="shared" ref="L37:M37" si="15">-L35*$C$37</f>
        <v>-276563196.64423656</v>
      </c>
      <c r="M37" s="68">
        <f t="shared" si="15"/>
        <v>-150316674.1841462</v>
      </c>
      <c r="N37" s="68">
        <f t="shared" ref="N37" si="16">-N35*$C$37</f>
        <v>-426879870.82838279</v>
      </c>
    </row>
    <row r="38" spans="1:14" ht="13.5" thickBot="1">
      <c r="A38" s="25">
        <f t="shared" si="0"/>
        <v>25</v>
      </c>
      <c r="B38" s="65" t="s">
        <v>312</v>
      </c>
      <c r="C38" s="65"/>
      <c r="D38" s="70">
        <f t="shared" ref="D38:N38" si="17">-D35-D37</f>
        <v>-887685838.31128085</v>
      </c>
      <c r="E38" s="70">
        <f t="shared" si="17"/>
        <v>902858.30223612313</v>
      </c>
      <c r="F38" s="70">
        <f t="shared" si="17"/>
        <v>-886782980.00904465</v>
      </c>
      <c r="G38" s="70">
        <f t="shared" si="17"/>
        <v>0</v>
      </c>
      <c r="H38" s="70">
        <f t="shared" si="17"/>
        <v>-886782980.00904465</v>
      </c>
      <c r="I38" s="70">
        <f t="shared" si="17"/>
        <v>0</v>
      </c>
      <c r="J38" s="70">
        <f t="shared" si="17"/>
        <v>-886782980.00904465</v>
      </c>
      <c r="K38" s="70">
        <f t="shared" si="17"/>
        <v>-153621426.41451186</v>
      </c>
      <c r="L38" s="70">
        <f t="shared" si="17"/>
        <v>-1040404406.4235566</v>
      </c>
      <c r="M38" s="70">
        <f t="shared" ref="M38" si="18">-M35-M37</f>
        <v>-565477012.40702617</v>
      </c>
      <c r="N38" s="70">
        <f t="shared" si="17"/>
        <v>-1605881418.8305831</v>
      </c>
    </row>
    <row r="39" spans="1:14" ht="13.5" thickTop="1">
      <c r="A39" s="836"/>
      <c r="B39"/>
      <c r="C39"/>
      <c r="D39"/>
      <c r="E39"/>
      <c r="F39"/>
      <c r="G39"/>
      <c r="H39"/>
      <c r="I39"/>
      <c r="J39"/>
      <c r="K39"/>
      <c r="L39"/>
      <c r="M39"/>
      <c r="N39"/>
    </row>
    <row r="40" spans="1:14">
      <c r="A40" s="836"/>
      <c r="B40"/>
      <c r="C40"/>
      <c r="D40"/>
      <c r="E40"/>
      <c r="F40"/>
      <c r="G40"/>
      <c r="H40"/>
      <c r="I40"/>
      <c r="J40"/>
      <c r="K40"/>
      <c r="L40"/>
      <c r="M40"/>
      <c r="N40"/>
    </row>
    <row r="41" spans="1:14">
      <c r="A41" s="836"/>
      <c r="B41"/>
      <c r="C41"/>
      <c r="D41"/>
      <c r="E41"/>
      <c r="F41"/>
      <c r="G41"/>
      <c r="H41"/>
      <c r="I41"/>
      <c r="J41"/>
      <c r="K41"/>
      <c r="L41"/>
      <c r="M41"/>
      <c r="N41"/>
    </row>
    <row r="42" spans="1:14">
      <c r="A42" s="836"/>
      <c r="B42"/>
      <c r="C42"/>
      <c r="D42"/>
      <c r="E42"/>
      <c r="F42"/>
      <c r="G42"/>
      <c r="H42"/>
      <c r="I42"/>
      <c r="J42"/>
      <c r="K42"/>
      <c r="L42"/>
      <c r="M42"/>
      <c r="N42"/>
    </row>
    <row r="43" spans="1:14">
      <c r="A43" s="836"/>
      <c r="B43"/>
      <c r="C43"/>
      <c r="D43"/>
      <c r="E43"/>
      <c r="F43"/>
      <c r="G43"/>
      <c r="H43"/>
      <c r="I43"/>
      <c r="J43"/>
      <c r="K43"/>
      <c r="L43"/>
      <c r="M43"/>
      <c r="N43"/>
    </row>
    <row r="44" spans="1:14">
      <c r="A44" s="836"/>
      <c r="B44"/>
      <c r="C44"/>
      <c r="D44"/>
      <c r="E44"/>
      <c r="F44"/>
      <c r="G44"/>
      <c r="H44"/>
      <c r="I44"/>
      <c r="J44"/>
      <c r="K44"/>
      <c r="L44"/>
      <c r="M44"/>
      <c r="N44"/>
    </row>
    <row r="45" spans="1:14">
      <c r="A45" s="836"/>
      <c r="B45"/>
      <c r="C45"/>
      <c r="D45"/>
      <c r="E45"/>
      <c r="F45"/>
      <c r="G45"/>
      <c r="H45"/>
      <c r="I45"/>
      <c r="J45"/>
      <c r="K45"/>
      <c r="L45"/>
      <c r="M45"/>
      <c r="N45"/>
    </row>
    <row r="46" spans="1:14">
      <c r="A46" s="836"/>
      <c r="B46"/>
      <c r="C46"/>
      <c r="D46"/>
      <c r="E46"/>
      <c r="F46"/>
      <c r="G46"/>
      <c r="H46"/>
      <c r="I46"/>
      <c r="J46"/>
      <c r="K46"/>
      <c r="L46"/>
      <c r="M46"/>
      <c r="N46"/>
    </row>
    <row r="47" spans="1:14">
      <c r="A47" s="836"/>
      <c r="B47"/>
      <c r="C47"/>
      <c r="D47"/>
      <c r="E47"/>
      <c r="F47"/>
      <c r="G47"/>
      <c r="H47"/>
      <c r="I47"/>
      <c r="J47"/>
      <c r="K47"/>
      <c r="L47"/>
      <c r="M47"/>
      <c r="N47"/>
    </row>
    <row r="48" spans="1:14">
      <c r="A48" s="836"/>
      <c r="B48"/>
      <c r="C48"/>
      <c r="D48"/>
      <c r="E48"/>
      <c r="F48"/>
      <c r="G48"/>
      <c r="H48"/>
      <c r="I48"/>
      <c r="J48"/>
      <c r="K48"/>
      <c r="L48"/>
      <c r="M48"/>
      <c r="N48"/>
    </row>
    <row r="49" spans="1:14">
      <c r="A49" s="836"/>
      <c r="B49"/>
      <c r="C49"/>
      <c r="D49"/>
      <c r="E49"/>
      <c r="F49"/>
      <c r="G49"/>
      <c r="H49"/>
      <c r="I49"/>
      <c r="J49"/>
      <c r="K49"/>
      <c r="L49"/>
      <c r="M49"/>
      <c r="N49"/>
    </row>
    <row r="50" spans="1:14">
      <c r="A50" s="836"/>
      <c r="B50"/>
      <c r="C50"/>
      <c r="D50"/>
      <c r="E50"/>
      <c r="F50"/>
      <c r="G50"/>
      <c r="H50"/>
      <c r="I50"/>
      <c r="J50"/>
      <c r="K50"/>
      <c r="L50"/>
      <c r="M50"/>
      <c r="N50"/>
    </row>
    <row r="51" spans="1:14">
      <c r="A51" s="836"/>
      <c r="B51"/>
      <c r="C51"/>
      <c r="D51"/>
      <c r="E51"/>
      <c r="F51"/>
      <c r="G51"/>
      <c r="H51"/>
      <c r="I51"/>
      <c r="J51"/>
      <c r="K51"/>
      <c r="L51"/>
      <c r="M51"/>
      <c r="N51"/>
    </row>
    <row r="52" spans="1:14">
      <c r="A52" s="836"/>
      <c r="B52"/>
      <c r="C52"/>
      <c r="D52"/>
      <c r="E52"/>
      <c r="F52"/>
      <c r="G52"/>
      <c r="H52"/>
      <c r="I52"/>
      <c r="J52"/>
      <c r="K52"/>
      <c r="L52"/>
      <c r="M52"/>
      <c r="N52"/>
    </row>
    <row r="53" spans="1:14">
      <c r="A53" s="836"/>
      <c r="B53"/>
      <c r="C53"/>
      <c r="D53"/>
      <c r="E53"/>
      <c r="F53"/>
      <c r="G53"/>
      <c r="H53"/>
      <c r="I53"/>
      <c r="J53"/>
      <c r="K53"/>
      <c r="L53"/>
      <c r="M53"/>
      <c r="N53"/>
    </row>
    <row r="54" spans="1:14">
      <c r="A54" s="836"/>
      <c r="B54"/>
      <c r="C54"/>
      <c r="D54"/>
      <c r="E54"/>
      <c r="F54"/>
      <c r="G54"/>
      <c r="H54"/>
      <c r="I54"/>
      <c r="J54"/>
      <c r="K54"/>
      <c r="L54"/>
      <c r="M54"/>
      <c r="N54"/>
    </row>
    <row r="55" spans="1:14">
      <c r="A55" s="836"/>
      <c r="B55"/>
      <c r="C55"/>
      <c r="D55"/>
      <c r="E55"/>
      <c r="F55"/>
      <c r="G55"/>
      <c r="H55"/>
      <c r="I55"/>
      <c r="J55"/>
      <c r="K55"/>
      <c r="L55"/>
      <c r="M55"/>
      <c r="N55"/>
    </row>
    <row r="56" spans="1:14">
      <c r="A56" s="836"/>
      <c r="B56"/>
      <c r="C56"/>
      <c r="D56"/>
      <c r="E56"/>
      <c r="F56"/>
      <c r="G56"/>
      <c r="H56"/>
      <c r="I56"/>
      <c r="J56"/>
      <c r="K56"/>
      <c r="L56"/>
      <c r="M56"/>
      <c r="N56"/>
    </row>
    <row r="57" spans="1:14">
      <c r="A57" s="836"/>
      <c r="B57"/>
      <c r="C57"/>
      <c r="D57"/>
      <c r="E57"/>
      <c r="F57"/>
      <c r="G57"/>
      <c r="H57"/>
      <c r="I57"/>
      <c r="J57"/>
      <c r="K57"/>
      <c r="L57"/>
      <c r="M57"/>
      <c r="N57"/>
    </row>
    <row r="58" spans="1:14">
      <c r="A58" s="836"/>
      <c r="B58"/>
      <c r="C58"/>
      <c r="D58"/>
      <c r="E58"/>
      <c r="F58"/>
      <c r="G58"/>
      <c r="H58"/>
      <c r="I58"/>
      <c r="J58"/>
      <c r="K58"/>
      <c r="L58"/>
      <c r="M58"/>
      <c r="N58"/>
    </row>
    <row r="59" spans="1:14">
      <c r="A59" s="836"/>
      <c r="B59"/>
      <c r="C59"/>
      <c r="D59"/>
      <c r="E59"/>
      <c r="F59"/>
      <c r="G59"/>
      <c r="H59"/>
      <c r="I59"/>
      <c r="J59"/>
      <c r="K59"/>
      <c r="L59"/>
      <c r="M59"/>
      <c r="N59"/>
    </row>
    <row r="60" spans="1:14">
      <c r="A60" s="836"/>
      <c r="B60"/>
      <c r="C60"/>
      <c r="D60"/>
      <c r="E60"/>
      <c r="F60"/>
      <c r="G60"/>
      <c r="H60"/>
      <c r="I60"/>
      <c r="J60"/>
      <c r="K60"/>
      <c r="L60"/>
      <c r="M60"/>
      <c r="N60"/>
    </row>
    <row r="61" spans="1:14">
      <c r="A61" s="836"/>
      <c r="B61"/>
      <c r="C61"/>
      <c r="D61"/>
      <c r="E61"/>
      <c r="F61"/>
      <c r="G61"/>
      <c r="H61"/>
      <c r="I61"/>
      <c r="J61"/>
      <c r="K61"/>
      <c r="L61"/>
      <c r="M61"/>
      <c r="N61"/>
    </row>
    <row r="62" spans="1:14">
      <c r="A62" s="836"/>
      <c r="B62"/>
      <c r="C62"/>
      <c r="D62"/>
      <c r="E62"/>
      <c r="F62"/>
      <c r="G62"/>
      <c r="H62"/>
      <c r="I62"/>
      <c r="J62"/>
      <c r="K62"/>
      <c r="L62"/>
      <c r="M62"/>
      <c r="N62"/>
    </row>
    <row r="63" spans="1:14">
      <c r="A63" s="836"/>
      <c r="B63"/>
      <c r="C63"/>
      <c r="D63"/>
      <c r="E63"/>
      <c r="F63"/>
      <c r="G63"/>
      <c r="H63"/>
      <c r="I63"/>
      <c r="J63"/>
      <c r="K63"/>
      <c r="L63"/>
      <c r="M63"/>
      <c r="N63"/>
    </row>
    <row r="64" spans="1:14">
      <c r="A64" s="836"/>
      <c r="B64"/>
      <c r="C64"/>
      <c r="D64"/>
      <c r="E64"/>
      <c r="F64"/>
      <c r="G64"/>
      <c r="H64"/>
      <c r="I64"/>
      <c r="J64"/>
      <c r="K64"/>
      <c r="L64"/>
      <c r="M64"/>
      <c r="N64"/>
    </row>
    <row r="65" spans="1:14">
      <c r="A65" s="836"/>
      <c r="B65"/>
      <c r="C65"/>
      <c r="D65"/>
      <c r="E65"/>
      <c r="F65"/>
      <c r="G65"/>
      <c r="H65"/>
      <c r="I65"/>
      <c r="J65"/>
      <c r="K65"/>
      <c r="L65"/>
      <c r="M65"/>
      <c r="N65"/>
    </row>
    <row r="66" spans="1:14">
      <c r="A66" s="836"/>
      <c r="B66"/>
      <c r="C66"/>
      <c r="D66"/>
      <c r="E66"/>
      <c r="F66"/>
      <c r="G66"/>
      <c r="H66"/>
      <c r="I66"/>
      <c r="J66"/>
      <c r="K66"/>
      <c r="L66"/>
      <c r="M66"/>
      <c r="N66"/>
    </row>
    <row r="67" spans="1:14">
      <c r="A67" s="836"/>
      <c r="B67"/>
      <c r="C67"/>
      <c r="D67"/>
      <c r="E67"/>
      <c r="F67"/>
      <c r="G67"/>
      <c r="H67"/>
      <c r="I67"/>
      <c r="J67"/>
      <c r="K67"/>
      <c r="L67"/>
      <c r="M67"/>
      <c r="N67"/>
    </row>
    <row r="68" spans="1:14">
      <c r="A68" s="836"/>
      <c r="B68"/>
      <c r="C68"/>
      <c r="D68"/>
      <c r="E68"/>
      <c r="F68"/>
      <c r="G68"/>
      <c r="H68"/>
      <c r="I68"/>
      <c r="J68"/>
      <c r="K68"/>
      <c r="L68"/>
      <c r="M68"/>
      <c r="N68"/>
    </row>
    <row r="69" spans="1:14">
      <c r="A69" s="836"/>
      <c r="B69"/>
      <c r="C69"/>
      <c r="D69"/>
      <c r="E69"/>
      <c r="F69"/>
      <c r="G69"/>
      <c r="H69"/>
      <c r="I69"/>
      <c r="J69"/>
      <c r="K69"/>
      <c r="L69"/>
      <c r="M69"/>
      <c r="N69"/>
    </row>
    <row r="70" spans="1:14">
      <c r="A70" s="836"/>
      <c r="B70"/>
      <c r="C70"/>
      <c r="D70"/>
      <c r="E70"/>
      <c r="F70"/>
      <c r="G70"/>
      <c r="H70"/>
      <c r="I70"/>
      <c r="J70"/>
      <c r="K70"/>
      <c r="L70"/>
      <c r="M70"/>
      <c r="N70"/>
    </row>
    <row r="71" spans="1:14">
      <c r="A71" s="836"/>
      <c r="B71"/>
      <c r="C71"/>
      <c r="D71"/>
      <c r="E71"/>
      <c r="F71"/>
      <c r="G71"/>
      <c r="H71"/>
      <c r="I71"/>
      <c r="J71"/>
      <c r="K71"/>
      <c r="L71"/>
      <c r="M71"/>
      <c r="N71"/>
    </row>
    <row r="72" spans="1:14">
      <c r="A72" s="836"/>
      <c r="B72"/>
      <c r="C72"/>
      <c r="D72"/>
      <c r="E72"/>
      <c r="F72"/>
      <c r="G72"/>
      <c r="H72"/>
      <c r="I72"/>
      <c r="J72"/>
      <c r="K72"/>
      <c r="L72"/>
      <c r="M72"/>
      <c r="N72"/>
    </row>
    <row r="73" spans="1:14">
      <c r="A73" s="836"/>
      <c r="B73"/>
      <c r="C73"/>
      <c r="D73"/>
      <c r="E73"/>
      <c r="F73"/>
      <c r="G73"/>
      <c r="H73"/>
      <c r="I73"/>
      <c r="J73"/>
      <c r="K73"/>
      <c r="L73"/>
      <c r="M73"/>
      <c r="N73"/>
    </row>
    <row r="74" spans="1:14">
      <c r="A74" s="836"/>
      <c r="B74"/>
      <c r="C74"/>
      <c r="D74"/>
      <c r="E74"/>
      <c r="F74"/>
      <c r="G74"/>
      <c r="H74"/>
      <c r="I74"/>
      <c r="J74"/>
      <c r="K74"/>
      <c r="L74"/>
      <c r="M74"/>
      <c r="N74"/>
    </row>
    <row r="75" spans="1:14">
      <c r="A75" s="836"/>
      <c r="B75"/>
      <c r="C75"/>
      <c r="D75"/>
      <c r="E75"/>
      <c r="F75"/>
      <c r="G75"/>
      <c r="H75"/>
      <c r="I75"/>
      <c r="J75"/>
      <c r="K75"/>
      <c r="L75"/>
      <c r="M75"/>
      <c r="N75"/>
    </row>
    <row r="76" spans="1:14">
      <c r="A76" s="836"/>
      <c r="B76"/>
      <c r="C76"/>
      <c r="D76"/>
      <c r="E76"/>
      <c r="F76"/>
      <c r="G76"/>
      <c r="H76"/>
      <c r="I76"/>
      <c r="J76"/>
      <c r="K76"/>
      <c r="L76"/>
      <c r="M76"/>
      <c r="N76"/>
    </row>
    <row r="77" spans="1:14">
      <c r="A77" s="836"/>
      <c r="B77"/>
      <c r="C77"/>
      <c r="D77"/>
      <c r="E77"/>
      <c r="F77"/>
      <c r="G77"/>
      <c r="H77"/>
      <c r="I77"/>
      <c r="J77"/>
      <c r="K77"/>
      <c r="L77"/>
      <c r="M77"/>
      <c r="N77"/>
    </row>
    <row r="78" spans="1:14">
      <c r="A78" s="836"/>
      <c r="B78"/>
      <c r="C78"/>
      <c r="D78"/>
      <c r="E78"/>
      <c r="F78"/>
      <c r="G78"/>
      <c r="H78"/>
      <c r="I78"/>
      <c r="J78"/>
      <c r="K78"/>
      <c r="L78"/>
      <c r="M78"/>
      <c r="N78"/>
    </row>
    <row r="79" spans="1:14">
      <c r="A79" s="836"/>
      <c r="B79"/>
      <c r="C79"/>
      <c r="D79"/>
      <c r="E79"/>
      <c r="F79"/>
      <c r="G79"/>
      <c r="H79"/>
      <c r="I79"/>
      <c r="J79"/>
      <c r="K79"/>
      <c r="L79"/>
      <c r="M79"/>
      <c r="N79"/>
    </row>
    <row r="80" spans="1:14">
      <c r="A80" s="836"/>
      <c r="B80"/>
      <c r="C80"/>
      <c r="D80"/>
      <c r="E80"/>
      <c r="F80"/>
      <c r="G80"/>
      <c r="H80"/>
      <c r="I80"/>
      <c r="J80"/>
      <c r="K80"/>
      <c r="L80"/>
      <c r="M80"/>
      <c r="N80"/>
    </row>
    <row r="81" spans="1:14">
      <c r="A81" s="836"/>
      <c r="B81"/>
      <c r="C81"/>
      <c r="D81"/>
      <c r="E81"/>
      <c r="F81"/>
      <c r="G81"/>
      <c r="H81"/>
      <c r="I81"/>
      <c r="J81"/>
      <c r="K81"/>
      <c r="L81"/>
      <c r="M81"/>
      <c r="N81"/>
    </row>
    <row r="82" spans="1:14">
      <c r="A82" s="836"/>
      <c r="B82"/>
      <c r="C82"/>
      <c r="D82"/>
      <c r="E82"/>
      <c r="F82"/>
      <c r="G82"/>
      <c r="H82"/>
      <c r="I82"/>
      <c r="J82"/>
      <c r="K82"/>
      <c r="L82"/>
      <c r="M82"/>
      <c r="N82"/>
    </row>
    <row r="83" spans="1:14">
      <c r="A83" s="836"/>
      <c r="B83"/>
      <c r="C83"/>
      <c r="D83"/>
      <c r="E83"/>
      <c r="F83"/>
      <c r="G83"/>
      <c r="H83"/>
      <c r="I83"/>
      <c r="J83"/>
      <c r="K83"/>
      <c r="L83"/>
      <c r="M83"/>
      <c r="N83"/>
    </row>
    <row r="84" spans="1:14">
      <c r="A84" s="836"/>
      <c r="B84"/>
      <c r="C84"/>
      <c r="D84"/>
      <c r="E84"/>
      <c r="F84"/>
      <c r="G84"/>
      <c r="H84"/>
      <c r="I84"/>
      <c r="J84"/>
      <c r="K84"/>
      <c r="L84"/>
      <c r="M84"/>
      <c r="N84"/>
    </row>
    <row r="85" spans="1:14">
      <c r="A85" s="836"/>
      <c r="B85"/>
      <c r="C85"/>
      <c r="D85"/>
      <c r="E85"/>
      <c r="F85"/>
      <c r="G85"/>
      <c r="H85"/>
      <c r="I85"/>
      <c r="J85"/>
      <c r="K85"/>
      <c r="L85"/>
      <c r="M85"/>
      <c r="N85"/>
    </row>
    <row r="86" spans="1:14">
      <c r="A86" s="836"/>
      <c r="B86"/>
      <c r="C86"/>
      <c r="D86"/>
      <c r="E86"/>
      <c r="F86"/>
      <c r="G86"/>
      <c r="H86"/>
      <c r="I86"/>
      <c r="J86"/>
      <c r="K86"/>
      <c r="L86"/>
      <c r="M86"/>
      <c r="N86"/>
    </row>
    <row r="87" spans="1:14">
      <c r="A87" s="836"/>
      <c r="B87"/>
      <c r="C87"/>
      <c r="D87"/>
      <c r="E87"/>
      <c r="F87"/>
      <c r="G87"/>
      <c r="H87"/>
      <c r="I87"/>
      <c r="J87"/>
      <c r="K87"/>
      <c r="L87"/>
      <c r="M87"/>
      <c r="N87"/>
    </row>
    <row r="88" spans="1:14">
      <c r="A88" s="836"/>
      <c r="B88"/>
      <c r="C88"/>
      <c r="D88"/>
      <c r="E88"/>
      <c r="F88"/>
      <c r="G88"/>
      <c r="H88"/>
      <c r="I88"/>
      <c r="J88"/>
      <c r="K88"/>
      <c r="L88"/>
      <c r="M88"/>
      <c r="N88"/>
    </row>
    <row r="89" spans="1:14">
      <c r="A89" s="836"/>
      <c r="B89"/>
      <c r="C89"/>
      <c r="D89"/>
      <c r="E89"/>
      <c r="F89"/>
      <c r="G89"/>
      <c r="H89"/>
      <c r="I89"/>
      <c r="J89"/>
      <c r="K89"/>
      <c r="L89"/>
      <c r="M89"/>
      <c r="N89"/>
    </row>
    <row r="90" spans="1:14">
      <c r="A90" s="836"/>
      <c r="B90"/>
      <c r="C90"/>
      <c r="D90"/>
      <c r="E90"/>
      <c r="F90"/>
      <c r="G90"/>
      <c r="H90"/>
      <c r="I90"/>
      <c r="J90"/>
      <c r="K90"/>
      <c r="L90"/>
      <c r="M90"/>
      <c r="N90"/>
    </row>
    <row r="91" spans="1:14">
      <c r="A91" s="836"/>
      <c r="B91"/>
      <c r="C91"/>
      <c r="D91"/>
      <c r="E91"/>
      <c r="F91"/>
      <c r="G91"/>
      <c r="H91"/>
      <c r="I91"/>
      <c r="J91"/>
      <c r="K91"/>
      <c r="L91"/>
      <c r="M91"/>
      <c r="N91"/>
    </row>
    <row r="92" spans="1:14">
      <c r="A92" s="836"/>
      <c r="B92"/>
      <c r="C92"/>
      <c r="D92"/>
      <c r="E92"/>
      <c r="F92"/>
      <c r="G92"/>
      <c r="H92"/>
      <c r="I92"/>
      <c r="J92"/>
      <c r="K92"/>
      <c r="L92"/>
      <c r="M92"/>
      <c r="N92"/>
    </row>
    <row r="93" spans="1:14">
      <c r="A93" s="836"/>
      <c r="B93"/>
      <c r="C93"/>
      <c r="D93"/>
      <c r="E93"/>
      <c r="F93"/>
      <c r="G93"/>
      <c r="H93"/>
      <c r="I93"/>
      <c r="J93"/>
      <c r="K93"/>
      <c r="L93"/>
      <c r="M93"/>
      <c r="N93"/>
    </row>
    <row r="94" spans="1:14">
      <c r="A94"/>
      <c r="B94"/>
      <c r="C94"/>
      <c r="D94"/>
      <c r="E94"/>
      <c r="F94"/>
      <c r="G94"/>
      <c r="H94"/>
      <c r="I94"/>
      <c r="J94"/>
      <c r="K94"/>
      <c r="L94"/>
      <c r="M94"/>
      <c r="N94"/>
    </row>
    <row r="95" spans="1:14">
      <c r="A95"/>
      <c r="B95"/>
      <c r="C95"/>
      <c r="D95"/>
      <c r="E95"/>
      <c r="F95"/>
      <c r="G95"/>
      <c r="H95"/>
      <c r="I95"/>
      <c r="J95"/>
      <c r="K95"/>
      <c r="L95"/>
      <c r="M95"/>
      <c r="N95"/>
    </row>
    <row r="96" spans="1:14">
      <c r="A96"/>
      <c r="B96"/>
      <c r="C96"/>
      <c r="D96"/>
      <c r="E96"/>
      <c r="F96"/>
      <c r="G96"/>
      <c r="H96"/>
      <c r="I96"/>
      <c r="J96"/>
      <c r="K96"/>
      <c r="L96"/>
      <c r="M96"/>
      <c r="N96"/>
    </row>
    <row r="97" spans="1:14">
      <c r="A97"/>
      <c r="B97"/>
      <c r="C97"/>
      <c r="D97"/>
      <c r="E97"/>
      <c r="F97"/>
      <c r="G97"/>
      <c r="H97"/>
      <c r="I97"/>
      <c r="J97"/>
      <c r="K97"/>
      <c r="L97"/>
      <c r="M97"/>
      <c r="N97"/>
    </row>
    <row r="98" spans="1:14">
      <c r="A98"/>
      <c r="B98"/>
      <c r="C98"/>
      <c r="D98"/>
      <c r="E98"/>
      <c r="F98"/>
      <c r="G98"/>
      <c r="H98"/>
      <c r="I98"/>
      <c r="J98"/>
      <c r="K98"/>
      <c r="L98"/>
      <c r="M98"/>
      <c r="N98"/>
    </row>
    <row r="99" spans="1:14">
      <c r="A99"/>
      <c r="B99"/>
      <c r="C99"/>
      <c r="D99"/>
      <c r="E99"/>
      <c r="F99"/>
      <c r="G99"/>
      <c r="H99"/>
      <c r="I99"/>
      <c r="J99"/>
      <c r="K99"/>
      <c r="L99"/>
      <c r="M99"/>
      <c r="N99"/>
    </row>
    <row r="100" spans="1:14">
      <c r="A100"/>
      <c r="B100"/>
      <c r="C100"/>
      <c r="D100"/>
      <c r="E100"/>
      <c r="F100"/>
      <c r="G100"/>
      <c r="H100"/>
      <c r="I100"/>
      <c r="J100"/>
      <c r="K100"/>
      <c r="L100"/>
      <c r="M100"/>
      <c r="N100"/>
    </row>
    <row r="101" spans="1:14">
      <c r="A101"/>
      <c r="B101"/>
      <c r="C101"/>
      <c r="D101"/>
      <c r="E101"/>
      <c r="F101"/>
      <c r="G101"/>
      <c r="H101"/>
      <c r="I101"/>
      <c r="J101"/>
      <c r="K101"/>
      <c r="L101"/>
      <c r="M101"/>
      <c r="N101"/>
    </row>
    <row r="102" spans="1:14">
      <c r="A102"/>
      <c r="B102"/>
      <c r="C102"/>
      <c r="D102"/>
      <c r="E102"/>
      <c r="F102"/>
      <c r="G102"/>
      <c r="H102"/>
      <c r="I102"/>
      <c r="J102"/>
      <c r="K102"/>
      <c r="L102"/>
      <c r="M102"/>
      <c r="N102"/>
    </row>
    <row r="103" spans="1:14">
      <c r="A103"/>
      <c r="B103"/>
      <c r="C103"/>
      <c r="D103"/>
      <c r="E103"/>
      <c r="F103"/>
      <c r="G103"/>
      <c r="H103"/>
      <c r="I103"/>
      <c r="J103"/>
      <c r="K103"/>
      <c r="L103"/>
      <c r="M103"/>
      <c r="N103"/>
    </row>
    <row r="104" spans="1:14">
      <c r="A104"/>
      <c r="B104"/>
      <c r="C104"/>
      <c r="D104"/>
      <c r="E104"/>
      <c r="F104"/>
      <c r="G104"/>
      <c r="H104"/>
      <c r="I104"/>
      <c r="J104"/>
      <c r="K104"/>
      <c r="L104"/>
      <c r="M104"/>
      <c r="N104"/>
    </row>
    <row r="105" spans="1:14">
      <c r="A105"/>
      <c r="B105"/>
      <c r="C105"/>
      <c r="D105"/>
      <c r="E105"/>
      <c r="F105"/>
      <c r="G105"/>
      <c r="H105"/>
      <c r="I105"/>
      <c r="J105"/>
      <c r="K105"/>
      <c r="L105"/>
      <c r="M105"/>
      <c r="N105"/>
    </row>
    <row r="106" spans="1:14">
      <c r="A106"/>
      <c r="B106"/>
      <c r="C106"/>
      <c r="D106"/>
      <c r="E106"/>
      <c r="F106"/>
      <c r="G106"/>
      <c r="H106"/>
      <c r="I106"/>
      <c r="J106"/>
      <c r="K106"/>
      <c r="L106"/>
      <c r="M106"/>
      <c r="N106"/>
    </row>
    <row r="107" spans="1:14">
      <c r="A107"/>
      <c r="B107"/>
      <c r="C107"/>
      <c r="D107"/>
      <c r="E107"/>
      <c r="F107"/>
      <c r="G107"/>
      <c r="H107"/>
      <c r="I107"/>
      <c r="J107"/>
      <c r="K107"/>
      <c r="L107"/>
      <c r="M107"/>
      <c r="N107"/>
    </row>
    <row r="108" spans="1:14">
      <c r="A108"/>
      <c r="B108"/>
      <c r="C108"/>
      <c r="D108"/>
      <c r="E108"/>
      <c r="F108"/>
      <c r="G108"/>
      <c r="H108"/>
      <c r="I108"/>
      <c r="J108"/>
      <c r="K108"/>
      <c r="L108"/>
      <c r="M108"/>
      <c r="N108"/>
    </row>
    <row r="109" spans="1:14">
      <c r="A109"/>
      <c r="B109"/>
      <c r="C109"/>
      <c r="D109"/>
      <c r="E109"/>
      <c r="F109"/>
      <c r="G109"/>
      <c r="H109"/>
      <c r="I109"/>
      <c r="J109"/>
      <c r="K109"/>
      <c r="L109"/>
      <c r="M109"/>
      <c r="N109"/>
    </row>
    <row r="110" spans="1:14">
      <c r="A110"/>
      <c r="B110"/>
      <c r="C110"/>
      <c r="D110"/>
      <c r="E110"/>
      <c r="F110"/>
      <c r="G110"/>
      <c r="H110"/>
      <c r="I110"/>
      <c r="J110"/>
      <c r="K110"/>
      <c r="L110"/>
      <c r="M110"/>
      <c r="N110"/>
    </row>
    <row r="111" spans="1:14">
      <c r="A111"/>
      <c r="B111"/>
      <c r="C111"/>
      <c r="D111"/>
      <c r="E111"/>
      <c r="F111"/>
      <c r="G111"/>
      <c r="H111"/>
      <c r="I111"/>
      <c r="J111"/>
      <c r="K111"/>
      <c r="L111"/>
      <c r="M111"/>
      <c r="N111"/>
    </row>
    <row r="112" spans="1:14">
      <c r="A112"/>
      <c r="B112"/>
      <c r="C112"/>
      <c r="D112"/>
      <c r="E112"/>
      <c r="F112"/>
      <c r="G112"/>
      <c r="H112"/>
      <c r="I112"/>
      <c r="J112"/>
      <c r="K112"/>
      <c r="L112"/>
      <c r="M112"/>
      <c r="N112"/>
    </row>
    <row r="113" spans="1:14">
      <c r="A113"/>
      <c r="B113"/>
      <c r="C113"/>
      <c r="D113"/>
      <c r="E113"/>
      <c r="F113"/>
      <c r="G113"/>
      <c r="H113"/>
      <c r="I113"/>
      <c r="J113"/>
      <c r="K113"/>
      <c r="L113"/>
      <c r="M113"/>
      <c r="N113"/>
    </row>
    <row r="114" spans="1:14">
      <c r="A114"/>
      <c r="B114"/>
      <c r="C114"/>
      <c r="D114"/>
      <c r="E114"/>
      <c r="F114"/>
      <c r="G114"/>
      <c r="H114"/>
      <c r="I114"/>
      <c r="J114"/>
      <c r="K114"/>
      <c r="L114"/>
      <c r="M114"/>
      <c r="N114"/>
    </row>
    <row r="115" spans="1:14">
      <c r="A115"/>
      <c r="B115"/>
      <c r="C115"/>
      <c r="D115"/>
      <c r="E115"/>
      <c r="F115"/>
      <c r="G115"/>
      <c r="H115"/>
      <c r="I115"/>
      <c r="J115"/>
      <c r="K115"/>
      <c r="L115"/>
      <c r="M115"/>
      <c r="N115"/>
    </row>
    <row r="116" spans="1:14">
      <c r="A116"/>
      <c r="B116"/>
      <c r="C116"/>
      <c r="D116"/>
      <c r="E116"/>
      <c r="F116"/>
      <c r="G116"/>
      <c r="H116"/>
      <c r="I116"/>
      <c r="J116"/>
      <c r="K116"/>
      <c r="L116"/>
      <c r="M116"/>
      <c r="N116"/>
    </row>
    <row r="117" spans="1:14">
      <c r="A117"/>
      <c r="B117"/>
      <c r="C117"/>
      <c r="D117"/>
      <c r="E117"/>
      <c r="F117"/>
      <c r="G117"/>
      <c r="H117"/>
      <c r="I117"/>
      <c r="J117"/>
      <c r="K117"/>
      <c r="L117"/>
      <c r="M117"/>
      <c r="N117"/>
    </row>
    <row r="118" spans="1:14">
      <c r="A118"/>
      <c r="B118"/>
      <c r="C118"/>
      <c r="D118"/>
      <c r="E118"/>
      <c r="F118"/>
      <c r="G118"/>
      <c r="H118"/>
      <c r="I118"/>
      <c r="J118"/>
      <c r="K118"/>
      <c r="L118"/>
      <c r="M118"/>
      <c r="N118"/>
    </row>
    <row r="119" spans="1:14">
      <c r="A119"/>
      <c r="B119"/>
      <c r="C119"/>
      <c r="D119"/>
      <c r="E119"/>
      <c r="F119"/>
      <c r="G119"/>
      <c r="H119"/>
      <c r="I119"/>
      <c r="J119"/>
      <c r="K119"/>
      <c r="L119"/>
      <c r="M119"/>
      <c r="N119"/>
    </row>
    <row r="120" spans="1:14">
      <c r="A120"/>
      <c r="B120"/>
      <c r="C120"/>
      <c r="D120"/>
      <c r="E120"/>
      <c r="F120"/>
      <c r="G120"/>
      <c r="H120"/>
      <c r="I120"/>
      <c r="J120"/>
      <c r="K120"/>
      <c r="L120"/>
      <c r="M120"/>
      <c r="N120"/>
    </row>
    <row r="121" spans="1:14">
      <c r="A121"/>
      <c r="B121"/>
      <c r="C121"/>
      <c r="D121"/>
      <c r="E121"/>
      <c r="F121"/>
      <c r="G121"/>
      <c r="H121"/>
      <c r="I121"/>
      <c r="J121"/>
      <c r="K121"/>
      <c r="L121"/>
      <c r="M121"/>
      <c r="N121"/>
    </row>
    <row r="122" spans="1:14">
      <c r="A122"/>
      <c r="B122"/>
      <c r="C122"/>
      <c r="D122"/>
      <c r="E122"/>
      <c r="F122"/>
      <c r="G122"/>
      <c r="H122"/>
      <c r="I122"/>
      <c r="J122"/>
      <c r="K122"/>
      <c r="L122"/>
      <c r="M122"/>
      <c r="N122"/>
    </row>
  </sheetData>
  <pageMargins left="0.7" right="0.7" top="0.75" bottom="0.75" header="0.3" footer="0.3"/>
  <pageSetup orientation="portrait"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R82"/>
  <sheetViews>
    <sheetView zoomScaleNormal="100" workbookViewId="0">
      <selection activeCell="H8" sqref="H8:H17"/>
    </sheetView>
  </sheetViews>
  <sheetFormatPr defaultColWidth="9.140625" defaultRowHeight="15"/>
  <cols>
    <col min="1" max="1" width="7.42578125" style="109" customWidth="1"/>
    <col min="2" max="2" width="27" style="109" customWidth="1"/>
    <col min="3" max="3" width="12.140625" style="110" customWidth="1"/>
    <col min="4" max="4" width="13.42578125" style="110" bestFit="1" customWidth="1"/>
    <col min="5" max="5" width="12.140625" style="110" customWidth="1"/>
    <col min="6" max="6" width="3.140625" style="109" customWidth="1"/>
    <col min="7" max="7" width="16.5703125" style="109" customWidth="1"/>
    <col min="8" max="8" width="29.42578125" style="109" customWidth="1"/>
    <col min="9" max="9" width="29.42578125" customWidth="1"/>
    <col min="10" max="10" width="15.5703125" customWidth="1"/>
    <col min="11" max="12" width="14" bestFit="1" customWidth="1"/>
    <col min="13" max="19" width="10.5703125" bestFit="1" customWidth="1"/>
    <col min="20" max="67" width="10.5703125" customWidth="1"/>
    <col min="68" max="68" width="10.5703125" bestFit="1" customWidth="1"/>
    <col min="71" max="16384" width="9.140625" style="109"/>
  </cols>
  <sheetData>
    <row r="1" spans="1:15" ht="18.75">
      <c r="A1" s="142" t="s">
        <v>185</v>
      </c>
      <c r="B1" s="136"/>
      <c r="C1" s="138"/>
      <c r="D1" s="138"/>
      <c r="E1" s="138"/>
      <c r="F1" s="136"/>
      <c r="G1" s="136"/>
      <c r="H1" s="136"/>
    </row>
    <row r="2" spans="1:15" ht="18.75">
      <c r="A2" s="141" t="s">
        <v>690</v>
      </c>
      <c r="B2" s="136"/>
      <c r="C2" s="138"/>
      <c r="D2" s="138"/>
      <c r="E2" s="138"/>
      <c r="F2" s="136"/>
      <c r="G2" s="136"/>
      <c r="H2" s="136"/>
    </row>
    <row r="3" spans="1:15" ht="21">
      <c r="A3" s="140" t="s">
        <v>675</v>
      </c>
      <c r="B3" s="136"/>
      <c r="C3" s="138"/>
      <c r="D3" s="138"/>
      <c r="E3" s="138"/>
      <c r="F3" s="136"/>
      <c r="G3" s="136"/>
      <c r="H3" s="136"/>
    </row>
    <row r="4" spans="1:15" ht="18.75">
      <c r="A4" s="139"/>
      <c r="B4" s="136"/>
      <c r="C4" s="138"/>
      <c r="D4" s="138"/>
      <c r="E4" s="138"/>
      <c r="F4" s="136"/>
      <c r="G4" s="136"/>
      <c r="H4" s="136"/>
    </row>
    <row r="5" spans="1:15" ht="18.75">
      <c r="A5" s="139"/>
      <c r="B5" s="136"/>
      <c r="C5" s="138"/>
      <c r="D5" s="138"/>
      <c r="E5" s="138"/>
      <c r="F5" s="136"/>
      <c r="G5" s="136"/>
      <c r="H5" s="136"/>
    </row>
    <row r="6" spans="1:15">
      <c r="B6" s="136"/>
      <c r="C6" s="137"/>
      <c r="D6" s="137"/>
      <c r="E6" s="137"/>
      <c r="F6" s="136"/>
      <c r="G6" s="136"/>
      <c r="H6" s="136"/>
    </row>
    <row r="7" spans="1:15" ht="45">
      <c r="A7" s="135" t="s">
        <v>230</v>
      </c>
      <c r="B7" s="133" t="s">
        <v>231</v>
      </c>
      <c r="C7" s="145">
        <v>2025</v>
      </c>
      <c r="D7" s="145">
        <v>2026</v>
      </c>
      <c r="E7" s="134" t="s">
        <v>1127</v>
      </c>
      <c r="F7" s="133"/>
      <c r="G7" s="733" t="s">
        <v>1128</v>
      </c>
      <c r="H7"/>
    </row>
    <row r="8" spans="1:15">
      <c r="A8" s="127">
        <v>501</v>
      </c>
      <c r="B8" s="132" t="s">
        <v>232</v>
      </c>
      <c r="C8" s="772">
        <v>54423.071549999993</v>
      </c>
      <c r="D8" s="772">
        <v>0</v>
      </c>
      <c r="E8" s="130">
        <v>55531.891799999998</v>
      </c>
      <c r="F8" s="859"/>
      <c r="G8" s="129">
        <f t="shared" ref="G8:G18" si="0">+C8-E8</f>
        <v>-1108.8202500000043</v>
      </c>
      <c r="H8"/>
      <c r="I8" s="871" t="s">
        <v>1162</v>
      </c>
      <c r="J8" s="836" t="s">
        <v>1149</v>
      </c>
    </row>
    <row r="9" spans="1:15">
      <c r="A9" s="127">
        <v>547</v>
      </c>
      <c r="B9" s="124" t="s">
        <v>233</v>
      </c>
      <c r="C9" s="772">
        <v>487447.39150158141</v>
      </c>
      <c r="D9" s="772">
        <v>528008.3598828431</v>
      </c>
      <c r="E9" s="130">
        <v>324050.14669745835</v>
      </c>
      <c r="F9" s="859"/>
      <c r="G9" s="129">
        <f t="shared" si="0"/>
        <v>163397.24480412307</v>
      </c>
      <c r="H9"/>
      <c r="J9" s="872"/>
    </row>
    <row r="10" spans="1:15">
      <c r="A10" s="127" t="s">
        <v>244</v>
      </c>
      <c r="B10" s="124" t="s">
        <v>245</v>
      </c>
      <c r="C10" s="772">
        <v>79709.378699999987</v>
      </c>
      <c r="D10" s="772">
        <v>86630.401000000013</v>
      </c>
      <c r="E10" s="130">
        <v>76718.036900000006</v>
      </c>
      <c r="F10" s="859"/>
      <c r="G10" s="129">
        <f t="shared" si="0"/>
        <v>2991.3417999999801</v>
      </c>
      <c r="H10"/>
      <c r="I10" t="s">
        <v>1150</v>
      </c>
      <c r="J10" s="873">
        <v>2025</v>
      </c>
      <c r="K10" s="873">
        <v>2026</v>
      </c>
      <c r="L10" s="873" t="s">
        <v>1151</v>
      </c>
    </row>
    <row r="11" spans="1:15">
      <c r="A11" s="131" t="s">
        <v>234</v>
      </c>
      <c r="B11" s="124" t="s">
        <v>235</v>
      </c>
      <c r="C11" s="772">
        <v>453065.54093707999</v>
      </c>
      <c r="D11" s="772">
        <v>317847.70457276248</v>
      </c>
      <c r="E11" s="130">
        <v>275779.13876489893</v>
      </c>
      <c r="F11" s="859"/>
      <c r="G11" s="129">
        <f t="shared" si="0"/>
        <v>177286.40217218106</v>
      </c>
      <c r="H11"/>
      <c r="I11" s="872" t="s">
        <v>1152</v>
      </c>
      <c r="J11" s="361">
        <v>1203773759.3047059</v>
      </c>
      <c r="K11" s="883">
        <v>1216055659.3660588</v>
      </c>
      <c r="L11" s="361">
        <v>1216666818.8133357</v>
      </c>
    </row>
    <row r="12" spans="1:15">
      <c r="A12" s="131" t="s">
        <v>236</v>
      </c>
      <c r="B12" s="124" t="s">
        <v>237</v>
      </c>
      <c r="C12" s="772">
        <v>85032.421922308029</v>
      </c>
      <c r="D12" s="882">
        <f>165154.09656037+K16</f>
        <v>165765.25600764679</v>
      </c>
      <c r="E12" s="130">
        <v>157149.61274753051</v>
      </c>
      <c r="F12" s="859"/>
      <c r="G12" s="129">
        <f t="shared" si="0"/>
        <v>-72117.190825222482</v>
      </c>
      <c r="H12"/>
      <c r="I12" s="872" t="s">
        <v>48</v>
      </c>
      <c r="J12" s="361">
        <v>20537346.665786404</v>
      </c>
      <c r="K12" s="361">
        <v>20757312.610935669</v>
      </c>
      <c r="L12" s="361">
        <f>+K12</f>
        <v>20757312.610935669</v>
      </c>
      <c r="N12" s="874" t="s">
        <v>1153</v>
      </c>
    </row>
    <row r="13" spans="1:15">
      <c r="A13" s="127">
        <v>555</v>
      </c>
      <c r="B13" s="124" t="s">
        <v>238</v>
      </c>
      <c r="C13" s="772">
        <v>463028.65252322133</v>
      </c>
      <c r="D13" s="772">
        <v>330265.03455726639</v>
      </c>
      <c r="E13" s="130">
        <v>421046.35790042009</v>
      </c>
      <c r="F13" s="859"/>
      <c r="G13" s="129">
        <f t="shared" si="0"/>
        <v>41982.294622801244</v>
      </c>
      <c r="H13"/>
      <c r="I13" s="872" t="s">
        <v>1154</v>
      </c>
      <c r="J13" s="875">
        <f>+J11/J12</f>
        <v>58.613889072150577</v>
      </c>
      <c r="K13" s="876">
        <f>+K11/K12</f>
        <v>58.58444598099846</v>
      </c>
      <c r="L13" s="875">
        <f>+L11/L12</f>
        <v>58.613889072150577</v>
      </c>
      <c r="N13" s="875">
        <f>J13-L13</f>
        <v>0</v>
      </c>
      <c r="O13" t="s">
        <v>1155</v>
      </c>
    </row>
    <row r="14" spans="1:15">
      <c r="A14" s="127">
        <v>447</v>
      </c>
      <c r="B14" s="124" t="s">
        <v>239</v>
      </c>
      <c r="C14" s="772">
        <v>-491570.73779743654</v>
      </c>
      <c r="D14" s="772">
        <v>-294017.48867691326</v>
      </c>
      <c r="E14" s="130">
        <v>-249029.76449999996</v>
      </c>
      <c r="F14" s="859"/>
      <c r="G14" s="129">
        <f t="shared" si="0"/>
        <v>-242540.97329743658</v>
      </c>
      <c r="H14"/>
      <c r="I14" s="872" t="s">
        <v>1156</v>
      </c>
      <c r="K14" s="876">
        <f>+J13-K13</f>
        <v>2.9443091152117518E-2</v>
      </c>
    </row>
    <row r="15" spans="1:15">
      <c r="A15" s="131">
        <v>565</v>
      </c>
      <c r="B15" s="124" t="s">
        <v>240</v>
      </c>
      <c r="C15" s="772">
        <v>169429.069240474</v>
      </c>
      <c r="D15" s="772">
        <v>181359.9973612426</v>
      </c>
      <c r="E15" s="130">
        <v>153226.72655457238</v>
      </c>
      <c r="F15" s="859"/>
      <c r="G15" s="129">
        <f t="shared" si="0"/>
        <v>16202.342685901618</v>
      </c>
      <c r="H15"/>
      <c r="I15" s="872" t="s">
        <v>1157</v>
      </c>
      <c r="K15" s="877">
        <f>+K14*K12</f>
        <v>611159.44727677736</v>
      </c>
    </row>
    <row r="16" spans="1:15">
      <c r="A16" s="131">
        <v>456</v>
      </c>
      <c r="B16" s="124" t="s">
        <v>241</v>
      </c>
      <c r="C16" s="772">
        <v>-117968.88309120078</v>
      </c>
      <c r="D16" s="772">
        <v>-117642.85808400459</v>
      </c>
      <c r="E16" s="130">
        <v>-126901.3578175639</v>
      </c>
      <c r="F16" s="859"/>
      <c r="G16" s="129">
        <f t="shared" si="0"/>
        <v>8932.4747263631143</v>
      </c>
      <c r="H16"/>
      <c r="I16" s="872" t="s">
        <v>1158</v>
      </c>
      <c r="K16" s="881">
        <f>+K15/1000</f>
        <v>611.15944727677731</v>
      </c>
    </row>
    <row r="17" spans="1:13">
      <c r="A17" s="146" t="s">
        <v>699</v>
      </c>
      <c r="B17" s="147" t="s">
        <v>700</v>
      </c>
      <c r="C17" s="772">
        <v>16618.234449275365</v>
      </c>
      <c r="D17" s="772">
        <v>17082.769339999999</v>
      </c>
      <c r="E17" s="130">
        <v>11391.237017779689</v>
      </c>
      <c r="F17" s="859"/>
      <c r="G17" s="129">
        <f t="shared" si="0"/>
        <v>5226.9974314956762</v>
      </c>
      <c r="H17"/>
      <c r="I17" s="872" t="s">
        <v>1159</v>
      </c>
    </row>
    <row r="18" spans="1:13" ht="15.75" thickBot="1">
      <c r="A18" s="127">
        <v>557</v>
      </c>
      <c r="B18" s="124" t="s">
        <v>242</v>
      </c>
      <c r="C18" s="772">
        <v>22547.353272656848</v>
      </c>
      <c r="D18" s="772">
        <v>23662.411399589055</v>
      </c>
      <c r="E18" s="130">
        <v>17153.94262085393</v>
      </c>
      <c r="F18" s="859"/>
      <c r="G18" s="129">
        <f t="shared" si="0"/>
        <v>5393.4106518029184</v>
      </c>
      <c r="H18"/>
    </row>
    <row r="19" spans="1:13" ht="15.75" thickTop="1">
      <c r="A19" s="127"/>
      <c r="B19" s="128" t="s">
        <v>243</v>
      </c>
      <c r="C19" s="860">
        <f>SUM(C8:C18)</f>
        <v>1221761.4932079592</v>
      </c>
      <c r="D19" s="860">
        <f>SUM(D8:D18)</f>
        <v>1238961.5873604326</v>
      </c>
      <c r="E19" s="860">
        <f>SUM(E8:E18)</f>
        <v>1116115.9686859497</v>
      </c>
      <c r="F19" s="861"/>
      <c r="G19" s="860">
        <f>SUM(G8:G18)</f>
        <v>105645.52452200965</v>
      </c>
      <c r="H19"/>
      <c r="I19" s="878" t="s">
        <v>1153</v>
      </c>
      <c r="K19" s="879"/>
      <c r="L19" s="361"/>
      <c r="M19" s="879"/>
    </row>
    <row r="20" spans="1:13">
      <c r="A20" s="127"/>
      <c r="B20" s="126"/>
      <c r="C20" s="862"/>
      <c r="D20" s="862"/>
      <c r="E20" s="125"/>
      <c r="F20" s="859"/>
      <c r="G20" s="863"/>
      <c r="H20"/>
      <c r="I20" s="880" t="s">
        <v>1160</v>
      </c>
      <c r="K20" s="879"/>
      <c r="L20" s="361"/>
      <c r="M20" s="879"/>
    </row>
    <row r="21" spans="1:13">
      <c r="A21" s="123"/>
      <c r="B21" s="122" t="s">
        <v>278</v>
      </c>
      <c r="C21" s="864">
        <v>22406162.388608597</v>
      </c>
      <c r="D21" s="864">
        <v>22645525.239719599</v>
      </c>
      <c r="E21" s="121">
        <v>22302742.952586181</v>
      </c>
      <c r="F21" s="865"/>
      <c r="G21" s="866">
        <f>+C21-E21</f>
        <v>103419.43602241576</v>
      </c>
      <c r="H21"/>
      <c r="I21" s="880" t="s">
        <v>1161</v>
      </c>
      <c r="K21" s="879"/>
      <c r="L21" s="361"/>
      <c r="M21" s="879"/>
    </row>
    <row r="22" spans="1:13">
      <c r="B22" s="120" t="s">
        <v>689</v>
      </c>
      <c r="C22" s="867">
        <f>+C19/C21*1000</f>
        <v>54.527922810606285</v>
      </c>
      <c r="D22" s="867">
        <f>+D19/D21*1000</f>
        <v>54.711099621011641</v>
      </c>
      <c r="E22" s="868">
        <f>+E19/E21*1000</f>
        <v>50.043887922607617</v>
      </c>
      <c r="F22" s="859"/>
      <c r="G22" s="859"/>
      <c r="H22"/>
      <c r="I22" s="880" t="s">
        <v>1164</v>
      </c>
    </row>
    <row r="23" spans="1:13">
      <c r="A23" s="870" t="s">
        <v>1140</v>
      </c>
      <c r="B23" s="830"/>
      <c r="C23" s="831"/>
      <c r="D23" s="117"/>
      <c r="E23" s="117"/>
      <c r="H23"/>
      <c r="I23" s="880" t="s">
        <v>1165</v>
      </c>
    </row>
    <row r="24" spans="1:13">
      <c r="A24" s="692" t="s">
        <v>942</v>
      </c>
      <c r="B24" s="869"/>
      <c r="C24" s="833"/>
      <c r="D24" s="118"/>
      <c r="E24" s="117"/>
      <c r="H24"/>
    </row>
    <row r="25" spans="1:13">
      <c r="A25" s="692" t="s">
        <v>1148</v>
      </c>
      <c r="B25" s="869"/>
      <c r="C25" s="835"/>
      <c r="D25" s="119"/>
      <c r="E25" s="117"/>
      <c r="F25" s="113"/>
      <c r="G25" s="113"/>
      <c r="H25"/>
    </row>
    <row r="26" spans="1:13">
      <c r="H26"/>
    </row>
    <row r="27" spans="1:13">
      <c r="A27" s="836" t="s">
        <v>1163</v>
      </c>
      <c r="B27" s="113"/>
      <c r="C27" s="117"/>
      <c r="D27" s="117"/>
      <c r="E27" s="117"/>
      <c r="F27" s="113"/>
      <c r="G27" s="113"/>
      <c r="H27" s="113"/>
    </row>
    <row r="28" spans="1:13">
      <c r="A28" s="762"/>
      <c r="B28" s="763"/>
      <c r="C28" s="764"/>
      <c r="D28" s="764"/>
      <c r="E28" s="764"/>
      <c r="F28" s="763"/>
      <c r="G28" s="763"/>
      <c r="H28"/>
    </row>
    <row r="29" spans="1:13" ht="15" customHeight="1">
      <c r="A29" s="765" t="s">
        <v>230</v>
      </c>
      <c r="B29" s="766" t="s">
        <v>231</v>
      </c>
      <c r="C29" s="767">
        <v>2025</v>
      </c>
      <c r="D29" s="767">
        <v>2026</v>
      </c>
      <c r="E29" s="768" t="s">
        <v>1127</v>
      </c>
      <c r="F29" s="766"/>
      <c r="G29" s="769" t="s">
        <v>1128</v>
      </c>
      <c r="H29"/>
    </row>
    <row r="30" spans="1:13">
      <c r="A30" s="770">
        <v>501</v>
      </c>
      <c r="B30" s="771" t="s">
        <v>232</v>
      </c>
      <c r="C30" s="772">
        <v>53697.583654823546</v>
      </c>
      <c r="D30" s="772">
        <v>0</v>
      </c>
      <c r="E30" s="773">
        <v>55531.891799999998</v>
      </c>
      <c r="F30" s="774"/>
      <c r="G30" s="772">
        <v>-1834.3081451764519</v>
      </c>
      <c r="H30"/>
    </row>
    <row r="31" spans="1:13">
      <c r="A31" s="770">
        <v>547</v>
      </c>
      <c r="B31" s="774" t="s">
        <v>233</v>
      </c>
      <c r="C31" s="772">
        <v>468952.60119439178</v>
      </c>
      <c r="D31" s="772">
        <v>546075.05965786648</v>
      </c>
      <c r="E31" s="773">
        <v>324050.14669745835</v>
      </c>
      <c r="F31" s="774"/>
      <c r="G31" s="772">
        <v>144902.45449693344</v>
      </c>
      <c r="H31"/>
    </row>
    <row r="32" spans="1:13">
      <c r="A32" s="770" t="s">
        <v>244</v>
      </c>
      <c r="B32" s="774" t="s">
        <v>245</v>
      </c>
      <c r="C32" s="772">
        <v>76472.787299999996</v>
      </c>
      <c r="D32" s="772">
        <v>85128.636199999994</v>
      </c>
      <c r="E32" s="773">
        <v>76718.036900000006</v>
      </c>
      <c r="F32" s="774"/>
      <c r="G32" s="772">
        <v>-245.2496000000101</v>
      </c>
      <c r="H32"/>
    </row>
    <row r="33" spans="1:8">
      <c r="A33" s="775" t="s">
        <v>234</v>
      </c>
      <c r="B33" s="774" t="s">
        <v>235</v>
      </c>
      <c r="C33" s="772">
        <v>447392.8348074159</v>
      </c>
      <c r="D33" s="772">
        <v>320357.88787199592</v>
      </c>
      <c r="E33" s="773">
        <v>275779.13876489893</v>
      </c>
      <c r="F33" s="774"/>
      <c r="G33" s="772">
        <v>171613.69604251697</v>
      </c>
      <c r="H33"/>
    </row>
    <row r="34" spans="1:8">
      <c r="A34" s="775" t="s">
        <v>236</v>
      </c>
      <c r="B34" s="774" t="s">
        <v>237</v>
      </c>
      <c r="C34" s="772">
        <v>98505.680954850366</v>
      </c>
      <c r="D34" s="772">
        <v>182978.22529005486</v>
      </c>
      <c r="E34" s="773">
        <v>157149.61274753051</v>
      </c>
      <c r="F34" s="774"/>
      <c r="G34" s="772">
        <v>-58643.931792680145</v>
      </c>
      <c r="H34"/>
    </row>
    <row r="35" spans="1:8">
      <c r="A35" s="770">
        <v>555</v>
      </c>
      <c r="B35" s="774" t="s">
        <v>238</v>
      </c>
      <c r="C35" s="772">
        <v>434590.44795635203</v>
      </c>
      <c r="D35" s="772">
        <v>261904.97456967621</v>
      </c>
      <c r="E35" s="773">
        <v>421046.35790042009</v>
      </c>
      <c r="F35" s="774"/>
      <c r="G35" s="772">
        <v>13544.090055931942</v>
      </c>
      <c r="H35"/>
    </row>
    <row r="36" spans="1:8">
      <c r="A36" s="770">
        <v>447</v>
      </c>
      <c r="B36" s="774" t="s">
        <v>239</v>
      </c>
      <c r="C36" s="772">
        <v>-516269.29946756462</v>
      </c>
      <c r="D36" s="772">
        <v>-320035.43608246872</v>
      </c>
      <c r="E36" s="773">
        <v>-249029.76449999996</v>
      </c>
      <c r="F36" s="774"/>
      <c r="G36" s="772">
        <v>-267239.53496756463</v>
      </c>
      <c r="H36"/>
    </row>
    <row r="37" spans="1:8">
      <c r="A37" s="775">
        <v>565</v>
      </c>
      <c r="B37" s="774" t="s">
        <v>240</v>
      </c>
      <c r="C37" s="772">
        <v>178866.16732235355</v>
      </c>
      <c r="D37" s="772">
        <v>183209.98693481644</v>
      </c>
      <c r="E37" s="773">
        <v>153226.72655457238</v>
      </c>
      <c r="F37" s="774"/>
      <c r="G37" s="772">
        <v>25639.440767781169</v>
      </c>
      <c r="H37"/>
    </row>
    <row r="38" spans="1:8">
      <c r="A38" s="775">
        <v>456</v>
      </c>
      <c r="B38" s="774" t="s">
        <v>241</v>
      </c>
      <c r="C38" s="772">
        <v>-116234.41534780207</v>
      </c>
      <c r="D38" s="772">
        <v>-108411.5277478419</v>
      </c>
      <c r="E38" s="773">
        <v>-126901.3578175639</v>
      </c>
      <c r="F38" s="774"/>
      <c r="G38" s="772">
        <v>10666.942469761823</v>
      </c>
      <c r="H38"/>
    </row>
    <row r="39" spans="1:8">
      <c r="A39" s="776" t="s">
        <v>699</v>
      </c>
      <c r="B39" s="777" t="s">
        <v>700</v>
      </c>
      <c r="C39" s="772">
        <v>16618.234449275365</v>
      </c>
      <c r="D39" s="772">
        <v>17082.769339999999</v>
      </c>
      <c r="E39" s="773">
        <v>11391.237017779689</v>
      </c>
      <c r="F39" s="774"/>
      <c r="G39" s="772">
        <v>5226.9974314956762</v>
      </c>
      <c r="H39"/>
    </row>
    <row r="40" spans="1:8" ht="15.75" thickBot="1">
      <c r="A40" s="770">
        <v>557</v>
      </c>
      <c r="B40" s="774" t="s">
        <v>242</v>
      </c>
      <c r="C40" s="772">
        <v>22547.353272656848</v>
      </c>
      <c r="D40" s="772">
        <v>23662.411399589055</v>
      </c>
      <c r="E40" s="773">
        <v>17153.94262085393</v>
      </c>
      <c r="F40" s="774"/>
      <c r="G40" s="772">
        <v>5393.4106518029184</v>
      </c>
      <c r="H40"/>
    </row>
    <row r="41" spans="1:8" ht="15.75" thickTop="1">
      <c r="A41" s="770"/>
      <c r="B41" s="778" t="s">
        <v>243</v>
      </c>
      <c r="C41" s="779">
        <v>1165139.9760967526</v>
      </c>
      <c r="D41" s="779">
        <v>1191952.9874336885</v>
      </c>
      <c r="E41" s="779">
        <v>1116115.9686859497</v>
      </c>
      <c r="F41" s="778"/>
      <c r="G41" s="780">
        <v>49024.007410802704</v>
      </c>
      <c r="H41"/>
    </row>
    <row r="42" spans="1:8">
      <c r="A42" s="770"/>
      <c r="B42" s="781"/>
      <c r="C42" s="782"/>
      <c r="D42" s="782"/>
      <c r="E42" s="783"/>
      <c r="F42" s="774"/>
      <c r="G42" s="784"/>
      <c r="H42"/>
    </row>
    <row r="43" spans="1:8">
      <c r="A43" s="785"/>
      <c r="B43" s="786" t="s">
        <v>1139</v>
      </c>
      <c r="C43" s="787">
        <v>22406162.388608597</v>
      </c>
      <c r="D43" s="787">
        <v>22645525.239719599</v>
      </c>
      <c r="E43" s="788">
        <v>22302742.952586181</v>
      </c>
      <c r="F43" s="786"/>
      <c r="G43" s="789">
        <v>103419.43602241576</v>
      </c>
      <c r="H43"/>
    </row>
    <row r="44" spans="1:8">
      <c r="A44" s="762"/>
      <c r="B44" s="790" t="s">
        <v>689</v>
      </c>
      <c r="C44" s="791">
        <v>52.000871719519246</v>
      </c>
      <c r="D44" s="791">
        <v>52.635254639315548</v>
      </c>
      <c r="E44" s="791">
        <v>50.043887922607617</v>
      </c>
      <c r="F44" s="762"/>
      <c r="G44" s="762"/>
      <c r="H44"/>
    </row>
    <row r="45" spans="1:8">
      <c r="A45" s="792" t="s">
        <v>1129</v>
      </c>
      <c r="B45" s="792"/>
      <c r="C45" s="793"/>
      <c r="D45" s="793"/>
      <c r="E45" s="793"/>
      <c r="F45" s="762"/>
      <c r="G45" s="762"/>
      <c r="H45"/>
    </row>
    <row r="46" spans="1:8">
      <c r="A46" s="794" t="s">
        <v>942</v>
      </c>
      <c r="B46" s="792"/>
      <c r="C46" s="795"/>
      <c r="D46" s="795"/>
      <c r="E46" s="793"/>
      <c r="F46" s="762"/>
      <c r="G46" s="762"/>
      <c r="H46"/>
    </row>
    <row r="47" spans="1:8">
      <c r="A47" s="796" t="s">
        <v>943</v>
      </c>
      <c r="B47" s="797"/>
      <c r="C47" s="798"/>
      <c r="D47" s="798"/>
      <c r="E47" s="793"/>
      <c r="F47" s="797"/>
      <c r="G47" s="797"/>
      <c r="H47"/>
    </row>
    <row r="48" spans="1:8">
      <c r="A48" s="830" t="s">
        <v>1140</v>
      </c>
      <c r="B48" s="30"/>
      <c r="C48" s="117"/>
      <c r="D48" s="117"/>
      <c r="E48" s="117"/>
      <c r="H48"/>
    </row>
    <row r="49" spans="1:8">
      <c r="A49" s="832" t="s">
        <v>942</v>
      </c>
      <c r="B49" s="30"/>
      <c r="C49" s="118"/>
      <c r="D49" s="118"/>
      <c r="E49" s="117"/>
      <c r="H49"/>
    </row>
    <row r="50" spans="1:8">
      <c r="A50" s="834" t="s">
        <v>1141</v>
      </c>
      <c r="B50" s="113"/>
      <c r="C50" s="119"/>
      <c r="D50" s="119"/>
      <c r="E50" s="117"/>
      <c r="F50" s="113"/>
      <c r="G50" s="113"/>
      <c r="H50"/>
    </row>
    <row r="51" spans="1:8">
      <c r="H51"/>
    </row>
    <row r="52" spans="1:8">
      <c r="A52" s="829" t="s">
        <v>1138</v>
      </c>
      <c r="B52"/>
      <c r="C52"/>
      <c r="D52"/>
      <c r="E52"/>
      <c r="F52"/>
      <c r="G52"/>
      <c r="H52"/>
    </row>
    <row r="53" spans="1:8">
      <c r="A53" s="799"/>
      <c r="B53" s="800"/>
      <c r="C53" s="801"/>
      <c r="D53" s="801"/>
      <c r="E53" s="801"/>
      <c r="F53" s="800"/>
      <c r="G53" s="800"/>
      <c r="H53"/>
    </row>
    <row r="54" spans="1:8" ht="45">
      <c r="A54" s="802" t="s">
        <v>230</v>
      </c>
      <c r="B54" s="803" t="s">
        <v>231</v>
      </c>
      <c r="C54" s="804">
        <v>2025</v>
      </c>
      <c r="D54" s="804">
        <v>2026</v>
      </c>
      <c r="E54" s="805" t="s">
        <v>1127</v>
      </c>
      <c r="F54" s="803"/>
      <c r="G54" s="806" t="s">
        <v>1128</v>
      </c>
      <c r="H54"/>
    </row>
    <row r="55" spans="1:8">
      <c r="A55" s="807">
        <v>501</v>
      </c>
      <c r="B55" s="808" t="s">
        <v>232</v>
      </c>
      <c r="C55" s="809">
        <f>+C8-C30</f>
        <v>725.48789517644764</v>
      </c>
      <c r="D55" s="809">
        <f t="shared" ref="D55:E55" si="1">+D8-D30</f>
        <v>0</v>
      </c>
      <c r="E55" s="810">
        <f t="shared" si="1"/>
        <v>0</v>
      </c>
      <c r="F55" s="811"/>
      <c r="G55" s="809">
        <f>+G8-G30</f>
        <v>725.48789517644764</v>
      </c>
      <c r="H55"/>
    </row>
    <row r="56" spans="1:8">
      <c r="A56" s="807">
        <v>547</v>
      </c>
      <c r="B56" s="811" t="s">
        <v>233</v>
      </c>
      <c r="C56" s="809">
        <f t="shared" ref="C56:E66" si="2">+C9-C31</f>
        <v>18494.790307189629</v>
      </c>
      <c r="D56" s="809">
        <f t="shared" si="2"/>
        <v>-18066.699775023386</v>
      </c>
      <c r="E56" s="810">
        <f t="shared" si="2"/>
        <v>0</v>
      </c>
      <c r="F56" s="811"/>
      <c r="G56" s="809">
        <f t="shared" ref="G56" si="3">+G9-G31</f>
        <v>18494.790307189629</v>
      </c>
      <c r="H56"/>
    </row>
    <row r="57" spans="1:8">
      <c r="A57" s="807" t="s">
        <v>244</v>
      </c>
      <c r="B57" s="811" t="s">
        <v>245</v>
      </c>
      <c r="C57" s="809">
        <f t="shared" si="2"/>
        <v>3236.5913999999902</v>
      </c>
      <c r="D57" s="809">
        <f t="shared" si="2"/>
        <v>1501.764800000019</v>
      </c>
      <c r="E57" s="810">
        <f t="shared" si="2"/>
        <v>0</v>
      </c>
      <c r="F57" s="811"/>
      <c r="G57" s="809">
        <f t="shared" ref="G57" si="4">+G10-G32</f>
        <v>3236.5913999999902</v>
      </c>
      <c r="H57"/>
    </row>
    <row r="58" spans="1:8">
      <c r="A58" s="812" t="s">
        <v>234</v>
      </c>
      <c r="B58" s="811" t="s">
        <v>235</v>
      </c>
      <c r="C58" s="809">
        <f t="shared" si="2"/>
        <v>5672.7061296640895</v>
      </c>
      <c r="D58" s="809">
        <f t="shared" si="2"/>
        <v>-2510.1832992334384</v>
      </c>
      <c r="E58" s="810">
        <f t="shared" si="2"/>
        <v>0</v>
      </c>
      <c r="F58" s="811"/>
      <c r="G58" s="809">
        <f t="shared" ref="G58" si="5">+G11-G33</f>
        <v>5672.7061296640895</v>
      </c>
      <c r="H58"/>
    </row>
    <row r="59" spans="1:8">
      <c r="A59" s="812" t="s">
        <v>236</v>
      </c>
      <c r="B59" s="811" t="s">
        <v>237</v>
      </c>
      <c r="C59" s="809">
        <f t="shared" si="2"/>
        <v>-13473.259032542337</v>
      </c>
      <c r="D59" s="809">
        <f t="shared" si="2"/>
        <v>-17212.96928240807</v>
      </c>
      <c r="E59" s="810">
        <f t="shared" si="2"/>
        <v>0</v>
      </c>
      <c r="F59" s="811"/>
      <c r="G59" s="809">
        <f t="shared" ref="G59" si="6">+G12-G34</f>
        <v>-13473.259032542337</v>
      </c>
      <c r="H59"/>
    </row>
    <row r="60" spans="1:8">
      <c r="A60" s="807">
        <v>555</v>
      </c>
      <c r="B60" s="811" t="s">
        <v>238</v>
      </c>
      <c r="C60" s="809">
        <f t="shared" si="2"/>
        <v>28438.204566869303</v>
      </c>
      <c r="D60" s="809">
        <f t="shared" si="2"/>
        <v>68360.059987590183</v>
      </c>
      <c r="E60" s="810">
        <f t="shared" si="2"/>
        <v>0</v>
      </c>
      <c r="F60" s="811"/>
      <c r="G60" s="809">
        <f t="shared" ref="G60" si="7">+G13-G35</f>
        <v>28438.204566869303</v>
      </c>
      <c r="H60"/>
    </row>
    <row r="61" spans="1:8">
      <c r="A61" s="807">
        <v>447</v>
      </c>
      <c r="B61" s="811" t="s">
        <v>239</v>
      </c>
      <c r="C61" s="809">
        <f t="shared" si="2"/>
        <v>24698.561670128081</v>
      </c>
      <c r="D61" s="809">
        <f t="shared" si="2"/>
        <v>26017.94740555546</v>
      </c>
      <c r="E61" s="810">
        <f t="shared" si="2"/>
        <v>0</v>
      </c>
      <c r="F61" s="811"/>
      <c r="G61" s="809">
        <f t="shared" ref="G61" si="8">+G14-G36</f>
        <v>24698.561670128052</v>
      </c>
      <c r="H61"/>
    </row>
    <row r="62" spans="1:8">
      <c r="A62" s="812">
        <v>565</v>
      </c>
      <c r="B62" s="811" t="s">
        <v>240</v>
      </c>
      <c r="C62" s="809">
        <f t="shared" si="2"/>
        <v>-9437.0980818795506</v>
      </c>
      <c r="D62" s="809">
        <f t="shared" si="2"/>
        <v>-1849.9895735738392</v>
      </c>
      <c r="E62" s="810">
        <f t="shared" si="2"/>
        <v>0</v>
      </c>
      <c r="F62" s="811"/>
      <c r="G62" s="809">
        <f t="shared" ref="G62" si="9">+G15-G37</f>
        <v>-9437.0980818795506</v>
      </c>
      <c r="H62"/>
    </row>
    <row r="63" spans="1:8">
      <c r="A63" s="812">
        <v>456</v>
      </c>
      <c r="B63" s="811" t="s">
        <v>241</v>
      </c>
      <c r="C63" s="809">
        <f t="shared" si="2"/>
        <v>-1734.467743398709</v>
      </c>
      <c r="D63" s="809">
        <f t="shared" si="2"/>
        <v>-9231.3303361626895</v>
      </c>
      <c r="E63" s="810">
        <f t="shared" si="2"/>
        <v>0</v>
      </c>
      <c r="F63" s="811"/>
      <c r="G63" s="809">
        <f t="shared" ref="G63" si="10">+G16-G38</f>
        <v>-1734.467743398709</v>
      </c>
      <c r="H63"/>
    </row>
    <row r="64" spans="1:8">
      <c r="A64" s="813" t="s">
        <v>699</v>
      </c>
      <c r="B64" s="814" t="s">
        <v>700</v>
      </c>
      <c r="C64" s="809">
        <f t="shared" si="2"/>
        <v>0</v>
      </c>
      <c r="D64" s="809">
        <f t="shared" si="2"/>
        <v>0</v>
      </c>
      <c r="E64" s="810">
        <f t="shared" si="2"/>
        <v>0</v>
      </c>
      <c r="F64" s="811"/>
      <c r="G64" s="809">
        <f t="shared" ref="G64" si="11">+G17-G39</f>
        <v>0</v>
      </c>
      <c r="H64"/>
    </row>
    <row r="65" spans="1:8" ht="15.75" thickBot="1">
      <c r="A65" s="807">
        <v>557</v>
      </c>
      <c r="B65" s="811" t="s">
        <v>242</v>
      </c>
      <c r="C65" s="809">
        <f t="shared" si="2"/>
        <v>0</v>
      </c>
      <c r="D65" s="809">
        <f t="shared" si="2"/>
        <v>0</v>
      </c>
      <c r="E65" s="810">
        <f t="shared" si="2"/>
        <v>0</v>
      </c>
      <c r="F65" s="811"/>
      <c r="G65" s="809">
        <f t="shared" ref="G65" si="12">+G18-G40</f>
        <v>0</v>
      </c>
      <c r="H65"/>
    </row>
    <row r="66" spans="1:8" ht="15.75" thickTop="1">
      <c r="A66" s="807"/>
      <c r="B66" s="815" t="s">
        <v>243</v>
      </c>
      <c r="C66" s="816">
        <f t="shared" si="2"/>
        <v>56621.51711120666</v>
      </c>
      <c r="D66" s="816">
        <f t="shared" si="2"/>
        <v>47008.599926744122</v>
      </c>
      <c r="E66" s="816">
        <f t="shared" si="2"/>
        <v>0</v>
      </c>
      <c r="F66" s="815"/>
      <c r="G66" s="817">
        <f t="shared" ref="G66" si="13">+G19-G41</f>
        <v>56621.517111206951</v>
      </c>
      <c r="H66"/>
    </row>
    <row r="67" spans="1:8">
      <c r="A67" s="807"/>
      <c r="B67" s="818"/>
      <c r="C67" s="819"/>
      <c r="D67" s="819"/>
      <c r="E67" s="820"/>
      <c r="F67" s="811"/>
      <c r="G67" s="821"/>
      <c r="H67"/>
    </row>
    <row r="68" spans="1:8">
      <c r="A68" s="822"/>
      <c r="B68" s="823" t="s">
        <v>1139</v>
      </c>
      <c r="C68" s="824">
        <f>+C21-C43</f>
        <v>0</v>
      </c>
      <c r="D68" s="824">
        <f t="shared" ref="D68:E68" si="14">+D21-D43</f>
        <v>0</v>
      </c>
      <c r="E68" s="825">
        <f t="shared" si="14"/>
        <v>0</v>
      </c>
      <c r="F68" s="823"/>
      <c r="G68" s="826">
        <f>+G21-G43</f>
        <v>0</v>
      </c>
      <c r="H68"/>
    </row>
    <row r="69" spans="1:8">
      <c r="A69" s="799"/>
      <c r="B69" s="827" t="s">
        <v>689</v>
      </c>
      <c r="C69" s="828">
        <f>+C22-C44</f>
        <v>2.5270510910870385</v>
      </c>
      <c r="D69" s="828">
        <f t="shared" ref="D69:E69" si="15">+D22-D44</f>
        <v>2.0758449816960933</v>
      </c>
      <c r="E69" s="828">
        <f t="shared" si="15"/>
        <v>0</v>
      </c>
      <c r="F69" s="799"/>
      <c r="G69" s="799">
        <f>+G22-G44</f>
        <v>0</v>
      </c>
      <c r="H69"/>
    </row>
    <row r="70" spans="1:8">
      <c r="A70"/>
      <c r="B70"/>
      <c r="C70"/>
      <c r="D70"/>
      <c r="E70"/>
      <c r="F70"/>
      <c r="G70"/>
      <c r="H70"/>
    </row>
    <row r="71" spans="1:8">
      <c r="A71"/>
      <c r="B71"/>
      <c r="C71"/>
      <c r="D71"/>
      <c r="E71"/>
      <c r="F71"/>
      <c r="G71"/>
      <c r="H71"/>
    </row>
    <row r="72" spans="1:8">
      <c r="A72"/>
      <c r="B72"/>
      <c r="C72"/>
      <c r="D72"/>
      <c r="E72"/>
      <c r="F72"/>
      <c r="G72"/>
      <c r="H72"/>
    </row>
    <row r="73" spans="1:8">
      <c r="A73"/>
      <c r="B73"/>
      <c r="C73"/>
      <c r="D73"/>
      <c r="E73"/>
      <c r="F73"/>
      <c r="G73"/>
      <c r="H73"/>
    </row>
    <row r="74" spans="1:8">
      <c r="A74"/>
      <c r="B74"/>
      <c r="C74"/>
      <c r="D74"/>
      <c r="E74"/>
      <c r="F74"/>
      <c r="G74"/>
      <c r="H74"/>
    </row>
    <row r="75" spans="1:8">
      <c r="A75"/>
      <c r="B75"/>
      <c r="C75"/>
      <c r="D75"/>
      <c r="E75"/>
      <c r="F75"/>
      <c r="G75"/>
      <c r="H75"/>
    </row>
    <row r="76" spans="1:8">
      <c r="A76"/>
      <c r="B76"/>
      <c r="C76"/>
      <c r="D76"/>
      <c r="E76"/>
      <c r="F76"/>
      <c r="G76"/>
      <c r="H76"/>
    </row>
    <row r="77" spans="1:8">
      <c r="A77"/>
      <c r="B77"/>
      <c r="C77"/>
      <c r="D77"/>
      <c r="E77"/>
      <c r="F77"/>
      <c r="G77"/>
      <c r="H77"/>
    </row>
    <row r="78" spans="1:8">
      <c r="A78" s="115"/>
      <c r="B78" s="113"/>
      <c r="C78" s="116"/>
      <c r="D78" s="116"/>
      <c r="F78" s="113"/>
      <c r="G78" s="113"/>
      <c r="H78" s="113"/>
    </row>
    <row r="79" spans="1:8">
      <c r="A79" s="115"/>
      <c r="B79" s="113"/>
      <c r="C79" s="114"/>
      <c r="D79" s="114"/>
      <c r="F79" s="113"/>
      <c r="G79" s="113"/>
      <c r="H79" s="113"/>
    </row>
    <row r="80" spans="1:8">
      <c r="C80" s="112"/>
      <c r="D80" s="112"/>
    </row>
    <row r="81" spans="3:4">
      <c r="C81" s="112"/>
      <c r="D81" s="112"/>
    </row>
    <row r="82" spans="3:4">
      <c r="C82" s="111"/>
      <c r="D82" s="111"/>
    </row>
  </sheetData>
  <pageMargins left="0.7" right="0.7" top="0.75" bottom="0.75" header="0.3" footer="0.3"/>
  <pageSetup orientation="portrait" r:id="rId1"/>
  <customProperties>
    <customPr name="_pios_id" r:id="rId2"/>
  </customProperties>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127"/>
  <sheetViews>
    <sheetView zoomScale="90" zoomScaleNormal="90" workbookViewId="0">
      <pane xSplit="2" ySplit="2" topLeftCell="C3" activePane="bottomRight" state="frozen"/>
      <selection activeCell="N46" sqref="N46"/>
      <selection pane="topRight" activeCell="N46" sqref="N46"/>
      <selection pane="bottomLeft" activeCell="N46" sqref="N46"/>
      <selection pane="bottomRight" activeCell="C21" sqref="C21"/>
    </sheetView>
  </sheetViews>
  <sheetFormatPr defaultColWidth="8" defaultRowHeight="12.75"/>
  <cols>
    <col min="1" max="1" width="22.140625" style="105" customWidth="1"/>
    <col min="2" max="2" width="19.85546875" style="105" customWidth="1"/>
    <col min="3" max="3" width="14.42578125" style="105" customWidth="1"/>
    <col min="4" max="5" width="13.7109375" style="105" customWidth="1"/>
    <col min="6" max="6" width="13.28515625" style="105" customWidth="1"/>
    <col min="7" max="7" width="14.7109375" style="105" customWidth="1"/>
    <col min="8" max="8" width="39.42578125" customWidth="1"/>
    <col min="9" max="11" width="12.7109375" customWidth="1"/>
    <col min="12" max="12" width="11.85546875" customWidth="1"/>
    <col min="13" max="13" width="34.28515625" customWidth="1"/>
    <col min="14" max="14" width="15.5703125" customWidth="1"/>
    <col min="15" max="15" width="14.7109375" customWidth="1"/>
    <col min="16" max="16" width="26.7109375" customWidth="1"/>
    <col min="17" max="17" width="12.140625" customWidth="1"/>
    <col min="19" max="16384" width="8" style="105"/>
  </cols>
  <sheetData>
    <row r="1" spans="1:7" ht="29.25" customHeight="1" thickBot="1">
      <c r="A1" s="155" t="str">
        <f>IF(SUM($D$48:$D$62)&gt;500,"## ERROR IN WORKBOOK ## ","")</f>
        <v/>
      </c>
      <c r="C1" s="156" t="s">
        <v>709</v>
      </c>
      <c r="D1" s="156" t="s">
        <v>709</v>
      </c>
      <c r="E1" s="685" t="s">
        <v>789</v>
      </c>
      <c r="F1" s="685" t="s">
        <v>789</v>
      </c>
    </row>
    <row r="2" spans="1:7" ht="54.75" customHeight="1" thickBot="1">
      <c r="A2" s="157" t="str">
        <f>IF(SUM($D$48:$D$62)&gt;500,"see check total dashboard beginning @ row 43","")</f>
        <v/>
      </c>
      <c r="B2" s="158" t="s">
        <v>226</v>
      </c>
      <c r="C2" s="159" t="s">
        <v>708</v>
      </c>
      <c r="D2" s="159" t="s">
        <v>707</v>
      </c>
      <c r="E2" s="684" t="s">
        <v>940</v>
      </c>
      <c r="F2" s="684" t="s">
        <v>939</v>
      </c>
      <c r="G2" s="684" t="s">
        <v>938</v>
      </c>
    </row>
    <row r="3" spans="1:7" ht="12.75" customHeight="1">
      <c r="B3" s="96" t="s">
        <v>225</v>
      </c>
      <c r="C3" s="1076" t="s">
        <v>706</v>
      </c>
      <c r="D3" s="1077"/>
      <c r="E3" s="1077"/>
      <c r="F3" s="1077"/>
      <c r="G3" s="1078"/>
    </row>
    <row r="4" spans="1:7" ht="29.25" customHeight="1" thickBot="1">
      <c r="B4" s="97" t="s">
        <v>224</v>
      </c>
      <c r="C4" s="1079"/>
      <c r="D4" s="1080"/>
      <c r="E4" s="1080"/>
      <c r="F4" s="1080"/>
      <c r="G4" s="1081"/>
    </row>
    <row r="5" spans="1:7" ht="27" customHeight="1">
      <c r="B5" s="97" t="s">
        <v>316</v>
      </c>
      <c r="C5" s="98">
        <v>11092167.123427771</v>
      </c>
      <c r="D5" s="98">
        <v>12371255.183160324</v>
      </c>
      <c r="E5" s="98">
        <v>10983031.693277512</v>
      </c>
      <c r="F5" s="98">
        <v>11617618.158538066</v>
      </c>
      <c r="G5" s="98">
        <f t="shared" ref="G5:G25" si="0">C5-F5</f>
        <v>-525451.03511029482</v>
      </c>
    </row>
    <row r="6" spans="1:7">
      <c r="B6" s="97" t="s">
        <v>223</v>
      </c>
      <c r="C6" s="98">
        <v>3218538.4845609996</v>
      </c>
      <c r="D6" s="98">
        <v>3746618.7359199994</v>
      </c>
      <c r="E6" s="98">
        <v>3128638.8222019719</v>
      </c>
      <c r="F6" s="98">
        <v>3240104.7537566856</v>
      </c>
      <c r="G6" s="98">
        <f t="shared" si="0"/>
        <v>-21566.269195686094</v>
      </c>
    </row>
    <row r="7" spans="1:7">
      <c r="B7" s="97" t="s">
        <v>222</v>
      </c>
      <c r="C7" s="98">
        <v>4293268.0123660862</v>
      </c>
      <c r="D7" s="98">
        <v>6010039.4003178077</v>
      </c>
      <c r="E7" s="98">
        <v>4651430.1937515326</v>
      </c>
      <c r="F7" s="98">
        <v>4911581.907703097</v>
      </c>
      <c r="G7" s="98">
        <f t="shared" si="0"/>
        <v>-618313.89533701073</v>
      </c>
    </row>
    <row r="8" spans="1:7">
      <c r="B8" s="97" t="s">
        <v>221</v>
      </c>
      <c r="C8" s="98">
        <v>280372.9125792</v>
      </c>
      <c r="D8" s="98">
        <v>288562.8398592</v>
      </c>
      <c r="E8" s="98">
        <v>304021.43912758306</v>
      </c>
      <c r="F8" s="98">
        <v>318697.38394058833</v>
      </c>
      <c r="G8" s="98">
        <f t="shared" si="0"/>
        <v>-38324.471361388336</v>
      </c>
    </row>
    <row r="9" spans="1:7">
      <c r="B9" s="97" t="s">
        <v>112</v>
      </c>
      <c r="C9" s="98">
        <v>0</v>
      </c>
      <c r="D9" s="98">
        <v>0</v>
      </c>
      <c r="E9" s="98">
        <v>0</v>
      </c>
      <c r="F9" s="98">
        <v>0</v>
      </c>
      <c r="G9" s="98">
        <f t="shared" si="0"/>
        <v>0</v>
      </c>
    </row>
    <row r="10" spans="1:7">
      <c r="B10" s="97" t="s">
        <v>66</v>
      </c>
      <c r="C10" s="98">
        <v>8236747.8289448051</v>
      </c>
      <c r="D10" s="98">
        <v>7948895.1045223894</v>
      </c>
      <c r="E10" s="98">
        <v>7362665.1516087856</v>
      </c>
      <c r="F10" s="98">
        <v>7581874.3307090877</v>
      </c>
      <c r="G10" s="98">
        <f t="shared" si="0"/>
        <v>654873.49823571742</v>
      </c>
    </row>
    <row r="11" spans="1:7">
      <c r="B11" s="97" t="s">
        <v>70</v>
      </c>
      <c r="C11" s="98">
        <v>12718479.604249815</v>
      </c>
      <c r="D11" s="98">
        <v>12962759.952511305</v>
      </c>
      <c r="E11" s="98">
        <v>11549765.377402794</v>
      </c>
      <c r="F11" s="98">
        <v>11886110.633091107</v>
      </c>
      <c r="G11" s="98">
        <f t="shared" si="0"/>
        <v>832368.97115870751</v>
      </c>
    </row>
    <row r="12" spans="1:7">
      <c r="B12" s="97" t="s">
        <v>67</v>
      </c>
      <c r="C12" s="98">
        <v>13610833.657950303</v>
      </c>
      <c r="D12" s="98">
        <v>13363850.345875455</v>
      </c>
      <c r="E12" s="98">
        <v>12413257.487876128</v>
      </c>
      <c r="F12" s="98">
        <v>12758667.624145895</v>
      </c>
      <c r="G12" s="98">
        <f t="shared" si="0"/>
        <v>852166.03380440734</v>
      </c>
    </row>
    <row r="13" spans="1:7">
      <c r="B13" s="99" t="s">
        <v>220</v>
      </c>
      <c r="C13" s="98">
        <v>245887.99313253927</v>
      </c>
      <c r="D13" s="98">
        <v>224388.34857353193</v>
      </c>
      <c r="E13" s="98">
        <v>86663.270705563205</v>
      </c>
      <c r="F13" s="98">
        <v>90239.219654952627</v>
      </c>
      <c r="G13" s="98">
        <f t="shared" si="0"/>
        <v>155648.77347758663</v>
      </c>
    </row>
    <row r="14" spans="1:7">
      <c r="B14" s="97" t="s">
        <v>219</v>
      </c>
      <c r="C14" s="98">
        <v>8145934.0208454039</v>
      </c>
      <c r="D14" s="98">
        <v>8331064.4385895338</v>
      </c>
      <c r="E14" s="98">
        <v>6713166.3966096668</v>
      </c>
      <c r="F14" s="98">
        <v>7033776.7768114042</v>
      </c>
      <c r="G14" s="98">
        <f t="shared" si="0"/>
        <v>1112157.2440339997</v>
      </c>
    </row>
    <row r="15" spans="1:7">
      <c r="B15" s="97" t="s">
        <v>218</v>
      </c>
      <c r="C15" s="98">
        <v>9126744.7659745533</v>
      </c>
      <c r="D15" s="98">
        <v>9698053.0183875058</v>
      </c>
      <c r="E15" s="98">
        <v>8084920.3800000008</v>
      </c>
      <c r="F15" s="98">
        <v>8287043.3895000005</v>
      </c>
      <c r="G15" s="98">
        <f t="shared" si="0"/>
        <v>839701.37647455279</v>
      </c>
    </row>
    <row r="16" spans="1:7">
      <c r="B16" s="97" t="s">
        <v>217</v>
      </c>
      <c r="C16" s="98">
        <v>4532404.4875970008</v>
      </c>
      <c r="D16" s="98">
        <v>4622730.1756276656</v>
      </c>
      <c r="E16" s="98">
        <v>4740771.4000000004</v>
      </c>
      <c r="F16" s="98">
        <v>4859290.6849999996</v>
      </c>
      <c r="G16" s="98">
        <f t="shared" si="0"/>
        <v>-326886.19740299881</v>
      </c>
    </row>
    <row r="17" spans="1:7">
      <c r="B17" s="97" t="s">
        <v>276</v>
      </c>
      <c r="C17" s="98">
        <v>1706505.1596296912</v>
      </c>
      <c r="D17" s="98">
        <v>2037324.0870118386</v>
      </c>
      <c r="E17" s="98">
        <v>2066274.5687709688</v>
      </c>
      <c r="F17" s="98">
        <v>2166573.9535587826</v>
      </c>
      <c r="G17" s="98">
        <f t="shared" si="0"/>
        <v>-460068.79392909142</v>
      </c>
    </row>
    <row r="18" spans="1:7">
      <c r="B18" s="97" t="s">
        <v>216</v>
      </c>
      <c r="C18" s="98">
        <v>5124725.0724767279</v>
      </c>
      <c r="D18" s="98">
        <v>5658613.673616969</v>
      </c>
      <c r="E18" s="98">
        <v>3543757.0990021727</v>
      </c>
      <c r="F18" s="98">
        <v>3698215.3893823246</v>
      </c>
      <c r="G18" s="98">
        <f t="shared" si="0"/>
        <v>1426509.6830944032</v>
      </c>
    </row>
    <row r="19" spans="1:7">
      <c r="B19" s="97" t="s">
        <v>215</v>
      </c>
      <c r="C19" s="98">
        <v>10734920.352349667</v>
      </c>
      <c r="D19" s="98">
        <v>11425030.45629487</v>
      </c>
      <c r="E19" s="98">
        <v>10352464.283671392</v>
      </c>
      <c r="F19" s="98">
        <v>10804147.176538771</v>
      </c>
      <c r="G19" s="98">
        <f t="shared" si="0"/>
        <v>-69226.82418910414</v>
      </c>
    </row>
    <row r="20" spans="1:7">
      <c r="B20" s="97" t="s">
        <v>214</v>
      </c>
      <c r="C20" s="98">
        <v>9283666.406675864</v>
      </c>
      <c r="D20" s="98">
        <v>10649197.814728089</v>
      </c>
      <c r="E20" s="98">
        <v>9175561.7167535573</v>
      </c>
      <c r="F20" s="98">
        <v>9568062.103655586</v>
      </c>
      <c r="G20" s="98">
        <f t="shared" si="0"/>
        <v>-284395.69697972201</v>
      </c>
    </row>
    <row r="21" spans="1:7">
      <c r="B21" s="97" t="s">
        <v>155</v>
      </c>
      <c r="C21" s="98">
        <v>6075186.5675350605</v>
      </c>
      <c r="D21" s="98">
        <v>8607299.531330945</v>
      </c>
      <c r="E21" s="98">
        <v>6275290.9611506052</v>
      </c>
      <c r="F21" s="98">
        <v>6585925.2619420281</v>
      </c>
      <c r="G21" s="98">
        <f t="shared" si="0"/>
        <v>-510738.69440696761</v>
      </c>
    </row>
    <row r="22" spans="1:7">
      <c r="B22" s="97" t="s">
        <v>275</v>
      </c>
      <c r="C22" s="98">
        <v>1921624.3360306956</v>
      </c>
      <c r="D22" s="98">
        <v>2119549.0930993306</v>
      </c>
      <c r="E22" s="98">
        <v>1646100.1501373495</v>
      </c>
      <c r="F22" s="98">
        <v>1716557.7163469638</v>
      </c>
      <c r="G22" s="98">
        <f t="shared" si="0"/>
        <v>205066.61968373181</v>
      </c>
    </row>
    <row r="23" spans="1:7">
      <c r="B23" s="686" t="s">
        <v>704</v>
      </c>
      <c r="C23" s="98">
        <v>38961.112299949738</v>
      </c>
      <c r="D23" s="98">
        <v>55202.220032410769</v>
      </c>
      <c r="E23" s="98"/>
      <c r="F23" s="98">
        <v>0</v>
      </c>
      <c r="G23" s="98">
        <f t="shared" si="0"/>
        <v>38961.112299949738</v>
      </c>
    </row>
    <row r="24" spans="1:7" ht="38.25">
      <c r="B24" s="100" t="s">
        <v>213</v>
      </c>
      <c r="C24" s="98">
        <v>1829757.2128048129</v>
      </c>
      <c r="D24" s="98">
        <v>2051269.9818362058</v>
      </c>
      <c r="E24" s="98">
        <v>2929702.1503802389</v>
      </c>
      <c r="F24" s="98">
        <v>3118461.3187038889</v>
      </c>
      <c r="G24" s="98">
        <f t="shared" si="0"/>
        <v>-1288704.105899076</v>
      </c>
    </row>
    <row r="25" spans="1:7">
      <c r="B25" s="101" t="s">
        <v>212</v>
      </c>
      <c r="C25" s="98">
        <v>1845.5749438516625</v>
      </c>
      <c r="D25" s="98">
        <v>3240.5717410190755</v>
      </c>
      <c r="E25" s="102">
        <v>33958.136708070313</v>
      </c>
      <c r="F25" s="98">
        <v>35333.956277635232</v>
      </c>
      <c r="G25" s="98">
        <f t="shared" si="0"/>
        <v>-33488.381333783567</v>
      </c>
    </row>
    <row r="26" spans="1:7" ht="13.5" thickBot="1">
      <c r="B26" s="103" t="s">
        <v>211</v>
      </c>
      <c r="C26" s="104">
        <f>SUM(C5:C25)</f>
        <v>112218570.6863748</v>
      </c>
      <c r="D26" s="104">
        <f>SUM(D5:D25)</f>
        <v>122174944.97303639</v>
      </c>
      <c r="E26" s="104">
        <f>SUM(E5:E25)</f>
        <v>106041440.67913589</v>
      </c>
      <c r="F26" s="104">
        <f>SUM(F5:F25)</f>
        <v>110278281.73925687</v>
      </c>
      <c r="G26" s="104">
        <f>SUM(G5:G25)</f>
        <v>1940288.9471179328</v>
      </c>
    </row>
    <row r="27" spans="1:7">
      <c r="B27" s="150" t="s">
        <v>705</v>
      </c>
      <c r="C27" s="687">
        <v>0</v>
      </c>
      <c r="D27" s="687">
        <v>0</v>
      </c>
      <c r="E27" s="683"/>
      <c r="F27" s="683"/>
      <c r="G27" s="682"/>
    </row>
    <row r="28" spans="1:7">
      <c r="A28"/>
      <c r="B28"/>
      <c r="C28"/>
      <c r="D28"/>
      <c r="E28"/>
      <c r="F28"/>
      <c r="G28"/>
    </row>
    <row r="29" spans="1:7">
      <c r="A29"/>
      <c r="B29" s="689" t="s">
        <v>49</v>
      </c>
      <c r="C29" s="690">
        <f>SUM(C5:C8)</f>
        <v>18884346.532934058</v>
      </c>
      <c r="D29" s="690">
        <f>SUM(D5:D8)</f>
        <v>22416476.15925733</v>
      </c>
      <c r="E29"/>
      <c r="F29"/>
      <c r="G29"/>
    </row>
    <row r="30" spans="1:7">
      <c r="A30"/>
      <c r="B30" s="689" t="s">
        <v>50</v>
      </c>
      <c r="C30" s="690">
        <f>SUM(C10:C12)</f>
        <v>34566061.091144919</v>
      </c>
      <c r="D30" s="690">
        <f>SUM(D10:D12)</f>
        <v>34275505.402909152</v>
      </c>
      <c r="E30"/>
      <c r="F30"/>
      <c r="G30"/>
    </row>
    <row r="31" spans="1:7">
      <c r="A31"/>
      <c r="B31" s="689" t="s">
        <v>941</v>
      </c>
      <c r="C31" s="690">
        <f>SUM(C13:C22)</f>
        <v>56897599.162247196</v>
      </c>
      <c r="D31" s="690">
        <f>SUM(D13:D22)</f>
        <v>63373250.637260281</v>
      </c>
      <c r="E31"/>
      <c r="F31"/>
      <c r="G31"/>
    </row>
    <row r="32" spans="1:7">
      <c r="A32"/>
      <c r="B32" s="689" t="s">
        <v>106</v>
      </c>
      <c r="C32" s="690">
        <f>SUM(C23:C25)</f>
        <v>1870563.9000486142</v>
      </c>
      <c r="D32" s="690">
        <f>SUM(D23:D25)</f>
        <v>2109712.7736096354</v>
      </c>
      <c r="E32"/>
      <c r="F32"/>
      <c r="G32"/>
    </row>
    <row r="33" spans="1:7">
      <c r="A33"/>
      <c r="B33" s="689"/>
      <c r="C33" s="691">
        <f>SUM(C28:C32)</f>
        <v>112218570.68637478</v>
      </c>
      <c r="D33" s="691">
        <f t="shared" ref="D33" si="1">SUM(D28:D32)</f>
        <v>122174944.97303641</v>
      </c>
      <c r="E33"/>
      <c r="F33"/>
      <c r="G33"/>
    </row>
    <row r="34" spans="1:7">
      <c r="A34"/>
      <c r="B34"/>
      <c r="C34"/>
      <c r="D34"/>
      <c r="E34"/>
      <c r="F34"/>
      <c r="G34"/>
    </row>
    <row r="35" spans="1:7">
      <c r="A35"/>
      <c r="B35"/>
      <c r="C35"/>
      <c r="D35"/>
      <c r="E35"/>
      <c r="F35"/>
      <c r="G35"/>
    </row>
    <row r="36" spans="1:7">
      <c r="A36"/>
      <c r="B36"/>
      <c r="C36"/>
      <c r="D36"/>
      <c r="E36"/>
      <c r="F36"/>
      <c r="G36"/>
    </row>
    <row r="37" spans="1:7">
      <c r="A37"/>
      <c r="B37"/>
      <c r="C37"/>
      <c r="D37"/>
      <c r="E37"/>
      <c r="F37"/>
      <c r="G37"/>
    </row>
    <row r="38" spans="1:7">
      <c r="A38"/>
      <c r="B38"/>
      <c r="C38"/>
      <c r="D38"/>
      <c r="E38"/>
      <c r="F38"/>
      <c r="G38"/>
    </row>
    <row r="39" spans="1:7">
      <c r="A39"/>
      <c r="B39"/>
      <c r="C39"/>
      <c r="D39"/>
      <c r="E39"/>
      <c r="F39"/>
      <c r="G39"/>
    </row>
    <row r="40" spans="1:7">
      <c r="A40"/>
      <c r="B40"/>
      <c r="C40"/>
      <c r="D40"/>
      <c r="E40"/>
      <c r="F40"/>
      <c r="G40"/>
    </row>
    <row r="41" spans="1:7">
      <c r="A41"/>
      <c r="B41"/>
      <c r="C41"/>
      <c r="D41"/>
      <c r="E41"/>
      <c r="F41"/>
      <c r="G41"/>
    </row>
    <row r="42" spans="1:7">
      <c r="A42"/>
      <c r="B42"/>
      <c r="C42"/>
      <c r="D42"/>
      <c r="E42"/>
      <c r="F42"/>
      <c r="G42"/>
    </row>
    <row r="43" spans="1:7">
      <c r="A43"/>
      <c r="B43"/>
      <c r="C43"/>
      <c r="D43"/>
      <c r="E43"/>
      <c r="F43"/>
      <c r="G43"/>
    </row>
    <row r="44" spans="1:7">
      <c r="A44"/>
      <c r="B44"/>
      <c r="C44"/>
      <c r="D44"/>
      <c r="E44"/>
      <c r="F44"/>
      <c r="G44"/>
    </row>
    <row r="45" spans="1:7">
      <c r="A45"/>
      <c r="B45"/>
      <c r="C45"/>
      <c r="D45"/>
      <c r="E45"/>
      <c r="F45"/>
      <c r="G45"/>
    </row>
    <row r="46" spans="1:7">
      <c r="A46"/>
      <c r="B46"/>
      <c r="C46"/>
      <c r="D46"/>
      <c r="E46"/>
      <c r="F46"/>
      <c r="G46"/>
    </row>
    <row r="47" spans="1:7">
      <c r="A47"/>
      <c r="B47"/>
      <c r="C47"/>
      <c r="D47"/>
      <c r="E47"/>
      <c r="F47"/>
      <c r="G47"/>
    </row>
    <row r="48" spans="1:7">
      <c r="A48"/>
      <c r="B48"/>
      <c r="C48"/>
      <c r="D48"/>
      <c r="E48"/>
      <c r="F48"/>
      <c r="G48"/>
    </row>
    <row r="49" spans="1:7">
      <c r="A49"/>
      <c r="B49"/>
      <c r="C49"/>
      <c r="D49"/>
      <c r="E49"/>
      <c r="F49"/>
      <c r="G49"/>
    </row>
    <row r="50" spans="1:7">
      <c r="A50"/>
      <c r="B50"/>
      <c r="C50"/>
      <c r="D50"/>
      <c r="E50"/>
      <c r="F50"/>
      <c r="G50"/>
    </row>
    <row r="51" spans="1:7">
      <c r="A51"/>
      <c r="B51"/>
      <c r="C51"/>
      <c r="D51"/>
      <c r="E51"/>
      <c r="F51"/>
      <c r="G51"/>
    </row>
    <row r="52" spans="1:7">
      <c r="A52"/>
      <c r="B52"/>
      <c r="C52"/>
      <c r="D52"/>
      <c r="E52"/>
      <c r="F52"/>
      <c r="G52"/>
    </row>
    <row r="53" spans="1:7">
      <c r="A53"/>
      <c r="B53"/>
      <c r="C53"/>
      <c r="D53"/>
      <c r="E53"/>
      <c r="F53"/>
      <c r="G53"/>
    </row>
    <row r="54" spans="1:7">
      <c r="A54"/>
      <c r="B54"/>
      <c r="C54"/>
      <c r="D54"/>
      <c r="E54"/>
      <c r="F54"/>
      <c r="G54"/>
    </row>
    <row r="55" spans="1:7">
      <c r="A55"/>
      <c r="B55"/>
      <c r="C55"/>
      <c r="D55"/>
      <c r="E55"/>
      <c r="F55"/>
      <c r="G55"/>
    </row>
    <row r="56" spans="1:7">
      <c r="A56"/>
      <c r="B56"/>
      <c r="C56"/>
      <c r="D56"/>
      <c r="E56"/>
      <c r="F56"/>
      <c r="G56"/>
    </row>
    <row r="57" spans="1:7">
      <c r="A57"/>
      <c r="B57"/>
      <c r="C57"/>
      <c r="D57"/>
      <c r="E57"/>
      <c r="F57"/>
      <c r="G57"/>
    </row>
    <row r="58" spans="1:7">
      <c r="A58"/>
      <c r="B58"/>
      <c r="C58"/>
      <c r="D58"/>
      <c r="E58"/>
      <c r="F58"/>
      <c r="G58"/>
    </row>
    <row r="59" spans="1:7">
      <c r="A59"/>
      <c r="B59"/>
      <c r="C59"/>
      <c r="D59"/>
      <c r="E59"/>
      <c r="F59"/>
      <c r="G59"/>
    </row>
    <row r="60" spans="1:7">
      <c r="A60"/>
      <c r="B60"/>
      <c r="C60"/>
      <c r="D60"/>
      <c r="E60"/>
      <c r="F60"/>
      <c r="G60"/>
    </row>
    <row r="61" spans="1:7">
      <c r="A61"/>
      <c r="B61"/>
      <c r="C61"/>
      <c r="D61"/>
      <c r="E61"/>
      <c r="F61"/>
      <c r="G61"/>
    </row>
    <row r="62" spans="1:7">
      <c r="A62"/>
      <c r="B62"/>
      <c r="C62"/>
      <c r="D62"/>
      <c r="E62"/>
      <c r="F62"/>
      <c r="G62"/>
    </row>
    <row r="63" spans="1:7">
      <c r="A63"/>
      <c r="B63"/>
      <c r="C63"/>
      <c r="D63"/>
      <c r="E63"/>
      <c r="F63"/>
      <c r="G63"/>
    </row>
    <row r="64" spans="1:7">
      <c r="A64"/>
      <c r="B64"/>
      <c r="C64"/>
      <c r="D64"/>
      <c r="E64"/>
      <c r="F64"/>
      <c r="G64"/>
    </row>
    <row r="65" spans="1:7">
      <c r="A65"/>
      <c r="B65"/>
      <c r="C65"/>
      <c r="D65"/>
      <c r="E65"/>
      <c r="F65"/>
      <c r="G65"/>
    </row>
    <row r="66" spans="1:7">
      <c r="A66"/>
      <c r="B66"/>
      <c r="C66"/>
      <c r="D66"/>
      <c r="E66"/>
      <c r="F66"/>
      <c r="G66"/>
    </row>
    <row r="67" spans="1:7">
      <c r="A67"/>
      <c r="B67"/>
      <c r="C67"/>
      <c r="D67"/>
      <c r="E67"/>
      <c r="F67"/>
      <c r="G67"/>
    </row>
    <row r="68" spans="1:7">
      <c r="A68"/>
      <c r="B68"/>
      <c r="C68"/>
      <c r="D68"/>
      <c r="E68"/>
      <c r="F68"/>
      <c r="G68"/>
    </row>
    <row r="69" spans="1:7">
      <c r="A69"/>
      <c r="B69"/>
      <c r="C69"/>
      <c r="D69"/>
      <c r="E69"/>
      <c r="F69"/>
      <c r="G69"/>
    </row>
    <row r="70" spans="1:7">
      <c r="A70"/>
      <c r="B70"/>
      <c r="C70"/>
      <c r="D70"/>
      <c r="E70"/>
      <c r="F70"/>
      <c r="G70"/>
    </row>
    <row r="71" spans="1:7">
      <c r="A71"/>
      <c r="B71"/>
      <c r="C71"/>
      <c r="D71"/>
      <c r="E71"/>
      <c r="F71"/>
      <c r="G71"/>
    </row>
    <row r="72" spans="1:7">
      <c r="A72"/>
      <c r="B72"/>
      <c r="C72"/>
      <c r="D72"/>
      <c r="E72"/>
      <c r="F72"/>
      <c r="G72"/>
    </row>
    <row r="73" spans="1:7">
      <c r="A73"/>
      <c r="B73"/>
      <c r="C73"/>
      <c r="D73"/>
      <c r="E73"/>
      <c r="F73"/>
      <c r="G73"/>
    </row>
    <row r="74" spans="1:7">
      <c r="A74"/>
      <c r="B74"/>
      <c r="C74"/>
      <c r="D74"/>
      <c r="E74"/>
      <c r="F74"/>
      <c r="G74"/>
    </row>
    <row r="75" spans="1:7">
      <c r="A75"/>
      <c r="B75"/>
      <c r="C75"/>
      <c r="D75"/>
      <c r="E75"/>
      <c r="F75"/>
      <c r="G75"/>
    </row>
    <row r="76" spans="1:7">
      <c r="A76"/>
      <c r="B76"/>
      <c r="C76"/>
      <c r="D76"/>
      <c r="E76"/>
      <c r="F76"/>
      <c r="G76"/>
    </row>
    <row r="77" spans="1:7">
      <c r="A77"/>
      <c r="B77"/>
      <c r="C77"/>
      <c r="D77"/>
      <c r="E77"/>
      <c r="F77"/>
      <c r="G77"/>
    </row>
    <row r="78" spans="1:7">
      <c r="A78"/>
      <c r="B78"/>
      <c r="C78"/>
      <c r="D78"/>
      <c r="E78"/>
      <c r="F78"/>
      <c r="G78"/>
    </row>
    <row r="79" spans="1:7">
      <c r="A79"/>
      <c r="B79"/>
      <c r="C79"/>
      <c r="D79"/>
      <c r="E79"/>
      <c r="F79"/>
      <c r="G79"/>
    </row>
    <row r="80" spans="1:7">
      <c r="A80"/>
      <c r="B80"/>
      <c r="C80"/>
      <c r="D80"/>
      <c r="E80"/>
      <c r="F80"/>
      <c r="G80"/>
    </row>
    <row r="81" spans="1:7">
      <c r="A81"/>
      <c r="B81"/>
      <c r="C81"/>
      <c r="D81"/>
      <c r="E81"/>
      <c r="F81"/>
      <c r="G81"/>
    </row>
    <row r="82" spans="1:7">
      <c r="A82"/>
      <c r="B82"/>
      <c r="C82"/>
      <c r="D82"/>
      <c r="E82"/>
      <c r="F82"/>
      <c r="G82"/>
    </row>
    <row r="83" spans="1:7">
      <c r="A83"/>
      <c r="B83"/>
      <c r="C83"/>
      <c r="D83"/>
      <c r="E83"/>
      <c r="F83"/>
      <c r="G83"/>
    </row>
    <row r="84" spans="1:7">
      <c r="A84"/>
      <c r="B84"/>
      <c r="C84"/>
      <c r="D84"/>
      <c r="E84"/>
      <c r="F84"/>
      <c r="G84"/>
    </row>
    <row r="85" spans="1:7">
      <c r="A85"/>
      <c r="B85"/>
      <c r="C85"/>
      <c r="D85"/>
      <c r="E85"/>
      <c r="F85"/>
      <c r="G85"/>
    </row>
    <row r="86" spans="1:7">
      <c r="A86"/>
      <c r="B86"/>
      <c r="C86"/>
      <c r="D86"/>
      <c r="E86"/>
      <c r="F86"/>
      <c r="G86"/>
    </row>
    <row r="87" spans="1:7">
      <c r="A87"/>
      <c r="B87"/>
      <c r="C87"/>
      <c r="D87"/>
      <c r="E87"/>
      <c r="F87"/>
      <c r="G87"/>
    </row>
    <row r="88" spans="1:7">
      <c r="A88"/>
      <c r="B88"/>
      <c r="C88"/>
      <c r="D88"/>
      <c r="E88"/>
      <c r="F88"/>
      <c r="G88"/>
    </row>
    <row r="89" spans="1:7">
      <c r="A89"/>
      <c r="B89"/>
      <c r="C89"/>
      <c r="D89"/>
      <c r="E89"/>
      <c r="F89"/>
      <c r="G89"/>
    </row>
    <row r="90" spans="1:7">
      <c r="A90"/>
      <c r="B90"/>
      <c r="C90"/>
      <c r="D90"/>
      <c r="E90"/>
      <c r="F90"/>
      <c r="G90"/>
    </row>
    <row r="91" spans="1:7">
      <c r="A91"/>
      <c r="B91"/>
      <c r="C91"/>
      <c r="D91"/>
      <c r="E91"/>
      <c r="F91"/>
      <c r="G91"/>
    </row>
    <row r="92" spans="1:7">
      <c r="A92"/>
      <c r="B92"/>
      <c r="C92"/>
      <c r="D92"/>
      <c r="E92"/>
      <c r="F92"/>
      <c r="G92"/>
    </row>
    <row r="93" spans="1:7">
      <c r="A93"/>
      <c r="B93"/>
      <c r="C93"/>
      <c r="D93"/>
      <c r="E93"/>
      <c r="F93"/>
      <c r="G93"/>
    </row>
    <row r="94" spans="1:7">
      <c r="A94"/>
      <c r="B94"/>
      <c r="C94"/>
      <c r="D94"/>
      <c r="E94"/>
      <c r="F94"/>
      <c r="G94"/>
    </row>
    <row r="95" spans="1:7">
      <c r="A95"/>
      <c r="B95"/>
      <c r="C95"/>
      <c r="D95"/>
      <c r="E95"/>
      <c r="F95"/>
      <c r="G95"/>
    </row>
    <row r="96" spans="1:7">
      <c r="A96"/>
      <c r="B96"/>
      <c r="C96"/>
      <c r="D96"/>
      <c r="E96"/>
      <c r="F96"/>
      <c r="G96"/>
    </row>
    <row r="97" spans="1:7">
      <c r="A97"/>
      <c r="B97"/>
      <c r="C97"/>
      <c r="D97"/>
      <c r="E97"/>
      <c r="F97"/>
      <c r="G97"/>
    </row>
    <row r="98" spans="1:7">
      <c r="A98"/>
      <c r="B98"/>
      <c r="C98"/>
      <c r="D98"/>
      <c r="E98"/>
      <c r="F98"/>
      <c r="G98"/>
    </row>
    <row r="99" spans="1:7">
      <c r="A99"/>
      <c r="B99"/>
      <c r="C99"/>
      <c r="D99"/>
      <c r="E99"/>
      <c r="F99"/>
      <c r="G99"/>
    </row>
    <row r="100" spans="1:7">
      <c r="A100"/>
      <c r="B100"/>
      <c r="C100"/>
      <c r="D100"/>
      <c r="E100"/>
      <c r="F100"/>
      <c r="G100"/>
    </row>
    <row r="101" spans="1:7">
      <c r="A101"/>
      <c r="B101"/>
      <c r="C101"/>
      <c r="D101"/>
      <c r="E101"/>
      <c r="F101"/>
      <c r="G101"/>
    </row>
    <row r="102" spans="1:7">
      <c r="A102"/>
      <c r="B102"/>
      <c r="C102"/>
      <c r="D102"/>
      <c r="E102"/>
      <c r="F102"/>
      <c r="G102"/>
    </row>
    <row r="103" spans="1:7">
      <c r="A103"/>
      <c r="B103"/>
      <c r="C103"/>
      <c r="D103"/>
      <c r="E103"/>
      <c r="F103"/>
      <c r="G103"/>
    </row>
    <row r="104" spans="1:7">
      <c r="A104"/>
      <c r="B104"/>
      <c r="C104"/>
      <c r="D104"/>
      <c r="E104"/>
      <c r="F104"/>
      <c r="G104"/>
    </row>
    <row r="105" spans="1:7">
      <c r="A105"/>
      <c r="B105"/>
      <c r="C105"/>
      <c r="D105"/>
      <c r="E105"/>
      <c r="F105"/>
      <c r="G105"/>
    </row>
    <row r="106" spans="1:7">
      <c r="A106"/>
      <c r="B106"/>
      <c r="C106"/>
      <c r="D106"/>
      <c r="E106"/>
      <c r="F106"/>
      <c r="G106"/>
    </row>
    <row r="107" spans="1:7">
      <c r="A107"/>
      <c r="B107"/>
      <c r="C107"/>
      <c r="D107"/>
      <c r="E107"/>
      <c r="F107"/>
      <c r="G107"/>
    </row>
    <row r="108" spans="1:7">
      <c r="A108"/>
      <c r="B108"/>
      <c r="C108"/>
      <c r="D108"/>
      <c r="E108"/>
      <c r="F108"/>
      <c r="G108"/>
    </row>
    <row r="109" spans="1:7">
      <c r="A109"/>
      <c r="B109"/>
      <c r="C109"/>
      <c r="D109"/>
      <c r="E109"/>
      <c r="F109"/>
      <c r="G109"/>
    </row>
    <row r="110" spans="1:7">
      <c r="A110"/>
      <c r="B110"/>
      <c r="C110"/>
      <c r="D110"/>
      <c r="E110"/>
      <c r="F110"/>
      <c r="G110"/>
    </row>
    <row r="111" spans="1:7">
      <c r="A111"/>
      <c r="B111"/>
      <c r="C111"/>
      <c r="D111"/>
      <c r="E111"/>
      <c r="F111"/>
      <c r="G111"/>
    </row>
    <row r="112" spans="1:7">
      <c r="A112"/>
      <c r="B112"/>
      <c r="C112"/>
      <c r="D112"/>
      <c r="E112"/>
      <c r="F112"/>
      <c r="G112"/>
    </row>
    <row r="113" spans="1:7">
      <c r="A113"/>
      <c r="B113"/>
      <c r="C113"/>
      <c r="D113"/>
      <c r="E113"/>
      <c r="F113"/>
      <c r="G113"/>
    </row>
    <row r="114" spans="1:7">
      <c r="A114"/>
      <c r="B114"/>
      <c r="C114"/>
      <c r="D114"/>
      <c r="E114"/>
      <c r="F114"/>
      <c r="G114"/>
    </row>
    <row r="115" spans="1:7">
      <c r="A115"/>
      <c r="B115"/>
      <c r="C115"/>
      <c r="D115"/>
      <c r="E115"/>
      <c r="F115"/>
      <c r="G115"/>
    </row>
    <row r="116" spans="1:7">
      <c r="A116"/>
      <c r="B116"/>
      <c r="C116"/>
      <c r="D116"/>
      <c r="E116"/>
      <c r="F116"/>
      <c r="G116"/>
    </row>
    <row r="117" spans="1:7">
      <c r="A117"/>
      <c r="B117"/>
      <c r="C117"/>
      <c r="D117"/>
      <c r="E117"/>
      <c r="F117"/>
      <c r="G117"/>
    </row>
    <row r="118" spans="1:7">
      <c r="A118"/>
      <c r="B118"/>
      <c r="C118"/>
      <c r="D118"/>
      <c r="E118"/>
      <c r="F118"/>
      <c r="G118"/>
    </row>
    <row r="119" spans="1:7">
      <c r="A119"/>
      <c r="B119"/>
      <c r="C119"/>
      <c r="D119"/>
      <c r="E119"/>
      <c r="F119"/>
      <c r="G119"/>
    </row>
    <row r="120" spans="1:7">
      <c r="A120"/>
      <c r="B120"/>
      <c r="C120"/>
      <c r="D120"/>
      <c r="E120"/>
      <c r="F120"/>
      <c r="G120"/>
    </row>
    <row r="121" spans="1:7">
      <c r="A121"/>
      <c r="B121"/>
      <c r="C121"/>
      <c r="D121"/>
      <c r="E121"/>
      <c r="F121"/>
      <c r="G121"/>
    </row>
    <row r="122" spans="1:7">
      <c r="A122"/>
      <c r="B122"/>
      <c r="C122"/>
      <c r="D122"/>
      <c r="E122"/>
      <c r="F122"/>
      <c r="G122"/>
    </row>
    <row r="123" spans="1:7">
      <c r="A123"/>
      <c r="B123"/>
      <c r="C123"/>
      <c r="D123"/>
      <c r="E123"/>
      <c r="F123"/>
      <c r="G123"/>
    </row>
    <row r="124" spans="1:7">
      <c r="A124"/>
      <c r="B124"/>
      <c r="C124"/>
      <c r="D124"/>
      <c r="E124"/>
      <c r="F124"/>
      <c r="G124"/>
    </row>
    <row r="125" spans="1:7">
      <c r="A125"/>
      <c r="B125"/>
      <c r="C125"/>
      <c r="D125"/>
      <c r="E125"/>
      <c r="F125"/>
      <c r="G125"/>
    </row>
    <row r="126" spans="1:7">
      <c r="A126"/>
      <c r="B126"/>
      <c r="C126"/>
      <c r="D126"/>
      <c r="E126"/>
      <c r="F126"/>
      <c r="G126"/>
    </row>
    <row r="127" spans="1:7">
      <c r="A127"/>
      <c r="B127"/>
      <c r="C127"/>
      <c r="D127"/>
      <c r="E127"/>
      <c r="F127"/>
      <c r="G127"/>
    </row>
  </sheetData>
  <mergeCells count="1">
    <mergeCell ref="C3:G4"/>
  </mergeCells>
  <pageMargins left="0.25" right="0.25" top="1.5" bottom="0.5" header="0.55000000000000004" footer="0.3"/>
  <pageSetup scale="93" orientation="portrait" r:id="rId1"/>
  <headerFooter>
    <oddHeader>&amp;L&amp;"Arial,Bold"MAC_3 Production O&amp;&amp;M -Rebuttal  --DRAFT--&amp;R&amp;"Arial,Bold"Confidential per WAC 480-07-160</oddHeader>
    <oddFooter>&amp;L&amp;F; &amp;A&amp;R&amp;D&amp;T</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201"/>
  <sheetViews>
    <sheetView workbookViewId="0">
      <selection activeCell="B14" sqref="B14"/>
    </sheetView>
  </sheetViews>
  <sheetFormatPr defaultColWidth="9.140625" defaultRowHeight="15"/>
  <cols>
    <col min="1" max="1" width="51.85546875" style="160" bestFit="1" customWidth="1"/>
    <col min="2" max="2" width="15" style="160" bestFit="1" customWidth="1"/>
    <col min="3" max="16384" width="9.140625" style="160"/>
  </cols>
  <sheetData>
    <row r="1" spans="1:3">
      <c r="A1" s="160" t="s">
        <v>210</v>
      </c>
    </row>
    <row r="2" spans="1:3">
      <c r="A2" s="160" t="s">
        <v>747</v>
      </c>
    </row>
    <row r="3" spans="1:3">
      <c r="A3" s="160" t="s">
        <v>746</v>
      </c>
    </row>
    <row r="4" spans="1:3">
      <c r="A4" s="160" t="s">
        <v>745</v>
      </c>
    </row>
    <row r="12" spans="1:3">
      <c r="A12" s="160" t="s">
        <v>3</v>
      </c>
      <c r="B12" s="160" t="s">
        <v>209</v>
      </c>
    </row>
    <row r="13" spans="1:3">
      <c r="A13" s="160" t="s">
        <v>671</v>
      </c>
      <c r="B13" s="151">
        <v>261032.52</v>
      </c>
      <c r="C13" s="151"/>
    </row>
    <row r="14" spans="1:3">
      <c r="A14" s="160" t="s">
        <v>186</v>
      </c>
      <c r="B14" s="151">
        <v>429437.77</v>
      </c>
      <c r="C14" s="151"/>
    </row>
    <row r="15" spans="1:3">
      <c r="A15" s="160" t="s">
        <v>670</v>
      </c>
      <c r="B15" s="151">
        <v>4108514.92</v>
      </c>
      <c r="C15" s="151"/>
    </row>
    <row r="16" spans="1:3">
      <c r="A16" s="160" t="s">
        <v>669</v>
      </c>
      <c r="B16" s="151">
        <v>147522.9</v>
      </c>
      <c r="C16" s="151"/>
    </row>
    <row r="17" spans="1:3">
      <c r="A17" s="160" t="s">
        <v>668</v>
      </c>
      <c r="B17" s="151">
        <v>62449.2</v>
      </c>
      <c r="C17" s="151"/>
    </row>
    <row r="18" spans="1:3">
      <c r="A18" s="160" t="s">
        <v>667</v>
      </c>
      <c r="B18" s="151">
        <v>0</v>
      </c>
      <c r="C18" s="151"/>
    </row>
    <row r="19" spans="1:3">
      <c r="A19" s="160" t="s">
        <v>666</v>
      </c>
      <c r="B19" s="151">
        <v>419718.74</v>
      </c>
      <c r="C19" s="151"/>
    </row>
    <row r="20" spans="1:3">
      <c r="A20" s="160" t="s">
        <v>665</v>
      </c>
      <c r="B20" s="151">
        <v>150224.28</v>
      </c>
      <c r="C20" s="151"/>
    </row>
    <row r="21" spans="1:3">
      <c r="A21" s="160" t="s">
        <v>664</v>
      </c>
      <c r="B21" s="151">
        <v>206.9</v>
      </c>
      <c r="C21" s="151"/>
    </row>
    <row r="22" spans="1:3">
      <c r="A22" s="160" t="s">
        <v>663</v>
      </c>
      <c r="B22" s="151">
        <v>7034.78</v>
      </c>
      <c r="C22" s="151"/>
    </row>
    <row r="23" spans="1:3">
      <c r="A23" s="160" t="s">
        <v>662</v>
      </c>
      <c r="B23" s="151">
        <v>981.26</v>
      </c>
      <c r="C23" s="151"/>
    </row>
    <row r="24" spans="1:3">
      <c r="A24" s="160" t="s">
        <v>661</v>
      </c>
      <c r="B24" s="151">
        <v>313</v>
      </c>
      <c r="C24" s="151"/>
    </row>
    <row r="25" spans="1:3">
      <c r="A25" s="160" t="s">
        <v>660</v>
      </c>
      <c r="B25" s="151">
        <v>24136.9</v>
      </c>
      <c r="C25" s="151"/>
    </row>
    <row r="26" spans="1:3">
      <c r="A26" s="160" t="s">
        <v>710</v>
      </c>
      <c r="B26" s="151">
        <v>10284.540000000001</v>
      </c>
      <c r="C26" s="151"/>
    </row>
    <row r="27" spans="1:3">
      <c r="A27" s="160" t="s">
        <v>659</v>
      </c>
      <c r="B27" s="151">
        <v>669633.25</v>
      </c>
      <c r="C27" s="151"/>
    </row>
    <row r="28" spans="1:3">
      <c r="A28" s="160" t="s">
        <v>658</v>
      </c>
      <c r="B28" s="151">
        <v>423257.75</v>
      </c>
      <c r="C28" s="151"/>
    </row>
    <row r="29" spans="1:3">
      <c r="A29" s="160" t="s">
        <v>657</v>
      </c>
      <c r="B29" s="151">
        <v>176063.24</v>
      </c>
      <c r="C29" s="151"/>
    </row>
    <row r="30" spans="1:3">
      <c r="A30" s="160" t="s">
        <v>711</v>
      </c>
      <c r="B30" s="151">
        <v>24309.58</v>
      </c>
      <c r="C30" s="151"/>
    </row>
    <row r="31" spans="1:3">
      <c r="A31" s="160" t="s">
        <v>712</v>
      </c>
      <c r="B31" s="151">
        <v>71212.7</v>
      </c>
      <c r="C31" s="151"/>
    </row>
    <row r="32" spans="1:3">
      <c r="A32" s="160" t="s">
        <v>713</v>
      </c>
      <c r="B32" s="151">
        <v>1010940.99</v>
      </c>
      <c r="C32" s="151"/>
    </row>
    <row r="33" spans="1:3">
      <c r="A33" s="160" t="s">
        <v>714</v>
      </c>
      <c r="B33" s="151">
        <v>528.6</v>
      </c>
      <c r="C33" s="151"/>
    </row>
    <row r="34" spans="1:3">
      <c r="A34" s="160" t="s">
        <v>715</v>
      </c>
      <c r="B34" s="151">
        <v>38034.54</v>
      </c>
      <c r="C34" s="151"/>
    </row>
    <row r="35" spans="1:3">
      <c r="A35" s="160" t="s">
        <v>716</v>
      </c>
      <c r="B35" s="151">
        <v>4007.85</v>
      </c>
      <c r="C35" s="151"/>
    </row>
    <row r="36" spans="1:3">
      <c r="A36" s="160" t="s">
        <v>717</v>
      </c>
      <c r="B36" s="151">
        <v>22408.75</v>
      </c>
      <c r="C36" s="151"/>
    </row>
    <row r="37" spans="1:3">
      <c r="A37" s="160" t="s">
        <v>718</v>
      </c>
      <c r="B37" s="151">
        <v>0</v>
      </c>
      <c r="C37" s="151"/>
    </row>
    <row r="38" spans="1:3">
      <c r="A38" s="160" t="s">
        <v>719</v>
      </c>
      <c r="B38" s="151">
        <v>0</v>
      </c>
      <c r="C38" s="151"/>
    </row>
    <row r="39" spans="1:3">
      <c r="A39" s="160" t="s">
        <v>720</v>
      </c>
      <c r="B39" s="151">
        <v>0</v>
      </c>
      <c r="C39" s="151"/>
    </row>
    <row r="40" spans="1:3">
      <c r="A40" s="160" t="s">
        <v>721</v>
      </c>
      <c r="B40" s="151">
        <v>0</v>
      </c>
      <c r="C40" s="151"/>
    </row>
    <row r="41" spans="1:3">
      <c r="A41" s="160" t="s">
        <v>722</v>
      </c>
      <c r="B41" s="151">
        <v>0</v>
      </c>
      <c r="C41" s="151"/>
    </row>
    <row r="42" spans="1:3">
      <c r="A42" s="160" t="s">
        <v>723</v>
      </c>
      <c r="B42" s="151">
        <v>0</v>
      </c>
      <c r="C42" s="151"/>
    </row>
    <row r="43" spans="1:3">
      <c r="A43" s="160" t="s">
        <v>724</v>
      </c>
      <c r="B43" s="151">
        <v>0</v>
      </c>
      <c r="C43" s="151"/>
    </row>
    <row r="44" spans="1:3">
      <c r="A44" s="160" t="s">
        <v>656</v>
      </c>
      <c r="B44" s="151">
        <v>24911.31</v>
      </c>
      <c r="C44" s="151"/>
    </row>
    <row r="45" spans="1:3">
      <c r="A45" s="160" t="s">
        <v>725</v>
      </c>
      <c r="B45" s="151">
        <v>745</v>
      </c>
      <c r="C45" s="151"/>
    </row>
    <row r="46" spans="1:3">
      <c r="A46" s="160" t="s">
        <v>726</v>
      </c>
      <c r="B46" s="151">
        <v>62148.58</v>
      </c>
      <c r="C46" s="151"/>
    </row>
    <row r="47" spans="1:3">
      <c r="A47" s="160" t="s">
        <v>727</v>
      </c>
      <c r="B47" s="151">
        <v>12729.64</v>
      </c>
      <c r="C47" s="151"/>
    </row>
    <row r="48" spans="1:3">
      <c r="A48" s="160" t="s">
        <v>655</v>
      </c>
      <c r="B48" s="151">
        <v>1208468.0900000001</v>
      </c>
      <c r="C48" s="151"/>
    </row>
    <row r="49" spans="1:3">
      <c r="A49" s="160" t="s">
        <v>654</v>
      </c>
      <c r="B49" s="151">
        <v>825169.82</v>
      </c>
      <c r="C49" s="151"/>
    </row>
    <row r="50" spans="1:3">
      <c r="A50" s="160" t="s">
        <v>728</v>
      </c>
      <c r="B50" s="151">
        <v>1550</v>
      </c>
      <c r="C50" s="151"/>
    </row>
    <row r="51" spans="1:3">
      <c r="A51" s="160" t="s">
        <v>653</v>
      </c>
      <c r="B51" s="151">
        <v>-69842283.5</v>
      </c>
      <c r="C51" s="151"/>
    </row>
    <row r="52" spans="1:3">
      <c r="A52" s="160" t="s">
        <v>652</v>
      </c>
      <c r="B52" s="151">
        <v>43582093</v>
      </c>
      <c r="C52" s="151"/>
    </row>
    <row r="53" spans="1:3">
      <c r="A53" s="160" t="s">
        <v>651</v>
      </c>
      <c r="B53" s="151">
        <v>12729.51</v>
      </c>
      <c r="C53" s="151"/>
    </row>
    <row r="54" spans="1:3">
      <c r="A54" s="160" t="s">
        <v>650</v>
      </c>
      <c r="B54" s="151">
        <v>45722.75</v>
      </c>
      <c r="C54" s="151"/>
    </row>
    <row r="55" spans="1:3">
      <c r="A55" s="160" t="s">
        <v>649</v>
      </c>
      <c r="B55" s="151">
        <v>288825.33</v>
      </c>
      <c r="C55" s="151"/>
    </row>
    <row r="56" spans="1:3">
      <c r="A56" s="160" t="s">
        <v>648</v>
      </c>
      <c r="B56" s="151">
        <v>7068.13</v>
      </c>
      <c r="C56" s="151"/>
    </row>
    <row r="57" spans="1:3">
      <c r="A57" s="160" t="s">
        <v>729</v>
      </c>
      <c r="B57" s="151">
        <v>6981.44</v>
      </c>
      <c r="C57" s="151"/>
    </row>
    <row r="58" spans="1:3">
      <c r="A58" s="160" t="s">
        <v>647</v>
      </c>
      <c r="B58" s="151">
        <v>133577.54999999999</v>
      </c>
      <c r="C58" s="151"/>
    </row>
    <row r="59" spans="1:3">
      <c r="A59" s="160" t="s">
        <v>730</v>
      </c>
      <c r="B59" s="151">
        <v>3118.5</v>
      </c>
      <c r="C59" s="151"/>
    </row>
    <row r="60" spans="1:3">
      <c r="A60" s="160" t="s">
        <v>731</v>
      </c>
      <c r="B60" s="151">
        <v>0</v>
      </c>
      <c r="C60" s="151"/>
    </row>
    <row r="61" spans="1:3">
      <c r="A61" s="160" t="s">
        <v>646</v>
      </c>
      <c r="B61" s="151">
        <v>4090.19</v>
      </c>
      <c r="C61" s="151"/>
    </row>
    <row r="62" spans="1:3">
      <c r="A62" s="160" t="s">
        <v>645</v>
      </c>
      <c r="B62" s="151">
        <v>1816.66</v>
      </c>
      <c r="C62" s="151"/>
    </row>
    <row r="63" spans="1:3">
      <c r="A63" s="160" t="s">
        <v>644</v>
      </c>
      <c r="B63" s="151">
        <v>1723948.56</v>
      </c>
      <c r="C63" s="151"/>
    </row>
    <row r="64" spans="1:3">
      <c r="A64" s="160" t="s">
        <v>732</v>
      </c>
      <c r="B64" s="151">
        <v>1816.68</v>
      </c>
      <c r="C64" s="151"/>
    </row>
    <row r="65" spans="1:3">
      <c r="A65" s="160" t="s">
        <v>643</v>
      </c>
      <c r="B65" s="151">
        <v>156324.76</v>
      </c>
      <c r="C65" s="151"/>
    </row>
    <row r="66" spans="1:3">
      <c r="A66" s="160" t="s">
        <v>642</v>
      </c>
      <c r="B66" s="151">
        <v>10968.56</v>
      </c>
      <c r="C66" s="151"/>
    </row>
    <row r="67" spans="1:3">
      <c r="A67" s="160" t="s">
        <v>641</v>
      </c>
      <c r="B67" s="151">
        <v>0</v>
      </c>
      <c r="C67" s="151"/>
    </row>
    <row r="68" spans="1:3">
      <c r="A68" s="160" t="s">
        <v>733</v>
      </c>
      <c r="B68" s="151">
        <v>209488.57</v>
      </c>
      <c r="C68" s="151"/>
    </row>
    <row r="69" spans="1:3">
      <c r="A69" s="160" t="s">
        <v>640</v>
      </c>
      <c r="B69" s="151">
        <v>4093198.44</v>
      </c>
      <c r="C69" s="151"/>
    </row>
    <row r="70" spans="1:3">
      <c r="A70" s="160" t="s">
        <v>734</v>
      </c>
      <c r="B70" s="151">
        <v>0</v>
      </c>
      <c r="C70" s="151"/>
    </row>
    <row r="71" spans="1:3">
      <c r="A71" s="160" t="s">
        <v>735</v>
      </c>
      <c r="B71" s="151">
        <v>0</v>
      </c>
      <c r="C71" s="151"/>
    </row>
    <row r="72" spans="1:3">
      <c r="A72" s="160" t="s">
        <v>736</v>
      </c>
      <c r="B72" s="151">
        <v>291507.7</v>
      </c>
      <c r="C72" s="151"/>
    </row>
    <row r="73" spans="1:3">
      <c r="A73" s="160" t="s">
        <v>639</v>
      </c>
      <c r="B73" s="151">
        <v>408972.35</v>
      </c>
      <c r="C73" s="151"/>
    </row>
    <row r="74" spans="1:3">
      <c r="A74" s="160" t="s">
        <v>638</v>
      </c>
      <c r="B74" s="151">
        <v>46805.01</v>
      </c>
      <c r="C74" s="151"/>
    </row>
    <row r="75" spans="1:3">
      <c r="A75" s="160" t="s">
        <v>637</v>
      </c>
      <c r="B75" s="151">
        <v>78293.72</v>
      </c>
      <c r="C75" s="151"/>
    </row>
    <row r="76" spans="1:3">
      <c r="A76" s="160" t="s">
        <v>737</v>
      </c>
      <c r="B76" s="151">
        <v>40779.550000000003</v>
      </c>
      <c r="C76" s="151"/>
    </row>
    <row r="77" spans="1:3">
      <c r="A77" s="160" t="s">
        <v>636</v>
      </c>
      <c r="B77" s="151">
        <v>158293.87</v>
      </c>
      <c r="C77" s="151"/>
    </row>
    <row r="78" spans="1:3">
      <c r="A78" s="160" t="s">
        <v>635</v>
      </c>
      <c r="B78" s="151">
        <v>116911.22</v>
      </c>
      <c r="C78" s="151"/>
    </row>
    <row r="79" spans="1:3">
      <c r="A79" s="160" t="s">
        <v>634</v>
      </c>
      <c r="B79" s="151">
        <v>517262.36</v>
      </c>
      <c r="C79" s="151"/>
    </row>
    <row r="80" spans="1:3">
      <c r="A80" s="160" t="s">
        <v>633</v>
      </c>
      <c r="B80" s="151">
        <v>356376.27</v>
      </c>
      <c r="C80" s="151"/>
    </row>
    <row r="81" spans="1:3">
      <c r="A81" s="160" t="s">
        <v>632</v>
      </c>
      <c r="B81" s="151">
        <v>127440.59</v>
      </c>
      <c r="C81" s="151"/>
    </row>
    <row r="82" spans="1:3">
      <c r="A82" s="160" t="s">
        <v>631</v>
      </c>
      <c r="B82" s="151">
        <v>54500.78</v>
      </c>
      <c r="C82" s="151"/>
    </row>
    <row r="83" spans="1:3">
      <c r="A83" s="160" t="s">
        <v>630</v>
      </c>
      <c r="B83" s="151">
        <v>526173.05000000005</v>
      </c>
      <c r="C83" s="151"/>
    </row>
    <row r="84" spans="1:3">
      <c r="A84" s="160" t="s">
        <v>629</v>
      </c>
      <c r="B84" s="151">
        <v>97553.09</v>
      </c>
      <c r="C84" s="151"/>
    </row>
    <row r="85" spans="1:3">
      <c r="A85" s="160" t="s">
        <v>628</v>
      </c>
      <c r="B85" s="151">
        <v>0</v>
      </c>
      <c r="C85" s="151"/>
    </row>
    <row r="86" spans="1:3">
      <c r="A86" s="160" t="s">
        <v>627</v>
      </c>
      <c r="B86" s="151">
        <v>1679959.8</v>
      </c>
      <c r="C86" s="151"/>
    </row>
    <row r="87" spans="1:3">
      <c r="A87" s="160" t="s">
        <v>626</v>
      </c>
      <c r="B87" s="151">
        <v>134660.20000000001</v>
      </c>
      <c r="C87" s="151"/>
    </row>
    <row r="88" spans="1:3">
      <c r="A88" s="160" t="s">
        <v>625</v>
      </c>
      <c r="B88" s="151">
        <v>2864613.85</v>
      </c>
      <c r="C88" s="151"/>
    </row>
    <row r="89" spans="1:3">
      <c r="A89" s="160" t="s">
        <v>738</v>
      </c>
      <c r="B89" s="151">
        <v>35937.25</v>
      </c>
      <c r="C89" s="151"/>
    </row>
    <row r="90" spans="1:3">
      <c r="A90" s="160" t="s">
        <v>739</v>
      </c>
      <c r="B90" s="151">
        <v>22295.24</v>
      </c>
      <c r="C90" s="151"/>
    </row>
    <row r="91" spans="1:3">
      <c r="A91" s="160" t="s">
        <v>740</v>
      </c>
      <c r="B91" s="151">
        <v>2925.14</v>
      </c>
      <c r="C91" s="151"/>
    </row>
    <row r="92" spans="1:3">
      <c r="A92" s="160" t="s">
        <v>741</v>
      </c>
      <c r="B92" s="151">
        <v>2930.93</v>
      </c>
      <c r="C92" s="151"/>
    </row>
    <row r="93" spans="1:3">
      <c r="A93" s="160" t="s">
        <v>742</v>
      </c>
      <c r="B93" s="151">
        <v>59285.11</v>
      </c>
      <c r="C93" s="151"/>
    </row>
    <row r="94" spans="1:3">
      <c r="A94" s="160" t="s">
        <v>743</v>
      </c>
      <c r="B94" s="151">
        <v>900011.97</v>
      </c>
      <c r="C94" s="151"/>
    </row>
    <row r="95" spans="1:3">
      <c r="A95" s="160" t="s">
        <v>624</v>
      </c>
      <c r="B95" s="151">
        <v>24737.33</v>
      </c>
      <c r="C95" s="151"/>
    </row>
    <row r="96" spans="1:3">
      <c r="A96" s="160" t="s">
        <v>744</v>
      </c>
      <c r="B96" s="151">
        <v>-814311.09</v>
      </c>
      <c r="C96" s="151"/>
    </row>
    <row r="97" spans="1:3">
      <c r="A97" s="160" t="s">
        <v>44</v>
      </c>
      <c r="B97" s="151">
        <v>-814311.09</v>
      </c>
      <c r="C97" s="151"/>
    </row>
    <row r="98" spans="1:3">
      <c r="B98" s="151"/>
      <c r="C98" s="151"/>
    </row>
    <row r="99" spans="1:3">
      <c r="B99" s="151"/>
      <c r="C99" s="151"/>
    </row>
    <row r="100" spans="1:3">
      <c r="A100" s="90" t="s">
        <v>623</v>
      </c>
      <c r="B100" s="31"/>
      <c r="C100" s="151"/>
    </row>
    <row r="101" spans="1:3">
      <c r="A101" s="90" t="str">
        <f>+A15</f>
        <v>55700006  9810 - Green Power Renewable Credits</v>
      </c>
      <c r="B101" s="161">
        <f>-B15</f>
        <v>-4108514.92</v>
      </c>
      <c r="C101" s="151"/>
    </row>
    <row r="102" spans="1:3">
      <c r="A102" s="90" t="str">
        <f>+A51</f>
        <v>55700130  5360 - Deferred customer Portion - PCA</v>
      </c>
      <c r="B102" s="161">
        <f>-B51</f>
        <v>69842283.5</v>
      </c>
      <c r="C102" s="151"/>
    </row>
    <row r="103" spans="1:3">
      <c r="A103" s="90" t="str">
        <f>+A52</f>
        <v>55700138  PCA Amortization Recovery UE-200893</v>
      </c>
      <c r="B103" s="161">
        <f>-B52</f>
        <v>-43582093</v>
      </c>
      <c r="C103" s="151"/>
    </row>
    <row r="104" spans="1:3" ht="15.75" thickBot="1">
      <c r="A104" s="90"/>
      <c r="B104" s="33">
        <f>SUM(B101:B103)</f>
        <v>22151675.579999998</v>
      </c>
      <c r="C104" s="151"/>
    </row>
    <row r="105" spans="1:3" ht="15.75" thickTop="1">
      <c r="B105" s="151"/>
      <c r="C105" s="151"/>
    </row>
    <row r="106" spans="1:3">
      <c r="B106" s="151"/>
      <c r="C106" s="151"/>
    </row>
    <row r="107" spans="1:3">
      <c r="B107" s="151"/>
      <c r="C107" s="151"/>
    </row>
    <row r="108" spans="1:3">
      <c r="B108" s="151"/>
      <c r="C108" s="151"/>
    </row>
    <row r="109" spans="1:3">
      <c r="B109" s="151"/>
      <c r="C109" s="151"/>
    </row>
    <row r="110" spans="1:3">
      <c r="B110" s="151"/>
      <c r="C110" s="151"/>
    </row>
    <row r="111" spans="1:3">
      <c r="B111" s="151"/>
      <c r="C111" s="151"/>
    </row>
    <row r="112" spans="1:3">
      <c r="B112" s="151"/>
      <c r="C112" s="151"/>
    </row>
    <row r="113" spans="2:3">
      <c r="B113" s="151"/>
      <c r="C113" s="151"/>
    </row>
    <row r="114" spans="2:3">
      <c r="B114" s="151"/>
      <c r="C114" s="151"/>
    </row>
    <row r="115" spans="2:3">
      <c r="B115" s="151"/>
      <c r="C115" s="151"/>
    </row>
    <row r="116" spans="2:3">
      <c r="B116" s="151"/>
      <c r="C116" s="151"/>
    </row>
    <row r="117" spans="2:3">
      <c r="B117" s="151"/>
      <c r="C117" s="151"/>
    </row>
    <row r="118" spans="2:3">
      <c r="B118" s="151"/>
      <c r="C118" s="151"/>
    </row>
    <row r="119" spans="2:3">
      <c r="B119" s="151"/>
      <c r="C119" s="151"/>
    </row>
    <row r="120" spans="2:3">
      <c r="B120" s="151"/>
      <c r="C120" s="151"/>
    </row>
    <row r="121" spans="2:3">
      <c r="B121" s="151"/>
      <c r="C121" s="151"/>
    </row>
    <row r="122" spans="2:3">
      <c r="B122" s="151"/>
      <c r="C122" s="151"/>
    </row>
    <row r="123" spans="2:3">
      <c r="B123" s="151"/>
      <c r="C123" s="151"/>
    </row>
    <row r="124" spans="2:3">
      <c r="B124" s="151"/>
      <c r="C124" s="151"/>
    </row>
    <row r="125" spans="2:3">
      <c r="B125" s="151"/>
      <c r="C125" s="151"/>
    </row>
    <row r="126" spans="2:3">
      <c r="B126" s="151"/>
      <c r="C126" s="151"/>
    </row>
    <row r="127" spans="2:3">
      <c r="B127" s="151"/>
      <c r="C127" s="151"/>
    </row>
    <row r="128" spans="2:3">
      <c r="B128" s="151"/>
      <c r="C128" s="151"/>
    </row>
    <row r="129" spans="2:3">
      <c r="B129" s="151"/>
      <c r="C129" s="151"/>
    </row>
    <row r="130" spans="2:3">
      <c r="B130" s="151"/>
      <c r="C130" s="151"/>
    </row>
    <row r="131" spans="2:3">
      <c r="B131" s="151"/>
      <c r="C131" s="151"/>
    </row>
    <row r="132" spans="2:3">
      <c r="B132" s="151"/>
      <c r="C132" s="151"/>
    </row>
    <row r="133" spans="2:3">
      <c r="B133" s="151"/>
      <c r="C133" s="151"/>
    </row>
    <row r="134" spans="2:3">
      <c r="B134" s="151"/>
      <c r="C134" s="151"/>
    </row>
    <row r="135" spans="2:3">
      <c r="B135" s="151"/>
      <c r="C135" s="151"/>
    </row>
    <row r="136" spans="2:3">
      <c r="B136" s="151"/>
      <c r="C136" s="151"/>
    </row>
    <row r="137" spans="2:3">
      <c r="B137" s="151"/>
      <c r="C137" s="151"/>
    </row>
    <row r="138" spans="2:3">
      <c r="B138" s="151"/>
      <c r="C138" s="151"/>
    </row>
    <row r="139" spans="2:3">
      <c r="B139" s="151"/>
      <c r="C139" s="151"/>
    </row>
    <row r="140" spans="2:3">
      <c r="B140" s="151"/>
      <c r="C140" s="151"/>
    </row>
    <row r="141" spans="2:3">
      <c r="B141" s="151"/>
      <c r="C141" s="151"/>
    </row>
    <row r="142" spans="2:3">
      <c r="B142" s="151"/>
      <c r="C142" s="151"/>
    </row>
    <row r="143" spans="2:3">
      <c r="B143" s="151"/>
      <c r="C143" s="151"/>
    </row>
    <row r="144" spans="2:3">
      <c r="B144" s="151"/>
      <c r="C144" s="151"/>
    </row>
    <row r="145" spans="2:3">
      <c r="B145" s="151"/>
      <c r="C145" s="151"/>
    </row>
    <row r="146" spans="2:3">
      <c r="B146" s="151"/>
      <c r="C146" s="151"/>
    </row>
    <row r="147" spans="2:3">
      <c r="B147" s="151"/>
      <c r="C147" s="151"/>
    </row>
    <row r="148" spans="2:3">
      <c r="B148" s="151"/>
      <c r="C148" s="151"/>
    </row>
    <row r="149" spans="2:3">
      <c r="B149" s="151"/>
      <c r="C149" s="151"/>
    </row>
    <row r="150" spans="2:3">
      <c r="B150" s="151"/>
      <c r="C150" s="151"/>
    </row>
    <row r="151" spans="2:3">
      <c r="B151" s="151"/>
      <c r="C151" s="151"/>
    </row>
    <row r="152" spans="2:3">
      <c r="B152" s="151"/>
      <c r="C152" s="151"/>
    </row>
    <row r="153" spans="2:3">
      <c r="B153" s="151"/>
      <c r="C153" s="151"/>
    </row>
    <row r="154" spans="2:3">
      <c r="B154" s="151"/>
      <c r="C154" s="151"/>
    </row>
    <row r="155" spans="2:3">
      <c r="B155" s="151"/>
      <c r="C155" s="151"/>
    </row>
    <row r="156" spans="2:3">
      <c r="B156" s="151"/>
      <c r="C156" s="151"/>
    </row>
    <row r="157" spans="2:3">
      <c r="B157" s="151"/>
      <c r="C157" s="151"/>
    </row>
    <row r="158" spans="2:3">
      <c r="B158" s="151"/>
      <c r="C158" s="151"/>
    </row>
    <row r="159" spans="2:3">
      <c r="B159" s="151"/>
      <c r="C159" s="151"/>
    </row>
    <row r="160" spans="2:3">
      <c r="B160" s="151"/>
      <c r="C160" s="151"/>
    </row>
    <row r="161" spans="2:3">
      <c r="B161" s="151"/>
      <c r="C161" s="151"/>
    </row>
    <row r="162" spans="2:3">
      <c r="B162" s="151"/>
      <c r="C162" s="151"/>
    </row>
    <row r="163" spans="2:3">
      <c r="B163" s="151"/>
      <c r="C163" s="151"/>
    </row>
    <row r="164" spans="2:3">
      <c r="B164" s="151"/>
      <c r="C164" s="151"/>
    </row>
    <row r="165" spans="2:3">
      <c r="B165" s="151"/>
      <c r="C165" s="151"/>
    </row>
    <row r="166" spans="2:3">
      <c r="B166" s="151"/>
      <c r="C166" s="151"/>
    </row>
    <row r="167" spans="2:3">
      <c r="B167" s="151"/>
      <c r="C167" s="151"/>
    </row>
    <row r="168" spans="2:3">
      <c r="B168" s="151"/>
      <c r="C168" s="151"/>
    </row>
    <row r="169" spans="2:3">
      <c r="B169" s="151"/>
      <c r="C169" s="151"/>
    </row>
    <row r="170" spans="2:3">
      <c r="B170" s="151"/>
      <c r="C170" s="151"/>
    </row>
    <row r="171" spans="2:3">
      <c r="B171" s="151"/>
      <c r="C171" s="151"/>
    </row>
    <row r="172" spans="2:3">
      <c r="B172" s="151"/>
      <c r="C172" s="151"/>
    </row>
    <row r="173" spans="2:3">
      <c r="B173" s="151"/>
      <c r="C173" s="151"/>
    </row>
    <row r="174" spans="2:3">
      <c r="B174" s="151"/>
      <c r="C174" s="151"/>
    </row>
    <row r="175" spans="2:3">
      <c r="B175" s="151"/>
      <c r="C175" s="151"/>
    </row>
    <row r="176" spans="2:3">
      <c r="B176" s="151"/>
      <c r="C176" s="151"/>
    </row>
    <row r="177" spans="2:3">
      <c r="B177" s="151"/>
      <c r="C177" s="151"/>
    </row>
    <row r="178" spans="2:3">
      <c r="B178" s="151"/>
      <c r="C178" s="151"/>
    </row>
    <row r="179" spans="2:3">
      <c r="B179" s="151"/>
      <c r="C179" s="151"/>
    </row>
    <row r="180" spans="2:3">
      <c r="B180" s="151"/>
      <c r="C180" s="151"/>
    </row>
    <row r="181" spans="2:3">
      <c r="B181" s="151"/>
      <c r="C181" s="151"/>
    </row>
    <row r="182" spans="2:3">
      <c r="B182" s="151"/>
      <c r="C182" s="151"/>
    </row>
    <row r="183" spans="2:3">
      <c r="B183" s="151"/>
      <c r="C183" s="151"/>
    </row>
    <row r="184" spans="2:3">
      <c r="B184" s="151"/>
      <c r="C184" s="151"/>
    </row>
    <row r="185" spans="2:3">
      <c r="B185" s="151"/>
      <c r="C185" s="151"/>
    </row>
    <row r="186" spans="2:3">
      <c r="B186" s="151"/>
      <c r="C186" s="151"/>
    </row>
    <row r="187" spans="2:3">
      <c r="B187" s="151"/>
      <c r="C187" s="151"/>
    </row>
    <row r="188" spans="2:3">
      <c r="B188" s="151"/>
      <c r="C188" s="151"/>
    </row>
    <row r="189" spans="2:3">
      <c r="B189" s="151"/>
      <c r="C189" s="151"/>
    </row>
    <row r="190" spans="2:3">
      <c r="B190" s="151"/>
      <c r="C190" s="151"/>
    </row>
    <row r="191" spans="2:3">
      <c r="B191" s="151"/>
      <c r="C191" s="151"/>
    </row>
    <row r="192" spans="2:3">
      <c r="B192" s="151"/>
      <c r="C192" s="151"/>
    </row>
    <row r="193" spans="2:3">
      <c r="B193" s="151"/>
      <c r="C193" s="151"/>
    </row>
    <row r="194" spans="2:3">
      <c r="B194" s="151"/>
      <c r="C194" s="151"/>
    </row>
    <row r="195" spans="2:3">
      <c r="B195" s="151"/>
      <c r="C195" s="151"/>
    </row>
    <row r="196" spans="2:3">
      <c r="B196" s="151"/>
      <c r="C196" s="151"/>
    </row>
    <row r="197" spans="2:3">
      <c r="B197" s="151"/>
      <c r="C197" s="151"/>
    </row>
    <row r="198" spans="2:3">
      <c r="B198" s="151"/>
      <c r="C198" s="151"/>
    </row>
    <row r="199" spans="2:3">
      <c r="B199" s="151"/>
      <c r="C199" s="151"/>
    </row>
    <row r="200" spans="2:3">
      <c r="B200" s="151"/>
      <c r="C200" s="151"/>
    </row>
    <row r="201" spans="2:3">
      <c r="B201" s="151"/>
      <c r="C201" s="151"/>
    </row>
  </sheetData>
  <pageMargins left="0.7" right="0.7" top="0.75" bottom="0.75"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67"/>
  <sheetViews>
    <sheetView workbookViewId="0">
      <selection activeCell="B11" sqref="B11"/>
    </sheetView>
  </sheetViews>
  <sheetFormatPr defaultColWidth="9.140625" defaultRowHeight="15"/>
  <cols>
    <col min="1" max="1" width="32.140625" style="3" bestFit="1" customWidth="1"/>
    <col min="2" max="2" width="15.7109375" style="3" bestFit="1" customWidth="1"/>
    <col min="3" max="3" width="15" style="3" bestFit="1" customWidth="1"/>
    <col min="4" max="4" width="13.28515625" style="3" bestFit="1" customWidth="1"/>
    <col min="5" max="5" width="14.28515625" style="3" bestFit="1" customWidth="1"/>
    <col min="6" max="16384" width="9.140625" style="3"/>
  </cols>
  <sheetData>
    <row r="1" spans="1:10">
      <c r="A1" s="10" t="s">
        <v>193</v>
      </c>
    </row>
    <row r="2" spans="1:10">
      <c r="A2" s="10" t="s">
        <v>192</v>
      </c>
    </row>
    <row r="3" spans="1:10">
      <c r="A3" s="10" t="s">
        <v>763</v>
      </c>
    </row>
    <row r="4" spans="1:10">
      <c r="A4" s="10" t="s">
        <v>764</v>
      </c>
    </row>
    <row r="5" spans="1:10">
      <c r="A5" s="10"/>
    </row>
    <row r="6" spans="1:10">
      <c r="A6" s="30" t="s">
        <v>191</v>
      </c>
      <c r="B6" s="30" t="s">
        <v>190</v>
      </c>
      <c r="C6" s="30" t="s">
        <v>189</v>
      </c>
      <c r="D6" s="30" t="s">
        <v>188</v>
      </c>
      <c r="E6" s="30" t="s">
        <v>187</v>
      </c>
    </row>
    <row r="7" spans="1:10">
      <c r="A7" s="30" t="s">
        <v>765</v>
      </c>
      <c r="B7" s="31">
        <v>35548008.770000003</v>
      </c>
      <c r="C7" s="31">
        <v>350696.06</v>
      </c>
      <c r="D7" s="31">
        <v>1182121.3700000001</v>
      </c>
      <c r="E7" s="31">
        <v>34015191.340000004</v>
      </c>
      <c r="F7" s="14"/>
      <c r="G7" s="14"/>
      <c r="H7" s="14"/>
      <c r="I7" s="14"/>
      <c r="J7" s="14"/>
    </row>
    <row r="8" spans="1:10">
      <c r="A8" s="30" t="s">
        <v>766</v>
      </c>
      <c r="B8" s="31">
        <v>-36362319.859999999</v>
      </c>
      <c r="C8" s="31">
        <v>295460.19</v>
      </c>
      <c r="D8" s="31">
        <v>996089.08</v>
      </c>
      <c r="E8" s="31">
        <v>-37653869.130000003</v>
      </c>
      <c r="F8" s="14"/>
      <c r="G8" s="14"/>
      <c r="H8" s="14"/>
      <c r="I8" s="14"/>
      <c r="J8" s="14"/>
    </row>
    <row r="9" spans="1:10">
      <c r="A9" s="30"/>
      <c r="B9" s="32">
        <f>SUM(B7:B8)</f>
        <v>-814311.08999999613</v>
      </c>
      <c r="C9" s="32">
        <f t="shared" ref="C9:E9" si="0">SUM(C7:C8)</f>
        <v>646156.25</v>
      </c>
      <c r="D9" s="32">
        <f t="shared" si="0"/>
        <v>2178210.4500000002</v>
      </c>
      <c r="E9" s="32">
        <f t="shared" si="0"/>
        <v>-3638677.7899999991</v>
      </c>
      <c r="F9" s="14"/>
      <c r="G9" s="14"/>
      <c r="H9" s="14"/>
      <c r="I9" s="14"/>
      <c r="J9" s="14"/>
    </row>
    <row r="10" spans="1:10">
      <c r="B10" s="14"/>
      <c r="C10" s="14"/>
      <c r="D10" s="14"/>
      <c r="E10" s="14"/>
      <c r="F10" s="14"/>
      <c r="G10" s="14"/>
      <c r="H10" s="14"/>
      <c r="I10" s="14"/>
      <c r="J10" s="14"/>
    </row>
    <row r="11" spans="1:10">
      <c r="A11" s="30" t="s">
        <v>621</v>
      </c>
      <c r="B11" s="180">
        <f>+'TY 557'!B104</f>
        <v>22151675.579999998</v>
      </c>
      <c r="C11" s="181">
        <f>+C9</f>
        <v>646156.25</v>
      </c>
      <c r="D11" s="181">
        <f>+D9</f>
        <v>2178210.4500000002</v>
      </c>
      <c r="E11" s="14"/>
      <c r="F11" s="14"/>
      <c r="G11" s="14"/>
      <c r="H11" s="14"/>
      <c r="I11" s="14"/>
      <c r="J11" s="14"/>
    </row>
    <row r="12" spans="1:10">
      <c r="A12" s="30" t="s">
        <v>622</v>
      </c>
      <c r="B12"/>
      <c r="C12" s="91">
        <f>+C11/B11</f>
        <v>2.9169633135264616E-2</v>
      </c>
      <c r="D12" s="91">
        <f>+D11/B11</f>
        <v>9.8331633746326308E-2</v>
      </c>
      <c r="E12" s="14"/>
      <c r="F12" s="14"/>
      <c r="G12" s="14"/>
      <c r="H12" s="14"/>
      <c r="I12" s="14"/>
      <c r="J12" s="14"/>
    </row>
    <row r="13" spans="1:10">
      <c r="A13"/>
      <c r="B13"/>
      <c r="C13"/>
      <c r="D13"/>
      <c r="E13" s="14"/>
      <c r="F13" s="14"/>
      <c r="G13" s="14"/>
      <c r="H13" s="14"/>
      <c r="I13" s="14"/>
      <c r="J13" s="14"/>
    </row>
    <row r="14" spans="1:10">
      <c r="A14" s="93" t="s">
        <v>672</v>
      </c>
      <c r="B14" s="80">
        <f>+'Power cost summary'!$C$18*1000</f>
        <v>22547353.272656847</v>
      </c>
      <c r="C14" s="80">
        <f>+$B14*C$12</f>
        <v>657698.02313460829</v>
      </c>
      <c r="D14" s="80">
        <f>+$B14*D$12</f>
        <v>2217118.083955925</v>
      </c>
      <c r="E14" s="95">
        <f>SUM('Power Cost Bridge to A-1'!M21:N21)--SUM(C14:D14)</f>
        <v>0</v>
      </c>
      <c r="F14" s="94" t="s">
        <v>673</v>
      </c>
      <c r="G14" s="14"/>
      <c r="H14" s="14"/>
      <c r="I14" s="14"/>
      <c r="J14" s="14"/>
    </row>
    <row r="15" spans="1:10">
      <c r="A15" s="93" t="s">
        <v>688</v>
      </c>
      <c r="B15" s="80">
        <f>+'Power cost summary'!$D$18*1000</f>
        <v>23662411.399589054</v>
      </c>
      <c r="C15" s="80">
        <f t="shared" ref="C15:D15" si="1">+$B15*C$12</f>
        <v>690223.85962171608</v>
      </c>
      <c r="D15" s="80">
        <f t="shared" si="1"/>
        <v>2326763.5712992875</v>
      </c>
      <c r="E15" s="95">
        <f>SUM('Power Cost Bridge to A-1'!R21:S21)--SUM(C15:D15)</f>
        <v>0</v>
      </c>
      <c r="F15" s="94" t="s">
        <v>673</v>
      </c>
      <c r="G15" s="14"/>
      <c r="H15" s="14"/>
      <c r="I15" s="14"/>
      <c r="J15" s="14"/>
    </row>
    <row r="16" spans="1:10">
      <c r="A16"/>
      <c r="B16"/>
      <c r="C16"/>
      <c r="D16"/>
      <c r="E16"/>
      <c r="F16"/>
      <c r="G16" s="14"/>
      <c r="H16" s="14"/>
      <c r="I16" s="14"/>
      <c r="J16" s="14"/>
    </row>
    <row r="17" spans="1:10" ht="16.5" customHeight="1">
      <c r="A17"/>
      <c r="B17"/>
      <c r="C17"/>
      <c r="D17"/>
      <c r="E17"/>
      <c r="F17"/>
      <c r="G17" s="14"/>
      <c r="H17" s="14"/>
      <c r="I17" s="14"/>
      <c r="J17" s="14"/>
    </row>
    <row r="18" spans="1:10">
      <c r="A18"/>
      <c r="B18"/>
      <c r="C18"/>
      <c r="D18"/>
      <c r="E18"/>
      <c r="F18"/>
      <c r="G18" s="14"/>
      <c r="H18" s="14"/>
      <c r="I18" s="14"/>
      <c r="J18" s="14"/>
    </row>
    <row r="19" spans="1:10">
      <c r="A19"/>
      <c r="B19"/>
      <c r="C19"/>
      <c r="D19"/>
      <c r="E19"/>
      <c r="F19"/>
      <c r="G19" s="14"/>
      <c r="H19" s="14"/>
      <c r="I19" s="14"/>
      <c r="J19" s="14"/>
    </row>
    <row r="20" spans="1:10">
      <c r="A20"/>
      <c r="B20"/>
      <c r="C20"/>
      <c r="D20"/>
      <c r="E20"/>
      <c r="F20"/>
      <c r="G20" s="14"/>
      <c r="H20" s="14"/>
      <c r="I20" s="14"/>
      <c r="J20" s="14"/>
    </row>
    <row r="21" spans="1:10">
      <c r="A21"/>
      <c r="B21"/>
      <c r="C21"/>
      <c r="D21"/>
      <c r="E21"/>
      <c r="F21"/>
      <c r="G21" s="14"/>
      <c r="H21" s="14"/>
      <c r="I21" s="14"/>
      <c r="J21" s="14"/>
    </row>
    <row r="22" spans="1:10">
      <c r="A22"/>
      <c r="B22"/>
      <c r="C22"/>
      <c r="D22"/>
      <c r="E22"/>
      <c r="F22"/>
      <c r="G22" s="14"/>
      <c r="H22" s="14"/>
      <c r="I22" s="14"/>
      <c r="J22" s="14"/>
    </row>
    <row r="23" spans="1:10">
      <c r="A23"/>
      <c r="B23"/>
      <c r="C23"/>
      <c r="D23"/>
      <c r="E23"/>
      <c r="F23"/>
      <c r="G23" s="14"/>
      <c r="H23" s="14"/>
      <c r="I23" s="14"/>
      <c r="J23" s="14"/>
    </row>
    <row r="24" spans="1:10">
      <c r="A24"/>
      <c r="B24"/>
      <c r="C24"/>
      <c r="D24"/>
      <c r="E24"/>
      <c r="F24"/>
      <c r="G24" s="14"/>
      <c r="H24" s="14"/>
      <c r="I24" s="14"/>
      <c r="J24" s="14"/>
    </row>
    <row r="25" spans="1:10">
      <c r="B25" s="14"/>
      <c r="C25" s="14"/>
      <c r="D25" s="14"/>
      <c r="E25" s="14"/>
      <c r="F25" s="14"/>
      <c r="G25" s="14"/>
      <c r="H25" s="14"/>
      <c r="I25" s="14"/>
      <c r="J25" s="14"/>
    </row>
    <row r="26" spans="1:10">
      <c r="B26" s="14"/>
      <c r="C26" s="92"/>
      <c r="D26" s="14"/>
      <c r="E26" s="14"/>
      <c r="F26" s="14"/>
      <c r="G26" s="14"/>
      <c r="H26" s="14"/>
      <c r="I26" s="14"/>
      <c r="J26" s="14"/>
    </row>
    <row r="27" spans="1:10">
      <c r="B27" s="14"/>
      <c r="C27" s="179"/>
      <c r="D27" s="14"/>
      <c r="E27" s="14"/>
      <c r="F27" s="14"/>
      <c r="G27" s="14"/>
      <c r="H27" s="14"/>
      <c r="I27" s="14"/>
      <c r="J27" s="14"/>
    </row>
    <row r="28" spans="1:10">
      <c r="B28" s="14"/>
      <c r="C28" s="92"/>
      <c r="D28" s="14"/>
      <c r="E28" s="14"/>
      <c r="F28" s="14"/>
      <c r="G28" s="14"/>
      <c r="H28" s="14"/>
      <c r="I28" s="14"/>
      <c r="J28" s="14"/>
    </row>
    <row r="29" spans="1:10">
      <c r="B29" s="14"/>
      <c r="C29" s="14"/>
      <c r="D29" s="14"/>
      <c r="E29" s="14"/>
      <c r="F29" s="14"/>
      <c r="G29" s="14"/>
      <c r="H29" s="14"/>
      <c r="I29" s="14"/>
      <c r="J29" s="14"/>
    </row>
    <row r="30" spans="1:10">
      <c r="B30" s="14"/>
      <c r="C30" s="14"/>
      <c r="D30" s="14"/>
      <c r="E30" s="14"/>
      <c r="F30" s="14"/>
      <c r="G30" s="14"/>
      <c r="H30" s="14"/>
      <c r="I30" s="14"/>
      <c r="J30" s="14"/>
    </row>
    <row r="31" spans="1:10">
      <c r="B31" s="14"/>
      <c r="C31" s="14"/>
      <c r="D31" s="14"/>
      <c r="E31" s="14"/>
      <c r="F31" s="14"/>
      <c r="G31" s="14"/>
      <c r="H31" s="14"/>
      <c r="I31" s="14"/>
      <c r="J31" s="14"/>
    </row>
    <row r="32" spans="1:10">
      <c r="B32" s="14"/>
      <c r="C32" s="14"/>
      <c r="D32" s="14"/>
      <c r="E32" s="14"/>
      <c r="F32" s="14"/>
      <c r="G32" s="14"/>
      <c r="H32" s="14"/>
      <c r="I32" s="14"/>
      <c r="J32" s="14"/>
    </row>
    <row r="33" spans="2:10">
      <c r="B33" s="14"/>
      <c r="C33" s="14"/>
      <c r="D33" s="14"/>
      <c r="E33" s="14"/>
      <c r="F33" s="14"/>
      <c r="G33" s="14"/>
      <c r="H33" s="14"/>
      <c r="I33" s="14"/>
      <c r="J33" s="14"/>
    </row>
    <row r="34" spans="2:10">
      <c r="B34" s="14"/>
      <c r="C34" s="14"/>
      <c r="D34" s="14"/>
      <c r="E34" s="14"/>
      <c r="F34" s="14"/>
      <c r="G34" s="14"/>
      <c r="H34" s="14"/>
      <c r="I34" s="14"/>
      <c r="J34" s="14"/>
    </row>
    <row r="35" spans="2:10">
      <c r="B35" s="14"/>
      <c r="C35" s="14"/>
      <c r="D35" s="14"/>
      <c r="E35" s="14"/>
      <c r="F35" s="14"/>
      <c r="G35" s="14"/>
      <c r="H35" s="14"/>
      <c r="I35" s="14"/>
      <c r="J35" s="14"/>
    </row>
    <row r="36" spans="2:10">
      <c r="B36" s="14"/>
      <c r="C36" s="14"/>
      <c r="D36" s="14"/>
      <c r="E36" s="14"/>
      <c r="F36" s="14"/>
      <c r="G36" s="14"/>
      <c r="H36" s="14"/>
      <c r="I36" s="14"/>
      <c r="J36" s="14"/>
    </row>
    <row r="37" spans="2:10">
      <c r="B37" s="14"/>
      <c r="C37" s="14"/>
      <c r="D37" s="14"/>
      <c r="E37" s="14"/>
      <c r="F37" s="14"/>
      <c r="G37" s="14"/>
      <c r="H37" s="14"/>
      <c r="I37" s="14"/>
      <c r="J37" s="14"/>
    </row>
    <row r="38" spans="2:10">
      <c r="B38" s="14"/>
      <c r="C38" s="14"/>
      <c r="D38" s="14"/>
      <c r="E38" s="14"/>
      <c r="F38" s="14"/>
      <c r="G38" s="14"/>
      <c r="H38" s="14"/>
      <c r="I38" s="14"/>
      <c r="J38" s="14"/>
    </row>
    <row r="39" spans="2:10">
      <c r="B39" s="14"/>
      <c r="C39" s="14"/>
      <c r="D39" s="14"/>
      <c r="E39" s="14"/>
      <c r="F39" s="14"/>
      <c r="G39" s="14"/>
      <c r="H39" s="14"/>
      <c r="I39" s="14"/>
      <c r="J39" s="14"/>
    </row>
    <row r="40" spans="2:10">
      <c r="B40" s="14"/>
      <c r="C40" s="14"/>
      <c r="D40" s="14"/>
      <c r="E40" s="14"/>
      <c r="F40" s="14"/>
      <c r="G40" s="14"/>
      <c r="H40" s="14"/>
      <c r="I40" s="14"/>
      <c r="J40" s="14"/>
    </row>
    <row r="41" spans="2:10">
      <c r="B41" s="14"/>
      <c r="C41" s="14"/>
      <c r="D41" s="14"/>
      <c r="E41" s="14"/>
      <c r="F41" s="14"/>
      <c r="G41" s="14"/>
      <c r="H41" s="14"/>
      <c r="I41" s="14"/>
      <c r="J41" s="14"/>
    </row>
    <row r="42" spans="2:10">
      <c r="B42" s="14"/>
      <c r="C42" s="14"/>
      <c r="D42" s="14"/>
      <c r="E42" s="14"/>
      <c r="F42" s="14"/>
      <c r="G42" s="14"/>
      <c r="H42" s="14"/>
      <c r="I42" s="14"/>
      <c r="J42" s="14"/>
    </row>
    <row r="43" spans="2:10">
      <c r="B43" s="14"/>
      <c r="C43" s="14"/>
      <c r="D43" s="14"/>
      <c r="E43" s="14"/>
      <c r="F43" s="14"/>
      <c r="G43" s="14"/>
      <c r="H43" s="14"/>
      <c r="I43" s="14"/>
      <c r="J43" s="14"/>
    </row>
    <row r="44" spans="2:10">
      <c r="B44" s="14"/>
      <c r="C44" s="14"/>
      <c r="D44" s="14"/>
      <c r="E44" s="14"/>
      <c r="F44" s="14"/>
      <c r="G44" s="14"/>
      <c r="H44" s="14"/>
      <c r="I44" s="14"/>
      <c r="J44" s="14"/>
    </row>
    <row r="45" spans="2:10">
      <c r="B45" s="14"/>
      <c r="C45" s="14"/>
      <c r="D45" s="14"/>
      <c r="E45" s="14"/>
      <c r="F45" s="14"/>
      <c r="G45" s="14"/>
      <c r="H45" s="14"/>
      <c r="I45" s="14"/>
      <c r="J45" s="14"/>
    </row>
    <row r="46" spans="2:10">
      <c r="B46" s="14"/>
      <c r="C46" s="14"/>
      <c r="D46" s="14"/>
      <c r="E46" s="14"/>
      <c r="F46" s="14"/>
      <c r="G46" s="14"/>
      <c r="H46" s="14"/>
      <c r="I46" s="14"/>
      <c r="J46" s="14"/>
    </row>
    <row r="47" spans="2:10">
      <c r="B47" s="14"/>
      <c r="C47" s="14"/>
      <c r="D47" s="14"/>
      <c r="E47" s="14"/>
      <c r="F47" s="14"/>
      <c r="G47" s="14"/>
      <c r="H47" s="14"/>
      <c r="I47" s="14"/>
      <c r="J47" s="14"/>
    </row>
    <row r="48" spans="2:10">
      <c r="B48" s="14"/>
      <c r="C48" s="14"/>
      <c r="D48" s="14"/>
      <c r="E48" s="14"/>
      <c r="F48" s="14"/>
      <c r="G48" s="14"/>
      <c r="H48" s="14"/>
      <c r="I48" s="14"/>
      <c r="J48" s="14"/>
    </row>
    <row r="49" spans="2:10">
      <c r="B49" s="14"/>
      <c r="C49" s="14"/>
      <c r="D49" s="14"/>
      <c r="E49" s="14"/>
      <c r="F49" s="14"/>
      <c r="G49" s="14"/>
      <c r="H49" s="14"/>
      <c r="I49" s="14"/>
      <c r="J49" s="14"/>
    </row>
    <row r="50" spans="2:10">
      <c r="B50" s="14"/>
      <c r="C50" s="14"/>
      <c r="D50" s="14"/>
      <c r="E50" s="14"/>
      <c r="F50" s="14"/>
      <c r="G50" s="14"/>
      <c r="H50" s="14"/>
      <c r="I50" s="14"/>
      <c r="J50" s="14"/>
    </row>
    <row r="51" spans="2:10">
      <c r="B51" s="14"/>
      <c r="C51" s="14"/>
      <c r="D51" s="14"/>
      <c r="E51" s="14"/>
      <c r="F51" s="14"/>
      <c r="G51" s="14"/>
      <c r="H51" s="14"/>
      <c r="I51" s="14"/>
      <c r="J51" s="14"/>
    </row>
    <row r="52" spans="2:10">
      <c r="B52" s="14"/>
      <c r="C52" s="14"/>
      <c r="D52" s="14"/>
      <c r="E52" s="14"/>
      <c r="F52" s="14"/>
      <c r="G52" s="14"/>
      <c r="H52" s="14"/>
      <c r="I52" s="14"/>
      <c r="J52" s="14"/>
    </row>
    <row r="53" spans="2:10">
      <c r="B53" s="14"/>
      <c r="C53" s="14"/>
      <c r="D53" s="14"/>
      <c r="E53" s="14"/>
      <c r="F53" s="14"/>
      <c r="G53" s="14"/>
      <c r="H53" s="14"/>
      <c r="I53" s="14"/>
      <c r="J53" s="14"/>
    </row>
    <row r="54" spans="2:10">
      <c r="B54" s="14"/>
      <c r="C54" s="14"/>
      <c r="D54" s="14"/>
      <c r="E54" s="14"/>
      <c r="F54" s="14"/>
      <c r="G54" s="14"/>
      <c r="H54" s="14"/>
      <c r="I54" s="14"/>
      <c r="J54" s="14"/>
    </row>
    <row r="55" spans="2:10">
      <c r="B55" s="14"/>
      <c r="C55" s="14"/>
      <c r="D55" s="14"/>
      <c r="E55" s="14"/>
      <c r="F55" s="14"/>
      <c r="G55" s="14"/>
      <c r="H55" s="14"/>
      <c r="I55" s="14"/>
      <c r="J55" s="14"/>
    </row>
    <row r="56" spans="2:10">
      <c r="B56" s="14"/>
      <c r="C56" s="14"/>
      <c r="D56" s="14"/>
      <c r="E56" s="14"/>
      <c r="F56" s="14"/>
      <c r="G56" s="14"/>
      <c r="H56" s="14"/>
      <c r="I56" s="14"/>
      <c r="J56" s="14"/>
    </row>
    <row r="57" spans="2:10">
      <c r="B57" s="14"/>
      <c r="C57" s="14"/>
      <c r="D57" s="14"/>
      <c r="E57" s="14"/>
      <c r="F57" s="14"/>
      <c r="G57" s="14"/>
      <c r="H57" s="14"/>
      <c r="I57" s="14"/>
      <c r="J57" s="14"/>
    </row>
    <row r="58" spans="2:10">
      <c r="B58" s="14"/>
      <c r="C58" s="14"/>
      <c r="D58" s="14"/>
      <c r="E58" s="14"/>
      <c r="F58" s="14"/>
      <c r="G58" s="14"/>
      <c r="H58" s="14"/>
      <c r="I58" s="14"/>
      <c r="J58" s="14"/>
    </row>
    <row r="59" spans="2:10">
      <c r="B59" s="14"/>
      <c r="C59" s="14"/>
      <c r="D59" s="14"/>
      <c r="E59" s="14"/>
      <c r="F59" s="14"/>
      <c r="G59" s="14"/>
      <c r="H59" s="14"/>
      <c r="I59" s="14"/>
      <c r="J59" s="14"/>
    </row>
    <row r="60" spans="2:10">
      <c r="B60" s="14"/>
      <c r="C60" s="14"/>
      <c r="D60" s="14"/>
      <c r="E60" s="14"/>
      <c r="F60" s="14"/>
      <c r="G60" s="14"/>
      <c r="H60" s="14"/>
      <c r="I60" s="14"/>
      <c r="J60" s="14"/>
    </row>
    <row r="61" spans="2:10">
      <c r="B61" s="14"/>
      <c r="C61" s="14"/>
      <c r="D61" s="14"/>
      <c r="E61" s="14"/>
      <c r="F61" s="14"/>
      <c r="G61" s="14"/>
      <c r="H61" s="14"/>
      <c r="I61" s="14"/>
      <c r="J61" s="14"/>
    </row>
    <row r="62" spans="2:10">
      <c r="B62" s="14"/>
      <c r="C62" s="14"/>
      <c r="D62" s="14"/>
      <c r="E62" s="14"/>
      <c r="F62" s="14"/>
      <c r="G62" s="14"/>
      <c r="H62" s="14"/>
      <c r="I62" s="14"/>
      <c r="J62" s="14"/>
    </row>
    <row r="63" spans="2:10">
      <c r="B63" s="14"/>
      <c r="C63" s="14"/>
      <c r="D63" s="14"/>
      <c r="E63" s="14"/>
      <c r="F63" s="14"/>
      <c r="G63" s="14"/>
      <c r="H63" s="14"/>
      <c r="I63" s="14"/>
      <c r="J63" s="14"/>
    </row>
    <row r="64" spans="2:10">
      <c r="B64" s="14"/>
      <c r="C64" s="14"/>
      <c r="D64" s="14"/>
      <c r="E64" s="14"/>
      <c r="F64" s="14"/>
      <c r="G64" s="14"/>
      <c r="H64" s="14"/>
      <c r="I64" s="14"/>
      <c r="J64" s="14"/>
    </row>
    <row r="65" spans="2:10">
      <c r="B65" s="14"/>
      <c r="C65" s="14"/>
      <c r="D65" s="14"/>
      <c r="E65" s="14"/>
      <c r="F65" s="14"/>
      <c r="G65" s="14"/>
      <c r="H65" s="14"/>
      <c r="I65" s="14"/>
      <c r="J65" s="14"/>
    </row>
    <row r="66" spans="2:10">
      <c r="B66" s="14"/>
      <c r="C66" s="14"/>
      <c r="D66" s="14"/>
      <c r="E66" s="14"/>
      <c r="F66" s="14"/>
      <c r="G66" s="14"/>
      <c r="H66" s="14"/>
      <c r="I66" s="14"/>
      <c r="J66" s="14"/>
    </row>
    <row r="67" spans="2:10">
      <c r="B67" s="14"/>
      <c r="C67" s="14"/>
      <c r="D67" s="14"/>
      <c r="E67" s="14"/>
      <c r="F67" s="14"/>
      <c r="G67" s="14"/>
      <c r="H67" s="14"/>
      <c r="I67" s="14"/>
      <c r="J67" s="14"/>
    </row>
  </sheetData>
  <pageMargins left="0.7" right="0.7" top="0.75" bottom="0.75" header="0.3" footer="0.3"/>
  <pageSetup orientation="portrait" horizontalDpi="360" verticalDpi="360"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T226"/>
  <sheetViews>
    <sheetView workbookViewId="0">
      <pane xSplit="5" ySplit="11" topLeftCell="F135" activePane="bottomRight" state="frozen"/>
      <selection pane="topRight" activeCell="F1" sqref="F1"/>
      <selection pane="bottomLeft" activeCell="A12" sqref="A12"/>
      <selection pane="bottomRight" activeCell="I4" sqref="I4"/>
    </sheetView>
  </sheetViews>
  <sheetFormatPr defaultColWidth="9.140625" defaultRowHeight="12"/>
  <cols>
    <col min="1" max="1" width="5" style="693" customWidth="1"/>
    <col min="2" max="2" width="13.28515625" style="693" bestFit="1" customWidth="1"/>
    <col min="3" max="3" width="29.7109375" style="693" customWidth="1"/>
    <col min="4" max="4" width="5.85546875" style="694" customWidth="1"/>
    <col min="5" max="5" width="18.5703125" style="693" customWidth="1"/>
    <col min="6" max="6" width="11.5703125" style="693" customWidth="1"/>
    <col min="7" max="7" width="11.42578125" style="693" customWidth="1"/>
    <col min="8" max="8" width="12.5703125" style="693" customWidth="1"/>
    <col min="9" max="9" width="10.7109375" style="693" customWidth="1"/>
    <col min="10" max="11" width="11.42578125" style="693" customWidth="1"/>
    <col min="12" max="12" width="11" style="693" customWidth="1"/>
    <col min="13" max="13" width="2.85546875" style="693" customWidth="1"/>
    <col min="14" max="14" width="12" style="693" customWidth="1"/>
    <col min="15" max="15" width="11.5703125" style="693" customWidth="1"/>
    <col min="16" max="16" width="10.28515625" style="693" customWidth="1"/>
    <col min="17" max="17" width="11.5703125" style="693" customWidth="1"/>
    <col min="18" max="19" width="10.28515625" style="693" customWidth="1"/>
    <col min="20" max="20" width="11.28515625" style="693" customWidth="1"/>
    <col min="21" max="16384" width="9.140625" style="693"/>
  </cols>
  <sheetData>
    <row r="1" spans="2:20">
      <c r="F1" s="694">
        <v>2025</v>
      </c>
      <c r="G1" s="694">
        <v>2026</v>
      </c>
      <c r="I1" s="736">
        <v>2025</v>
      </c>
      <c r="J1" s="736">
        <v>2026</v>
      </c>
      <c r="K1" s="737"/>
    </row>
    <row r="2" spans="2:20">
      <c r="E2" s="693" t="s">
        <v>248</v>
      </c>
      <c r="F2" s="695">
        <f>-H7</f>
        <v>-10190792.10368894</v>
      </c>
      <c r="G2" s="695">
        <f>-P7</f>
        <v>-10545302.676374098</v>
      </c>
      <c r="I2" s="738">
        <f>SUM(G7:I7)</f>
        <v>104796803.61800535</v>
      </c>
      <c r="J2" s="738">
        <f>SUM(O7:Q7)</f>
        <v>113891261.33194031</v>
      </c>
      <c r="K2" s="737" t="s">
        <v>1133</v>
      </c>
    </row>
    <row r="3" spans="2:20">
      <c r="E3" s="693" t="s">
        <v>944</v>
      </c>
      <c r="F3" s="695">
        <f>-I7</f>
        <v>-2098504.307667959</v>
      </c>
      <c r="G3" s="695">
        <f>-Q7</f>
        <v>-2171532.5570008564</v>
      </c>
      <c r="I3" s="739">
        <v>7120115.1054374008</v>
      </c>
      <c r="J3" s="739">
        <v>8240368.6821288932</v>
      </c>
      <c r="K3" s="737" t="s">
        <v>1134</v>
      </c>
    </row>
    <row r="4" spans="2:20">
      <c r="I4" s="738">
        <v>301652</v>
      </c>
      <c r="J4" s="739">
        <v>43315</v>
      </c>
      <c r="K4" s="737" t="s">
        <v>106</v>
      </c>
      <c r="Q4" s="695"/>
    </row>
    <row r="5" spans="2:20" ht="12.75" thickBot="1">
      <c r="I5" s="740">
        <f>SUM(I2:I4)</f>
        <v>112218570.72344275</v>
      </c>
      <c r="J5" s="740">
        <f>SUM(J2:J4)</f>
        <v>122174945.0140692</v>
      </c>
      <c r="K5" s="737" t="s">
        <v>1136</v>
      </c>
      <c r="Q5" s="695"/>
    </row>
    <row r="6" spans="2:20" ht="24.75" customHeight="1" thickTop="1">
      <c r="I6" s="735">
        <v>-3.7067949771881104E-2</v>
      </c>
      <c r="J6" s="735">
        <v>-4.1032806038856506E-2</v>
      </c>
      <c r="K6" s="741" t="s">
        <v>1135</v>
      </c>
      <c r="Q6" s="695"/>
    </row>
    <row r="7" spans="2:20">
      <c r="F7" s="695">
        <f>SUM(F12:F226)</f>
        <v>141815100.65268469</v>
      </c>
      <c r="G7" s="695">
        <f t="shared" ref="G7:T7" si="0">SUM(G12:G226)</f>
        <v>92507507.206648454</v>
      </c>
      <c r="H7" s="695">
        <f t="shared" si="0"/>
        <v>10190792.10368894</v>
      </c>
      <c r="I7" s="695">
        <f t="shared" si="0"/>
        <v>2098504.307667959</v>
      </c>
      <c r="J7" s="695">
        <f t="shared" si="0"/>
        <v>35008162.204972878</v>
      </c>
      <c r="K7" s="695">
        <f t="shared" si="0"/>
        <v>1684750.7048701684</v>
      </c>
      <c r="L7" s="695">
        <f t="shared" si="0"/>
        <v>325384.12483634247</v>
      </c>
      <c r="N7" s="695">
        <f>SUM(N12:N226)</f>
        <v>128534770.03878184</v>
      </c>
      <c r="O7" s="695">
        <f t="shared" si="0"/>
        <v>101174426.09856535</v>
      </c>
      <c r="P7" s="695">
        <f t="shared" si="0"/>
        <v>10545302.676374098</v>
      </c>
      <c r="Q7" s="695">
        <f>SUM(Q12:Q226)</f>
        <v>2171532.5570008564</v>
      </c>
      <c r="R7" s="695">
        <f t="shared" si="0"/>
        <v>12602280.032025594</v>
      </c>
      <c r="S7" s="695">
        <f t="shared" si="0"/>
        <v>1710809.2288463127</v>
      </c>
      <c r="T7" s="695">
        <f t="shared" si="0"/>
        <v>330419.44596964517</v>
      </c>
    </row>
    <row r="8" spans="2:20">
      <c r="F8" s="696">
        <v>0</v>
      </c>
      <c r="G8" s="696">
        <v>0</v>
      </c>
      <c r="H8" s="696">
        <v>0</v>
      </c>
      <c r="I8" s="696">
        <v>0</v>
      </c>
      <c r="J8" s="696">
        <v>0</v>
      </c>
      <c r="K8" s="696">
        <v>0</v>
      </c>
      <c r="L8" s="696">
        <v>0</v>
      </c>
      <c r="M8" s="697"/>
      <c r="N8" s="696">
        <v>0</v>
      </c>
      <c r="O8" s="696">
        <v>0</v>
      </c>
      <c r="P8" s="696">
        <v>0</v>
      </c>
      <c r="Q8" s="696">
        <v>0</v>
      </c>
      <c r="R8" s="696">
        <v>0</v>
      </c>
      <c r="S8" s="696">
        <v>0</v>
      </c>
      <c r="T8" s="696">
        <v>0</v>
      </c>
    </row>
    <row r="9" spans="2:20" ht="12.75" thickBot="1"/>
    <row r="10" spans="2:20" ht="12.75" thickBot="1">
      <c r="F10" s="1082" t="s">
        <v>945</v>
      </c>
      <c r="G10" s="1083"/>
      <c r="H10" s="1083"/>
      <c r="I10" s="1083"/>
      <c r="J10" s="1083"/>
      <c r="K10" s="1083"/>
      <c r="L10" s="1084"/>
      <c r="N10" s="698" t="s">
        <v>946</v>
      </c>
      <c r="O10" s="699"/>
      <c r="P10" s="699"/>
      <c r="Q10" s="699"/>
      <c r="R10" s="699"/>
      <c r="S10" s="699"/>
      <c r="T10" s="700"/>
    </row>
    <row r="11" spans="2:20" ht="50.25" customHeight="1" thickBot="1">
      <c r="B11" s="701" t="s">
        <v>947</v>
      </c>
      <c r="C11" s="702" t="s">
        <v>948</v>
      </c>
      <c r="D11" s="703" t="s">
        <v>949</v>
      </c>
      <c r="E11" s="704" t="s">
        <v>326</v>
      </c>
      <c r="F11" s="705" t="s">
        <v>950</v>
      </c>
      <c r="G11" s="706" t="s">
        <v>951</v>
      </c>
      <c r="H11" s="707" t="s">
        <v>952</v>
      </c>
      <c r="I11" s="707" t="s">
        <v>953</v>
      </c>
      <c r="J11" s="707" t="s">
        <v>954</v>
      </c>
      <c r="K11" s="708" t="s">
        <v>955</v>
      </c>
      <c r="L11" s="708" t="s">
        <v>956</v>
      </c>
      <c r="N11" s="705" t="s">
        <v>950</v>
      </c>
      <c r="O11" s="707" t="s">
        <v>951</v>
      </c>
      <c r="P11" s="707" t="s">
        <v>952</v>
      </c>
      <c r="Q11" s="707" t="s">
        <v>957</v>
      </c>
      <c r="R11" s="707" t="s">
        <v>954</v>
      </c>
      <c r="S11" s="708" t="s">
        <v>955</v>
      </c>
      <c r="T11" s="708" t="s">
        <v>956</v>
      </c>
    </row>
    <row r="12" spans="2:20">
      <c r="B12" s="709" t="s">
        <v>958</v>
      </c>
      <c r="C12" s="710" t="s">
        <v>959</v>
      </c>
      <c r="D12" s="711">
        <v>5012</v>
      </c>
      <c r="E12" s="712" t="s">
        <v>604</v>
      </c>
      <c r="F12" s="713">
        <v>0</v>
      </c>
      <c r="G12" s="714">
        <v>0</v>
      </c>
      <c r="H12" s="714">
        <v>0</v>
      </c>
      <c r="I12" s="714">
        <v>0</v>
      </c>
      <c r="J12" s="714">
        <v>0</v>
      </c>
      <c r="K12" s="714">
        <v>0</v>
      </c>
      <c r="L12" s="715">
        <v>0</v>
      </c>
      <c r="N12" s="713">
        <v>0</v>
      </c>
      <c r="O12" s="714">
        <v>0</v>
      </c>
      <c r="P12" s="714">
        <v>0</v>
      </c>
      <c r="Q12" s="714">
        <v>0</v>
      </c>
      <c r="R12" s="714">
        <v>0</v>
      </c>
      <c r="S12" s="714">
        <v>0</v>
      </c>
      <c r="T12" s="715">
        <v>0</v>
      </c>
    </row>
    <row r="13" spans="2:20">
      <c r="B13" s="716" t="s">
        <v>960</v>
      </c>
      <c r="C13" s="717" t="s">
        <v>961</v>
      </c>
      <c r="D13" s="718">
        <v>5012</v>
      </c>
      <c r="E13" s="719" t="s">
        <v>604</v>
      </c>
      <c r="F13" s="720">
        <v>2506000</v>
      </c>
      <c r="G13" s="695">
        <v>0</v>
      </c>
      <c r="H13" s="695">
        <v>0</v>
      </c>
      <c r="I13" s="695">
        <v>0</v>
      </c>
      <c r="J13" s="695">
        <v>2506000</v>
      </c>
      <c r="K13" s="695">
        <v>0</v>
      </c>
      <c r="L13" s="721">
        <v>0</v>
      </c>
      <c r="N13" s="720">
        <v>2519300</v>
      </c>
      <c r="O13" s="695">
        <v>0</v>
      </c>
      <c r="P13" s="695">
        <v>0</v>
      </c>
      <c r="Q13" s="695">
        <v>0</v>
      </c>
      <c r="R13" s="695">
        <v>2519300</v>
      </c>
      <c r="S13" s="695">
        <v>0</v>
      </c>
      <c r="T13" s="721">
        <v>0</v>
      </c>
    </row>
    <row r="14" spans="2:20">
      <c r="B14" s="716" t="s">
        <v>962</v>
      </c>
      <c r="C14" s="717" t="s">
        <v>963</v>
      </c>
      <c r="D14" s="718">
        <v>5012</v>
      </c>
      <c r="E14" s="719" t="s">
        <v>604</v>
      </c>
      <c r="F14" s="720">
        <v>1176012.9358871435</v>
      </c>
      <c r="G14" s="695">
        <v>359447.42565424036</v>
      </c>
      <c r="H14" s="695">
        <v>299014.0754401001</v>
      </c>
      <c r="I14" s="695">
        <v>57727.229314900011</v>
      </c>
      <c r="J14" s="695">
        <v>441048.34733290289</v>
      </c>
      <c r="K14" s="695">
        <v>15737.582917899999</v>
      </c>
      <c r="L14" s="721">
        <v>3038.2752271000004</v>
      </c>
      <c r="N14" s="720">
        <v>1215420.0288171433</v>
      </c>
      <c r="O14" s="695">
        <v>539740.70146631927</v>
      </c>
      <c r="P14" s="695">
        <v>309480.01622160012</v>
      </c>
      <c r="Q14" s="695">
        <v>59747.768858400013</v>
      </c>
      <c r="R14" s="695">
        <v>287018.50095082377</v>
      </c>
      <c r="S14" s="695">
        <v>16288.421906400001</v>
      </c>
      <c r="T14" s="721">
        <v>3144.6194135999999</v>
      </c>
    </row>
    <row r="15" spans="2:20">
      <c r="B15" s="716" t="s">
        <v>607</v>
      </c>
      <c r="C15" s="717" t="s">
        <v>608</v>
      </c>
      <c r="D15" s="718">
        <v>5012</v>
      </c>
      <c r="E15" s="719" t="s">
        <v>604</v>
      </c>
      <c r="F15" s="720">
        <v>12765546.734788701</v>
      </c>
      <c r="G15" s="695">
        <v>0</v>
      </c>
      <c r="H15" s="695">
        <v>0</v>
      </c>
      <c r="I15" s="695">
        <v>0</v>
      </c>
      <c r="J15" s="695">
        <v>12765546.734788701</v>
      </c>
      <c r="K15" s="695">
        <v>0</v>
      </c>
      <c r="L15" s="721">
        <v>0</v>
      </c>
      <c r="N15" s="720">
        <v>0</v>
      </c>
      <c r="O15" s="695">
        <v>0</v>
      </c>
      <c r="P15" s="695">
        <v>0</v>
      </c>
      <c r="Q15" s="695">
        <v>0</v>
      </c>
      <c r="R15" s="695">
        <v>0</v>
      </c>
      <c r="S15" s="695">
        <v>0</v>
      </c>
      <c r="T15" s="721">
        <v>0</v>
      </c>
    </row>
    <row r="16" spans="2:20">
      <c r="B16" s="716" t="s">
        <v>609</v>
      </c>
      <c r="C16" s="717" t="s">
        <v>610</v>
      </c>
      <c r="D16" s="718">
        <v>5012</v>
      </c>
      <c r="E16" s="719" t="s">
        <v>604</v>
      </c>
      <c r="F16" s="720">
        <v>10999274.652760999</v>
      </c>
      <c r="G16" s="695">
        <v>0</v>
      </c>
      <c r="H16" s="695">
        <v>0</v>
      </c>
      <c r="I16" s="695">
        <v>0</v>
      </c>
      <c r="J16" s="695">
        <v>10999274.652760999</v>
      </c>
      <c r="K16" s="695">
        <v>0</v>
      </c>
      <c r="L16" s="721">
        <v>0</v>
      </c>
      <c r="N16" s="720">
        <v>847000.00000000012</v>
      </c>
      <c r="O16" s="695">
        <v>0</v>
      </c>
      <c r="P16" s="695">
        <v>0</v>
      </c>
      <c r="Q16" s="695">
        <v>0</v>
      </c>
      <c r="R16" s="695">
        <v>847000.00000000012</v>
      </c>
      <c r="S16" s="695">
        <v>0</v>
      </c>
      <c r="T16" s="721">
        <v>0</v>
      </c>
    </row>
    <row r="17" spans="2:20">
      <c r="B17" s="716" t="s">
        <v>964</v>
      </c>
      <c r="C17" s="717" t="s">
        <v>965</v>
      </c>
      <c r="D17" s="718">
        <v>5020</v>
      </c>
      <c r="E17" s="719" t="s">
        <v>966</v>
      </c>
      <c r="F17" s="720">
        <v>3052960.8131039999</v>
      </c>
      <c r="G17" s="695">
        <v>393202.63958417886</v>
      </c>
      <c r="H17" s="695">
        <v>39155.383516000009</v>
      </c>
      <c r="I17" s="695">
        <v>7559.2822840000017</v>
      </c>
      <c r="J17" s="695">
        <v>2613043.5077198213</v>
      </c>
      <c r="K17" s="695">
        <v>0</v>
      </c>
      <c r="L17" s="721">
        <v>0</v>
      </c>
      <c r="N17" s="720">
        <v>3433308.2068639998</v>
      </c>
      <c r="O17" s="695">
        <v>433552.64309507451</v>
      </c>
      <c r="P17" s="695">
        <v>39731.467556000011</v>
      </c>
      <c r="Q17" s="695">
        <v>7670.5002440000017</v>
      </c>
      <c r="R17" s="695">
        <v>2952353.5959689254</v>
      </c>
      <c r="S17" s="695">
        <v>0</v>
      </c>
      <c r="T17" s="721">
        <v>0</v>
      </c>
    </row>
    <row r="18" spans="2:20">
      <c r="B18" s="716" t="s">
        <v>406</v>
      </c>
      <c r="C18" s="717" t="s">
        <v>407</v>
      </c>
      <c r="D18" s="718">
        <v>5020</v>
      </c>
      <c r="E18" s="719" t="s">
        <v>966</v>
      </c>
      <c r="F18" s="720">
        <v>0</v>
      </c>
      <c r="G18" s="695">
        <v>0</v>
      </c>
      <c r="H18" s="695">
        <v>0</v>
      </c>
      <c r="I18" s="695">
        <v>0</v>
      </c>
      <c r="J18" s="695">
        <v>0</v>
      </c>
      <c r="K18" s="695">
        <v>0</v>
      </c>
      <c r="L18" s="721">
        <v>0</v>
      </c>
      <c r="N18" s="720">
        <v>0</v>
      </c>
      <c r="O18" s="695">
        <v>0</v>
      </c>
      <c r="P18" s="695">
        <v>0</v>
      </c>
      <c r="Q18" s="695">
        <v>0</v>
      </c>
      <c r="R18" s="695">
        <v>0</v>
      </c>
      <c r="S18" s="695">
        <v>0</v>
      </c>
      <c r="T18" s="721">
        <v>0</v>
      </c>
    </row>
    <row r="19" spans="2:20">
      <c r="B19" s="716" t="s">
        <v>363</v>
      </c>
      <c r="C19" s="717" t="s">
        <v>364</v>
      </c>
      <c r="D19" s="718">
        <v>5031</v>
      </c>
      <c r="E19" s="719" t="s">
        <v>365</v>
      </c>
      <c r="F19" s="720">
        <v>1561453.8872800001</v>
      </c>
      <c r="G19" s="695">
        <v>1266488.4912800002</v>
      </c>
      <c r="H19" s="695">
        <v>247234.63191999999</v>
      </c>
      <c r="I19" s="695">
        <v>47730.764079999994</v>
      </c>
      <c r="J19" s="695">
        <v>0</v>
      </c>
      <c r="K19" s="695">
        <v>0</v>
      </c>
      <c r="L19" s="721">
        <v>0</v>
      </c>
      <c r="N19" s="720">
        <v>1595170.5878399999</v>
      </c>
      <c r="O19" s="695">
        <v>1289878.6998400001</v>
      </c>
      <c r="P19" s="695">
        <v>255890.10975999999</v>
      </c>
      <c r="Q19" s="695">
        <v>49401.77824</v>
      </c>
      <c r="R19" s="695">
        <v>0</v>
      </c>
      <c r="S19" s="695">
        <v>0</v>
      </c>
      <c r="T19" s="721">
        <v>0</v>
      </c>
    </row>
    <row r="20" spans="2:20">
      <c r="B20" s="716" t="s">
        <v>366</v>
      </c>
      <c r="C20" s="717" t="s">
        <v>367</v>
      </c>
      <c r="D20" s="718">
        <v>5031</v>
      </c>
      <c r="E20" s="719" t="s">
        <v>365</v>
      </c>
      <c r="F20" s="720">
        <v>219457.99615680004</v>
      </c>
      <c r="G20" s="695">
        <v>160750.15719202315</v>
      </c>
      <c r="H20" s="695">
        <v>35089.081931583874</v>
      </c>
      <c r="I20" s="695">
        <v>6774.2479217157597</v>
      </c>
      <c r="J20" s="695">
        <v>11266.421204776889</v>
      </c>
      <c r="K20" s="695">
        <v>4675.4518636161292</v>
      </c>
      <c r="L20" s="721">
        <v>902.63604308424192</v>
      </c>
      <c r="N20" s="720">
        <v>225731.46967680001</v>
      </c>
      <c r="O20" s="695">
        <v>164971.40214529072</v>
      </c>
      <c r="P20" s="695">
        <v>36316.988544968903</v>
      </c>
      <c r="Q20" s="695">
        <v>7011.3058145384657</v>
      </c>
      <c r="R20" s="695">
        <v>11658.485771509288</v>
      </c>
      <c r="S20" s="695">
        <v>4839.0645302310995</v>
      </c>
      <c r="T20" s="721">
        <v>934.22287026153549</v>
      </c>
    </row>
    <row r="21" spans="2:20">
      <c r="B21" s="716" t="s">
        <v>368</v>
      </c>
      <c r="C21" s="717" t="s">
        <v>369</v>
      </c>
      <c r="D21" s="718">
        <v>5020</v>
      </c>
      <c r="E21" s="719" t="s">
        <v>966</v>
      </c>
      <c r="F21" s="720">
        <v>304359.49592000002</v>
      </c>
      <c r="G21" s="695">
        <v>248047.15192000003</v>
      </c>
      <c r="H21" s="695">
        <v>47199.982879999996</v>
      </c>
      <c r="I21" s="695">
        <v>9112.3611199999996</v>
      </c>
      <c r="J21" s="695">
        <v>0</v>
      </c>
      <c r="K21" s="695">
        <v>0</v>
      </c>
      <c r="L21" s="721">
        <v>0</v>
      </c>
      <c r="N21" s="720">
        <v>313850.32189999998</v>
      </c>
      <c r="O21" s="695">
        <v>255570.34189999997</v>
      </c>
      <c r="P21" s="695">
        <v>48849.219599999997</v>
      </c>
      <c r="Q21" s="695">
        <v>9430.7603999999992</v>
      </c>
      <c r="R21" s="695">
        <v>0</v>
      </c>
      <c r="S21" s="695">
        <v>0</v>
      </c>
      <c r="T21" s="721">
        <v>0</v>
      </c>
    </row>
    <row r="22" spans="2:20">
      <c r="B22" s="716" t="s">
        <v>353</v>
      </c>
      <c r="C22" s="717" t="s">
        <v>354</v>
      </c>
      <c r="D22" s="718">
        <v>5150</v>
      </c>
      <c r="E22" s="719" t="s">
        <v>967</v>
      </c>
      <c r="F22" s="720">
        <v>1019626.9071483547</v>
      </c>
      <c r="G22" s="695">
        <v>832676.83064835519</v>
      </c>
      <c r="H22" s="695">
        <v>156698.1550299995</v>
      </c>
      <c r="I22" s="695">
        <v>30251.921469999899</v>
      </c>
      <c r="J22" s="695">
        <v>0</v>
      </c>
      <c r="K22" s="695">
        <v>0</v>
      </c>
      <c r="L22" s="721">
        <v>0</v>
      </c>
      <c r="N22" s="720">
        <v>1181981.6717352592</v>
      </c>
      <c r="O22" s="695">
        <v>988487.91248525993</v>
      </c>
      <c r="P22" s="695">
        <v>162182.95093499945</v>
      </c>
      <c r="Q22" s="695">
        <v>31310.808314999893</v>
      </c>
      <c r="R22" s="695">
        <v>0</v>
      </c>
      <c r="S22" s="695">
        <v>0</v>
      </c>
      <c r="T22" s="721">
        <v>0</v>
      </c>
    </row>
    <row r="23" spans="2:20">
      <c r="B23" s="716" t="s">
        <v>355</v>
      </c>
      <c r="C23" s="717" t="s">
        <v>356</v>
      </c>
      <c r="D23" s="718">
        <v>5150</v>
      </c>
      <c r="E23" s="719" t="s">
        <v>967</v>
      </c>
      <c r="F23" s="720">
        <v>1783861.4992239999</v>
      </c>
      <c r="G23" s="695">
        <v>1266764.3219239998</v>
      </c>
      <c r="H23" s="695">
        <v>433421.452246</v>
      </c>
      <c r="I23" s="695">
        <v>83675.725053999995</v>
      </c>
      <c r="J23" s="695">
        <v>0</v>
      </c>
      <c r="K23" s="695">
        <v>0</v>
      </c>
      <c r="L23" s="721">
        <v>0</v>
      </c>
      <c r="N23" s="720">
        <v>1889284.4210239996</v>
      </c>
      <c r="O23" s="695">
        <v>1354085.9462239998</v>
      </c>
      <c r="P23" s="695">
        <v>448593.63069599995</v>
      </c>
      <c r="Q23" s="695">
        <v>86604.844104000003</v>
      </c>
      <c r="R23" s="695">
        <v>0</v>
      </c>
      <c r="S23" s="695">
        <v>0</v>
      </c>
      <c r="T23" s="721">
        <v>0</v>
      </c>
    </row>
    <row r="24" spans="2:20">
      <c r="B24" s="716" t="s">
        <v>357</v>
      </c>
      <c r="C24" s="717" t="s">
        <v>358</v>
      </c>
      <c r="D24" s="718">
        <v>5150</v>
      </c>
      <c r="E24" s="719" t="s">
        <v>967</v>
      </c>
      <c r="F24" s="720">
        <v>121233.78909999994</v>
      </c>
      <c r="G24" s="695">
        <v>119197.81284999994</v>
      </c>
      <c r="H24" s="695">
        <v>1706.5182749999994</v>
      </c>
      <c r="I24" s="695">
        <v>329.45797499999986</v>
      </c>
      <c r="J24" s="695">
        <v>0</v>
      </c>
      <c r="K24" s="695">
        <v>0</v>
      </c>
      <c r="L24" s="721">
        <v>0</v>
      </c>
      <c r="N24" s="720">
        <v>237471.63133999985</v>
      </c>
      <c r="O24" s="695">
        <v>235364.50708999985</v>
      </c>
      <c r="P24" s="695">
        <v>1766.1532349999993</v>
      </c>
      <c r="Q24" s="695">
        <v>340.97101499999991</v>
      </c>
      <c r="R24" s="695">
        <v>0</v>
      </c>
      <c r="S24" s="695">
        <v>0</v>
      </c>
      <c r="T24" s="721">
        <v>0</v>
      </c>
    </row>
    <row r="25" spans="2:20">
      <c r="B25" s="716" t="s">
        <v>359</v>
      </c>
      <c r="C25" s="717" t="s">
        <v>360</v>
      </c>
      <c r="D25" s="718">
        <v>5150</v>
      </c>
      <c r="E25" s="719" t="s">
        <v>967</v>
      </c>
      <c r="F25" s="720">
        <v>3506033.3517800057</v>
      </c>
      <c r="G25" s="695">
        <v>2556720.202030004</v>
      </c>
      <c r="H25" s="695">
        <v>783723.83974500152</v>
      </c>
      <c r="I25" s="695">
        <v>165589.31000500036</v>
      </c>
      <c r="J25" s="695">
        <v>0</v>
      </c>
      <c r="K25" s="695">
        <v>0</v>
      </c>
      <c r="L25" s="721">
        <v>0</v>
      </c>
      <c r="N25" s="720">
        <v>3928579.3756000055</v>
      </c>
      <c r="O25" s="695">
        <v>2946026.5993500035</v>
      </c>
      <c r="P25" s="695">
        <v>811165.72990000166</v>
      </c>
      <c r="Q25" s="695">
        <v>171387.04635000034</v>
      </c>
      <c r="R25" s="695">
        <v>0</v>
      </c>
      <c r="S25" s="695">
        <v>0</v>
      </c>
      <c r="T25" s="721">
        <v>0</v>
      </c>
    </row>
    <row r="26" spans="2:20">
      <c r="B26" s="716" t="s">
        <v>361</v>
      </c>
      <c r="C26" s="717" t="s">
        <v>362</v>
      </c>
      <c r="D26" s="718">
        <v>5150</v>
      </c>
      <c r="E26" s="719" t="s">
        <v>967</v>
      </c>
      <c r="F26" s="720">
        <v>2266746.7401600014</v>
      </c>
      <c r="G26" s="695">
        <v>1576549.4081600008</v>
      </c>
      <c r="H26" s="695">
        <v>578510.85464000038</v>
      </c>
      <c r="I26" s="695">
        <v>111686.47736000009</v>
      </c>
      <c r="J26" s="695">
        <v>0</v>
      </c>
      <c r="K26" s="695">
        <v>0</v>
      </c>
      <c r="L26" s="721">
        <v>0</v>
      </c>
      <c r="N26" s="720">
        <v>2652478.3211600017</v>
      </c>
      <c r="O26" s="695">
        <v>1938086.3516600011</v>
      </c>
      <c r="P26" s="695">
        <v>598790.35989000043</v>
      </c>
      <c r="Q26" s="695">
        <v>115601.6096100001</v>
      </c>
      <c r="R26" s="695">
        <v>0</v>
      </c>
      <c r="S26" s="695">
        <v>0</v>
      </c>
      <c r="T26" s="721">
        <v>0</v>
      </c>
    </row>
    <row r="27" spans="2:20">
      <c r="B27" s="716" t="s">
        <v>968</v>
      </c>
      <c r="C27" s="717" t="s">
        <v>969</v>
      </c>
      <c r="D27" s="718">
        <v>5150</v>
      </c>
      <c r="E27" s="719" t="s">
        <v>967</v>
      </c>
      <c r="F27" s="720">
        <v>0</v>
      </c>
      <c r="G27" s="695">
        <v>0</v>
      </c>
      <c r="H27" s="695">
        <v>0</v>
      </c>
      <c r="I27" s="695">
        <v>0</v>
      </c>
      <c r="J27" s="695">
        <v>0</v>
      </c>
      <c r="K27" s="695">
        <v>0</v>
      </c>
      <c r="L27" s="721">
        <v>0</v>
      </c>
      <c r="N27" s="720">
        <v>0</v>
      </c>
      <c r="O27" s="695">
        <v>0</v>
      </c>
      <c r="P27" s="695">
        <v>0</v>
      </c>
      <c r="Q27" s="695">
        <v>0</v>
      </c>
      <c r="R27" s="695">
        <v>0</v>
      </c>
      <c r="S27" s="695">
        <v>0</v>
      </c>
      <c r="T27" s="721">
        <v>0</v>
      </c>
    </row>
    <row r="28" spans="2:20">
      <c r="B28" s="716" t="s">
        <v>402</v>
      </c>
      <c r="C28" s="717" t="s">
        <v>403</v>
      </c>
      <c r="D28" s="718">
        <v>5020</v>
      </c>
      <c r="E28" s="719" t="s">
        <v>966</v>
      </c>
      <c r="F28" s="720">
        <v>866764.98383999988</v>
      </c>
      <c r="G28" s="695">
        <v>608041.26583999989</v>
      </c>
      <c r="H28" s="695">
        <v>216857.51636000001</v>
      </c>
      <c r="I28" s="695">
        <v>41866.201640000007</v>
      </c>
      <c r="J28" s="695">
        <v>0</v>
      </c>
      <c r="K28" s="695">
        <v>0</v>
      </c>
      <c r="L28" s="721">
        <v>0</v>
      </c>
      <c r="N28" s="720">
        <v>915834.08311999997</v>
      </c>
      <c r="O28" s="695">
        <v>645209.23412000004</v>
      </c>
      <c r="P28" s="695">
        <v>226832.82798</v>
      </c>
      <c r="Q28" s="695">
        <v>43792.02102</v>
      </c>
      <c r="R28" s="695">
        <v>0</v>
      </c>
      <c r="S28" s="695">
        <v>0</v>
      </c>
      <c r="T28" s="721">
        <v>0</v>
      </c>
    </row>
    <row r="29" spans="2:20">
      <c r="B29" s="716" t="s">
        <v>496</v>
      </c>
      <c r="C29" s="717" t="s">
        <v>497</v>
      </c>
      <c r="D29" s="718">
        <v>5020</v>
      </c>
      <c r="E29" s="719" t="s">
        <v>966</v>
      </c>
      <c r="F29" s="720">
        <v>105842</v>
      </c>
      <c r="G29" s="695">
        <v>105842</v>
      </c>
      <c r="H29" s="695">
        <v>0</v>
      </c>
      <c r="I29" s="695">
        <v>0</v>
      </c>
      <c r="J29" s="695">
        <v>0</v>
      </c>
      <c r="K29" s="695">
        <v>0</v>
      </c>
      <c r="L29" s="721">
        <v>0</v>
      </c>
      <c r="N29" s="720">
        <v>108602</v>
      </c>
      <c r="O29" s="695">
        <v>108602</v>
      </c>
      <c r="P29" s="695">
        <v>0</v>
      </c>
      <c r="Q29" s="695">
        <v>0</v>
      </c>
      <c r="R29" s="695">
        <v>0</v>
      </c>
      <c r="S29" s="695">
        <v>0</v>
      </c>
      <c r="T29" s="721">
        <v>0</v>
      </c>
    </row>
    <row r="30" spans="2:20">
      <c r="B30" s="716" t="s">
        <v>615</v>
      </c>
      <c r="C30" s="717" t="s">
        <v>616</v>
      </c>
      <c r="D30" s="718">
        <v>5020</v>
      </c>
      <c r="E30" s="719" t="s">
        <v>966</v>
      </c>
      <c r="F30" s="720">
        <v>2008799.5007209997</v>
      </c>
      <c r="G30" s="695">
        <v>2007338.5247209996</v>
      </c>
      <c r="H30" s="695">
        <v>1224.5635199999999</v>
      </c>
      <c r="I30" s="695">
        <v>236.41247999999999</v>
      </c>
      <c r="J30" s="695">
        <v>0</v>
      </c>
      <c r="K30" s="695">
        <v>0</v>
      </c>
      <c r="L30" s="721">
        <v>0</v>
      </c>
      <c r="N30" s="720">
        <v>2517505.6527999993</v>
      </c>
      <c r="O30" s="695">
        <v>2515993.5927999993</v>
      </c>
      <c r="P30" s="695">
        <v>1267.3812</v>
      </c>
      <c r="Q30" s="695">
        <v>244.6788</v>
      </c>
      <c r="R30" s="695">
        <v>0</v>
      </c>
      <c r="S30" s="695">
        <v>0</v>
      </c>
      <c r="T30" s="721">
        <v>0</v>
      </c>
    </row>
    <row r="31" spans="2:20">
      <c r="B31" s="716" t="s">
        <v>528</v>
      </c>
      <c r="C31" s="717" t="s">
        <v>529</v>
      </c>
      <c r="D31" s="718">
        <v>5020</v>
      </c>
      <c r="E31" s="719" t="s">
        <v>966</v>
      </c>
      <c r="F31" s="720">
        <v>18640</v>
      </c>
      <c r="G31" s="695">
        <v>18640</v>
      </c>
      <c r="H31" s="695">
        <v>0</v>
      </c>
      <c r="I31" s="695">
        <v>0</v>
      </c>
      <c r="J31" s="695">
        <v>0</v>
      </c>
      <c r="K31" s="695">
        <v>0</v>
      </c>
      <c r="L31" s="721">
        <v>0</v>
      </c>
      <c r="N31" s="720">
        <v>19185</v>
      </c>
      <c r="O31" s="695">
        <v>19185</v>
      </c>
      <c r="P31" s="695">
        <v>0</v>
      </c>
      <c r="Q31" s="695">
        <v>0</v>
      </c>
      <c r="R31" s="695">
        <v>0</v>
      </c>
      <c r="S31" s="695">
        <v>0</v>
      </c>
      <c r="T31" s="721">
        <v>0</v>
      </c>
    </row>
    <row r="32" spans="2:20">
      <c r="B32" s="716" t="s">
        <v>498</v>
      </c>
      <c r="C32" s="717" t="s">
        <v>499</v>
      </c>
      <c r="D32" s="718">
        <v>5020</v>
      </c>
      <c r="E32" s="719" t="s">
        <v>966</v>
      </c>
      <c r="F32" s="720">
        <v>218492</v>
      </c>
      <c r="G32" s="695">
        <v>218492</v>
      </c>
      <c r="H32" s="695">
        <v>0</v>
      </c>
      <c r="I32" s="695">
        <v>0</v>
      </c>
      <c r="J32" s="695">
        <v>0</v>
      </c>
      <c r="K32" s="695">
        <v>0</v>
      </c>
      <c r="L32" s="721">
        <v>0</v>
      </c>
      <c r="N32" s="720">
        <v>185492</v>
      </c>
      <c r="O32" s="695">
        <v>185492</v>
      </c>
      <c r="P32" s="695">
        <v>0</v>
      </c>
      <c r="Q32" s="695">
        <v>0</v>
      </c>
      <c r="R32" s="695">
        <v>0</v>
      </c>
      <c r="S32" s="695">
        <v>0</v>
      </c>
      <c r="T32" s="721">
        <v>0</v>
      </c>
    </row>
    <row r="33" spans="2:20">
      <c r="B33" s="716" t="s">
        <v>404</v>
      </c>
      <c r="C33" s="717" t="s">
        <v>405</v>
      </c>
      <c r="D33" s="718">
        <v>5020</v>
      </c>
      <c r="E33" s="719" t="s">
        <v>966</v>
      </c>
      <c r="F33" s="720">
        <v>284631.00350719999</v>
      </c>
      <c r="G33" s="695">
        <v>217718.1460672</v>
      </c>
      <c r="H33" s="695">
        <v>56085.140508799988</v>
      </c>
      <c r="I33" s="695">
        <v>10827.716931199999</v>
      </c>
      <c r="J33" s="695">
        <v>0</v>
      </c>
      <c r="K33" s="695">
        <v>0</v>
      </c>
      <c r="L33" s="721">
        <v>0</v>
      </c>
      <c r="N33" s="720">
        <v>292970.0559872</v>
      </c>
      <c r="O33" s="695">
        <v>223713.8025472</v>
      </c>
      <c r="P33" s="695">
        <v>58049.332428799993</v>
      </c>
      <c r="Q33" s="695">
        <v>11206.921011199998</v>
      </c>
      <c r="R33" s="695">
        <v>0</v>
      </c>
      <c r="S33" s="695">
        <v>0</v>
      </c>
      <c r="T33" s="721">
        <v>0</v>
      </c>
    </row>
    <row r="34" spans="2:20">
      <c r="B34" s="716" t="s">
        <v>510</v>
      </c>
      <c r="C34" s="717" t="s">
        <v>511</v>
      </c>
      <c r="D34" s="718">
        <v>5240</v>
      </c>
      <c r="E34" s="719" t="s">
        <v>970</v>
      </c>
      <c r="F34" s="720">
        <v>269980.00000000006</v>
      </c>
      <c r="G34" s="695">
        <v>269980.00000000006</v>
      </c>
      <c r="H34" s="695">
        <v>0</v>
      </c>
      <c r="I34" s="695">
        <v>0</v>
      </c>
      <c r="J34" s="695">
        <v>0</v>
      </c>
      <c r="K34" s="695">
        <v>0</v>
      </c>
      <c r="L34" s="721">
        <v>0</v>
      </c>
      <c r="N34" s="720">
        <v>1729899.9740870006</v>
      </c>
      <c r="O34" s="695">
        <v>1729899.9740870006</v>
      </c>
      <c r="P34" s="695">
        <v>0</v>
      </c>
      <c r="Q34" s="695">
        <v>0</v>
      </c>
      <c r="R34" s="695">
        <v>0</v>
      </c>
      <c r="S34" s="695">
        <v>0</v>
      </c>
      <c r="T34" s="721">
        <v>0</v>
      </c>
    </row>
    <row r="35" spans="2:20">
      <c r="B35" s="716" t="s">
        <v>343</v>
      </c>
      <c r="C35" s="717" t="s">
        <v>344</v>
      </c>
      <c r="D35" s="718">
        <v>5240</v>
      </c>
      <c r="E35" s="719" t="s">
        <v>970</v>
      </c>
      <c r="F35" s="720">
        <v>552010.68031999923</v>
      </c>
      <c r="G35" s="695">
        <v>456801.01631999941</v>
      </c>
      <c r="H35" s="695">
        <v>79803.009279999809</v>
      </c>
      <c r="I35" s="695">
        <v>15406.654719999964</v>
      </c>
      <c r="J35" s="695">
        <v>0</v>
      </c>
      <c r="K35" s="695">
        <v>0</v>
      </c>
      <c r="L35" s="721">
        <v>0</v>
      </c>
      <c r="N35" s="720">
        <v>635225.68959999923</v>
      </c>
      <c r="O35" s="695">
        <v>536679.76959999942</v>
      </c>
      <c r="P35" s="695">
        <v>82599.398399999816</v>
      </c>
      <c r="Q35" s="695">
        <v>15946.52159999996</v>
      </c>
      <c r="R35" s="695">
        <v>0</v>
      </c>
      <c r="S35" s="695">
        <v>0</v>
      </c>
      <c r="T35" s="721">
        <v>0</v>
      </c>
    </row>
    <row r="36" spans="2:20">
      <c r="B36" s="716" t="s">
        <v>345</v>
      </c>
      <c r="C36" s="717" t="s">
        <v>346</v>
      </c>
      <c r="D36" s="718">
        <v>5240</v>
      </c>
      <c r="E36" s="719" t="s">
        <v>970</v>
      </c>
      <c r="F36" s="720">
        <v>1299052.5669599948</v>
      </c>
      <c r="G36" s="695">
        <v>988672.74995999644</v>
      </c>
      <c r="H36" s="695">
        <v>260154.71933999861</v>
      </c>
      <c r="I36" s="695">
        <v>50225.09765999973</v>
      </c>
      <c r="J36" s="695">
        <v>0</v>
      </c>
      <c r="K36" s="695">
        <v>0</v>
      </c>
      <c r="L36" s="721">
        <v>0</v>
      </c>
      <c r="N36" s="720">
        <v>1367355.7214399951</v>
      </c>
      <c r="O36" s="695">
        <v>1046098.9834399967</v>
      </c>
      <c r="P36" s="695">
        <v>269271.55675999861</v>
      </c>
      <c r="Q36" s="695">
        <v>51985.181239999729</v>
      </c>
      <c r="R36" s="695">
        <v>0</v>
      </c>
      <c r="S36" s="695">
        <v>0</v>
      </c>
      <c r="T36" s="721">
        <v>0</v>
      </c>
    </row>
    <row r="37" spans="2:20">
      <c r="B37" s="716" t="s">
        <v>347</v>
      </c>
      <c r="C37" s="717" t="s">
        <v>348</v>
      </c>
      <c r="D37" s="718">
        <v>5240</v>
      </c>
      <c r="E37" s="719" t="s">
        <v>970</v>
      </c>
      <c r="F37" s="720">
        <v>502540.51328000013</v>
      </c>
      <c r="G37" s="695">
        <v>351944.47728000005</v>
      </c>
      <c r="H37" s="695">
        <v>122519.03512000006</v>
      </c>
      <c r="I37" s="695">
        <v>28077.000880000011</v>
      </c>
      <c r="J37" s="695">
        <v>0</v>
      </c>
      <c r="K37" s="695">
        <v>0</v>
      </c>
      <c r="L37" s="721">
        <v>0</v>
      </c>
      <c r="N37" s="720">
        <v>519840.71072000015</v>
      </c>
      <c r="O37" s="695">
        <v>363973.26672000007</v>
      </c>
      <c r="P37" s="695">
        <v>126807.69088000004</v>
      </c>
      <c r="Q37" s="695">
        <v>29059.753120000012</v>
      </c>
      <c r="R37" s="695">
        <v>0</v>
      </c>
      <c r="S37" s="695">
        <v>0</v>
      </c>
      <c r="T37" s="721">
        <v>0</v>
      </c>
    </row>
    <row r="38" spans="2:20">
      <c r="B38" s="716" t="s">
        <v>349</v>
      </c>
      <c r="C38" s="717" t="s">
        <v>350</v>
      </c>
      <c r="D38" s="718">
        <v>5240</v>
      </c>
      <c r="E38" s="719" t="s">
        <v>970</v>
      </c>
      <c r="F38" s="720">
        <v>514519.73152000003</v>
      </c>
      <c r="G38" s="695">
        <v>414411.32751999999</v>
      </c>
      <c r="H38" s="695">
        <v>83909.044080000007</v>
      </c>
      <c r="I38" s="695">
        <v>16199.359920000001</v>
      </c>
      <c r="J38" s="695">
        <v>0</v>
      </c>
      <c r="K38" s="695">
        <v>0</v>
      </c>
      <c r="L38" s="721">
        <v>0</v>
      </c>
      <c r="N38" s="720">
        <v>565735.56735999999</v>
      </c>
      <c r="O38" s="695">
        <v>462129.29535999999</v>
      </c>
      <c r="P38" s="695">
        <v>86840.89344</v>
      </c>
      <c r="Q38" s="695">
        <v>16765.378560000001</v>
      </c>
      <c r="R38" s="695">
        <v>0</v>
      </c>
      <c r="S38" s="695">
        <v>0</v>
      </c>
      <c r="T38" s="721">
        <v>0</v>
      </c>
    </row>
    <row r="39" spans="2:20">
      <c r="B39" s="716" t="s">
        <v>351</v>
      </c>
      <c r="C39" s="717" t="s">
        <v>352</v>
      </c>
      <c r="D39" s="718">
        <v>5240</v>
      </c>
      <c r="E39" s="719" t="s">
        <v>970</v>
      </c>
      <c r="F39" s="720">
        <v>1037227.0897440001</v>
      </c>
      <c r="G39" s="695">
        <v>724523.64594400011</v>
      </c>
      <c r="H39" s="695">
        <v>262102.34107599998</v>
      </c>
      <c r="I39" s="695">
        <v>50601.102723999997</v>
      </c>
      <c r="J39" s="695">
        <v>0</v>
      </c>
      <c r="K39" s="695">
        <v>0</v>
      </c>
      <c r="L39" s="721">
        <v>0</v>
      </c>
      <c r="N39" s="720">
        <v>1070759.0661439998</v>
      </c>
      <c r="O39" s="695">
        <v>747103.96734399977</v>
      </c>
      <c r="P39" s="695">
        <v>271281.81917600002</v>
      </c>
      <c r="Q39" s="695">
        <v>52373.279624000003</v>
      </c>
      <c r="R39" s="695">
        <v>0</v>
      </c>
      <c r="S39" s="695">
        <v>0</v>
      </c>
      <c r="T39" s="721">
        <v>0</v>
      </c>
    </row>
    <row r="40" spans="2:20">
      <c r="B40" s="716" t="s">
        <v>971</v>
      </c>
      <c r="C40" s="717" t="s">
        <v>972</v>
      </c>
      <c r="D40" s="718">
        <v>5325</v>
      </c>
      <c r="E40" s="719" t="s">
        <v>336</v>
      </c>
      <c r="F40" s="720">
        <v>41018.3851</v>
      </c>
      <c r="G40" s="695">
        <v>0</v>
      </c>
      <c r="H40" s="695">
        <v>0</v>
      </c>
      <c r="I40" s="695">
        <v>0</v>
      </c>
      <c r="J40" s="695">
        <v>41018.3851</v>
      </c>
      <c r="K40" s="695">
        <v>0</v>
      </c>
      <c r="L40" s="721">
        <v>0</v>
      </c>
      <c r="N40" s="720">
        <v>23280.76</v>
      </c>
      <c r="O40" s="695">
        <v>0</v>
      </c>
      <c r="P40" s="695">
        <v>0</v>
      </c>
      <c r="Q40" s="695">
        <v>0</v>
      </c>
      <c r="R40" s="695">
        <v>23280.76</v>
      </c>
      <c r="S40" s="695">
        <v>0</v>
      </c>
      <c r="T40" s="721">
        <v>0</v>
      </c>
    </row>
    <row r="41" spans="2:20">
      <c r="B41" s="716" t="s">
        <v>973</v>
      </c>
      <c r="C41" s="717" t="s">
        <v>974</v>
      </c>
      <c r="D41" s="718">
        <v>5325</v>
      </c>
      <c r="E41" s="719" t="s">
        <v>336</v>
      </c>
      <c r="F41" s="720">
        <v>10526.33</v>
      </c>
      <c r="G41" s="695">
        <v>0</v>
      </c>
      <c r="H41" s="695">
        <v>0</v>
      </c>
      <c r="I41" s="695">
        <v>0</v>
      </c>
      <c r="J41" s="695">
        <v>10526.33</v>
      </c>
      <c r="K41" s="695">
        <v>0</v>
      </c>
      <c r="L41" s="721">
        <v>0</v>
      </c>
      <c r="N41" s="720">
        <v>8900.83</v>
      </c>
      <c r="O41" s="695">
        <v>0</v>
      </c>
      <c r="P41" s="695">
        <v>0</v>
      </c>
      <c r="Q41" s="695">
        <v>0</v>
      </c>
      <c r="R41" s="695">
        <v>8900.83</v>
      </c>
      <c r="S41" s="695">
        <v>0</v>
      </c>
      <c r="T41" s="721">
        <v>0</v>
      </c>
    </row>
    <row r="42" spans="2:20">
      <c r="B42" s="716" t="s">
        <v>502</v>
      </c>
      <c r="C42" s="717" t="s">
        <v>503</v>
      </c>
      <c r="D42" s="718">
        <v>5325</v>
      </c>
      <c r="E42" s="719" t="s">
        <v>975</v>
      </c>
      <c r="F42" s="720">
        <v>454828.42</v>
      </c>
      <c r="G42" s="695">
        <v>454828.42</v>
      </c>
      <c r="H42" s="695">
        <v>0</v>
      </c>
      <c r="I42" s="695">
        <v>0</v>
      </c>
      <c r="J42" s="695">
        <v>0</v>
      </c>
      <c r="K42" s="695">
        <v>0</v>
      </c>
      <c r="L42" s="721">
        <v>0</v>
      </c>
      <c r="N42" s="720">
        <v>463924.98</v>
      </c>
      <c r="O42" s="695">
        <v>463924.98</v>
      </c>
      <c r="P42" s="695">
        <v>0</v>
      </c>
      <c r="Q42" s="695">
        <v>0</v>
      </c>
      <c r="R42" s="695">
        <v>0</v>
      </c>
      <c r="S42" s="695">
        <v>0</v>
      </c>
      <c r="T42" s="721">
        <v>0</v>
      </c>
    </row>
    <row r="43" spans="2:20">
      <c r="B43" s="716" t="s">
        <v>484</v>
      </c>
      <c r="C43" s="717" t="s">
        <v>485</v>
      </c>
      <c r="D43" s="718">
        <v>5325</v>
      </c>
      <c r="E43" s="719" t="s">
        <v>975</v>
      </c>
      <c r="F43" s="720">
        <v>21311.98</v>
      </c>
      <c r="G43" s="695">
        <v>21311.98</v>
      </c>
      <c r="H43" s="695">
        <v>0</v>
      </c>
      <c r="I43" s="695">
        <v>0</v>
      </c>
      <c r="J43" s="695">
        <v>0</v>
      </c>
      <c r="K43" s="695">
        <v>0</v>
      </c>
      <c r="L43" s="721">
        <v>0</v>
      </c>
      <c r="N43" s="720">
        <v>21738.27</v>
      </c>
      <c r="O43" s="695">
        <v>21738.27</v>
      </c>
      <c r="P43" s="695">
        <v>0</v>
      </c>
      <c r="Q43" s="695">
        <v>0</v>
      </c>
      <c r="R43" s="695">
        <v>0</v>
      </c>
      <c r="S43" s="695">
        <v>0</v>
      </c>
      <c r="T43" s="721">
        <v>0</v>
      </c>
    </row>
    <row r="44" spans="2:20">
      <c r="B44" s="722" t="s">
        <v>486</v>
      </c>
      <c r="C44" s="723" t="s">
        <v>487</v>
      </c>
      <c r="D44" s="724">
        <v>5325</v>
      </c>
      <c r="E44" s="725" t="s">
        <v>975</v>
      </c>
      <c r="F44" s="720">
        <v>58802.946639999995</v>
      </c>
      <c r="G44" s="695">
        <v>57251.418639999996</v>
      </c>
      <c r="H44" s="695">
        <v>1300.4625599999999</v>
      </c>
      <c r="I44" s="695">
        <v>251.06544</v>
      </c>
      <c r="J44" s="695">
        <v>0</v>
      </c>
      <c r="K44" s="695">
        <v>0</v>
      </c>
      <c r="L44" s="721">
        <v>0</v>
      </c>
      <c r="N44" s="720">
        <v>60050.530559999999</v>
      </c>
      <c r="O44" s="695">
        <v>58444.618559999995</v>
      </c>
      <c r="P44" s="695">
        <v>1346.0462400000001</v>
      </c>
      <c r="Q44" s="695">
        <v>259.86576000000002</v>
      </c>
      <c r="R44" s="695">
        <v>0</v>
      </c>
      <c r="S44" s="695">
        <v>0</v>
      </c>
      <c r="T44" s="721">
        <v>0</v>
      </c>
    </row>
    <row r="45" spans="2:20">
      <c r="B45" s="716" t="s">
        <v>617</v>
      </c>
      <c r="C45" s="717" t="s">
        <v>618</v>
      </c>
      <c r="D45" s="718">
        <v>5325</v>
      </c>
      <c r="E45" s="719" t="s">
        <v>975</v>
      </c>
      <c r="F45" s="720">
        <v>1002478.67</v>
      </c>
      <c r="G45" s="695">
        <v>1002478.67</v>
      </c>
      <c r="H45" s="695">
        <v>0</v>
      </c>
      <c r="I45" s="695">
        <v>0</v>
      </c>
      <c r="J45" s="695">
        <v>0</v>
      </c>
      <c r="K45" s="695">
        <v>0</v>
      </c>
      <c r="L45" s="721">
        <v>0</v>
      </c>
      <c r="N45" s="720">
        <v>1022448.26</v>
      </c>
      <c r="O45" s="695">
        <v>1022448.26</v>
      </c>
      <c r="P45" s="695">
        <v>0</v>
      </c>
      <c r="Q45" s="695">
        <v>0</v>
      </c>
      <c r="R45" s="695">
        <v>0</v>
      </c>
      <c r="S45" s="695">
        <v>0</v>
      </c>
      <c r="T45" s="721">
        <v>0</v>
      </c>
    </row>
    <row r="46" spans="2:20">
      <c r="B46" s="716" t="s">
        <v>334</v>
      </c>
      <c r="C46" s="717" t="s">
        <v>335</v>
      </c>
      <c r="D46" s="718">
        <v>5325</v>
      </c>
      <c r="E46" s="719" t="s">
        <v>975</v>
      </c>
      <c r="F46" s="720">
        <v>709177.06379999989</v>
      </c>
      <c r="G46" s="695">
        <v>501957.35581936984</v>
      </c>
      <c r="H46" s="695">
        <v>173143.93717436184</v>
      </c>
      <c r="I46" s="695">
        <v>33426.92062585293</v>
      </c>
      <c r="J46" s="695">
        <v>462.49798063010326</v>
      </c>
      <c r="K46" s="695">
        <v>156.197025638182</v>
      </c>
      <c r="L46" s="721">
        <v>30.155174147067672</v>
      </c>
      <c r="N46" s="720">
        <v>752402.77997999999</v>
      </c>
      <c r="O46" s="695">
        <v>537861.67106370814</v>
      </c>
      <c r="P46" s="695">
        <v>179249.45447039296</v>
      </c>
      <c r="Q46" s="695">
        <v>34605.643053937034</v>
      </c>
      <c r="R46" s="695">
        <v>493.08791629198475</v>
      </c>
      <c r="S46" s="695">
        <v>161.70494960702518</v>
      </c>
      <c r="T46" s="721">
        <v>31.21852606296147</v>
      </c>
    </row>
    <row r="47" spans="2:20">
      <c r="B47" s="716" t="s">
        <v>504</v>
      </c>
      <c r="C47" s="717" t="s">
        <v>505</v>
      </c>
      <c r="D47" s="718">
        <v>5325</v>
      </c>
      <c r="E47" s="719" t="s">
        <v>975</v>
      </c>
      <c r="F47" s="720">
        <v>74765.009999999995</v>
      </c>
      <c r="G47" s="695">
        <v>74765.009999999995</v>
      </c>
      <c r="H47" s="695">
        <v>0</v>
      </c>
      <c r="I47" s="695">
        <v>0</v>
      </c>
      <c r="J47" s="695">
        <v>0</v>
      </c>
      <c r="K47" s="695">
        <v>0</v>
      </c>
      <c r="L47" s="721">
        <v>0</v>
      </c>
      <c r="N47" s="720">
        <v>70629.500000000015</v>
      </c>
      <c r="O47" s="695">
        <v>70629.500000000015</v>
      </c>
      <c r="P47" s="695">
        <v>0</v>
      </c>
      <c r="Q47" s="695">
        <v>0</v>
      </c>
      <c r="R47" s="695">
        <v>0</v>
      </c>
      <c r="S47" s="695">
        <v>0</v>
      </c>
      <c r="T47" s="721">
        <v>0</v>
      </c>
    </row>
    <row r="48" spans="2:20">
      <c r="B48" s="716" t="s">
        <v>976</v>
      </c>
      <c r="C48" s="717" t="s">
        <v>977</v>
      </c>
      <c r="D48" s="718">
        <v>5325</v>
      </c>
      <c r="E48" s="719" t="s">
        <v>975</v>
      </c>
      <c r="F48" s="720">
        <v>9973.0400000000009</v>
      </c>
      <c r="G48" s="695">
        <v>9973.0400000000009</v>
      </c>
      <c r="H48" s="695">
        <v>0</v>
      </c>
      <c r="I48" s="695">
        <v>0</v>
      </c>
      <c r="J48" s="695">
        <v>0</v>
      </c>
      <c r="K48" s="695">
        <v>0</v>
      </c>
      <c r="L48" s="721">
        <v>0</v>
      </c>
      <c r="N48" s="720">
        <v>10272.23</v>
      </c>
      <c r="O48" s="695">
        <v>10272.23</v>
      </c>
      <c r="P48" s="695">
        <v>0</v>
      </c>
      <c r="Q48" s="695">
        <v>0</v>
      </c>
      <c r="R48" s="695">
        <v>0</v>
      </c>
      <c r="S48" s="695">
        <v>0</v>
      </c>
      <c r="T48" s="721">
        <v>0</v>
      </c>
    </row>
    <row r="49" spans="2:20">
      <c r="B49" s="716" t="s">
        <v>978</v>
      </c>
      <c r="C49" s="717" t="s">
        <v>979</v>
      </c>
      <c r="D49" s="718">
        <v>5325</v>
      </c>
      <c r="E49" s="719" t="s">
        <v>336</v>
      </c>
      <c r="F49" s="720">
        <v>165410.23999999999</v>
      </c>
      <c r="G49" s="695">
        <v>0</v>
      </c>
      <c r="H49" s="695">
        <v>0</v>
      </c>
      <c r="I49" s="695">
        <v>0</v>
      </c>
      <c r="J49" s="695">
        <v>165410.23999999999</v>
      </c>
      <c r="K49" s="695">
        <v>0</v>
      </c>
      <c r="L49" s="721">
        <v>0</v>
      </c>
      <c r="N49" s="720">
        <v>173104.48</v>
      </c>
      <c r="O49" s="695">
        <v>0</v>
      </c>
      <c r="P49" s="695">
        <v>0</v>
      </c>
      <c r="Q49" s="695">
        <v>0</v>
      </c>
      <c r="R49" s="695">
        <v>173104.48</v>
      </c>
      <c r="S49" s="695">
        <v>0</v>
      </c>
      <c r="T49" s="721">
        <v>0</v>
      </c>
    </row>
    <row r="50" spans="2:20">
      <c r="B50" s="716" t="s">
        <v>337</v>
      </c>
      <c r="C50" s="717" t="s">
        <v>338</v>
      </c>
      <c r="D50" s="718">
        <v>5325</v>
      </c>
      <c r="E50" s="719" t="s">
        <v>975</v>
      </c>
      <c r="F50" s="720">
        <v>333346.86505999998</v>
      </c>
      <c r="G50" s="695">
        <v>245978.90305999998</v>
      </c>
      <c r="H50" s="695">
        <v>73230.237239999988</v>
      </c>
      <c r="I50" s="695">
        <v>14137.724759999999</v>
      </c>
      <c r="J50" s="695">
        <v>0</v>
      </c>
      <c r="K50" s="695">
        <v>0</v>
      </c>
      <c r="L50" s="721">
        <v>0</v>
      </c>
      <c r="N50" s="720">
        <v>343961.55657999992</v>
      </c>
      <c r="O50" s="695">
        <v>253562.39057999995</v>
      </c>
      <c r="P50" s="695">
        <v>75770.937319999997</v>
      </c>
      <c r="Q50" s="695">
        <v>14628.228679999998</v>
      </c>
      <c r="R50" s="695">
        <v>0</v>
      </c>
      <c r="S50" s="695">
        <v>0</v>
      </c>
      <c r="T50" s="721">
        <v>0</v>
      </c>
    </row>
    <row r="51" spans="2:20">
      <c r="B51" s="716" t="s">
        <v>582</v>
      </c>
      <c r="C51" s="717" t="s">
        <v>583</v>
      </c>
      <c r="D51" s="718">
        <v>5325</v>
      </c>
      <c r="E51" s="719" t="s">
        <v>975</v>
      </c>
      <c r="F51" s="720">
        <v>5429120.8499999996</v>
      </c>
      <c r="G51" s="695">
        <v>5429120.8499999996</v>
      </c>
      <c r="H51" s="695">
        <v>0</v>
      </c>
      <c r="I51" s="695">
        <v>0</v>
      </c>
      <c r="J51" s="695">
        <v>0</v>
      </c>
      <c r="K51" s="695">
        <v>0</v>
      </c>
      <c r="L51" s="721">
        <v>0</v>
      </c>
      <c r="N51" s="720">
        <v>5154079.9200000009</v>
      </c>
      <c r="O51" s="695">
        <v>5154079.9200000009</v>
      </c>
      <c r="P51" s="695">
        <v>0</v>
      </c>
      <c r="Q51" s="695">
        <v>0</v>
      </c>
      <c r="R51" s="695">
        <v>0</v>
      </c>
      <c r="S51" s="695">
        <v>0</v>
      </c>
      <c r="T51" s="721">
        <v>0</v>
      </c>
    </row>
    <row r="52" spans="2:20">
      <c r="B52" s="716" t="s">
        <v>482</v>
      </c>
      <c r="C52" s="717" t="s">
        <v>483</v>
      </c>
      <c r="D52" s="718">
        <v>5327</v>
      </c>
      <c r="E52" s="719" t="s">
        <v>980</v>
      </c>
      <c r="F52" s="720">
        <v>88370.985118200013</v>
      </c>
      <c r="G52" s="695">
        <v>64520.891843313082</v>
      </c>
      <c r="H52" s="695">
        <v>2825.4302869693929</v>
      </c>
      <c r="I52" s="695">
        <v>545.47352611773533</v>
      </c>
      <c r="J52" s="695">
        <v>19971.273274886931</v>
      </c>
      <c r="K52" s="695">
        <v>425.72611303060665</v>
      </c>
      <c r="L52" s="721">
        <v>82.190073882264628</v>
      </c>
      <c r="N52" s="720">
        <v>89301.749668700024</v>
      </c>
      <c r="O52" s="695">
        <v>65152.62732619328</v>
      </c>
      <c r="P52" s="695">
        <v>2924.4669790088174</v>
      </c>
      <c r="Q52" s="695">
        <v>564.5934080949778</v>
      </c>
      <c r="R52" s="695">
        <v>20134.342342506738</v>
      </c>
      <c r="S52" s="695">
        <v>440.64862099118267</v>
      </c>
      <c r="T52" s="721">
        <v>85.070991905022254</v>
      </c>
    </row>
    <row r="53" spans="2:20">
      <c r="B53" s="716" t="s">
        <v>578</v>
      </c>
      <c r="C53" s="717" t="s">
        <v>579</v>
      </c>
      <c r="D53" s="718">
        <v>5327</v>
      </c>
      <c r="E53" s="719" t="s">
        <v>980</v>
      </c>
      <c r="F53" s="720">
        <v>2907384.6604152001</v>
      </c>
      <c r="G53" s="695">
        <v>2907384.6604152001</v>
      </c>
      <c r="H53" s="695">
        <v>0</v>
      </c>
      <c r="I53" s="695">
        <v>0</v>
      </c>
      <c r="J53" s="695">
        <v>0</v>
      </c>
      <c r="K53" s="695">
        <v>0</v>
      </c>
      <c r="L53" s="721">
        <v>0</v>
      </c>
      <c r="N53" s="720">
        <v>2921656.4525052002</v>
      </c>
      <c r="O53" s="695">
        <v>2921656.4525052002</v>
      </c>
      <c r="P53" s="695">
        <v>0</v>
      </c>
      <c r="Q53" s="695">
        <v>0</v>
      </c>
      <c r="R53" s="695">
        <v>0</v>
      </c>
      <c r="S53" s="695">
        <v>0</v>
      </c>
      <c r="T53" s="721">
        <v>0</v>
      </c>
    </row>
    <row r="54" spans="2:20">
      <c r="B54" s="716" t="s">
        <v>327</v>
      </c>
      <c r="C54" s="717" t="s">
        <v>328</v>
      </c>
      <c r="D54" s="718">
        <v>5327</v>
      </c>
      <c r="E54" s="719" t="s">
        <v>980</v>
      </c>
      <c r="F54" s="720">
        <v>793016.79855550022</v>
      </c>
      <c r="G54" s="695">
        <v>567369.66604282521</v>
      </c>
      <c r="H54" s="695">
        <v>183635.88179545366</v>
      </c>
      <c r="I54" s="695">
        <v>35452.480433395605</v>
      </c>
      <c r="J54" s="695">
        <v>5539.9265126750688</v>
      </c>
      <c r="K54" s="695">
        <v>853.97632454632412</v>
      </c>
      <c r="L54" s="721">
        <v>164.86744660438796</v>
      </c>
      <c r="N54" s="720">
        <v>997717.75624459994</v>
      </c>
      <c r="O54" s="695">
        <v>759080.62686594506</v>
      </c>
      <c r="P54" s="695">
        <v>190089.54439278878</v>
      </c>
      <c r="Q54" s="695">
        <v>36698.415294920182</v>
      </c>
      <c r="R54" s="695">
        <v>10794.51987865483</v>
      </c>
      <c r="S54" s="695">
        <v>883.98829721119341</v>
      </c>
      <c r="T54" s="721">
        <v>170.66151507981826</v>
      </c>
    </row>
    <row r="55" spans="2:20">
      <c r="B55" s="716" t="s">
        <v>330</v>
      </c>
      <c r="C55" s="717" t="s">
        <v>331</v>
      </c>
      <c r="D55" s="718">
        <v>5327</v>
      </c>
      <c r="E55" s="719" t="s">
        <v>980</v>
      </c>
      <c r="F55" s="720">
        <v>215008.35870410001</v>
      </c>
      <c r="G55" s="695">
        <v>193183.7427041</v>
      </c>
      <c r="H55" s="695">
        <v>18292.996319999998</v>
      </c>
      <c r="I55" s="695">
        <v>3531.6196799999998</v>
      </c>
      <c r="J55" s="695">
        <v>0</v>
      </c>
      <c r="K55" s="695">
        <v>0</v>
      </c>
      <c r="L55" s="721">
        <v>0</v>
      </c>
      <c r="N55" s="720">
        <v>219563.2164486</v>
      </c>
      <c r="O55" s="695">
        <v>196976.16844859999</v>
      </c>
      <c r="P55" s="695">
        <v>18932.052960000001</v>
      </c>
      <c r="Q55" s="695">
        <v>3654.9950399999998</v>
      </c>
      <c r="R55" s="695">
        <v>0</v>
      </c>
      <c r="S55" s="695">
        <v>0</v>
      </c>
      <c r="T55" s="721">
        <v>0</v>
      </c>
    </row>
    <row r="56" spans="2:20">
      <c r="B56" s="716" t="s">
        <v>500</v>
      </c>
      <c r="C56" s="717" t="s">
        <v>501</v>
      </c>
      <c r="D56" s="718">
        <v>5327</v>
      </c>
      <c r="E56" s="719" t="s">
        <v>980</v>
      </c>
      <c r="F56" s="720">
        <v>403273</v>
      </c>
      <c r="G56" s="695">
        <v>403273</v>
      </c>
      <c r="H56" s="695">
        <v>0</v>
      </c>
      <c r="I56" s="695">
        <v>0</v>
      </c>
      <c r="J56" s="695">
        <v>0</v>
      </c>
      <c r="K56" s="695">
        <v>0</v>
      </c>
      <c r="L56" s="721">
        <v>0</v>
      </c>
      <c r="N56" s="720">
        <v>183619.6634546</v>
      </c>
      <c r="O56" s="695">
        <v>183619.6634546</v>
      </c>
      <c r="P56" s="695">
        <v>0</v>
      </c>
      <c r="Q56" s="695">
        <v>0</v>
      </c>
      <c r="R56" s="695">
        <v>0</v>
      </c>
      <c r="S56" s="695">
        <v>0</v>
      </c>
      <c r="T56" s="721">
        <v>0</v>
      </c>
    </row>
    <row r="57" spans="2:20">
      <c r="B57" s="716" t="s">
        <v>981</v>
      </c>
      <c r="C57" s="717" t="s">
        <v>982</v>
      </c>
      <c r="D57" s="718">
        <v>5327</v>
      </c>
      <c r="E57" s="719" t="s">
        <v>980</v>
      </c>
      <c r="F57" s="720">
        <v>0</v>
      </c>
      <c r="G57" s="695">
        <v>0</v>
      </c>
      <c r="H57" s="695">
        <v>0</v>
      </c>
      <c r="I57" s="695">
        <v>0</v>
      </c>
      <c r="J57" s="695">
        <v>0</v>
      </c>
      <c r="K57" s="695">
        <v>0</v>
      </c>
      <c r="L57" s="721">
        <v>0</v>
      </c>
      <c r="N57" s="720">
        <v>0</v>
      </c>
      <c r="O57" s="695">
        <v>0</v>
      </c>
      <c r="P57" s="695">
        <v>0</v>
      </c>
      <c r="Q57" s="695">
        <v>0</v>
      </c>
      <c r="R57" s="695">
        <v>0</v>
      </c>
      <c r="S57" s="695">
        <v>0</v>
      </c>
      <c r="T57" s="721">
        <v>0</v>
      </c>
    </row>
    <row r="58" spans="2:20">
      <c r="B58" s="716" t="s">
        <v>983</v>
      </c>
      <c r="C58" s="717" t="s">
        <v>984</v>
      </c>
      <c r="D58" s="718">
        <v>5327</v>
      </c>
      <c r="E58" s="719" t="s">
        <v>329</v>
      </c>
      <c r="F58" s="720">
        <v>60143.957114799996</v>
      </c>
      <c r="G58" s="695">
        <v>0</v>
      </c>
      <c r="H58" s="695">
        <v>0</v>
      </c>
      <c r="I58" s="695">
        <v>0</v>
      </c>
      <c r="J58" s="695">
        <v>60143.957114799996</v>
      </c>
      <c r="K58" s="695">
        <v>0</v>
      </c>
      <c r="L58" s="721">
        <v>0</v>
      </c>
      <c r="N58" s="720">
        <v>103232.5920716</v>
      </c>
      <c r="O58" s="695">
        <v>0</v>
      </c>
      <c r="P58" s="695">
        <v>0</v>
      </c>
      <c r="Q58" s="695">
        <v>0</v>
      </c>
      <c r="R58" s="695">
        <v>103232.5920716</v>
      </c>
      <c r="S58" s="695">
        <v>0</v>
      </c>
      <c r="T58" s="721">
        <v>0</v>
      </c>
    </row>
    <row r="59" spans="2:20">
      <c r="B59" s="716" t="s">
        <v>332</v>
      </c>
      <c r="C59" s="717" t="s">
        <v>333</v>
      </c>
      <c r="D59" s="718">
        <v>5327</v>
      </c>
      <c r="E59" s="719" t="s">
        <v>980</v>
      </c>
      <c r="F59" s="720">
        <v>267276.14802060003</v>
      </c>
      <c r="G59" s="695">
        <v>190745.39702060004</v>
      </c>
      <c r="H59" s="695">
        <v>64146.684019999993</v>
      </c>
      <c r="I59" s="695">
        <v>12384.06698</v>
      </c>
      <c r="J59" s="695">
        <v>0</v>
      </c>
      <c r="K59" s="695">
        <v>0</v>
      </c>
      <c r="L59" s="721">
        <v>0</v>
      </c>
      <c r="N59" s="720">
        <v>278843.74694540002</v>
      </c>
      <c r="O59" s="695">
        <v>199702.07444540001</v>
      </c>
      <c r="P59" s="695">
        <v>66335.110949999987</v>
      </c>
      <c r="Q59" s="695">
        <v>12806.56155</v>
      </c>
      <c r="R59" s="695">
        <v>0</v>
      </c>
      <c r="S59" s="695">
        <v>0</v>
      </c>
      <c r="T59" s="721">
        <v>0</v>
      </c>
    </row>
    <row r="60" spans="2:20">
      <c r="B60" s="716" t="s">
        <v>594</v>
      </c>
      <c r="C60" s="717" t="s">
        <v>595</v>
      </c>
      <c r="D60" s="718">
        <v>5327</v>
      </c>
      <c r="E60" s="719" t="s">
        <v>980</v>
      </c>
      <c r="F60" s="720">
        <v>8151300.1756100003</v>
      </c>
      <c r="G60" s="695">
        <v>8151300.1756100003</v>
      </c>
      <c r="H60" s="695">
        <v>0</v>
      </c>
      <c r="I60" s="695">
        <v>0</v>
      </c>
      <c r="J60" s="695">
        <v>0</v>
      </c>
      <c r="K60" s="695">
        <v>0</v>
      </c>
      <c r="L60" s="721">
        <v>0</v>
      </c>
      <c r="N60" s="720">
        <v>8394537.7627700008</v>
      </c>
      <c r="O60" s="695">
        <v>8394537.7627700008</v>
      </c>
      <c r="P60" s="695">
        <v>0</v>
      </c>
      <c r="Q60" s="695">
        <v>0</v>
      </c>
      <c r="R60" s="695">
        <v>0</v>
      </c>
      <c r="S60" s="695">
        <v>0</v>
      </c>
      <c r="T60" s="721">
        <v>0</v>
      </c>
    </row>
    <row r="61" spans="2:20">
      <c r="B61" s="716" t="s">
        <v>985</v>
      </c>
      <c r="C61" s="717" t="s">
        <v>986</v>
      </c>
      <c r="D61" s="718">
        <v>5325</v>
      </c>
      <c r="E61" s="719" t="s">
        <v>336</v>
      </c>
      <c r="F61" s="720">
        <v>47358.700000000004</v>
      </c>
      <c r="G61" s="695">
        <v>0</v>
      </c>
      <c r="H61" s="695">
        <v>0</v>
      </c>
      <c r="I61" s="695">
        <v>0</v>
      </c>
      <c r="J61" s="695">
        <v>47358.700000000004</v>
      </c>
      <c r="K61" s="695">
        <v>0</v>
      </c>
      <c r="L61" s="721">
        <v>0</v>
      </c>
      <c r="N61" s="720">
        <v>11585.92</v>
      </c>
      <c r="O61" s="695">
        <v>0</v>
      </c>
      <c r="P61" s="695">
        <v>0</v>
      </c>
      <c r="Q61" s="695">
        <v>0</v>
      </c>
      <c r="R61" s="695">
        <v>11585.92</v>
      </c>
      <c r="S61" s="695">
        <v>0</v>
      </c>
      <c r="T61" s="721">
        <v>0</v>
      </c>
    </row>
    <row r="62" spans="2:20">
      <c r="B62" s="716" t="s">
        <v>987</v>
      </c>
      <c r="C62" s="717" t="s">
        <v>988</v>
      </c>
      <c r="D62" s="718">
        <v>5325</v>
      </c>
      <c r="E62" s="719" t="s">
        <v>336</v>
      </c>
      <c r="F62" s="720">
        <v>85373.8</v>
      </c>
      <c r="G62" s="695">
        <v>0</v>
      </c>
      <c r="H62" s="695">
        <v>0</v>
      </c>
      <c r="I62" s="695">
        <v>0</v>
      </c>
      <c r="J62" s="695">
        <v>85373.8</v>
      </c>
      <c r="K62" s="695">
        <v>0</v>
      </c>
      <c r="L62" s="721">
        <v>0</v>
      </c>
      <c r="N62" s="720">
        <v>83001.259999999995</v>
      </c>
      <c r="O62" s="695">
        <v>0</v>
      </c>
      <c r="P62" s="695">
        <v>0</v>
      </c>
      <c r="Q62" s="695">
        <v>0</v>
      </c>
      <c r="R62" s="695">
        <v>83001.259999999995</v>
      </c>
      <c r="S62" s="695">
        <v>0</v>
      </c>
      <c r="T62" s="721">
        <v>0</v>
      </c>
    </row>
    <row r="63" spans="2:20">
      <c r="B63" s="716" t="s">
        <v>506</v>
      </c>
      <c r="C63" s="717" t="s">
        <v>507</v>
      </c>
      <c r="D63" s="718">
        <v>5325</v>
      </c>
      <c r="E63" s="719" t="s">
        <v>975</v>
      </c>
      <c r="F63" s="720">
        <v>634370.6</v>
      </c>
      <c r="G63" s="695">
        <v>634370.6</v>
      </c>
      <c r="H63" s="695">
        <v>0</v>
      </c>
      <c r="I63" s="695">
        <v>0</v>
      </c>
      <c r="J63" s="695">
        <v>0</v>
      </c>
      <c r="K63" s="695">
        <v>0</v>
      </c>
      <c r="L63" s="721">
        <v>0</v>
      </c>
      <c r="N63" s="720">
        <v>647058.02</v>
      </c>
      <c r="O63" s="695">
        <v>647058.02</v>
      </c>
      <c r="P63" s="695">
        <v>0</v>
      </c>
      <c r="Q63" s="695">
        <v>0</v>
      </c>
      <c r="R63" s="695">
        <v>0</v>
      </c>
      <c r="S63" s="695">
        <v>0</v>
      </c>
      <c r="T63" s="721">
        <v>0</v>
      </c>
    </row>
    <row r="64" spans="2:20">
      <c r="B64" s="716" t="s">
        <v>488</v>
      </c>
      <c r="C64" s="717" t="s">
        <v>489</v>
      </c>
      <c r="D64" s="718">
        <v>5325</v>
      </c>
      <c r="E64" s="719" t="s">
        <v>975</v>
      </c>
      <c r="F64" s="720">
        <v>21444.19</v>
      </c>
      <c r="G64" s="695">
        <v>21444.19</v>
      </c>
      <c r="H64" s="695">
        <v>0</v>
      </c>
      <c r="I64" s="695">
        <v>0</v>
      </c>
      <c r="J64" s="695">
        <v>0</v>
      </c>
      <c r="K64" s="695">
        <v>0</v>
      </c>
      <c r="L64" s="721">
        <v>0</v>
      </c>
      <c r="N64" s="720">
        <v>21873.070000000003</v>
      </c>
      <c r="O64" s="695">
        <v>21873.070000000003</v>
      </c>
      <c r="P64" s="695">
        <v>0</v>
      </c>
      <c r="Q64" s="695">
        <v>0</v>
      </c>
      <c r="R64" s="695">
        <v>0</v>
      </c>
      <c r="S64" s="695">
        <v>0</v>
      </c>
      <c r="T64" s="721">
        <v>0</v>
      </c>
    </row>
    <row r="65" spans="2:20">
      <c r="B65" s="716" t="s">
        <v>490</v>
      </c>
      <c r="C65" s="717" t="s">
        <v>491</v>
      </c>
      <c r="D65" s="718">
        <v>5325</v>
      </c>
      <c r="E65" s="719" t="s">
        <v>975</v>
      </c>
      <c r="F65" s="720">
        <v>105596.38664000001</v>
      </c>
      <c r="G65" s="695">
        <v>104044.85864000001</v>
      </c>
      <c r="H65" s="695">
        <v>1300.4625599999999</v>
      </c>
      <c r="I65" s="695">
        <v>251.06544</v>
      </c>
      <c r="J65" s="695">
        <v>0</v>
      </c>
      <c r="K65" s="695">
        <v>0</v>
      </c>
      <c r="L65" s="721">
        <v>0</v>
      </c>
      <c r="N65" s="720">
        <v>107779.90055999999</v>
      </c>
      <c r="O65" s="695">
        <v>106173.98856</v>
      </c>
      <c r="P65" s="695">
        <v>1346.0462400000001</v>
      </c>
      <c r="Q65" s="695">
        <v>259.86576000000002</v>
      </c>
      <c r="R65" s="695">
        <v>0</v>
      </c>
      <c r="S65" s="695">
        <v>0</v>
      </c>
      <c r="T65" s="721">
        <v>0</v>
      </c>
    </row>
    <row r="66" spans="2:20">
      <c r="B66" s="716" t="s">
        <v>619</v>
      </c>
      <c r="C66" s="717" t="s">
        <v>620</v>
      </c>
      <c r="D66" s="718">
        <v>5325</v>
      </c>
      <c r="E66" s="719" t="s">
        <v>975</v>
      </c>
      <c r="F66" s="720">
        <v>3750526.19</v>
      </c>
      <c r="G66" s="695">
        <v>3750526.19</v>
      </c>
      <c r="H66" s="695">
        <v>0</v>
      </c>
      <c r="I66" s="695">
        <v>0</v>
      </c>
      <c r="J66" s="695">
        <v>0</v>
      </c>
      <c r="K66" s="695">
        <v>0</v>
      </c>
      <c r="L66" s="721">
        <v>0</v>
      </c>
      <c r="N66" s="720">
        <v>3846496.06</v>
      </c>
      <c r="O66" s="695">
        <v>3846496.06</v>
      </c>
      <c r="P66" s="695">
        <v>0</v>
      </c>
      <c r="Q66" s="695">
        <v>0</v>
      </c>
      <c r="R66" s="695">
        <v>0</v>
      </c>
      <c r="S66" s="695">
        <v>0</v>
      </c>
      <c r="T66" s="721">
        <v>0</v>
      </c>
    </row>
    <row r="67" spans="2:20">
      <c r="B67" s="716" t="s">
        <v>339</v>
      </c>
      <c r="C67" s="717" t="s">
        <v>340</v>
      </c>
      <c r="D67" s="718">
        <v>5325</v>
      </c>
      <c r="E67" s="719" t="s">
        <v>975</v>
      </c>
      <c r="F67" s="720">
        <v>791591.12927999988</v>
      </c>
      <c r="G67" s="695">
        <v>580627.12327999983</v>
      </c>
      <c r="H67" s="695">
        <v>176826.19411999997</v>
      </c>
      <c r="I67" s="695">
        <v>34137.811880000001</v>
      </c>
      <c r="J67" s="695">
        <v>0</v>
      </c>
      <c r="K67" s="695">
        <v>0</v>
      </c>
      <c r="L67" s="721">
        <v>0</v>
      </c>
      <c r="N67" s="720">
        <v>834194.36968</v>
      </c>
      <c r="O67" s="695">
        <v>615759.65868000011</v>
      </c>
      <c r="P67" s="695">
        <v>183088.00321999998</v>
      </c>
      <c r="Q67" s="695">
        <v>35346.707779999997</v>
      </c>
      <c r="R67" s="695">
        <v>0</v>
      </c>
      <c r="S67" s="695">
        <v>0</v>
      </c>
      <c r="T67" s="721">
        <v>0</v>
      </c>
    </row>
    <row r="68" spans="2:20">
      <c r="B68" s="716" t="s">
        <v>508</v>
      </c>
      <c r="C68" s="717" t="s">
        <v>509</v>
      </c>
      <c r="D68" s="718">
        <v>5325</v>
      </c>
      <c r="E68" s="719" t="s">
        <v>975</v>
      </c>
      <c r="F68" s="720">
        <v>120879.14000000003</v>
      </c>
      <c r="G68" s="695">
        <v>120879.14000000003</v>
      </c>
      <c r="H68" s="695">
        <v>0</v>
      </c>
      <c r="I68" s="695">
        <v>0</v>
      </c>
      <c r="J68" s="695">
        <v>0</v>
      </c>
      <c r="K68" s="695">
        <v>0</v>
      </c>
      <c r="L68" s="721">
        <v>0</v>
      </c>
      <c r="N68" s="720">
        <v>117079.00000000001</v>
      </c>
      <c r="O68" s="695">
        <v>117079.00000000001</v>
      </c>
      <c r="P68" s="695">
        <v>0</v>
      </c>
      <c r="Q68" s="695">
        <v>0</v>
      </c>
      <c r="R68" s="695">
        <v>0</v>
      </c>
      <c r="S68" s="695">
        <v>0</v>
      </c>
      <c r="T68" s="721">
        <v>0</v>
      </c>
    </row>
    <row r="69" spans="2:20">
      <c r="B69" s="716" t="s">
        <v>989</v>
      </c>
      <c r="C69" s="717" t="s">
        <v>990</v>
      </c>
      <c r="D69" s="718">
        <v>5325</v>
      </c>
      <c r="E69" s="719" t="s">
        <v>975</v>
      </c>
      <c r="F69" s="720">
        <v>0</v>
      </c>
      <c r="G69" s="695">
        <v>0</v>
      </c>
      <c r="H69" s="695">
        <v>0</v>
      </c>
      <c r="I69" s="695">
        <v>0</v>
      </c>
      <c r="J69" s="695">
        <v>0</v>
      </c>
      <c r="K69" s="695">
        <v>0</v>
      </c>
      <c r="L69" s="721">
        <v>0</v>
      </c>
      <c r="N69" s="720">
        <v>0</v>
      </c>
      <c r="O69" s="695">
        <v>0</v>
      </c>
      <c r="P69" s="695">
        <v>0</v>
      </c>
      <c r="Q69" s="695">
        <v>0</v>
      </c>
      <c r="R69" s="695">
        <v>0</v>
      </c>
      <c r="S69" s="695">
        <v>0</v>
      </c>
      <c r="T69" s="721">
        <v>0</v>
      </c>
    </row>
    <row r="70" spans="2:20">
      <c r="B70" s="716" t="s">
        <v>492</v>
      </c>
      <c r="C70" s="717" t="s">
        <v>493</v>
      </c>
      <c r="D70" s="718">
        <v>5325</v>
      </c>
      <c r="E70" s="719" t="s">
        <v>336</v>
      </c>
      <c r="F70" s="720">
        <v>78528.61</v>
      </c>
      <c r="G70" s="695">
        <v>0</v>
      </c>
      <c r="H70" s="695">
        <v>0</v>
      </c>
      <c r="I70" s="695">
        <v>0</v>
      </c>
      <c r="J70" s="695">
        <v>78528.61</v>
      </c>
      <c r="K70" s="695">
        <v>0</v>
      </c>
      <c r="L70" s="721">
        <v>0</v>
      </c>
      <c r="N70" s="720">
        <v>189568.2</v>
      </c>
      <c r="O70" s="695">
        <v>0</v>
      </c>
      <c r="P70" s="695">
        <v>0</v>
      </c>
      <c r="Q70" s="695">
        <v>0</v>
      </c>
      <c r="R70" s="695">
        <v>189568.2</v>
      </c>
      <c r="S70" s="695">
        <v>0</v>
      </c>
      <c r="T70" s="721">
        <v>0</v>
      </c>
    </row>
    <row r="71" spans="2:20">
      <c r="B71" s="716" t="s">
        <v>341</v>
      </c>
      <c r="C71" s="717" t="s">
        <v>342</v>
      </c>
      <c r="D71" s="718">
        <v>5325</v>
      </c>
      <c r="E71" s="719" t="s">
        <v>975</v>
      </c>
      <c r="F71" s="720">
        <v>371138.88907999999</v>
      </c>
      <c r="G71" s="695">
        <v>284203.89807999996</v>
      </c>
      <c r="H71" s="695">
        <v>72867.328820000024</v>
      </c>
      <c r="I71" s="695">
        <v>14067.662180000001</v>
      </c>
      <c r="J71" s="695">
        <v>0</v>
      </c>
      <c r="K71" s="695">
        <v>0</v>
      </c>
      <c r="L71" s="721">
        <v>0</v>
      </c>
      <c r="N71" s="720">
        <v>387536.01840000006</v>
      </c>
      <c r="O71" s="695">
        <v>297617.83840000007</v>
      </c>
      <c r="P71" s="695">
        <v>75367.783599999995</v>
      </c>
      <c r="Q71" s="695">
        <v>14550.396400000001</v>
      </c>
      <c r="R71" s="695">
        <v>0</v>
      </c>
      <c r="S71" s="695">
        <v>0</v>
      </c>
      <c r="T71" s="721">
        <v>0</v>
      </c>
    </row>
    <row r="72" spans="2:20">
      <c r="B72" s="716" t="s">
        <v>596</v>
      </c>
      <c r="C72" s="717" t="s">
        <v>597</v>
      </c>
      <c r="D72" s="718">
        <v>5325</v>
      </c>
      <c r="E72" s="719" t="s">
        <v>975</v>
      </c>
      <c r="F72" s="720">
        <v>7514635.2800000003</v>
      </c>
      <c r="G72" s="695">
        <v>7514635.2800000003</v>
      </c>
      <c r="H72" s="695">
        <v>0</v>
      </c>
      <c r="I72" s="695">
        <v>0</v>
      </c>
      <c r="J72" s="695">
        <v>0</v>
      </c>
      <c r="K72" s="695">
        <v>0</v>
      </c>
      <c r="L72" s="721">
        <v>0</v>
      </c>
      <c r="N72" s="720">
        <v>7436043.0500000007</v>
      </c>
      <c r="O72" s="695">
        <v>7436043.0500000007</v>
      </c>
      <c r="P72" s="695">
        <v>0</v>
      </c>
      <c r="Q72" s="695">
        <v>0</v>
      </c>
      <c r="R72" s="695">
        <v>0</v>
      </c>
      <c r="S72" s="695">
        <v>0</v>
      </c>
      <c r="T72" s="721">
        <v>0</v>
      </c>
    </row>
    <row r="73" spans="2:20">
      <c r="B73" s="716" t="s">
        <v>442</v>
      </c>
      <c r="C73" s="717" t="s">
        <v>443</v>
      </c>
      <c r="D73" s="718">
        <v>5009</v>
      </c>
      <c r="E73" s="719" t="s">
        <v>444</v>
      </c>
      <c r="F73" s="720">
        <v>1235451.2239318986</v>
      </c>
      <c r="G73" s="695">
        <v>859094.0540325992</v>
      </c>
      <c r="H73" s="695">
        <v>315455.73695129954</v>
      </c>
      <c r="I73" s="695">
        <v>60901.432947999929</v>
      </c>
      <c r="J73" s="695">
        <v>0</v>
      </c>
      <c r="K73" s="695">
        <v>0</v>
      </c>
      <c r="L73" s="721">
        <v>0</v>
      </c>
      <c r="N73" s="720">
        <v>1272831.7654673983</v>
      </c>
      <c r="O73" s="695">
        <v>883298.76303739892</v>
      </c>
      <c r="P73" s="695">
        <v>326499.48021859961</v>
      </c>
      <c r="Q73" s="695">
        <v>63033.522211399912</v>
      </c>
      <c r="R73" s="695">
        <v>0</v>
      </c>
      <c r="S73" s="695">
        <v>0</v>
      </c>
      <c r="T73" s="721">
        <v>0</v>
      </c>
    </row>
    <row r="74" spans="2:20">
      <c r="B74" s="716" t="s">
        <v>546</v>
      </c>
      <c r="C74" s="717" t="s">
        <v>547</v>
      </c>
      <c r="D74" s="718">
        <v>5009</v>
      </c>
      <c r="E74" s="719" t="s">
        <v>444</v>
      </c>
      <c r="F74" s="720">
        <v>54642.376400000001</v>
      </c>
      <c r="G74" s="695">
        <v>49763.791752550715</v>
      </c>
      <c r="H74" s="695">
        <v>3185.3848934721391</v>
      </c>
      <c r="I74" s="695">
        <v>614.96584711284243</v>
      </c>
      <c r="J74" s="695">
        <v>718.60464744928436</v>
      </c>
      <c r="K74" s="695">
        <v>301.43470652786181</v>
      </c>
      <c r="L74" s="721">
        <v>58.194552887157698</v>
      </c>
      <c r="N74" s="720">
        <v>44079.691199999994</v>
      </c>
      <c r="O74" s="695">
        <v>39030.050355963962</v>
      </c>
      <c r="P74" s="695">
        <v>3297.0729882615001</v>
      </c>
      <c r="Q74" s="695">
        <v>636.52819079235019</v>
      </c>
      <c r="R74" s="695">
        <v>743.8008440360353</v>
      </c>
      <c r="S74" s="695">
        <v>312.00381173850076</v>
      </c>
      <c r="T74" s="721">
        <v>60.235009207649817</v>
      </c>
    </row>
    <row r="75" spans="2:20">
      <c r="B75" s="716" t="s">
        <v>590</v>
      </c>
      <c r="C75" s="717" t="s">
        <v>591</v>
      </c>
      <c r="D75" s="718">
        <v>5009</v>
      </c>
      <c r="E75" s="719" t="s">
        <v>444</v>
      </c>
      <c r="F75" s="720">
        <v>41044.75279999998</v>
      </c>
      <c r="G75" s="695">
        <v>32724.792799999985</v>
      </c>
      <c r="H75" s="695">
        <v>6973.639199999996</v>
      </c>
      <c r="I75" s="695">
        <v>1346.3207999999991</v>
      </c>
      <c r="J75" s="695">
        <v>0</v>
      </c>
      <c r="K75" s="695">
        <v>0</v>
      </c>
      <c r="L75" s="721">
        <v>0</v>
      </c>
      <c r="N75" s="720">
        <v>42319.382399999988</v>
      </c>
      <c r="O75" s="695">
        <v>33707.702399999987</v>
      </c>
      <c r="P75" s="695">
        <v>7218.153599999996</v>
      </c>
      <c r="Q75" s="695">
        <v>1393.5263999999993</v>
      </c>
      <c r="R75" s="695">
        <v>0</v>
      </c>
      <c r="S75" s="695">
        <v>0</v>
      </c>
      <c r="T75" s="721">
        <v>0</v>
      </c>
    </row>
    <row r="76" spans="2:20">
      <c r="B76" s="716" t="s">
        <v>548</v>
      </c>
      <c r="C76" s="717" t="s">
        <v>549</v>
      </c>
      <c r="D76" s="718">
        <v>5009</v>
      </c>
      <c r="E76" s="719" t="s">
        <v>444</v>
      </c>
      <c r="F76" s="720">
        <v>44807.228080000001</v>
      </c>
      <c r="G76" s="695">
        <v>35655.272080000002</v>
      </c>
      <c r="H76" s="695">
        <v>7671.0031199999994</v>
      </c>
      <c r="I76" s="695">
        <v>1480.9528800000001</v>
      </c>
      <c r="J76" s="695">
        <v>0</v>
      </c>
      <c r="K76" s="695">
        <v>0</v>
      </c>
      <c r="L76" s="721">
        <v>0</v>
      </c>
      <c r="N76" s="720">
        <v>45769.320640000005</v>
      </c>
      <c r="O76" s="695">
        <v>36296.472640000007</v>
      </c>
      <c r="P76" s="695">
        <v>7939.9689599999992</v>
      </c>
      <c r="Q76" s="695">
        <v>1532.87904</v>
      </c>
      <c r="R76" s="695">
        <v>0</v>
      </c>
      <c r="S76" s="695">
        <v>0</v>
      </c>
      <c r="T76" s="721">
        <v>0</v>
      </c>
    </row>
    <row r="77" spans="2:20">
      <c r="B77" s="716" t="s">
        <v>991</v>
      </c>
      <c r="C77" s="717" t="s">
        <v>992</v>
      </c>
      <c r="D77" s="718">
        <v>5009</v>
      </c>
      <c r="E77" s="719" t="s">
        <v>444</v>
      </c>
      <c r="F77" s="720">
        <v>0</v>
      </c>
      <c r="G77" s="695">
        <v>0</v>
      </c>
      <c r="H77" s="695">
        <v>0</v>
      </c>
      <c r="I77" s="695">
        <v>0</v>
      </c>
      <c r="J77" s="695">
        <v>0</v>
      </c>
      <c r="K77" s="695">
        <v>0</v>
      </c>
      <c r="L77" s="721">
        <v>0</v>
      </c>
      <c r="N77" s="720">
        <v>0</v>
      </c>
      <c r="O77" s="695">
        <v>0</v>
      </c>
      <c r="P77" s="695">
        <v>0</v>
      </c>
      <c r="Q77" s="695">
        <v>0</v>
      </c>
      <c r="R77" s="695">
        <v>0</v>
      </c>
      <c r="S77" s="695">
        <v>0</v>
      </c>
      <c r="T77" s="721">
        <v>0</v>
      </c>
    </row>
    <row r="78" spans="2:20">
      <c r="B78" s="716" t="s">
        <v>445</v>
      </c>
      <c r="C78" s="717" t="s">
        <v>446</v>
      </c>
      <c r="D78" s="718">
        <v>5009</v>
      </c>
      <c r="E78" s="719" t="s">
        <v>444</v>
      </c>
      <c r="F78" s="720">
        <v>106722.87483</v>
      </c>
      <c r="G78" s="695">
        <v>79371.006330000004</v>
      </c>
      <c r="H78" s="695">
        <v>22925.83887</v>
      </c>
      <c r="I78" s="695">
        <v>4426.02963</v>
      </c>
      <c r="J78" s="695">
        <v>0</v>
      </c>
      <c r="K78" s="695">
        <v>0</v>
      </c>
      <c r="L78" s="721">
        <v>0</v>
      </c>
      <c r="N78" s="720">
        <v>93598.21964000001</v>
      </c>
      <c r="O78" s="695">
        <v>65287.321640000016</v>
      </c>
      <c r="P78" s="695">
        <v>23729.679960000001</v>
      </c>
      <c r="Q78" s="695">
        <v>4581.2180399999997</v>
      </c>
      <c r="R78" s="695">
        <v>0</v>
      </c>
      <c r="S78" s="695">
        <v>0</v>
      </c>
      <c r="T78" s="721">
        <v>0</v>
      </c>
    </row>
    <row r="79" spans="2:20">
      <c r="B79" s="716" t="s">
        <v>424</v>
      </c>
      <c r="C79" s="717" t="s">
        <v>425</v>
      </c>
      <c r="D79" s="718">
        <v>5017</v>
      </c>
      <c r="E79" s="719" t="s">
        <v>993</v>
      </c>
      <c r="F79" s="720">
        <v>356198.1699983998</v>
      </c>
      <c r="G79" s="695">
        <v>330951.35081839981</v>
      </c>
      <c r="H79" s="695">
        <v>21161.424803599984</v>
      </c>
      <c r="I79" s="695">
        <v>4085.3943763999969</v>
      </c>
      <c r="J79" s="695">
        <v>0</v>
      </c>
      <c r="K79" s="695">
        <v>0</v>
      </c>
      <c r="L79" s="721">
        <v>0</v>
      </c>
      <c r="N79" s="720">
        <v>301766.74111359986</v>
      </c>
      <c r="O79" s="695">
        <v>275634.64039359987</v>
      </c>
      <c r="P79" s="695">
        <v>21903.451694399984</v>
      </c>
      <c r="Q79" s="695">
        <v>4228.6490255999961</v>
      </c>
      <c r="R79" s="695">
        <v>0</v>
      </c>
      <c r="S79" s="695">
        <v>0</v>
      </c>
      <c r="T79" s="721">
        <v>0</v>
      </c>
    </row>
    <row r="80" spans="2:20">
      <c r="B80" s="716" t="s">
        <v>426</v>
      </c>
      <c r="C80" s="717" t="s">
        <v>427</v>
      </c>
      <c r="D80" s="718">
        <v>5017</v>
      </c>
      <c r="E80" s="719" t="s">
        <v>993</v>
      </c>
      <c r="F80" s="720">
        <v>218747.00000000006</v>
      </c>
      <c r="G80" s="695">
        <v>218747.00000000006</v>
      </c>
      <c r="H80" s="695">
        <v>0</v>
      </c>
      <c r="I80" s="695">
        <v>0</v>
      </c>
      <c r="J80" s="695">
        <v>0</v>
      </c>
      <c r="K80" s="695">
        <v>0</v>
      </c>
      <c r="L80" s="721">
        <v>0</v>
      </c>
      <c r="N80" s="720">
        <v>155827.00000000003</v>
      </c>
      <c r="O80" s="695">
        <v>155827.00000000003</v>
      </c>
      <c r="P80" s="695">
        <v>0</v>
      </c>
      <c r="Q80" s="695">
        <v>0</v>
      </c>
      <c r="R80" s="695">
        <v>0</v>
      </c>
      <c r="S80" s="695">
        <v>0</v>
      </c>
      <c r="T80" s="721">
        <v>0</v>
      </c>
    </row>
    <row r="81" spans="2:20">
      <c r="B81" s="716" t="s">
        <v>538</v>
      </c>
      <c r="C81" s="717" t="s">
        <v>539</v>
      </c>
      <c r="D81" s="718">
        <v>5017</v>
      </c>
      <c r="E81" s="719" t="s">
        <v>993</v>
      </c>
      <c r="F81" s="720">
        <v>61400</v>
      </c>
      <c r="G81" s="695">
        <v>61400</v>
      </c>
      <c r="H81" s="695">
        <v>0</v>
      </c>
      <c r="I81" s="695">
        <v>0</v>
      </c>
      <c r="J81" s="695">
        <v>0</v>
      </c>
      <c r="K81" s="695">
        <v>0</v>
      </c>
      <c r="L81" s="721">
        <v>0</v>
      </c>
      <c r="N81" s="720">
        <v>67400</v>
      </c>
      <c r="O81" s="695">
        <v>67400</v>
      </c>
      <c r="P81" s="695">
        <v>0</v>
      </c>
      <c r="Q81" s="695">
        <v>0</v>
      </c>
      <c r="R81" s="695">
        <v>0</v>
      </c>
      <c r="S81" s="695">
        <v>0</v>
      </c>
      <c r="T81" s="721">
        <v>0</v>
      </c>
    </row>
    <row r="82" spans="2:20">
      <c r="B82" s="716" t="s">
        <v>428</v>
      </c>
      <c r="C82" s="717" t="s">
        <v>429</v>
      </c>
      <c r="D82" s="718">
        <v>5017</v>
      </c>
      <c r="E82" s="719" t="s">
        <v>993</v>
      </c>
      <c r="F82" s="720">
        <v>146514.02181280003</v>
      </c>
      <c r="G82" s="695">
        <v>141118.5277528</v>
      </c>
      <c r="H82" s="695">
        <v>4522.4050212000038</v>
      </c>
      <c r="I82" s="695">
        <v>873.08903880000071</v>
      </c>
      <c r="J82" s="695">
        <v>0</v>
      </c>
      <c r="K82" s="695">
        <v>0</v>
      </c>
      <c r="L82" s="721">
        <v>0</v>
      </c>
      <c r="N82" s="720">
        <v>212093.25786240006</v>
      </c>
      <c r="O82" s="695">
        <v>206508.58338240007</v>
      </c>
      <c r="P82" s="695">
        <v>4680.9726096000031</v>
      </c>
      <c r="Q82" s="695">
        <v>903.70187040000064</v>
      </c>
      <c r="R82" s="695">
        <v>0</v>
      </c>
      <c r="S82" s="695">
        <v>0</v>
      </c>
      <c r="T82" s="721">
        <v>0</v>
      </c>
    </row>
    <row r="83" spans="2:20">
      <c r="B83" s="716" t="s">
        <v>430</v>
      </c>
      <c r="C83" s="717" t="s">
        <v>431</v>
      </c>
      <c r="D83" s="718">
        <v>5017</v>
      </c>
      <c r="E83" s="719" t="s">
        <v>993</v>
      </c>
      <c r="F83" s="720">
        <v>395963.08923520026</v>
      </c>
      <c r="G83" s="695">
        <v>378726.89619520021</v>
      </c>
      <c r="H83" s="695">
        <v>14447.063620800023</v>
      </c>
      <c r="I83" s="695">
        <v>2789.129419200005</v>
      </c>
      <c r="J83" s="695">
        <v>0</v>
      </c>
      <c r="K83" s="695">
        <v>0</v>
      </c>
      <c r="L83" s="721">
        <v>0</v>
      </c>
      <c r="N83" s="720">
        <v>584692.89145600039</v>
      </c>
      <c r="O83" s="695">
        <v>566852.22025600041</v>
      </c>
      <c r="P83" s="695">
        <v>14953.726224000024</v>
      </c>
      <c r="Q83" s="695">
        <v>2886.9449760000052</v>
      </c>
      <c r="R83" s="695">
        <v>0</v>
      </c>
      <c r="S83" s="695">
        <v>0</v>
      </c>
      <c r="T83" s="721">
        <v>0</v>
      </c>
    </row>
    <row r="84" spans="2:20">
      <c r="B84" s="716" t="s">
        <v>432</v>
      </c>
      <c r="C84" s="717" t="s">
        <v>433</v>
      </c>
      <c r="D84" s="718">
        <v>5017</v>
      </c>
      <c r="E84" s="719" t="s">
        <v>993</v>
      </c>
      <c r="F84" s="720">
        <v>370998.87102239963</v>
      </c>
      <c r="G84" s="695">
        <v>313037.42460250814</v>
      </c>
      <c r="H84" s="695">
        <v>37172.567961492976</v>
      </c>
      <c r="I84" s="695">
        <v>7176.4827517849781</v>
      </c>
      <c r="J84" s="695">
        <v>10847.652439891614</v>
      </c>
      <c r="K84" s="695">
        <v>2317.35753810694</v>
      </c>
      <c r="L84" s="721">
        <v>447.3857286150058</v>
      </c>
      <c r="N84" s="720">
        <v>540508.38540799951</v>
      </c>
      <c r="O84" s="695">
        <v>476946.08234728011</v>
      </c>
      <c r="P84" s="695">
        <v>38476.089097183729</v>
      </c>
      <c r="Q84" s="695">
        <v>7428.1386760289615</v>
      </c>
      <c r="R84" s="695">
        <v>14796.381460719494</v>
      </c>
      <c r="S84" s="695">
        <v>2398.6197348161868</v>
      </c>
      <c r="T84" s="721">
        <v>463.07409197102083</v>
      </c>
    </row>
    <row r="85" spans="2:20">
      <c r="B85" s="716" t="s">
        <v>540</v>
      </c>
      <c r="C85" s="717" t="s">
        <v>541</v>
      </c>
      <c r="D85" s="718">
        <v>5017</v>
      </c>
      <c r="E85" s="719" t="s">
        <v>993</v>
      </c>
      <c r="F85" s="720">
        <v>595500</v>
      </c>
      <c r="G85" s="695">
        <v>595500</v>
      </c>
      <c r="H85" s="695">
        <v>0</v>
      </c>
      <c r="I85" s="695">
        <v>0</v>
      </c>
      <c r="J85" s="695">
        <v>0</v>
      </c>
      <c r="K85" s="695">
        <v>0</v>
      </c>
      <c r="L85" s="721">
        <v>0</v>
      </c>
      <c r="N85" s="720">
        <v>602700</v>
      </c>
      <c r="O85" s="695">
        <v>602700</v>
      </c>
      <c r="P85" s="695">
        <v>0</v>
      </c>
      <c r="Q85" s="695">
        <v>0</v>
      </c>
      <c r="R85" s="695">
        <v>0</v>
      </c>
      <c r="S85" s="695">
        <v>0</v>
      </c>
      <c r="T85" s="721">
        <v>0</v>
      </c>
    </row>
    <row r="86" spans="2:20">
      <c r="B86" s="716" t="s">
        <v>434</v>
      </c>
      <c r="C86" s="717" t="s">
        <v>435</v>
      </c>
      <c r="D86" s="718">
        <v>5017</v>
      </c>
      <c r="E86" s="719" t="s">
        <v>993</v>
      </c>
      <c r="F86" s="720">
        <v>3231235.5053134873</v>
      </c>
      <c r="G86" s="695">
        <v>2255298.4820534857</v>
      </c>
      <c r="H86" s="695">
        <v>792115.94504520111</v>
      </c>
      <c r="I86" s="695">
        <v>183821.07821480025</v>
      </c>
      <c r="J86" s="695">
        <v>0</v>
      </c>
      <c r="K86" s="695">
        <v>0</v>
      </c>
      <c r="L86" s="721">
        <v>0</v>
      </c>
      <c r="N86" s="720">
        <v>3356013.6769788195</v>
      </c>
      <c r="O86" s="695">
        <v>2345888.5588188181</v>
      </c>
      <c r="P86" s="695">
        <v>819865.85310320114</v>
      </c>
      <c r="Q86" s="695">
        <v>190259.26505680024</v>
      </c>
      <c r="R86" s="695">
        <v>0</v>
      </c>
      <c r="S86" s="695">
        <v>0</v>
      </c>
      <c r="T86" s="721">
        <v>0</v>
      </c>
    </row>
    <row r="87" spans="2:20">
      <c r="B87" s="716" t="s">
        <v>542</v>
      </c>
      <c r="C87" s="717" t="s">
        <v>543</v>
      </c>
      <c r="D87" s="718">
        <v>5017</v>
      </c>
      <c r="E87" s="719" t="s">
        <v>993</v>
      </c>
      <c r="F87" s="720">
        <v>851610</v>
      </c>
      <c r="G87" s="695">
        <v>851610</v>
      </c>
      <c r="H87" s="695">
        <v>0</v>
      </c>
      <c r="I87" s="695">
        <v>0</v>
      </c>
      <c r="J87" s="695">
        <v>0</v>
      </c>
      <c r="K87" s="695">
        <v>0</v>
      </c>
      <c r="L87" s="721">
        <v>0</v>
      </c>
      <c r="N87" s="720">
        <v>868042</v>
      </c>
      <c r="O87" s="695">
        <v>868042</v>
      </c>
      <c r="P87" s="695">
        <v>0</v>
      </c>
      <c r="Q87" s="695">
        <v>0</v>
      </c>
      <c r="R87" s="695">
        <v>0</v>
      </c>
      <c r="S87" s="695">
        <v>0</v>
      </c>
      <c r="T87" s="721">
        <v>0</v>
      </c>
    </row>
    <row r="88" spans="2:20">
      <c r="B88" s="716" t="s">
        <v>436</v>
      </c>
      <c r="C88" s="717" t="s">
        <v>437</v>
      </c>
      <c r="D88" s="718">
        <v>5017</v>
      </c>
      <c r="E88" s="719" t="s">
        <v>993</v>
      </c>
      <c r="F88" s="720">
        <v>55874.479723199998</v>
      </c>
      <c r="G88" s="695">
        <v>48207.636583200001</v>
      </c>
      <c r="H88" s="695">
        <v>6426.2085228000005</v>
      </c>
      <c r="I88" s="695">
        <v>1240.6346172000003</v>
      </c>
      <c r="J88" s="695">
        <v>0</v>
      </c>
      <c r="K88" s="695">
        <v>0</v>
      </c>
      <c r="L88" s="721">
        <v>0</v>
      </c>
      <c r="N88" s="720">
        <v>58097.557625599999</v>
      </c>
      <c r="O88" s="695">
        <v>50161.894505599994</v>
      </c>
      <c r="P88" s="695">
        <v>6651.5285424000012</v>
      </c>
      <c r="Q88" s="695">
        <v>1284.1345776000001</v>
      </c>
      <c r="R88" s="695">
        <v>0</v>
      </c>
      <c r="S88" s="695">
        <v>0</v>
      </c>
      <c r="T88" s="721">
        <v>0</v>
      </c>
    </row>
    <row r="89" spans="2:20">
      <c r="B89" s="716" t="s">
        <v>438</v>
      </c>
      <c r="C89" s="717" t="s">
        <v>439</v>
      </c>
      <c r="D89" s="718">
        <v>5017</v>
      </c>
      <c r="E89" s="719" t="s">
        <v>993</v>
      </c>
      <c r="F89" s="720">
        <v>650780.77479634935</v>
      </c>
      <c r="G89" s="695">
        <v>444769.01345634932</v>
      </c>
      <c r="H89" s="695">
        <v>172675.31268680003</v>
      </c>
      <c r="I89" s="695">
        <v>33336.448653200008</v>
      </c>
      <c r="J89" s="695">
        <v>0</v>
      </c>
      <c r="K89" s="695">
        <v>0</v>
      </c>
      <c r="L89" s="721">
        <v>0</v>
      </c>
      <c r="N89" s="720">
        <v>699746.00615086313</v>
      </c>
      <c r="O89" s="695">
        <v>486528.9566108631</v>
      </c>
      <c r="P89" s="695">
        <v>178714.65425080006</v>
      </c>
      <c r="Q89" s="695">
        <v>34502.395289200009</v>
      </c>
      <c r="R89" s="695">
        <v>0</v>
      </c>
      <c r="S89" s="695">
        <v>0</v>
      </c>
      <c r="T89" s="721">
        <v>0</v>
      </c>
    </row>
    <row r="90" spans="2:20">
      <c r="B90" s="716" t="s">
        <v>544</v>
      </c>
      <c r="C90" s="717" t="s">
        <v>545</v>
      </c>
      <c r="D90" s="718">
        <v>5017</v>
      </c>
      <c r="E90" s="719" t="s">
        <v>993</v>
      </c>
      <c r="F90" s="720">
        <v>33605</v>
      </c>
      <c r="G90" s="695">
        <v>33586.655237401887</v>
      </c>
      <c r="H90" s="695">
        <v>0</v>
      </c>
      <c r="I90" s="695">
        <v>0</v>
      </c>
      <c r="J90" s="695">
        <v>18.344762598109948</v>
      </c>
      <c r="K90" s="695">
        <v>0</v>
      </c>
      <c r="L90" s="721">
        <v>0</v>
      </c>
      <c r="N90" s="720">
        <v>33605</v>
      </c>
      <c r="O90" s="695">
        <v>33586.655237401887</v>
      </c>
      <c r="P90" s="695">
        <v>0</v>
      </c>
      <c r="Q90" s="695">
        <v>0</v>
      </c>
      <c r="R90" s="695">
        <v>18.344762598109948</v>
      </c>
      <c r="S90" s="695">
        <v>0</v>
      </c>
      <c r="T90" s="721">
        <v>0</v>
      </c>
    </row>
    <row r="91" spans="2:20">
      <c r="B91" s="716" t="s">
        <v>440</v>
      </c>
      <c r="C91" s="717" t="s">
        <v>441</v>
      </c>
      <c r="D91" s="718">
        <v>5017</v>
      </c>
      <c r="E91" s="719" t="s">
        <v>993</v>
      </c>
      <c r="F91" s="720">
        <v>50808</v>
      </c>
      <c r="G91" s="695">
        <v>50808</v>
      </c>
      <c r="H91" s="695">
        <v>0</v>
      </c>
      <c r="I91" s="695">
        <v>0</v>
      </c>
      <c r="J91" s="695">
        <v>0</v>
      </c>
      <c r="K91" s="695">
        <v>0</v>
      </c>
      <c r="L91" s="721">
        <v>0</v>
      </c>
      <c r="N91" s="720">
        <v>71160</v>
      </c>
      <c r="O91" s="695">
        <v>71160</v>
      </c>
      <c r="P91" s="695">
        <v>0</v>
      </c>
      <c r="Q91" s="695">
        <v>0</v>
      </c>
      <c r="R91" s="695">
        <v>0</v>
      </c>
      <c r="S91" s="695">
        <v>0</v>
      </c>
      <c r="T91" s="721">
        <v>0</v>
      </c>
    </row>
    <row r="92" spans="2:20">
      <c r="B92" s="716" t="s">
        <v>602</v>
      </c>
      <c r="C92" s="717" t="s">
        <v>603</v>
      </c>
      <c r="D92" s="718">
        <v>5012</v>
      </c>
      <c r="E92" s="719" t="s">
        <v>604</v>
      </c>
      <c r="F92" s="720">
        <v>248317.0705845</v>
      </c>
      <c r="G92" s="695">
        <v>248317.0705845</v>
      </c>
      <c r="H92" s="695">
        <v>0</v>
      </c>
      <c r="I92" s="695">
        <v>0</v>
      </c>
      <c r="J92" s="695">
        <v>0</v>
      </c>
      <c r="K92" s="695">
        <v>0</v>
      </c>
      <c r="L92" s="721">
        <v>0</v>
      </c>
      <c r="N92" s="720">
        <v>254838.426083</v>
      </c>
      <c r="O92" s="695">
        <v>254838.426083</v>
      </c>
      <c r="P92" s="695">
        <v>0</v>
      </c>
      <c r="Q92" s="695">
        <v>0</v>
      </c>
      <c r="R92" s="695">
        <v>0</v>
      </c>
      <c r="S92" s="695">
        <v>0</v>
      </c>
      <c r="T92" s="721">
        <v>0</v>
      </c>
    </row>
    <row r="93" spans="2:20">
      <c r="B93" s="716" t="s">
        <v>994</v>
      </c>
      <c r="C93" s="717" t="s">
        <v>995</v>
      </c>
      <c r="D93" s="718">
        <v>5012</v>
      </c>
      <c r="E93" s="719" t="s">
        <v>604</v>
      </c>
      <c r="F93" s="720">
        <v>254131.54064960001</v>
      </c>
      <c r="G93" s="695">
        <v>254131.54064960001</v>
      </c>
      <c r="H93" s="695">
        <v>0</v>
      </c>
      <c r="I93" s="695">
        <v>0</v>
      </c>
      <c r="J93" s="695">
        <v>0</v>
      </c>
      <c r="K93" s="695">
        <v>0</v>
      </c>
      <c r="L93" s="721">
        <v>0</v>
      </c>
      <c r="N93" s="720">
        <v>275150.46481889999</v>
      </c>
      <c r="O93" s="695">
        <v>275150.46481889999</v>
      </c>
      <c r="P93" s="695">
        <v>0</v>
      </c>
      <c r="Q93" s="695">
        <v>0</v>
      </c>
      <c r="R93" s="695">
        <v>0</v>
      </c>
      <c r="S93" s="695">
        <v>0</v>
      </c>
      <c r="T93" s="721">
        <v>0</v>
      </c>
    </row>
    <row r="94" spans="2:20">
      <c r="B94" s="716" t="s">
        <v>996</v>
      </c>
      <c r="C94" s="717" t="s">
        <v>997</v>
      </c>
      <c r="D94" s="718">
        <v>5012</v>
      </c>
      <c r="E94" s="719" t="s">
        <v>604</v>
      </c>
      <c r="F94" s="720">
        <v>26499.999999600001</v>
      </c>
      <c r="G94" s="695">
        <v>26499.999999600001</v>
      </c>
      <c r="H94" s="695">
        <v>0</v>
      </c>
      <c r="I94" s="695">
        <v>0</v>
      </c>
      <c r="J94" s="695">
        <v>0</v>
      </c>
      <c r="K94" s="695">
        <v>0</v>
      </c>
      <c r="L94" s="721">
        <v>0</v>
      </c>
      <c r="N94" s="720">
        <v>27570.6</v>
      </c>
      <c r="O94" s="695">
        <v>27570.6</v>
      </c>
      <c r="P94" s="695">
        <v>0</v>
      </c>
      <c r="Q94" s="695">
        <v>0</v>
      </c>
      <c r="R94" s="695">
        <v>0</v>
      </c>
      <c r="S94" s="695">
        <v>0</v>
      </c>
      <c r="T94" s="721">
        <v>0</v>
      </c>
    </row>
    <row r="95" spans="2:20">
      <c r="B95" s="716" t="s">
        <v>998</v>
      </c>
      <c r="C95" s="717" t="s">
        <v>999</v>
      </c>
      <c r="D95" s="718">
        <v>5012</v>
      </c>
      <c r="E95" s="719" t="s">
        <v>604</v>
      </c>
      <c r="F95" s="720">
        <v>0</v>
      </c>
      <c r="G95" s="695">
        <v>0</v>
      </c>
      <c r="H95" s="695">
        <v>0</v>
      </c>
      <c r="I95" s="695">
        <v>0</v>
      </c>
      <c r="J95" s="695">
        <v>0</v>
      </c>
      <c r="K95" s="695">
        <v>0</v>
      </c>
      <c r="L95" s="721">
        <v>0</v>
      </c>
      <c r="N95" s="720">
        <v>150000.00000000003</v>
      </c>
      <c r="O95" s="695">
        <v>150000.00000000003</v>
      </c>
      <c r="P95" s="695">
        <v>0</v>
      </c>
      <c r="Q95" s="695">
        <v>0</v>
      </c>
      <c r="R95" s="695">
        <v>0</v>
      </c>
      <c r="S95" s="695">
        <v>0</v>
      </c>
      <c r="T95" s="721">
        <v>0</v>
      </c>
    </row>
    <row r="96" spans="2:20">
      <c r="B96" s="716" t="s">
        <v>1000</v>
      </c>
      <c r="C96" s="717" t="s">
        <v>1001</v>
      </c>
      <c r="D96" s="718">
        <v>5012</v>
      </c>
      <c r="E96" s="719" t="s">
        <v>604</v>
      </c>
      <c r="F96" s="720">
        <v>354739.47797399998</v>
      </c>
      <c r="G96" s="695">
        <v>354739.47797399998</v>
      </c>
      <c r="H96" s="695">
        <v>0</v>
      </c>
      <c r="I96" s="695">
        <v>0</v>
      </c>
      <c r="J96" s="695">
        <v>0</v>
      </c>
      <c r="K96" s="695">
        <v>0</v>
      </c>
      <c r="L96" s="721">
        <v>0</v>
      </c>
      <c r="N96" s="720">
        <v>370654.36218200001</v>
      </c>
      <c r="O96" s="695">
        <v>370654.36218200001</v>
      </c>
      <c r="P96" s="695">
        <v>0</v>
      </c>
      <c r="Q96" s="695">
        <v>0</v>
      </c>
      <c r="R96" s="695">
        <v>0</v>
      </c>
      <c r="S96" s="695">
        <v>0</v>
      </c>
      <c r="T96" s="721">
        <v>0</v>
      </c>
    </row>
    <row r="97" spans="2:20">
      <c r="B97" s="716" t="s">
        <v>1002</v>
      </c>
      <c r="C97" s="717" t="s">
        <v>1003</v>
      </c>
      <c r="D97" s="718">
        <v>5012</v>
      </c>
      <c r="E97" s="719" t="s">
        <v>604</v>
      </c>
      <c r="F97" s="720">
        <v>1107208.3806115999</v>
      </c>
      <c r="G97" s="695">
        <v>1107208.3806115999</v>
      </c>
      <c r="H97" s="695">
        <v>0</v>
      </c>
      <c r="I97" s="695">
        <v>0</v>
      </c>
      <c r="J97" s="695">
        <v>0</v>
      </c>
      <c r="K97" s="695">
        <v>0</v>
      </c>
      <c r="L97" s="721">
        <v>0</v>
      </c>
      <c r="N97" s="720">
        <v>1137355.6399707999</v>
      </c>
      <c r="O97" s="695">
        <v>1137355.6399707999</v>
      </c>
      <c r="P97" s="695">
        <v>0</v>
      </c>
      <c r="Q97" s="695">
        <v>0</v>
      </c>
      <c r="R97" s="695">
        <v>0</v>
      </c>
      <c r="S97" s="695">
        <v>0</v>
      </c>
      <c r="T97" s="721">
        <v>0</v>
      </c>
    </row>
    <row r="98" spans="2:20">
      <c r="B98" s="716" t="s">
        <v>1004</v>
      </c>
      <c r="C98" s="717" t="s">
        <v>1005</v>
      </c>
      <c r="D98" s="718">
        <v>5012</v>
      </c>
      <c r="E98" s="719" t="s">
        <v>604</v>
      </c>
      <c r="F98" s="720">
        <v>543090.77783280006</v>
      </c>
      <c r="G98" s="695">
        <v>543090.77783280006</v>
      </c>
      <c r="H98" s="695">
        <v>0</v>
      </c>
      <c r="I98" s="695">
        <v>0</v>
      </c>
      <c r="J98" s="695">
        <v>0</v>
      </c>
      <c r="K98" s="695">
        <v>0</v>
      </c>
      <c r="L98" s="721">
        <v>0</v>
      </c>
      <c r="N98" s="720">
        <v>556231.39170299994</v>
      </c>
      <c r="O98" s="695">
        <v>556231.39170299994</v>
      </c>
      <c r="P98" s="695">
        <v>0</v>
      </c>
      <c r="Q98" s="695">
        <v>0</v>
      </c>
      <c r="R98" s="695">
        <v>0</v>
      </c>
      <c r="S98" s="695">
        <v>0</v>
      </c>
      <c r="T98" s="721">
        <v>0</v>
      </c>
    </row>
    <row r="99" spans="2:20">
      <c r="B99" s="716" t="s">
        <v>1006</v>
      </c>
      <c r="C99" s="717" t="s">
        <v>1007</v>
      </c>
      <c r="D99" s="718">
        <v>5012</v>
      </c>
      <c r="E99" s="719" t="s">
        <v>604</v>
      </c>
      <c r="F99" s="720">
        <v>690550.32517600001</v>
      </c>
      <c r="G99" s="695">
        <v>690550.32517600001</v>
      </c>
      <c r="H99" s="695">
        <v>0</v>
      </c>
      <c r="I99" s="695">
        <v>0</v>
      </c>
      <c r="J99" s="695">
        <v>0</v>
      </c>
      <c r="K99" s="695">
        <v>0</v>
      </c>
      <c r="L99" s="721">
        <v>0</v>
      </c>
      <c r="N99" s="720">
        <v>716395.84911319998</v>
      </c>
      <c r="O99" s="695">
        <v>716395.84911319998</v>
      </c>
      <c r="P99" s="695">
        <v>0</v>
      </c>
      <c r="Q99" s="695">
        <v>0</v>
      </c>
      <c r="R99" s="695">
        <v>0</v>
      </c>
      <c r="S99" s="695">
        <v>0</v>
      </c>
      <c r="T99" s="721">
        <v>0</v>
      </c>
    </row>
    <row r="100" spans="2:20">
      <c r="B100" s="716" t="s">
        <v>605</v>
      </c>
      <c r="C100" s="717" t="s">
        <v>606</v>
      </c>
      <c r="D100" s="718">
        <v>5012</v>
      </c>
      <c r="E100" s="719" t="s">
        <v>604</v>
      </c>
      <c r="F100" s="720">
        <v>2168045.3473518994</v>
      </c>
      <c r="G100" s="695">
        <v>2168045.3473518994</v>
      </c>
      <c r="H100" s="695">
        <v>0</v>
      </c>
      <c r="I100" s="695">
        <v>0</v>
      </c>
      <c r="J100" s="695">
        <v>0</v>
      </c>
      <c r="K100" s="695">
        <v>0</v>
      </c>
      <c r="L100" s="721">
        <v>0</v>
      </c>
      <c r="N100" s="720">
        <v>2230397.4830097994</v>
      </c>
      <c r="O100" s="695">
        <v>2230397.4830097994</v>
      </c>
      <c r="P100" s="695">
        <v>0</v>
      </c>
      <c r="Q100" s="695">
        <v>0</v>
      </c>
      <c r="R100" s="695">
        <v>0</v>
      </c>
      <c r="S100" s="695">
        <v>0</v>
      </c>
      <c r="T100" s="721">
        <v>0</v>
      </c>
    </row>
    <row r="101" spans="2:20">
      <c r="B101" s="716" t="s">
        <v>1008</v>
      </c>
      <c r="C101" s="717" t="s">
        <v>1009</v>
      </c>
      <c r="D101" s="718">
        <v>5012</v>
      </c>
      <c r="E101" s="719" t="s">
        <v>604</v>
      </c>
      <c r="F101" s="720">
        <v>1017831.378</v>
      </c>
      <c r="G101" s="695">
        <v>1017831.378</v>
      </c>
      <c r="H101" s="695">
        <v>0</v>
      </c>
      <c r="I101" s="695">
        <v>0</v>
      </c>
      <c r="J101" s="695">
        <v>0</v>
      </c>
      <c r="K101" s="695">
        <v>0</v>
      </c>
      <c r="L101" s="721">
        <v>0</v>
      </c>
      <c r="N101" s="720">
        <v>1058543.9416447999</v>
      </c>
      <c r="O101" s="695">
        <v>1058543.9416447999</v>
      </c>
      <c r="P101" s="695">
        <v>0</v>
      </c>
      <c r="Q101" s="695">
        <v>0</v>
      </c>
      <c r="R101" s="695">
        <v>0</v>
      </c>
      <c r="S101" s="695">
        <v>0</v>
      </c>
      <c r="T101" s="721">
        <v>0</v>
      </c>
    </row>
    <row r="102" spans="2:20">
      <c r="B102" s="716" t="s">
        <v>1010</v>
      </c>
      <c r="C102" s="717" t="s">
        <v>1011</v>
      </c>
      <c r="D102" s="718">
        <v>5012</v>
      </c>
      <c r="E102" s="719" t="s">
        <v>604</v>
      </c>
      <c r="F102" s="720">
        <v>203592</v>
      </c>
      <c r="G102" s="695">
        <v>203592</v>
      </c>
      <c r="H102" s="695">
        <v>0</v>
      </c>
      <c r="I102" s="695">
        <v>0</v>
      </c>
      <c r="J102" s="695">
        <v>0</v>
      </c>
      <c r="K102" s="695">
        <v>0</v>
      </c>
      <c r="L102" s="721">
        <v>0</v>
      </c>
      <c r="N102" s="720">
        <v>273756.039835</v>
      </c>
      <c r="O102" s="695">
        <v>273756.039835</v>
      </c>
      <c r="P102" s="695">
        <v>0</v>
      </c>
      <c r="Q102" s="695">
        <v>0</v>
      </c>
      <c r="R102" s="695">
        <v>0</v>
      </c>
      <c r="S102" s="695">
        <v>0</v>
      </c>
      <c r="T102" s="721">
        <v>0</v>
      </c>
    </row>
    <row r="103" spans="2:20">
      <c r="B103" s="716" t="s">
        <v>1012</v>
      </c>
      <c r="C103" s="717" t="s">
        <v>1013</v>
      </c>
      <c r="D103" s="718">
        <v>5012</v>
      </c>
      <c r="E103" s="719" t="s">
        <v>604</v>
      </c>
      <c r="F103" s="720">
        <v>1185369.1501780003</v>
      </c>
      <c r="G103" s="695">
        <v>1185369.1501780003</v>
      </c>
      <c r="H103" s="695">
        <v>0</v>
      </c>
      <c r="I103" s="695">
        <v>0</v>
      </c>
      <c r="J103" s="695">
        <v>0</v>
      </c>
      <c r="K103" s="695">
        <v>0</v>
      </c>
      <c r="L103" s="721">
        <v>0</v>
      </c>
      <c r="N103" s="720">
        <v>1185368.6774242003</v>
      </c>
      <c r="O103" s="695">
        <v>1185368.6774242003</v>
      </c>
      <c r="P103" s="695">
        <v>0</v>
      </c>
      <c r="Q103" s="695">
        <v>0</v>
      </c>
      <c r="R103" s="695">
        <v>0</v>
      </c>
      <c r="S103" s="695">
        <v>0</v>
      </c>
      <c r="T103" s="721">
        <v>0</v>
      </c>
    </row>
    <row r="104" spans="2:20">
      <c r="B104" s="716" t="s">
        <v>1014</v>
      </c>
      <c r="C104" s="717" t="s">
        <v>1015</v>
      </c>
      <c r="D104" s="718">
        <v>5012</v>
      </c>
      <c r="E104" s="719" t="s">
        <v>604</v>
      </c>
      <c r="F104" s="720">
        <v>82765.312174399995</v>
      </c>
      <c r="G104" s="695">
        <v>82765.312174399995</v>
      </c>
      <c r="H104" s="695">
        <v>0</v>
      </c>
      <c r="I104" s="695">
        <v>0</v>
      </c>
      <c r="J104" s="695">
        <v>0</v>
      </c>
      <c r="K104" s="695">
        <v>0</v>
      </c>
      <c r="L104" s="721">
        <v>0</v>
      </c>
      <c r="N104" s="720">
        <v>86540.869686000005</v>
      </c>
      <c r="O104" s="695">
        <v>86540.869686000005</v>
      </c>
      <c r="P104" s="695">
        <v>0</v>
      </c>
      <c r="Q104" s="695">
        <v>0</v>
      </c>
      <c r="R104" s="695">
        <v>0</v>
      </c>
      <c r="S104" s="695">
        <v>0</v>
      </c>
      <c r="T104" s="721">
        <v>0</v>
      </c>
    </row>
    <row r="105" spans="2:20">
      <c r="B105" s="716" t="s">
        <v>1016</v>
      </c>
      <c r="C105" s="717" t="s">
        <v>1017</v>
      </c>
      <c r="D105" s="718">
        <v>5012</v>
      </c>
      <c r="E105" s="719" t="s">
        <v>604</v>
      </c>
      <c r="F105" s="720">
        <v>277359.21695959999</v>
      </c>
      <c r="G105" s="695">
        <v>277359.21695959999</v>
      </c>
      <c r="H105" s="695">
        <v>0</v>
      </c>
      <c r="I105" s="695">
        <v>0</v>
      </c>
      <c r="J105" s="695">
        <v>0</v>
      </c>
      <c r="K105" s="695">
        <v>0</v>
      </c>
      <c r="L105" s="721">
        <v>0</v>
      </c>
      <c r="N105" s="720">
        <v>290939.64327300002</v>
      </c>
      <c r="O105" s="695">
        <v>290939.64327300002</v>
      </c>
      <c r="P105" s="695">
        <v>0</v>
      </c>
      <c r="Q105" s="695">
        <v>0</v>
      </c>
      <c r="R105" s="695">
        <v>0</v>
      </c>
      <c r="S105" s="695">
        <v>0</v>
      </c>
      <c r="T105" s="721">
        <v>0</v>
      </c>
    </row>
    <row r="106" spans="2:20">
      <c r="B106" s="716" t="s">
        <v>611</v>
      </c>
      <c r="C106" s="717" t="s">
        <v>612</v>
      </c>
      <c r="D106" s="718">
        <v>5012</v>
      </c>
      <c r="E106" s="719" t="s">
        <v>604</v>
      </c>
      <c r="F106" s="720">
        <v>1020275.0882691997</v>
      </c>
      <c r="G106" s="695">
        <v>924562.21441286954</v>
      </c>
      <c r="H106" s="695">
        <v>0</v>
      </c>
      <c r="I106" s="695">
        <v>0</v>
      </c>
      <c r="J106" s="695">
        <v>95712.873856330218</v>
      </c>
      <c r="K106" s="695">
        <v>0</v>
      </c>
      <c r="L106" s="721">
        <v>0</v>
      </c>
      <c r="N106" s="720">
        <v>964562.00000020012</v>
      </c>
      <c r="O106" s="695">
        <v>874075.61834283499</v>
      </c>
      <c r="P106" s="695">
        <v>0</v>
      </c>
      <c r="Q106" s="695">
        <v>0</v>
      </c>
      <c r="R106" s="695">
        <v>90486.381657365127</v>
      </c>
      <c r="S106" s="695">
        <v>0</v>
      </c>
      <c r="T106" s="721">
        <v>0</v>
      </c>
    </row>
    <row r="107" spans="2:20">
      <c r="B107" s="716" t="s">
        <v>613</v>
      </c>
      <c r="C107" s="717" t="s">
        <v>614</v>
      </c>
      <c r="D107" s="718">
        <v>5012</v>
      </c>
      <c r="E107" s="719" t="s">
        <v>604</v>
      </c>
      <c r="F107" s="720">
        <v>3499564.3082570005</v>
      </c>
      <c r="G107" s="695">
        <v>3499564.3082570005</v>
      </c>
      <c r="H107" s="695">
        <v>0</v>
      </c>
      <c r="I107" s="695">
        <v>0</v>
      </c>
      <c r="J107" s="695">
        <v>0</v>
      </c>
      <c r="K107" s="695">
        <v>0</v>
      </c>
      <c r="L107" s="721">
        <v>0</v>
      </c>
      <c r="N107" s="720">
        <v>3472844.9999998999</v>
      </c>
      <c r="O107" s="695">
        <v>3472844.9999998999</v>
      </c>
      <c r="P107" s="695">
        <v>0</v>
      </c>
      <c r="Q107" s="695">
        <v>0</v>
      </c>
      <c r="R107" s="695">
        <v>0</v>
      </c>
      <c r="S107" s="695">
        <v>0</v>
      </c>
      <c r="T107" s="721">
        <v>0</v>
      </c>
    </row>
    <row r="108" spans="2:20">
      <c r="B108" s="716" t="s">
        <v>447</v>
      </c>
      <c r="C108" s="717" t="s">
        <v>448</v>
      </c>
      <c r="D108" s="718">
        <v>5009</v>
      </c>
      <c r="E108" s="719" t="s">
        <v>444</v>
      </c>
      <c r="F108" s="720">
        <v>125925.98200000002</v>
      </c>
      <c r="G108" s="695">
        <v>102783.08014407357</v>
      </c>
      <c r="H108" s="695">
        <v>16619.846231990552</v>
      </c>
      <c r="I108" s="695">
        <v>3208.603719408155</v>
      </c>
      <c r="J108" s="695">
        <v>2343.0018559264463</v>
      </c>
      <c r="K108" s="695">
        <v>814.25176800944598</v>
      </c>
      <c r="L108" s="721">
        <v>157.1982805918453</v>
      </c>
      <c r="N108" s="720">
        <v>248362.55599999998</v>
      </c>
      <c r="O108" s="695">
        <v>223677.66133901777</v>
      </c>
      <c r="P108" s="695">
        <v>17202.582392115874</v>
      </c>
      <c r="Q108" s="695">
        <v>3321.1059281959069</v>
      </c>
      <c r="R108" s="695">
        <v>3155.6946609822162</v>
      </c>
      <c r="S108" s="695">
        <v>842.80160788412275</v>
      </c>
      <c r="T108" s="721">
        <v>162.71007180409308</v>
      </c>
    </row>
    <row r="109" spans="2:20">
      <c r="B109" s="716" t="s">
        <v>449</v>
      </c>
      <c r="C109" s="717" t="s">
        <v>450</v>
      </c>
      <c r="D109" s="718">
        <v>5009</v>
      </c>
      <c r="E109" s="719" t="s">
        <v>444</v>
      </c>
      <c r="F109" s="720">
        <v>224182.81582999966</v>
      </c>
      <c r="G109" s="695">
        <v>186430.99732999975</v>
      </c>
      <c r="H109" s="695">
        <v>31642.887869999911</v>
      </c>
      <c r="I109" s="695">
        <v>6108.9306299999807</v>
      </c>
      <c r="J109" s="695">
        <v>0</v>
      </c>
      <c r="K109" s="695">
        <v>0</v>
      </c>
      <c r="L109" s="721">
        <v>0</v>
      </c>
      <c r="N109" s="720">
        <v>230151.44763999968</v>
      </c>
      <c r="O109" s="695">
        <v>191075.9496399998</v>
      </c>
      <c r="P109" s="695">
        <v>32752.371959999902</v>
      </c>
      <c r="Q109" s="695">
        <v>6323.126039999981</v>
      </c>
      <c r="R109" s="695">
        <v>0</v>
      </c>
      <c r="S109" s="695">
        <v>0</v>
      </c>
      <c r="T109" s="721">
        <v>0</v>
      </c>
    </row>
    <row r="110" spans="2:20">
      <c r="B110" s="716" t="s">
        <v>550</v>
      </c>
      <c r="C110" s="717" t="s">
        <v>551</v>
      </c>
      <c r="D110" s="718">
        <v>5009</v>
      </c>
      <c r="E110" s="719" t="s">
        <v>444</v>
      </c>
      <c r="F110" s="720">
        <v>33177</v>
      </c>
      <c r="G110" s="695">
        <v>33177</v>
      </c>
      <c r="H110" s="695">
        <v>0</v>
      </c>
      <c r="I110" s="695">
        <v>0</v>
      </c>
      <c r="J110" s="695">
        <v>0</v>
      </c>
      <c r="K110" s="695">
        <v>0</v>
      </c>
      <c r="L110" s="721">
        <v>0</v>
      </c>
      <c r="N110" s="720">
        <v>33202</v>
      </c>
      <c r="O110" s="695">
        <v>33202</v>
      </c>
      <c r="P110" s="695">
        <v>0</v>
      </c>
      <c r="Q110" s="695">
        <v>0</v>
      </c>
      <c r="R110" s="695">
        <v>0</v>
      </c>
      <c r="S110" s="695">
        <v>0</v>
      </c>
      <c r="T110" s="721">
        <v>0</v>
      </c>
    </row>
    <row r="111" spans="2:20">
      <c r="B111" s="716" t="s">
        <v>451</v>
      </c>
      <c r="C111" s="717" t="s">
        <v>452</v>
      </c>
      <c r="D111" s="718">
        <v>5009</v>
      </c>
      <c r="E111" s="719" t="s">
        <v>444</v>
      </c>
      <c r="F111" s="720">
        <v>169635.29135999997</v>
      </c>
      <c r="G111" s="695">
        <v>145784.73935999998</v>
      </c>
      <c r="H111" s="695">
        <v>19991.099039999997</v>
      </c>
      <c r="I111" s="695">
        <v>3859.4529599999996</v>
      </c>
      <c r="J111" s="695">
        <v>0</v>
      </c>
      <c r="K111" s="695">
        <v>0</v>
      </c>
      <c r="L111" s="721">
        <v>0</v>
      </c>
      <c r="N111" s="720">
        <v>172142.56287999998</v>
      </c>
      <c r="O111" s="695">
        <v>147455.74687999999</v>
      </c>
      <c r="P111" s="695">
        <v>20692.040319999996</v>
      </c>
      <c r="Q111" s="695">
        <v>3994.7756799999997</v>
      </c>
      <c r="R111" s="695">
        <v>0</v>
      </c>
      <c r="S111" s="695">
        <v>0</v>
      </c>
      <c r="T111" s="721">
        <v>0</v>
      </c>
    </row>
    <row r="112" spans="2:20">
      <c r="B112" s="716" t="s">
        <v>453</v>
      </c>
      <c r="C112" s="717" t="s">
        <v>454</v>
      </c>
      <c r="D112" s="718">
        <v>5009</v>
      </c>
      <c r="E112" s="719" t="s">
        <v>444</v>
      </c>
      <c r="F112" s="720">
        <v>220074.56599</v>
      </c>
      <c r="G112" s="695">
        <v>157085.53549000001</v>
      </c>
      <c r="H112" s="695">
        <v>52796.260110000003</v>
      </c>
      <c r="I112" s="695">
        <v>10192.770390000001</v>
      </c>
      <c r="J112" s="695">
        <v>0</v>
      </c>
      <c r="K112" s="695">
        <v>0</v>
      </c>
      <c r="L112" s="721">
        <v>0</v>
      </c>
      <c r="N112" s="720">
        <v>251736.21129150002</v>
      </c>
      <c r="O112" s="695">
        <v>186538.61729150004</v>
      </c>
      <c r="P112" s="695">
        <v>54647.437879999998</v>
      </c>
      <c r="Q112" s="695">
        <v>10550.15612</v>
      </c>
      <c r="R112" s="695">
        <v>0</v>
      </c>
      <c r="S112" s="695">
        <v>0</v>
      </c>
      <c r="T112" s="721">
        <v>0</v>
      </c>
    </row>
    <row r="113" spans="2:20">
      <c r="B113" s="716" t="s">
        <v>552</v>
      </c>
      <c r="C113" s="717" t="s">
        <v>553</v>
      </c>
      <c r="D113" s="718">
        <v>5009</v>
      </c>
      <c r="E113" s="719" t="s">
        <v>444</v>
      </c>
      <c r="F113" s="720">
        <v>156902</v>
      </c>
      <c r="G113" s="695">
        <v>156902</v>
      </c>
      <c r="H113" s="695">
        <v>0</v>
      </c>
      <c r="I113" s="695">
        <v>0</v>
      </c>
      <c r="J113" s="695">
        <v>0</v>
      </c>
      <c r="K113" s="695">
        <v>0</v>
      </c>
      <c r="L113" s="721">
        <v>0</v>
      </c>
      <c r="N113" s="720">
        <v>208000</v>
      </c>
      <c r="O113" s="695">
        <v>208000</v>
      </c>
      <c r="P113" s="695">
        <v>0</v>
      </c>
      <c r="Q113" s="695">
        <v>0</v>
      </c>
      <c r="R113" s="695">
        <v>0</v>
      </c>
      <c r="S113" s="695">
        <v>0</v>
      </c>
      <c r="T113" s="721">
        <v>0</v>
      </c>
    </row>
    <row r="114" spans="2:20">
      <c r="B114" s="716" t="s">
        <v>455</v>
      </c>
      <c r="C114" s="717" t="s">
        <v>456</v>
      </c>
      <c r="D114" s="718">
        <v>5009</v>
      </c>
      <c r="E114" s="719" t="s">
        <v>444</v>
      </c>
      <c r="F114" s="720">
        <v>546572.14425909996</v>
      </c>
      <c r="G114" s="695">
        <v>395161.39450589998</v>
      </c>
      <c r="H114" s="695">
        <v>122298.40479279999</v>
      </c>
      <c r="I114" s="695">
        <v>29112.344960400002</v>
      </c>
      <c r="J114" s="695">
        <v>0</v>
      </c>
      <c r="K114" s="695">
        <v>0</v>
      </c>
      <c r="L114" s="721">
        <v>0</v>
      </c>
      <c r="N114" s="720">
        <v>564855.82122859999</v>
      </c>
      <c r="O114" s="695">
        <v>408140.52145860001</v>
      </c>
      <c r="P114" s="695">
        <v>126583.1855254</v>
      </c>
      <c r="Q114" s="695">
        <v>30132.114244600001</v>
      </c>
      <c r="R114" s="695">
        <v>0</v>
      </c>
      <c r="S114" s="695">
        <v>0</v>
      </c>
      <c r="T114" s="721">
        <v>0</v>
      </c>
    </row>
    <row r="115" spans="2:20">
      <c r="B115" s="716" t="s">
        <v>554</v>
      </c>
      <c r="C115" s="717" t="s">
        <v>555</v>
      </c>
      <c r="D115" s="718">
        <v>5009</v>
      </c>
      <c r="E115" s="719" t="s">
        <v>444</v>
      </c>
      <c r="F115" s="720">
        <v>92264.38226850002</v>
      </c>
      <c r="G115" s="695">
        <v>88104.402268500024</v>
      </c>
      <c r="H115" s="695">
        <v>3486.8196000000016</v>
      </c>
      <c r="I115" s="695">
        <v>673.16040000000021</v>
      </c>
      <c r="J115" s="695">
        <v>0</v>
      </c>
      <c r="K115" s="695">
        <v>0</v>
      </c>
      <c r="L115" s="721">
        <v>0</v>
      </c>
      <c r="N115" s="720">
        <v>94744.043036900024</v>
      </c>
      <c r="O115" s="695">
        <v>90438.203036900028</v>
      </c>
      <c r="P115" s="695">
        <v>3609.0768000000012</v>
      </c>
      <c r="Q115" s="695">
        <v>696.76320000000021</v>
      </c>
      <c r="R115" s="695">
        <v>0</v>
      </c>
      <c r="S115" s="695">
        <v>0</v>
      </c>
      <c r="T115" s="721">
        <v>0</v>
      </c>
    </row>
    <row r="116" spans="2:20">
      <c r="B116" s="716" t="s">
        <v>556</v>
      </c>
      <c r="C116" s="717" t="s">
        <v>557</v>
      </c>
      <c r="D116" s="718">
        <v>5009</v>
      </c>
      <c r="E116" s="719" t="s">
        <v>444</v>
      </c>
      <c r="F116" s="720">
        <v>9680</v>
      </c>
      <c r="G116" s="695">
        <v>9680</v>
      </c>
      <c r="H116" s="695">
        <v>0</v>
      </c>
      <c r="I116" s="695">
        <v>0</v>
      </c>
      <c r="J116" s="695">
        <v>0</v>
      </c>
      <c r="K116" s="695">
        <v>0</v>
      </c>
      <c r="L116" s="721">
        <v>0</v>
      </c>
      <c r="N116" s="720">
        <v>9680</v>
      </c>
      <c r="O116" s="695">
        <v>9680</v>
      </c>
      <c r="P116" s="695">
        <v>0</v>
      </c>
      <c r="Q116" s="695">
        <v>0</v>
      </c>
      <c r="R116" s="695">
        <v>0</v>
      </c>
      <c r="S116" s="695">
        <v>0</v>
      </c>
      <c r="T116" s="721">
        <v>0</v>
      </c>
    </row>
    <row r="117" spans="2:20">
      <c r="B117" s="716" t="s">
        <v>592</v>
      </c>
      <c r="C117" s="717" t="s">
        <v>593</v>
      </c>
      <c r="D117" s="718">
        <v>5009</v>
      </c>
      <c r="E117" s="719" t="s">
        <v>444</v>
      </c>
      <c r="F117" s="720">
        <v>17500</v>
      </c>
      <c r="G117" s="695">
        <v>17500</v>
      </c>
      <c r="H117" s="695">
        <v>0</v>
      </c>
      <c r="I117" s="695">
        <v>0</v>
      </c>
      <c r="J117" s="695">
        <v>0</v>
      </c>
      <c r="K117" s="695">
        <v>0</v>
      </c>
      <c r="L117" s="721">
        <v>0</v>
      </c>
      <c r="N117" s="720">
        <v>17500</v>
      </c>
      <c r="O117" s="695">
        <v>17500</v>
      </c>
      <c r="P117" s="695">
        <v>0</v>
      </c>
      <c r="Q117" s="695">
        <v>0</v>
      </c>
      <c r="R117" s="695">
        <v>0</v>
      </c>
      <c r="S117" s="695">
        <v>0</v>
      </c>
      <c r="T117" s="721">
        <v>0</v>
      </c>
    </row>
    <row r="118" spans="2:20">
      <c r="B118" s="716" t="s">
        <v>457</v>
      </c>
      <c r="C118" s="717" t="s">
        <v>458</v>
      </c>
      <c r="D118" s="718">
        <v>5009</v>
      </c>
      <c r="E118" s="719" t="s">
        <v>444</v>
      </c>
      <c r="F118" s="720">
        <v>410716.36093320005</v>
      </c>
      <c r="G118" s="695">
        <v>334401.2669311355</v>
      </c>
      <c r="H118" s="695">
        <v>51625.224536788432</v>
      </c>
      <c r="I118" s="695">
        <v>9966.6919387726048</v>
      </c>
      <c r="J118" s="695">
        <v>11463.336262064546</v>
      </c>
      <c r="K118" s="695">
        <v>2732.339678011575</v>
      </c>
      <c r="L118" s="721">
        <v>527.50158642739734</v>
      </c>
      <c r="N118" s="720">
        <v>492125.39878319995</v>
      </c>
      <c r="O118" s="695">
        <v>411600.81198536773</v>
      </c>
      <c r="P118" s="695">
        <v>53435.487406111664</v>
      </c>
      <c r="Q118" s="695">
        <v>10316.178696624595</v>
      </c>
      <c r="R118" s="695">
        <v>13398.771557832191</v>
      </c>
      <c r="S118" s="695">
        <v>2828.1504586883393</v>
      </c>
      <c r="T118" s="721">
        <v>545.99867857540607</v>
      </c>
    </row>
    <row r="119" spans="2:20">
      <c r="B119" s="716" t="s">
        <v>459</v>
      </c>
      <c r="C119" s="717" t="s">
        <v>460</v>
      </c>
      <c r="D119" s="718">
        <v>5009</v>
      </c>
      <c r="E119" s="719" t="s">
        <v>444</v>
      </c>
      <c r="F119" s="720">
        <v>392948.58098879992</v>
      </c>
      <c r="G119" s="695">
        <v>362379.86082879995</v>
      </c>
      <c r="H119" s="695">
        <v>25622.145443199977</v>
      </c>
      <c r="I119" s="695">
        <v>4946.5747167999953</v>
      </c>
      <c r="J119" s="695">
        <v>0</v>
      </c>
      <c r="K119" s="695">
        <v>0</v>
      </c>
      <c r="L119" s="721">
        <v>0</v>
      </c>
      <c r="N119" s="720">
        <v>375945.62182399991</v>
      </c>
      <c r="O119" s="695">
        <v>344304.90502399998</v>
      </c>
      <c r="P119" s="695">
        <v>26520.67353599998</v>
      </c>
      <c r="Q119" s="695">
        <v>5120.0432639999954</v>
      </c>
      <c r="R119" s="695">
        <v>0</v>
      </c>
      <c r="S119" s="695">
        <v>0</v>
      </c>
      <c r="T119" s="721">
        <v>0</v>
      </c>
    </row>
    <row r="120" spans="2:20">
      <c r="B120" s="716" t="s">
        <v>558</v>
      </c>
      <c r="C120" s="717" t="s">
        <v>559</v>
      </c>
      <c r="D120" s="718">
        <v>5009</v>
      </c>
      <c r="E120" s="719" t="s">
        <v>444</v>
      </c>
      <c r="F120" s="720">
        <v>183406.93694760001</v>
      </c>
      <c r="G120" s="695">
        <v>183406.93694760001</v>
      </c>
      <c r="H120" s="695">
        <v>0</v>
      </c>
      <c r="I120" s="695">
        <v>0</v>
      </c>
      <c r="J120" s="695">
        <v>0</v>
      </c>
      <c r="K120" s="695">
        <v>0</v>
      </c>
      <c r="L120" s="721">
        <v>0</v>
      </c>
      <c r="N120" s="720">
        <v>186903.98835</v>
      </c>
      <c r="O120" s="695">
        <v>186903.98835</v>
      </c>
      <c r="P120" s="695">
        <v>0</v>
      </c>
      <c r="Q120" s="695">
        <v>0</v>
      </c>
      <c r="R120" s="695">
        <v>0</v>
      </c>
      <c r="S120" s="695">
        <v>0</v>
      </c>
      <c r="T120" s="721">
        <v>0</v>
      </c>
    </row>
    <row r="121" spans="2:20">
      <c r="B121" s="716" t="s">
        <v>461</v>
      </c>
      <c r="C121" s="717" t="s">
        <v>462</v>
      </c>
      <c r="D121" s="718">
        <v>5009</v>
      </c>
      <c r="E121" s="719" t="s">
        <v>444</v>
      </c>
      <c r="F121" s="720">
        <v>592642.6555624</v>
      </c>
      <c r="G121" s="695">
        <v>533861.5297366993</v>
      </c>
      <c r="H121" s="695">
        <v>30290.871913564923</v>
      </c>
      <c r="I121" s="695">
        <v>5847.9123650917099</v>
      </c>
      <c r="J121" s="695">
        <v>19768.263145700632</v>
      </c>
      <c r="K121" s="695">
        <v>2409.0002600350599</v>
      </c>
      <c r="L121" s="721">
        <v>465.07814130828712</v>
      </c>
      <c r="N121" s="720">
        <v>772244.15389839991</v>
      </c>
      <c r="O121" s="695">
        <v>706719.01800831372</v>
      </c>
      <c r="P121" s="695">
        <v>31353.028457201872</v>
      </c>
      <c r="Q121" s="695">
        <v>6052.9707867483003</v>
      </c>
      <c r="R121" s="695">
        <v>25144.278010086105</v>
      </c>
      <c r="S121" s="695">
        <v>2493.4724203981127</v>
      </c>
      <c r="T121" s="721">
        <v>481.38621565169638</v>
      </c>
    </row>
    <row r="122" spans="2:20">
      <c r="B122" s="716" t="s">
        <v>560</v>
      </c>
      <c r="C122" s="717" t="s">
        <v>561</v>
      </c>
      <c r="D122" s="718">
        <v>5009</v>
      </c>
      <c r="E122" s="719" t="s">
        <v>444</v>
      </c>
      <c r="F122" s="720">
        <v>38395.01</v>
      </c>
      <c r="G122" s="695">
        <v>38395.01</v>
      </c>
      <c r="H122" s="695">
        <v>0</v>
      </c>
      <c r="I122" s="695">
        <v>0</v>
      </c>
      <c r="J122" s="695">
        <v>0</v>
      </c>
      <c r="K122" s="695">
        <v>0</v>
      </c>
      <c r="L122" s="721">
        <v>0</v>
      </c>
      <c r="N122" s="720">
        <v>53395</v>
      </c>
      <c r="O122" s="695">
        <v>53395</v>
      </c>
      <c r="P122" s="695">
        <v>0</v>
      </c>
      <c r="Q122" s="695">
        <v>0</v>
      </c>
      <c r="R122" s="695">
        <v>0</v>
      </c>
      <c r="S122" s="695">
        <v>0</v>
      </c>
      <c r="T122" s="721">
        <v>0</v>
      </c>
    </row>
    <row r="123" spans="2:20">
      <c r="B123" s="716" t="s">
        <v>463</v>
      </c>
      <c r="C123" s="717" t="s">
        <v>464</v>
      </c>
      <c r="D123" s="718">
        <v>5009</v>
      </c>
      <c r="E123" s="719" t="s">
        <v>444</v>
      </c>
      <c r="F123" s="720">
        <v>102603.69599199999</v>
      </c>
      <c r="G123" s="695">
        <v>71970.231591999996</v>
      </c>
      <c r="H123" s="695">
        <v>25676.412887999999</v>
      </c>
      <c r="I123" s="695">
        <v>4957.051512</v>
      </c>
      <c r="J123" s="695">
        <v>0</v>
      </c>
      <c r="K123" s="695">
        <v>0</v>
      </c>
      <c r="L123" s="721">
        <v>0</v>
      </c>
      <c r="N123" s="720">
        <v>125824.2365256</v>
      </c>
      <c r="O123" s="695">
        <v>94116.607605600002</v>
      </c>
      <c r="P123" s="695">
        <v>26576.758058399995</v>
      </c>
      <c r="Q123" s="695">
        <v>5130.8708616000004</v>
      </c>
      <c r="R123" s="695">
        <v>0</v>
      </c>
      <c r="S123" s="695">
        <v>0</v>
      </c>
      <c r="T123" s="721">
        <v>0</v>
      </c>
    </row>
    <row r="124" spans="2:20">
      <c r="B124" s="716" t="s">
        <v>562</v>
      </c>
      <c r="C124" s="717" t="s">
        <v>563</v>
      </c>
      <c r="D124" s="718">
        <v>5009</v>
      </c>
      <c r="E124" s="719" t="s">
        <v>444</v>
      </c>
      <c r="F124" s="720">
        <v>194981.39812500001</v>
      </c>
      <c r="G124" s="695">
        <v>194981.39812500001</v>
      </c>
      <c r="H124" s="695">
        <v>0</v>
      </c>
      <c r="I124" s="695">
        <v>0</v>
      </c>
      <c r="J124" s="695">
        <v>0</v>
      </c>
      <c r="K124" s="695">
        <v>0</v>
      </c>
      <c r="L124" s="721">
        <v>0</v>
      </c>
      <c r="N124" s="720">
        <v>250659.796478</v>
      </c>
      <c r="O124" s="695">
        <v>250659.796478</v>
      </c>
      <c r="P124" s="695">
        <v>0</v>
      </c>
      <c r="Q124" s="695">
        <v>0</v>
      </c>
      <c r="R124" s="695">
        <v>0</v>
      </c>
      <c r="S124" s="695">
        <v>0</v>
      </c>
      <c r="T124" s="721">
        <v>0</v>
      </c>
    </row>
    <row r="125" spans="2:20">
      <c r="B125" s="716" t="s">
        <v>465</v>
      </c>
      <c r="C125" s="717" t="s">
        <v>466</v>
      </c>
      <c r="D125" s="718">
        <v>5009</v>
      </c>
      <c r="E125" s="719" t="s">
        <v>444</v>
      </c>
      <c r="F125" s="720">
        <v>1312868.2214196012</v>
      </c>
      <c r="G125" s="695">
        <v>916176.33919960074</v>
      </c>
      <c r="H125" s="695">
        <v>320203.03582440031</v>
      </c>
      <c r="I125" s="695">
        <v>76488.846395600092</v>
      </c>
      <c r="J125" s="695">
        <v>0</v>
      </c>
      <c r="K125" s="695">
        <v>0</v>
      </c>
      <c r="L125" s="721">
        <v>0</v>
      </c>
      <c r="N125" s="720">
        <v>1358214.785876801</v>
      </c>
      <c r="O125" s="695">
        <v>947625.33411680046</v>
      </c>
      <c r="P125" s="695">
        <v>331421.33487520041</v>
      </c>
      <c r="Q125" s="695">
        <v>79168.116884800082</v>
      </c>
      <c r="R125" s="695">
        <v>0</v>
      </c>
      <c r="S125" s="695">
        <v>0</v>
      </c>
      <c r="T125" s="721">
        <v>0</v>
      </c>
    </row>
    <row r="126" spans="2:20">
      <c r="B126" s="716" t="s">
        <v>564</v>
      </c>
      <c r="C126" s="717" t="s">
        <v>565</v>
      </c>
      <c r="D126" s="718">
        <v>5009</v>
      </c>
      <c r="E126" s="719" t="s">
        <v>444</v>
      </c>
      <c r="F126" s="720">
        <v>151626.01999999999</v>
      </c>
      <c r="G126" s="695">
        <v>151626.01999999999</v>
      </c>
      <c r="H126" s="695">
        <v>0</v>
      </c>
      <c r="I126" s="695">
        <v>0</v>
      </c>
      <c r="J126" s="695">
        <v>0</v>
      </c>
      <c r="K126" s="695">
        <v>0</v>
      </c>
      <c r="L126" s="721">
        <v>0</v>
      </c>
      <c r="N126" s="720">
        <v>151826.01999999999</v>
      </c>
      <c r="O126" s="695">
        <v>151826.01999999999</v>
      </c>
      <c r="P126" s="695">
        <v>0</v>
      </c>
      <c r="Q126" s="695">
        <v>0</v>
      </c>
      <c r="R126" s="695">
        <v>0</v>
      </c>
      <c r="S126" s="695">
        <v>0</v>
      </c>
      <c r="T126" s="721">
        <v>0</v>
      </c>
    </row>
    <row r="127" spans="2:20">
      <c r="B127" s="716" t="s">
        <v>566</v>
      </c>
      <c r="C127" s="717" t="s">
        <v>567</v>
      </c>
      <c r="D127" s="718">
        <v>5009</v>
      </c>
      <c r="E127" s="719" t="s">
        <v>444</v>
      </c>
      <c r="F127" s="720">
        <v>66672</v>
      </c>
      <c r="G127" s="695">
        <v>66672</v>
      </c>
      <c r="H127" s="695">
        <v>0</v>
      </c>
      <c r="I127" s="695">
        <v>0</v>
      </c>
      <c r="J127" s="695">
        <v>0</v>
      </c>
      <c r="K127" s="695">
        <v>0</v>
      </c>
      <c r="L127" s="721">
        <v>0</v>
      </c>
      <c r="N127" s="720">
        <v>68560</v>
      </c>
      <c r="O127" s="695">
        <v>68560</v>
      </c>
      <c r="P127" s="695">
        <v>0</v>
      </c>
      <c r="Q127" s="695">
        <v>0</v>
      </c>
      <c r="R127" s="695">
        <v>0</v>
      </c>
      <c r="S127" s="695">
        <v>0</v>
      </c>
      <c r="T127" s="721">
        <v>0</v>
      </c>
    </row>
    <row r="128" spans="2:20">
      <c r="B128" s="716" t="s">
        <v>568</v>
      </c>
      <c r="C128" s="717" t="s">
        <v>569</v>
      </c>
      <c r="D128" s="718">
        <v>5009</v>
      </c>
      <c r="E128" s="719" t="s">
        <v>444</v>
      </c>
      <c r="F128" s="720">
        <v>20182.931261999998</v>
      </c>
      <c r="G128" s="695">
        <v>18290.140361999998</v>
      </c>
      <c r="H128" s="695">
        <v>1586.5029179999999</v>
      </c>
      <c r="I128" s="695">
        <v>306.287982</v>
      </c>
      <c r="J128" s="695">
        <v>0</v>
      </c>
      <c r="K128" s="695">
        <v>0</v>
      </c>
      <c r="L128" s="721">
        <v>0</v>
      </c>
      <c r="N128" s="720">
        <v>20692.909496</v>
      </c>
      <c r="O128" s="695">
        <v>18733.752295999999</v>
      </c>
      <c r="P128" s="695">
        <v>1642.129944</v>
      </c>
      <c r="Q128" s="695">
        <v>317.02725600000002</v>
      </c>
      <c r="R128" s="695">
        <v>0</v>
      </c>
      <c r="S128" s="695">
        <v>0</v>
      </c>
      <c r="T128" s="721">
        <v>0</v>
      </c>
    </row>
    <row r="129" spans="2:20">
      <c r="B129" s="716" t="s">
        <v>390</v>
      </c>
      <c r="C129" s="717" t="s">
        <v>391</v>
      </c>
      <c r="D129" s="718">
        <v>5021</v>
      </c>
      <c r="E129" s="719" t="s">
        <v>1018</v>
      </c>
      <c r="F129" s="720">
        <v>117476.56448159997</v>
      </c>
      <c r="G129" s="695">
        <v>89655.254481599972</v>
      </c>
      <c r="H129" s="695">
        <v>23319.316199999997</v>
      </c>
      <c r="I129" s="695">
        <v>4501.9937999999984</v>
      </c>
      <c r="J129" s="695">
        <v>0</v>
      </c>
      <c r="K129" s="695">
        <v>0</v>
      </c>
      <c r="L129" s="721">
        <v>0</v>
      </c>
      <c r="N129" s="720">
        <v>121109.36439559997</v>
      </c>
      <c r="O129" s="695">
        <v>92312.508395599987</v>
      </c>
      <c r="P129" s="695">
        <v>24137.001119999994</v>
      </c>
      <c r="Q129" s="695">
        <v>4659.854879999999</v>
      </c>
      <c r="R129" s="695">
        <v>0</v>
      </c>
      <c r="S129" s="695">
        <v>0</v>
      </c>
      <c r="T129" s="721">
        <v>0</v>
      </c>
    </row>
    <row r="130" spans="2:20">
      <c r="B130" s="716" t="s">
        <v>494</v>
      </c>
      <c r="C130" s="717" t="s">
        <v>495</v>
      </c>
      <c r="D130" s="718">
        <v>5021</v>
      </c>
      <c r="E130" s="719" t="s">
        <v>1018</v>
      </c>
      <c r="F130" s="720">
        <v>124853.12399999998</v>
      </c>
      <c r="G130" s="695">
        <v>124853.12399999998</v>
      </c>
      <c r="H130" s="695">
        <v>0</v>
      </c>
      <c r="I130" s="695">
        <v>0</v>
      </c>
      <c r="J130" s="695">
        <v>0</v>
      </c>
      <c r="K130" s="695">
        <v>0</v>
      </c>
      <c r="L130" s="721">
        <v>0</v>
      </c>
      <c r="N130" s="720">
        <v>167683.3866</v>
      </c>
      <c r="O130" s="695">
        <v>167683.3866</v>
      </c>
      <c r="P130" s="695">
        <v>0</v>
      </c>
      <c r="Q130" s="695">
        <v>0</v>
      </c>
      <c r="R130" s="695">
        <v>0</v>
      </c>
      <c r="S130" s="695">
        <v>0</v>
      </c>
      <c r="T130" s="721">
        <v>0</v>
      </c>
    </row>
    <row r="131" spans="2:20">
      <c r="B131" s="716" t="s">
        <v>518</v>
      </c>
      <c r="C131" s="717" t="s">
        <v>519</v>
      </c>
      <c r="D131" s="718">
        <v>5021</v>
      </c>
      <c r="E131" s="719" t="s">
        <v>1018</v>
      </c>
      <c r="F131" s="720">
        <v>99192</v>
      </c>
      <c r="G131" s="695">
        <v>99192</v>
      </c>
      <c r="H131" s="695">
        <v>0</v>
      </c>
      <c r="I131" s="695">
        <v>0</v>
      </c>
      <c r="J131" s="695">
        <v>0</v>
      </c>
      <c r="K131" s="695">
        <v>0</v>
      </c>
      <c r="L131" s="721">
        <v>0</v>
      </c>
      <c r="N131" s="720">
        <v>99192</v>
      </c>
      <c r="O131" s="695">
        <v>99192</v>
      </c>
      <c r="P131" s="695">
        <v>0</v>
      </c>
      <c r="Q131" s="695">
        <v>0</v>
      </c>
      <c r="R131" s="695">
        <v>0</v>
      </c>
      <c r="S131" s="695">
        <v>0</v>
      </c>
      <c r="T131" s="721">
        <v>0</v>
      </c>
    </row>
    <row r="132" spans="2:20">
      <c r="B132" s="716" t="s">
        <v>392</v>
      </c>
      <c r="C132" s="717" t="s">
        <v>393</v>
      </c>
      <c r="D132" s="718">
        <v>5021</v>
      </c>
      <c r="E132" s="719" t="s">
        <v>1018</v>
      </c>
      <c r="F132" s="720">
        <v>732250.26220000046</v>
      </c>
      <c r="G132" s="695">
        <v>637812.7597000004</v>
      </c>
      <c r="H132" s="695">
        <v>79155.797550000018</v>
      </c>
      <c r="I132" s="695">
        <v>15281.704950000003</v>
      </c>
      <c r="J132" s="695">
        <v>0</v>
      </c>
      <c r="K132" s="695">
        <v>0</v>
      </c>
      <c r="L132" s="721">
        <v>0</v>
      </c>
      <c r="N132" s="720">
        <v>753466.59916000033</v>
      </c>
      <c r="O132" s="695">
        <v>655717.71716000023</v>
      </c>
      <c r="P132" s="695">
        <v>81931.335640000019</v>
      </c>
      <c r="Q132" s="695">
        <v>15817.546360000002</v>
      </c>
      <c r="R132" s="695">
        <v>0</v>
      </c>
      <c r="S132" s="695">
        <v>0</v>
      </c>
      <c r="T132" s="721">
        <v>0</v>
      </c>
    </row>
    <row r="133" spans="2:20">
      <c r="B133" s="716" t="s">
        <v>584</v>
      </c>
      <c r="C133" s="717" t="s">
        <v>585</v>
      </c>
      <c r="D133" s="718">
        <v>5021</v>
      </c>
      <c r="E133" s="719" t="s">
        <v>1018</v>
      </c>
      <c r="F133" s="720">
        <v>291682.52</v>
      </c>
      <c r="G133" s="695">
        <v>291682.52</v>
      </c>
      <c r="H133" s="695">
        <v>0</v>
      </c>
      <c r="I133" s="695">
        <v>0</v>
      </c>
      <c r="J133" s="695">
        <v>0</v>
      </c>
      <c r="K133" s="695">
        <v>0</v>
      </c>
      <c r="L133" s="721">
        <v>0</v>
      </c>
      <c r="N133" s="720">
        <v>199946.549</v>
      </c>
      <c r="O133" s="695">
        <v>199946.549</v>
      </c>
      <c r="P133" s="695">
        <v>0</v>
      </c>
      <c r="Q133" s="695">
        <v>0</v>
      </c>
      <c r="R133" s="695">
        <v>0</v>
      </c>
      <c r="S133" s="695">
        <v>0</v>
      </c>
      <c r="T133" s="721">
        <v>0</v>
      </c>
    </row>
    <row r="134" spans="2:20">
      <c r="B134" s="716" t="s">
        <v>394</v>
      </c>
      <c r="C134" s="717" t="s">
        <v>395</v>
      </c>
      <c r="D134" s="718">
        <v>5021</v>
      </c>
      <c r="E134" s="719" t="s">
        <v>1018</v>
      </c>
      <c r="F134" s="720">
        <v>281963.23041560024</v>
      </c>
      <c r="G134" s="695">
        <v>197221.4780066504</v>
      </c>
      <c r="H134" s="695">
        <v>50678.202407732904</v>
      </c>
      <c r="I134" s="695">
        <v>9783.8612023442929</v>
      </c>
      <c r="J134" s="695">
        <v>17109.31373334974</v>
      </c>
      <c r="K134" s="695">
        <v>6010.07800946715</v>
      </c>
      <c r="L134" s="721">
        <v>1160.2970560557176</v>
      </c>
      <c r="N134" s="720">
        <v>421096.49340440019</v>
      </c>
      <c r="O134" s="695">
        <v>329273.56985914434</v>
      </c>
      <c r="P134" s="695">
        <v>52455.218852352285</v>
      </c>
      <c r="Q134" s="695">
        <v>10126.929453145593</v>
      </c>
      <c r="R134" s="695">
        <v>21818.973055655755</v>
      </c>
      <c r="S134" s="695">
        <v>6220.8196488477679</v>
      </c>
      <c r="T134" s="721">
        <v>1200.9825352544162</v>
      </c>
    </row>
    <row r="135" spans="2:20">
      <c r="B135" s="716" t="s">
        <v>520</v>
      </c>
      <c r="C135" s="717" t="s">
        <v>521</v>
      </c>
      <c r="D135" s="718">
        <v>5021</v>
      </c>
      <c r="E135" s="719" t="s">
        <v>1018</v>
      </c>
      <c r="F135" s="720">
        <v>326437.13476799999</v>
      </c>
      <c r="G135" s="695">
        <v>326437.13476799999</v>
      </c>
      <c r="H135" s="695">
        <v>0</v>
      </c>
      <c r="I135" s="695">
        <v>0</v>
      </c>
      <c r="J135" s="695">
        <v>0</v>
      </c>
      <c r="K135" s="695">
        <v>0</v>
      </c>
      <c r="L135" s="721">
        <v>0</v>
      </c>
      <c r="N135" s="720">
        <v>342758.99100640009</v>
      </c>
      <c r="O135" s="695">
        <v>342758.99100640009</v>
      </c>
      <c r="P135" s="695">
        <v>0</v>
      </c>
      <c r="Q135" s="695">
        <v>0</v>
      </c>
      <c r="R135" s="695">
        <v>0</v>
      </c>
      <c r="S135" s="695">
        <v>0</v>
      </c>
      <c r="T135" s="721">
        <v>0</v>
      </c>
    </row>
    <row r="136" spans="2:20">
      <c r="B136" s="716" t="s">
        <v>396</v>
      </c>
      <c r="C136" s="717" t="s">
        <v>397</v>
      </c>
      <c r="D136" s="718">
        <v>5021</v>
      </c>
      <c r="E136" s="719" t="s">
        <v>1018</v>
      </c>
      <c r="F136" s="720">
        <v>2809070.9941600249</v>
      </c>
      <c r="G136" s="695">
        <v>2005777.6931600152</v>
      </c>
      <c r="H136" s="695">
        <v>659391.18214000796</v>
      </c>
      <c r="I136" s="695">
        <v>143902.11886000176</v>
      </c>
      <c r="J136" s="695">
        <v>0</v>
      </c>
      <c r="K136" s="695">
        <v>0</v>
      </c>
      <c r="L136" s="721">
        <v>0</v>
      </c>
      <c r="N136" s="720">
        <v>2907082.5934900255</v>
      </c>
      <c r="O136" s="695">
        <v>2076787.8654900154</v>
      </c>
      <c r="P136" s="695">
        <v>681536.51816000836</v>
      </c>
      <c r="Q136" s="695">
        <v>148758.20984000183</v>
      </c>
      <c r="R136" s="695">
        <v>0</v>
      </c>
      <c r="S136" s="695">
        <v>0</v>
      </c>
      <c r="T136" s="721">
        <v>0</v>
      </c>
    </row>
    <row r="137" spans="2:20">
      <c r="B137" s="716" t="s">
        <v>600</v>
      </c>
      <c r="C137" s="717" t="s">
        <v>601</v>
      </c>
      <c r="D137" s="718">
        <v>5021</v>
      </c>
      <c r="E137" s="719" t="s">
        <v>1018</v>
      </c>
      <c r="F137" s="720">
        <v>1072523.8335155</v>
      </c>
      <c r="G137" s="695">
        <v>1072523.8335155</v>
      </c>
      <c r="H137" s="695">
        <v>0</v>
      </c>
      <c r="I137" s="695">
        <v>0</v>
      </c>
      <c r="J137" s="695">
        <v>0</v>
      </c>
      <c r="K137" s="695">
        <v>0</v>
      </c>
      <c r="L137" s="721">
        <v>0</v>
      </c>
      <c r="N137" s="720">
        <v>1099336.9293533999</v>
      </c>
      <c r="O137" s="695">
        <v>1099336.9293533999</v>
      </c>
      <c r="P137" s="695">
        <v>0</v>
      </c>
      <c r="Q137" s="695">
        <v>0</v>
      </c>
      <c r="R137" s="695">
        <v>0</v>
      </c>
      <c r="S137" s="695">
        <v>0</v>
      </c>
      <c r="T137" s="721">
        <v>0</v>
      </c>
    </row>
    <row r="138" spans="2:20">
      <c r="B138" s="716" t="s">
        <v>522</v>
      </c>
      <c r="C138" s="717" t="s">
        <v>523</v>
      </c>
      <c r="D138" s="718">
        <v>5021</v>
      </c>
      <c r="E138" s="719" t="s">
        <v>1018</v>
      </c>
      <c r="F138" s="720">
        <v>1658630.6400000001</v>
      </c>
      <c r="G138" s="695">
        <v>1658630.6400000001</v>
      </c>
      <c r="H138" s="695">
        <v>0</v>
      </c>
      <c r="I138" s="695">
        <v>0</v>
      </c>
      <c r="J138" s="695">
        <v>0</v>
      </c>
      <c r="K138" s="695">
        <v>0</v>
      </c>
      <c r="L138" s="721">
        <v>0</v>
      </c>
      <c r="N138" s="720">
        <v>1691803.27</v>
      </c>
      <c r="O138" s="695">
        <v>1691803.27</v>
      </c>
      <c r="P138" s="695">
        <v>0</v>
      </c>
      <c r="Q138" s="695">
        <v>0</v>
      </c>
      <c r="R138" s="695">
        <v>0</v>
      </c>
      <c r="S138" s="695">
        <v>0</v>
      </c>
      <c r="T138" s="721">
        <v>0</v>
      </c>
    </row>
    <row r="139" spans="2:20">
      <c r="B139" s="716" t="s">
        <v>524</v>
      </c>
      <c r="C139" s="717" t="s">
        <v>525</v>
      </c>
      <c r="D139" s="718">
        <v>5021</v>
      </c>
      <c r="E139" s="719" t="s">
        <v>1018</v>
      </c>
      <c r="F139" s="720">
        <v>21885.550000000003</v>
      </c>
      <c r="G139" s="695">
        <v>21885.550000000003</v>
      </c>
      <c r="H139" s="695">
        <v>0</v>
      </c>
      <c r="I139" s="695">
        <v>0</v>
      </c>
      <c r="J139" s="695">
        <v>0</v>
      </c>
      <c r="K139" s="695">
        <v>0</v>
      </c>
      <c r="L139" s="721">
        <v>0</v>
      </c>
      <c r="N139" s="720">
        <v>22290.125000000004</v>
      </c>
      <c r="O139" s="695">
        <v>22290.125000000004</v>
      </c>
      <c r="P139" s="695">
        <v>0</v>
      </c>
      <c r="Q139" s="695">
        <v>0</v>
      </c>
      <c r="R139" s="695">
        <v>0</v>
      </c>
      <c r="S139" s="695">
        <v>0</v>
      </c>
      <c r="T139" s="721">
        <v>0</v>
      </c>
    </row>
    <row r="140" spans="2:20">
      <c r="B140" s="716" t="s">
        <v>398</v>
      </c>
      <c r="C140" s="717" t="s">
        <v>399</v>
      </c>
      <c r="D140" s="718">
        <v>5021</v>
      </c>
      <c r="E140" s="719" t="s">
        <v>1018</v>
      </c>
      <c r="F140" s="720">
        <v>1066797.0318327998</v>
      </c>
      <c r="G140" s="695">
        <v>743749.5113359997</v>
      </c>
      <c r="H140" s="695">
        <v>269613.00330400001</v>
      </c>
      <c r="I140" s="695">
        <v>53434.517192800005</v>
      </c>
      <c r="J140" s="695">
        <v>0</v>
      </c>
      <c r="K140" s="695">
        <v>0</v>
      </c>
      <c r="L140" s="721">
        <v>0</v>
      </c>
      <c r="N140" s="720">
        <v>1109011.0414076</v>
      </c>
      <c r="O140" s="695">
        <v>774692.08834120003</v>
      </c>
      <c r="P140" s="695">
        <v>279019.94905160007</v>
      </c>
      <c r="Q140" s="695">
        <v>55299.004014800012</v>
      </c>
      <c r="R140" s="695">
        <v>0</v>
      </c>
      <c r="S140" s="695">
        <v>0</v>
      </c>
      <c r="T140" s="721">
        <v>0</v>
      </c>
    </row>
    <row r="141" spans="2:20">
      <c r="B141" s="716" t="s">
        <v>526</v>
      </c>
      <c r="C141" s="717" t="s">
        <v>527</v>
      </c>
      <c r="D141" s="718">
        <v>5021</v>
      </c>
      <c r="E141" s="719" t="s">
        <v>1018</v>
      </c>
      <c r="F141" s="720">
        <v>53144</v>
      </c>
      <c r="G141" s="695">
        <v>53144</v>
      </c>
      <c r="H141" s="695">
        <v>0</v>
      </c>
      <c r="I141" s="695">
        <v>0</v>
      </c>
      <c r="J141" s="695">
        <v>0</v>
      </c>
      <c r="K141" s="695">
        <v>0</v>
      </c>
      <c r="L141" s="721">
        <v>0</v>
      </c>
      <c r="N141" s="720">
        <v>54441.75</v>
      </c>
      <c r="O141" s="695">
        <v>54441.75</v>
      </c>
      <c r="P141" s="695">
        <v>0</v>
      </c>
      <c r="Q141" s="695">
        <v>0</v>
      </c>
      <c r="R141" s="695">
        <v>0</v>
      </c>
      <c r="S141" s="695">
        <v>0</v>
      </c>
      <c r="T141" s="721">
        <v>0</v>
      </c>
    </row>
    <row r="142" spans="2:20">
      <c r="B142" s="716" t="s">
        <v>400</v>
      </c>
      <c r="C142" s="717" t="s">
        <v>401</v>
      </c>
      <c r="D142" s="718">
        <v>5021</v>
      </c>
      <c r="E142" s="719" t="s">
        <v>1018</v>
      </c>
      <c r="F142" s="720">
        <v>38188.450390400016</v>
      </c>
      <c r="G142" s="695">
        <v>31434.799728800015</v>
      </c>
      <c r="H142" s="695">
        <v>5660.7871908000006</v>
      </c>
      <c r="I142" s="695">
        <v>1092.8634708</v>
      </c>
      <c r="J142" s="695">
        <v>0</v>
      </c>
      <c r="K142" s="695">
        <v>0</v>
      </c>
      <c r="L142" s="721">
        <v>0</v>
      </c>
      <c r="N142" s="720">
        <v>38944.338717200008</v>
      </c>
      <c r="O142" s="695">
        <v>31953.879960800004</v>
      </c>
      <c r="P142" s="695">
        <v>5859.2754299999997</v>
      </c>
      <c r="Q142" s="695">
        <v>1131.1833263999997</v>
      </c>
      <c r="R142" s="695">
        <v>0</v>
      </c>
      <c r="S142" s="695">
        <v>0</v>
      </c>
      <c r="T142" s="721">
        <v>0</v>
      </c>
    </row>
    <row r="143" spans="2:20">
      <c r="B143" s="716" t="s">
        <v>370</v>
      </c>
      <c r="C143" s="717" t="s">
        <v>371</v>
      </c>
      <c r="D143" s="718">
        <v>5025</v>
      </c>
      <c r="E143" s="719" t="s">
        <v>1019</v>
      </c>
      <c r="F143" s="720">
        <v>983483.58272319962</v>
      </c>
      <c r="G143" s="695">
        <v>708688.8225183998</v>
      </c>
      <c r="H143" s="695">
        <v>230106.62767559988</v>
      </c>
      <c r="I143" s="695">
        <v>44688.132529199982</v>
      </c>
      <c r="J143" s="695">
        <v>0</v>
      </c>
      <c r="K143" s="695">
        <v>0</v>
      </c>
      <c r="L143" s="721">
        <v>0</v>
      </c>
      <c r="N143" s="720">
        <v>1127672.5998007995</v>
      </c>
      <c r="O143" s="695">
        <v>843260.67440959963</v>
      </c>
      <c r="P143" s="695">
        <v>238159.81363559989</v>
      </c>
      <c r="Q143" s="695">
        <v>46252.111755599981</v>
      </c>
      <c r="R143" s="695">
        <v>0</v>
      </c>
      <c r="S143" s="695">
        <v>0</v>
      </c>
      <c r="T143" s="721">
        <v>0</v>
      </c>
    </row>
    <row r="144" spans="2:20">
      <c r="B144" s="716" t="s">
        <v>372</v>
      </c>
      <c r="C144" s="717" t="s">
        <v>373</v>
      </c>
      <c r="D144" s="718">
        <v>5025</v>
      </c>
      <c r="E144" s="719" t="s">
        <v>1019</v>
      </c>
      <c r="F144" s="720">
        <v>126340.1520968</v>
      </c>
      <c r="G144" s="695">
        <v>119709.46702879999</v>
      </c>
      <c r="H144" s="695">
        <v>5557.7196659999991</v>
      </c>
      <c r="I144" s="695">
        <v>1072.9654019999998</v>
      </c>
      <c r="J144" s="695">
        <v>0</v>
      </c>
      <c r="K144" s="695">
        <v>0</v>
      </c>
      <c r="L144" s="721">
        <v>0</v>
      </c>
      <c r="N144" s="720">
        <v>308320.59947289998</v>
      </c>
      <c r="O144" s="695">
        <v>301457.39657769998</v>
      </c>
      <c r="P144" s="695">
        <v>5752.6118807999983</v>
      </c>
      <c r="Q144" s="695">
        <v>1110.5910143999999</v>
      </c>
      <c r="R144" s="695">
        <v>0</v>
      </c>
      <c r="S144" s="695">
        <v>0</v>
      </c>
      <c r="T144" s="721">
        <v>0</v>
      </c>
    </row>
    <row r="145" spans="2:20">
      <c r="B145" s="716" t="s">
        <v>374</v>
      </c>
      <c r="C145" s="717" t="s">
        <v>375</v>
      </c>
      <c r="D145" s="718">
        <v>5025</v>
      </c>
      <c r="E145" s="719" t="s">
        <v>1019</v>
      </c>
      <c r="F145" s="720">
        <v>122094.24298360001</v>
      </c>
      <c r="G145" s="695">
        <v>115586.50810120002</v>
      </c>
      <c r="H145" s="695">
        <v>5454.6650555999995</v>
      </c>
      <c r="I145" s="695">
        <v>1053.0698267999999</v>
      </c>
      <c r="J145" s="695">
        <v>0</v>
      </c>
      <c r="K145" s="695">
        <v>0</v>
      </c>
      <c r="L145" s="721">
        <v>0</v>
      </c>
      <c r="N145" s="720">
        <v>125017.53777319999</v>
      </c>
      <c r="O145" s="695">
        <v>118281.57479</v>
      </c>
      <c r="P145" s="695">
        <v>5645.9617007999987</v>
      </c>
      <c r="Q145" s="695">
        <v>1090.0012823999998</v>
      </c>
      <c r="R145" s="695">
        <v>0</v>
      </c>
      <c r="S145" s="695">
        <v>0</v>
      </c>
      <c r="T145" s="721">
        <v>0</v>
      </c>
    </row>
    <row r="146" spans="2:20">
      <c r="B146" s="716" t="s">
        <v>512</v>
      </c>
      <c r="C146" s="717" t="s">
        <v>513</v>
      </c>
      <c r="D146" s="718">
        <v>5025</v>
      </c>
      <c r="E146" s="719" t="s">
        <v>1019</v>
      </c>
      <c r="F146" s="720">
        <v>144138.23999999996</v>
      </c>
      <c r="G146" s="695">
        <v>144138.23999999996</v>
      </c>
      <c r="H146" s="695">
        <v>0</v>
      </c>
      <c r="I146" s="695">
        <v>0</v>
      </c>
      <c r="J146" s="695">
        <v>0</v>
      </c>
      <c r="K146" s="695">
        <v>0</v>
      </c>
      <c r="L146" s="721">
        <v>0</v>
      </c>
      <c r="N146" s="720">
        <v>146954.92324</v>
      </c>
      <c r="O146" s="695">
        <v>146954.92324</v>
      </c>
      <c r="P146" s="695">
        <v>0</v>
      </c>
      <c r="Q146" s="695">
        <v>0</v>
      </c>
      <c r="R146" s="695">
        <v>0</v>
      </c>
      <c r="S146" s="695">
        <v>0</v>
      </c>
      <c r="T146" s="721">
        <v>0</v>
      </c>
    </row>
    <row r="147" spans="2:20">
      <c r="B147" s="716" t="s">
        <v>376</v>
      </c>
      <c r="C147" s="717" t="s">
        <v>377</v>
      </c>
      <c r="D147" s="718">
        <v>5025</v>
      </c>
      <c r="E147" s="719" t="s">
        <v>1019</v>
      </c>
      <c r="F147" s="720">
        <v>408441.73649600014</v>
      </c>
      <c r="G147" s="695">
        <v>300020.8247075043</v>
      </c>
      <c r="H147" s="695">
        <v>67603.766351997838</v>
      </c>
      <c r="I147" s="695">
        <v>16040.48826308467</v>
      </c>
      <c r="J147" s="695">
        <v>21178.871834495767</v>
      </c>
      <c r="K147" s="695">
        <v>2907.836773202218</v>
      </c>
      <c r="L147" s="721">
        <v>689.94856571534456</v>
      </c>
      <c r="N147" s="720">
        <v>634973.99277840019</v>
      </c>
      <c r="O147" s="695">
        <v>513278.334916675</v>
      </c>
      <c r="P147" s="695">
        <v>69972.494682676464</v>
      </c>
      <c r="Q147" s="695">
        <v>16602.406631012913</v>
      </c>
      <c r="R147" s="695">
        <v>31396.915477325139</v>
      </c>
      <c r="S147" s="695">
        <v>3009.7227437235879</v>
      </c>
      <c r="T147" s="721">
        <v>714.11832698710293</v>
      </c>
    </row>
    <row r="148" spans="2:20">
      <c r="B148" s="716" t="s">
        <v>378</v>
      </c>
      <c r="C148" s="717" t="s">
        <v>379</v>
      </c>
      <c r="D148" s="718">
        <v>5025</v>
      </c>
      <c r="E148" s="719" t="s">
        <v>1019</v>
      </c>
      <c r="F148" s="720">
        <v>466180.14617080009</v>
      </c>
      <c r="G148" s="695">
        <v>458522.09961760009</v>
      </c>
      <c r="H148" s="695">
        <v>6418.8353831999993</v>
      </c>
      <c r="I148" s="695">
        <v>1239.21117</v>
      </c>
      <c r="J148" s="695">
        <v>0</v>
      </c>
      <c r="K148" s="695">
        <v>0</v>
      </c>
      <c r="L148" s="721">
        <v>0</v>
      </c>
      <c r="N148" s="720">
        <v>288039.78603880003</v>
      </c>
      <c r="O148" s="695">
        <v>280113.1854664</v>
      </c>
      <c r="P148" s="695">
        <v>6643.9324799999995</v>
      </c>
      <c r="Q148" s="695">
        <v>1282.6680924</v>
      </c>
      <c r="R148" s="695">
        <v>0</v>
      </c>
      <c r="S148" s="695">
        <v>0</v>
      </c>
      <c r="T148" s="721">
        <v>0</v>
      </c>
    </row>
    <row r="149" spans="2:20">
      <c r="B149" s="716" t="s">
        <v>380</v>
      </c>
      <c r="C149" s="717" t="s">
        <v>381</v>
      </c>
      <c r="D149" s="718">
        <v>5025</v>
      </c>
      <c r="E149" s="719" t="s">
        <v>1019</v>
      </c>
      <c r="F149" s="720">
        <v>572523.39152400021</v>
      </c>
      <c r="G149" s="695">
        <v>478498.69628069096</v>
      </c>
      <c r="H149" s="695">
        <v>68229.644688050423</v>
      </c>
      <c r="I149" s="695">
        <v>13172.317521504971</v>
      </c>
      <c r="J149" s="695">
        <v>9180.8945665092597</v>
      </c>
      <c r="K149" s="695">
        <v>2884.8864243495277</v>
      </c>
      <c r="L149" s="721">
        <v>556.95204289502101</v>
      </c>
      <c r="N149" s="720">
        <v>709675.17455440026</v>
      </c>
      <c r="O149" s="695">
        <v>612103.37006673694</v>
      </c>
      <c r="P149" s="695">
        <v>70209.780615319105</v>
      </c>
      <c r="Q149" s="695">
        <v>13554.599728726696</v>
      </c>
      <c r="R149" s="695">
        <v>10265.697892463399</v>
      </c>
      <c r="S149" s="695">
        <v>2968.6105486808483</v>
      </c>
      <c r="T149" s="721">
        <v>573.11570247329632</v>
      </c>
    </row>
    <row r="150" spans="2:20">
      <c r="B150" s="716" t="s">
        <v>514</v>
      </c>
      <c r="C150" s="717" t="s">
        <v>515</v>
      </c>
      <c r="D150" s="718">
        <v>5025</v>
      </c>
      <c r="E150" s="719" t="s">
        <v>1019</v>
      </c>
      <c r="F150" s="720">
        <v>598505.84675999999</v>
      </c>
      <c r="G150" s="695">
        <v>598505.84675999999</v>
      </c>
      <c r="H150" s="695">
        <v>0</v>
      </c>
      <c r="I150" s="695">
        <v>0</v>
      </c>
      <c r="J150" s="695">
        <v>0</v>
      </c>
      <c r="K150" s="695">
        <v>0</v>
      </c>
      <c r="L150" s="721">
        <v>0</v>
      </c>
      <c r="N150" s="720">
        <v>610475.96369520004</v>
      </c>
      <c r="O150" s="695">
        <v>610475.96369520004</v>
      </c>
      <c r="P150" s="695">
        <v>0</v>
      </c>
      <c r="Q150" s="695">
        <v>0</v>
      </c>
      <c r="R150" s="695">
        <v>0</v>
      </c>
      <c r="S150" s="695">
        <v>0</v>
      </c>
      <c r="T150" s="721">
        <v>0</v>
      </c>
    </row>
    <row r="151" spans="2:20">
      <c r="B151" s="716" t="s">
        <v>382</v>
      </c>
      <c r="C151" s="717" t="s">
        <v>383</v>
      </c>
      <c r="D151" s="718">
        <v>5025</v>
      </c>
      <c r="E151" s="719" t="s">
        <v>1019</v>
      </c>
      <c r="F151" s="720">
        <v>2868298.3434818997</v>
      </c>
      <c r="G151" s="695">
        <v>2004648.3679677998</v>
      </c>
      <c r="H151" s="695">
        <v>710169.30629650003</v>
      </c>
      <c r="I151" s="695">
        <v>153480.66921759999</v>
      </c>
      <c r="J151" s="695">
        <v>0</v>
      </c>
      <c r="K151" s="695">
        <v>0</v>
      </c>
      <c r="L151" s="721">
        <v>0</v>
      </c>
      <c r="N151" s="720">
        <v>2982472.0353477993</v>
      </c>
      <c r="O151" s="695">
        <v>2088039.8427656991</v>
      </c>
      <c r="P151" s="695">
        <v>735489.97695039993</v>
      </c>
      <c r="Q151" s="695">
        <v>158942.21563170003</v>
      </c>
      <c r="R151" s="695">
        <v>0</v>
      </c>
      <c r="S151" s="695">
        <v>0</v>
      </c>
      <c r="T151" s="721">
        <v>0</v>
      </c>
    </row>
    <row r="152" spans="2:20">
      <c r="B152" s="716" t="s">
        <v>598</v>
      </c>
      <c r="C152" s="717" t="s">
        <v>599</v>
      </c>
      <c r="D152" s="718">
        <v>5025</v>
      </c>
      <c r="E152" s="719" t="s">
        <v>1019</v>
      </c>
      <c r="F152" s="720">
        <v>1065838.4413468</v>
      </c>
      <c r="G152" s="695">
        <v>1065838.4413468</v>
      </c>
      <c r="H152" s="695">
        <v>0</v>
      </c>
      <c r="I152" s="695">
        <v>0</v>
      </c>
      <c r="J152" s="695">
        <v>0</v>
      </c>
      <c r="K152" s="695">
        <v>0</v>
      </c>
      <c r="L152" s="721">
        <v>0</v>
      </c>
      <c r="N152" s="720">
        <v>1127770.8099239999</v>
      </c>
      <c r="O152" s="695">
        <v>1127770.8099239999</v>
      </c>
      <c r="P152" s="695">
        <v>0</v>
      </c>
      <c r="Q152" s="695">
        <v>0</v>
      </c>
      <c r="R152" s="695">
        <v>0</v>
      </c>
      <c r="S152" s="695">
        <v>0</v>
      </c>
      <c r="T152" s="721">
        <v>0</v>
      </c>
    </row>
    <row r="153" spans="2:20">
      <c r="B153" s="716" t="s">
        <v>516</v>
      </c>
      <c r="C153" s="717" t="s">
        <v>517</v>
      </c>
      <c r="D153" s="718">
        <v>5025</v>
      </c>
      <c r="E153" s="719" t="s">
        <v>1019</v>
      </c>
      <c r="F153" s="720">
        <v>149729.78646060001</v>
      </c>
      <c r="G153" s="695">
        <v>149729.78646060001</v>
      </c>
      <c r="H153" s="695">
        <v>0</v>
      </c>
      <c r="I153" s="695">
        <v>0</v>
      </c>
      <c r="J153" s="695">
        <v>0</v>
      </c>
      <c r="K153" s="695">
        <v>0</v>
      </c>
      <c r="L153" s="721">
        <v>0</v>
      </c>
      <c r="N153" s="720">
        <v>162865.5932113</v>
      </c>
      <c r="O153" s="695">
        <v>162865.5932113</v>
      </c>
      <c r="P153" s="695">
        <v>0</v>
      </c>
      <c r="Q153" s="695">
        <v>0</v>
      </c>
      <c r="R153" s="695">
        <v>0</v>
      </c>
      <c r="S153" s="695">
        <v>0</v>
      </c>
      <c r="T153" s="721">
        <v>0</v>
      </c>
    </row>
    <row r="154" spans="2:20">
      <c r="B154" s="716" t="s">
        <v>384</v>
      </c>
      <c r="C154" s="717" t="s">
        <v>385</v>
      </c>
      <c r="D154" s="718">
        <v>5025</v>
      </c>
      <c r="E154" s="719" t="s">
        <v>1019</v>
      </c>
      <c r="F154" s="720">
        <v>61926.004276400003</v>
      </c>
      <c r="G154" s="695">
        <v>55160.578294399995</v>
      </c>
      <c r="H154" s="695">
        <v>5670.657050400001</v>
      </c>
      <c r="I154" s="695">
        <v>1094.7689316000003</v>
      </c>
      <c r="J154" s="695">
        <v>0</v>
      </c>
      <c r="K154" s="695">
        <v>0</v>
      </c>
      <c r="L154" s="721">
        <v>0</v>
      </c>
      <c r="N154" s="720">
        <v>78476.830512400003</v>
      </c>
      <c r="O154" s="695">
        <v>71474.167637200007</v>
      </c>
      <c r="P154" s="695">
        <v>5869.5047003999998</v>
      </c>
      <c r="Q154" s="695">
        <v>1133.1581748000003</v>
      </c>
      <c r="R154" s="695">
        <v>0</v>
      </c>
      <c r="S154" s="695">
        <v>0</v>
      </c>
      <c r="T154" s="721">
        <v>0</v>
      </c>
    </row>
    <row r="155" spans="2:20">
      <c r="B155" s="716" t="s">
        <v>580</v>
      </c>
      <c r="C155" s="717" t="s">
        <v>581</v>
      </c>
      <c r="D155" s="718">
        <v>5025</v>
      </c>
      <c r="E155" s="719" t="s">
        <v>1019</v>
      </c>
      <c r="F155" s="720">
        <v>131212.3248</v>
      </c>
      <c r="G155" s="695">
        <v>131212.3248</v>
      </c>
      <c r="H155" s="695">
        <v>0</v>
      </c>
      <c r="I155" s="695">
        <v>0</v>
      </c>
      <c r="J155" s="695">
        <v>0</v>
      </c>
      <c r="K155" s="695">
        <v>0</v>
      </c>
      <c r="L155" s="721">
        <v>0</v>
      </c>
      <c r="N155" s="720">
        <v>137417.13824</v>
      </c>
      <c r="O155" s="695">
        <v>137417.13824</v>
      </c>
      <c r="P155" s="695">
        <v>0</v>
      </c>
      <c r="Q155" s="695">
        <v>0</v>
      </c>
      <c r="R155" s="695">
        <v>0</v>
      </c>
      <c r="S155" s="695">
        <v>0</v>
      </c>
      <c r="T155" s="721">
        <v>0</v>
      </c>
    </row>
    <row r="156" spans="2:20">
      <c r="B156" s="716" t="s">
        <v>386</v>
      </c>
      <c r="C156" s="717" t="s">
        <v>387</v>
      </c>
      <c r="D156" s="718">
        <v>5025</v>
      </c>
      <c r="E156" s="719" t="s">
        <v>1019</v>
      </c>
      <c r="F156" s="720">
        <v>96161.984429600037</v>
      </c>
      <c r="G156" s="695">
        <v>92773.382032400026</v>
      </c>
      <c r="H156" s="695">
        <v>2840.2649184000002</v>
      </c>
      <c r="I156" s="695">
        <v>548.3374788000001</v>
      </c>
      <c r="J156" s="695">
        <v>0</v>
      </c>
      <c r="K156" s="695">
        <v>0</v>
      </c>
      <c r="L156" s="721">
        <v>0</v>
      </c>
      <c r="N156" s="720">
        <v>100493.98919120003</v>
      </c>
      <c r="O156" s="695">
        <v>96986.553885200032</v>
      </c>
      <c r="P156" s="695">
        <v>2939.8685015999999</v>
      </c>
      <c r="Q156" s="695">
        <v>567.56680440000014</v>
      </c>
      <c r="R156" s="695">
        <v>0</v>
      </c>
      <c r="S156" s="695">
        <v>0</v>
      </c>
      <c r="T156" s="721">
        <v>0</v>
      </c>
    </row>
    <row r="157" spans="2:20">
      <c r="B157" s="716" t="s">
        <v>408</v>
      </c>
      <c r="C157" s="717" t="s">
        <v>409</v>
      </c>
      <c r="D157" s="718">
        <v>5019</v>
      </c>
      <c r="E157" s="719" t="s">
        <v>1020</v>
      </c>
      <c r="F157" s="720">
        <v>64984.804828899993</v>
      </c>
      <c r="G157" s="695">
        <v>50295.915448899992</v>
      </c>
      <c r="H157" s="695">
        <v>12311.960007599995</v>
      </c>
      <c r="I157" s="695">
        <v>2376.929372399999</v>
      </c>
      <c r="J157" s="695">
        <v>0</v>
      </c>
      <c r="K157" s="695">
        <v>0</v>
      </c>
      <c r="L157" s="721">
        <v>0</v>
      </c>
      <c r="N157" s="720">
        <v>136891.23812969998</v>
      </c>
      <c r="O157" s="695">
        <v>121687.31708969999</v>
      </c>
      <c r="P157" s="695">
        <v>12743.650180799994</v>
      </c>
      <c r="Q157" s="695">
        <v>2460.2708591999994</v>
      </c>
      <c r="R157" s="695">
        <v>0</v>
      </c>
      <c r="S157" s="695">
        <v>0</v>
      </c>
      <c r="T157" s="721">
        <v>0</v>
      </c>
    </row>
    <row r="158" spans="2:20">
      <c r="B158" s="716" t="s">
        <v>530</v>
      </c>
      <c r="C158" s="717" t="s">
        <v>531</v>
      </c>
      <c r="D158" s="718">
        <v>5019</v>
      </c>
      <c r="E158" s="719" t="s">
        <v>1020</v>
      </c>
      <c r="F158" s="720">
        <v>74380</v>
      </c>
      <c r="G158" s="695">
        <v>74380</v>
      </c>
      <c r="H158" s="695">
        <v>0</v>
      </c>
      <c r="I158" s="695">
        <v>0</v>
      </c>
      <c r="J158" s="695">
        <v>0</v>
      </c>
      <c r="K158" s="695">
        <v>0</v>
      </c>
      <c r="L158" s="721">
        <v>0</v>
      </c>
      <c r="N158" s="720">
        <v>90280.000000000015</v>
      </c>
      <c r="O158" s="695">
        <v>90280.000000000015</v>
      </c>
      <c r="P158" s="695">
        <v>0</v>
      </c>
      <c r="Q158" s="695">
        <v>0</v>
      </c>
      <c r="R158" s="695">
        <v>0</v>
      </c>
      <c r="S158" s="695">
        <v>0</v>
      </c>
      <c r="T158" s="721">
        <v>0</v>
      </c>
    </row>
    <row r="159" spans="2:20">
      <c r="B159" s="716" t="s">
        <v>532</v>
      </c>
      <c r="C159" s="717" t="s">
        <v>533</v>
      </c>
      <c r="D159" s="718">
        <v>5019</v>
      </c>
      <c r="E159" s="719" t="s">
        <v>1020</v>
      </c>
      <c r="F159" s="720">
        <v>26100</v>
      </c>
      <c r="G159" s="695">
        <v>26100</v>
      </c>
      <c r="H159" s="695">
        <v>0</v>
      </c>
      <c r="I159" s="695">
        <v>0</v>
      </c>
      <c r="J159" s="695">
        <v>0</v>
      </c>
      <c r="K159" s="695">
        <v>0</v>
      </c>
      <c r="L159" s="721">
        <v>0</v>
      </c>
      <c r="N159" s="720">
        <v>36800</v>
      </c>
      <c r="O159" s="695">
        <v>36800</v>
      </c>
      <c r="P159" s="695">
        <v>0</v>
      </c>
      <c r="Q159" s="695">
        <v>0</v>
      </c>
      <c r="R159" s="695">
        <v>0</v>
      </c>
      <c r="S159" s="695">
        <v>0</v>
      </c>
      <c r="T159" s="721">
        <v>0</v>
      </c>
    </row>
    <row r="160" spans="2:20">
      <c r="B160" s="716" t="s">
        <v>410</v>
      </c>
      <c r="C160" s="717" t="s">
        <v>411</v>
      </c>
      <c r="D160" s="718">
        <v>5019</v>
      </c>
      <c r="E160" s="719" t="s">
        <v>1020</v>
      </c>
      <c r="F160" s="720">
        <v>151597.61246495921</v>
      </c>
      <c r="G160" s="695">
        <v>127885.73444975921</v>
      </c>
      <c r="H160" s="695">
        <v>19874.865027599997</v>
      </c>
      <c r="I160" s="695">
        <v>3837.0129875999992</v>
      </c>
      <c r="J160" s="695">
        <v>0</v>
      </c>
      <c r="K160" s="695">
        <v>0</v>
      </c>
      <c r="L160" s="721">
        <v>0</v>
      </c>
      <c r="N160" s="720">
        <v>198441.33624360018</v>
      </c>
      <c r="O160" s="695">
        <v>173898.05651280019</v>
      </c>
      <c r="P160" s="695">
        <v>20571.730829999997</v>
      </c>
      <c r="Q160" s="695">
        <v>3971.5489007999995</v>
      </c>
      <c r="R160" s="695">
        <v>0</v>
      </c>
      <c r="S160" s="695">
        <v>0</v>
      </c>
      <c r="T160" s="721">
        <v>0</v>
      </c>
    </row>
    <row r="161" spans="2:20">
      <c r="B161" s="716" t="s">
        <v>412</v>
      </c>
      <c r="C161" s="717" t="s">
        <v>413</v>
      </c>
      <c r="D161" s="718">
        <v>5019</v>
      </c>
      <c r="E161" s="719" t="s">
        <v>1020</v>
      </c>
      <c r="F161" s="720">
        <v>128766.6173596</v>
      </c>
      <c r="G161" s="695">
        <v>93822.7993384</v>
      </c>
      <c r="H161" s="695">
        <v>29289.272921999996</v>
      </c>
      <c r="I161" s="695">
        <v>5654.5450992000005</v>
      </c>
      <c r="J161" s="695">
        <v>0</v>
      </c>
      <c r="K161" s="695">
        <v>0</v>
      </c>
      <c r="L161" s="721">
        <v>0</v>
      </c>
      <c r="N161" s="720">
        <v>217718.02898559999</v>
      </c>
      <c r="O161" s="695">
        <v>181548.98745039999</v>
      </c>
      <c r="P161" s="695">
        <v>30316.232995199993</v>
      </c>
      <c r="Q161" s="695">
        <v>5852.8085399999991</v>
      </c>
      <c r="R161" s="695">
        <v>0</v>
      </c>
      <c r="S161" s="695">
        <v>0</v>
      </c>
      <c r="T161" s="721">
        <v>0</v>
      </c>
    </row>
    <row r="162" spans="2:20">
      <c r="B162" s="716" t="s">
        <v>414</v>
      </c>
      <c r="C162" s="717" t="s">
        <v>415</v>
      </c>
      <c r="D162" s="718">
        <v>5019</v>
      </c>
      <c r="E162" s="719" t="s">
        <v>1020</v>
      </c>
      <c r="F162" s="720">
        <v>341272.33209840005</v>
      </c>
      <c r="G162" s="695">
        <v>300088.52410799998</v>
      </c>
      <c r="H162" s="695">
        <v>34519.519062000036</v>
      </c>
      <c r="I162" s="695">
        <v>6664.2889284000084</v>
      </c>
      <c r="J162" s="695">
        <v>0</v>
      </c>
      <c r="K162" s="695">
        <v>0</v>
      </c>
      <c r="L162" s="721">
        <v>0</v>
      </c>
      <c r="N162" s="720">
        <v>598222.64106280007</v>
      </c>
      <c r="O162" s="695">
        <v>555594.81886360003</v>
      </c>
      <c r="P162" s="695">
        <v>35729.86551480004</v>
      </c>
      <c r="Q162" s="695">
        <v>6897.9566844000083</v>
      </c>
      <c r="R162" s="695">
        <v>0</v>
      </c>
      <c r="S162" s="695">
        <v>0</v>
      </c>
      <c r="T162" s="721">
        <v>0</v>
      </c>
    </row>
    <row r="163" spans="2:20">
      <c r="B163" s="716" t="s">
        <v>534</v>
      </c>
      <c r="C163" s="717" t="s">
        <v>535</v>
      </c>
      <c r="D163" s="718">
        <v>5019</v>
      </c>
      <c r="E163" s="719" t="s">
        <v>1020</v>
      </c>
      <c r="F163" s="720">
        <v>484772.99999990006</v>
      </c>
      <c r="G163" s="695">
        <v>484772.99999990006</v>
      </c>
      <c r="H163" s="695">
        <v>0</v>
      </c>
      <c r="I163" s="695">
        <v>0</v>
      </c>
      <c r="J163" s="695">
        <v>0</v>
      </c>
      <c r="K163" s="695">
        <v>0</v>
      </c>
      <c r="L163" s="721">
        <v>0</v>
      </c>
      <c r="N163" s="720">
        <v>494317.99999990006</v>
      </c>
      <c r="O163" s="695">
        <v>494317.99999990006</v>
      </c>
      <c r="P163" s="695">
        <v>0</v>
      </c>
      <c r="Q163" s="695">
        <v>0</v>
      </c>
      <c r="R163" s="695">
        <v>0</v>
      </c>
      <c r="S163" s="695">
        <v>0</v>
      </c>
      <c r="T163" s="721">
        <v>0</v>
      </c>
    </row>
    <row r="164" spans="2:20">
      <c r="B164" s="716" t="s">
        <v>416</v>
      </c>
      <c r="C164" s="717" t="s">
        <v>417</v>
      </c>
      <c r="D164" s="718">
        <v>5019</v>
      </c>
      <c r="E164" s="719" t="s">
        <v>1020</v>
      </c>
      <c r="F164" s="720">
        <v>2713571.0185056021</v>
      </c>
      <c r="G164" s="695">
        <v>1901011.9843856012</v>
      </c>
      <c r="H164" s="695">
        <v>662749.84656240069</v>
      </c>
      <c r="I164" s="695">
        <v>149809.18755760015</v>
      </c>
      <c r="J164" s="695">
        <v>0</v>
      </c>
      <c r="K164" s="695">
        <v>0</v>
      </c>
      <c r="L164" s="721">
        <v>0</v>
      </c>
      <c r="N164" s="720">
        <v>2843662.9377248012</v>
      </c>
      <c r="O164" s="695">
        <v>2002630.0265648006</v>
      </c>
      <c r="P164" s="695">
        <v>685974.84991920064</v>
      </c>
      <c r="Q164" s="695">
        <v>155058.06124080019</v>
      </c>
      <c r="R164" s="695">
        <v>0</v>
      </c>
      <c r="S164" s="695">
        <v>0</v>
      </c>
      <c r="T164" s="721">
        <v>0</v>
      </c>
    </row>
    <row r="165" spans="2:20">
      <c r="B165" s="716" t="s">
        <v>536</v>
      </c>
      <c r="C165" s="717" t="s">
        <v>537</v>
      </c>
      <c r="D165" s="718">
        <v>5019</v>
      </c>
      <c r="E165" s="719" t="s">
        <v>1020</v>
      </c>
      <c r="F165" s="720">
        <v>735999.99999970011</v>
      </c>
      <c r="G165" s="695">
        <v>735999.99999970011</v>
      </c>
      <c r="H165" s="695">
        <v>0</v>
      </c>
      <c r="I165" s="695">
        <v>0</v>
      </c>
      <c r="J165" s="695">
        <v>0</v>
      </c>
      <c r="K165" s="695">
        <v>0</v>
      </c>
      <c r="L165" s="721">
        <v>0</v>
      </c>
      <c r="N165" s="720">
        <v>745999.9999998</v>
      </c>
      <c r="O165" s="695">
        <v>745999.9999998</v>
      </c>
      <c r="P165" s="695">
        <v>0</v>
      </c>
      <c r="Q165" s="695">
        <v>0</v>
      </c>
      <c r="R165" s="695">
        <v>0</v>
      </c>
      <c r="S165" s="695">
        <v>0</v>
      </c>
      <c r="T165" s="721">
        <v>0</v>
      </c>
    </row>
    <row r="166" spans="2:20">
      <c r="B166" s="716" t="s">
        <v>418</v>
      </c>
      <c r="C166" s="717" t="s">
        <v>419</v>
      </c>
      <c r="D166" s="718">
        <v>5019</v>
      </c>
      <c r="E166" s="719" t="s">
        <v>1020</v>
      </c>
      <c r="F166" s="720">
        <v>89321.459225199986</v>
      </c>
      <c r="G166" s="695">
        <v>65609.581209999989</v>
      </c>
      <c r="H166" s="695">
        <v>19874.865027599997</v>
      </c>
      <c r="I166" s="695">
        <v>3837.0129875999996</v>
      </c>
      <c r="J166" s="695">
        <v>0</v>
      </c>
      <c r="K166" s="695">
        <v>0</v>
      </c>
      <c r="L166" s="721">
        <v>0</v>
      </c>
      <c r="N166" s="720">
        <v>91867.060124799988</v>
      </c>
      <c r="O166" s="695">
        <v>67323.780393999987</v>
      </c>
      <c r="P166" s="695">
        <v>20571.73083</v>
      </c>
      <c r="Q166" s="695">
        <v>3971.5489007999995</v>
      </c>
      <c r="R166" s="695">
        <v>0</v>
      </c>
      <c r="S166" s="695">
        <v>0</v>
      </c>
      <c r="T166" s="721">
        <v>0</v>
      </c>
    </row>
    <row r="167" spans="2:20">
      <c r="B167" s="716" t="s">
        <v>420</v>
      </c>
      <c r="C167" s="717" t="s">
        <v>421</v>
      </c>
      <c r="D167" s="718">
        <v>5019</v>
      </c>
      <c r="E167" s="719" t="s">
        <v>1020</v>
      </c>
      <c r="F167" s="720">
        <v>544694.61579199997</v>
      </c>
      <c r="G167" s="695">
        <v>377498.98711799993</v>
      </c>
      <c r="H167" s="695">
        <v>140140.3360336</v>
      </c>
      <c r="I167" s="695">
        <v>27055.292640400003</v>
      </c>
      <c r="J167" s="695">
        <v>0</v>
      </c>
      <c r="K167" s="695">
        <v>0</v>
      </c>
      <c r="L167" s="721">
        <v>0</v>
      </c>
      <c r="N167" s="720">
        <v>620339.64964840002</v>
      </c>
      <c r="O167" s="695">
        <v>447293.23794560006</v>
      </c>
      <c r="P167" s="695">
        <v>145044.35599119999</v>
      </c>
      <c r="Q167" s="695">
        <v>28002.055711600005</v>
      </c>
      <c r="R167" s="695">
        <v>0</v>
      </c>
      <c r="S167" s="695">
        <v>0</v>
      </c>
      <c r="T167" s="721">
        <v>0</v>
      </c>
    </row>
    <row r="168" spans="2:20">
      <c r="B168" s="716" t="s">
        <v>586</v>
      </c>
      <c r="C168" s="717" t="s">
        <v>587</v>
      </c>
      <c r="D168" s="718">
        <v>5019</v>
      </c>
      <c r="E168" s="719" t="s">
        <v>1020</v>
      </c>
      <c r="F168" s="720">
        <v>35460</v>
      </c>
      <c r="G168" s="695">
        <v>35460</v>
      </c>
      <c r="H168" s="695">
        <v>0</v>
      </c>
      <c r="I168" s="695">
        <v>0</v>
      </c>
      <c r="J168" s="695">
        <v>0</v>
      </c>
      <c r="K168" s="695">
        <v>0</v>
      </c>
      <c r="L168" s="721">
        <v>0</v>
      </c>
      <c r="N168" s="720">
        <v>35460</v>
      </c>
      <c r="O168" s="695">
        <v>35460</v>
      </c>
      <c r="P168" s="695">
        <v>0</v>
      </c>
      <c r="Q168" s="695">
        <v>0</v>
      </c>
      <c r="R168" s="695">
        <v>0</v>
      </c>
      <c r="S168" s="695">
        <v>0</v>
      </c>
      <c r="T168" s="721">
        <v>0</v>
      </c>
    </row>
    <row r="169" spans="2:20">
      <c r="B169" s="716" t="s">
        <v>422</v>
      </c>
      <c r="C169" s="717" t="s">
        <v>423</v>
      </c>
      <c r="D169" s="718">
        <v>5019</v>
      </c>
      <c r="E169" s="719" t="s">
        <v>1020</v>
      </c>
      <c r="F169" s="720">
        <v>199432.8572608</v>
      </c>
      <c r="G169" s="695">
        <v>197768.85993760001</v>
      </c>
      <c r="H169" s="695">
        <v>1394.7323016</v>
      </c>
      <c r="I169" s="695">
        <v>269.26502159999995</v>
      </c>
      <c r="J169" s="695">
        <v>0</v>
      </c>
      <c r="K169" s="695">
        <v>0</v>
      </c>
      <c r="L169" s="721">
        <v>0</v>
      </c>
      <c r="N169" s="720">
        <v>244611.49655440002</v>
      </c>
      <c r="O169" s="695">
        <v>242889.1550416</v>
      </c>
      <c r="P169" s="695">
        <v>1443.6353399999998</v>
      </c>
      <c r="Q169" s="695">
        <v>278.70617279999999</v>
      </c>
      <c r="R169" s="695">
        <v>0</v>
      </c>
      <c r="S169" s="695">
        <v>0</v>
      </c>
      <c r="T169" s="721">
        <v>0</v>
      </c>
    </row>
    <row r="170" spans="2:20">
      <c r="B170" s="716" t="s">
        <v>588</v>
      </c>
      <c r="C170" s="717" t="s">
        <v>589</v>
      </c>
      <c r="D170" s="718">
        <v>5019</v>
      </c>
      <c r="E170" s="719" t="s">
        <v>1020</v>
      </c>
      <c r="F170" s="720">
        <v>0</v>
      </c>
      <c r="G170" s="695">
        <v>0</v>
      </c>
      <c r="H170" s="695">
        <v>0</v>
      </c>
      <c r="I170" s="695">
        <v>0</v>
      </c>
      <c r="J170" s="695">
        <v>0</v>
      </c>
      <c r="K170" s="695">
        <v>0</v>
      </c>
      <c r="L170" s="721">
        <v>0</v>
      </c>
      <c r="N170" s="720">
        <v>1700000</v>
      </c>
      <c r="O170" s="695">
        <v>1700000</v>
      </c>
      <c r="P170" s="695">
        <v>0</v>
      </c>
      <c r="Q170" s="695">
        <v>0</v>
      </c>
      <c r="R170" s="695">
        <v>0</v>
      </c>
      <c r="S170" s="695">
        <v>0</v>
      </c>
      <c r="T170" s="721">
        <v>0</v>
      </c>
    </row>
    <row r="171" spans="2:20">
      <c r="B171" s="716" t="s">
        <v>467</v>
      </c>
      <c r="C171" s="717" t="s">
        <v>1021</v>
      </c>
      <c r="D171" s="718">
        <v>5009</v>
      </c>
      <c r="E171" s="719" t="s">
        <v>444</v>
      </c>
      <c r="F171" s="720">
        <v>0</v>
      </c>
      <c r="G171" s="695">
        <v>0</v>
      </c>
      <c r="H171" s="695">
        <v>0</v>
      </c>
      <c r="I171" s="695">
        <v>0</v>
      </c>
      <c r="J171" s="695">
        <v>0</v>
      </c>
      <c r="K171" s="695">
        <v>0</v>
      </c>
      <c r="L171" s="721">
        <v>0</v>
      </c>
      <c r="N171" s="720">
        <v>0</v>
      </c>
      <c r="O171" s="695">
        <v>0</v>
      </c>
      <c r="P171" s="695">
        <v>0</v>
      </c>
      <c r="Q171" s="695">
        <v>0</v>
      </c>
      <c r="R171" s="695">
        <v>0</v>
      </c>
      <c r="S171" s="695">
        <v>0</v>
      </c>
      <c r="T171" s="721">
        <v>0</v>
      </c>
    </row>
    <row r="172" spans="2:20">
      <c r="B172" s="716" t="s">
        <v>468</v>
      </c>
      <c r="C172" s="717" t="s">
        <v>469</v>
      </c>
      <c r="D172" s="718">
        <v>5009</v>
      </c>
      <c r="E172" s="719" t="s">
        <v>444</v>
      </c>
      <c r="F172" s="720">
        <v>216263.80759000001</v>
      </c>
      <c r="G172" s="695">
        <v>178234.65709000002</v>
      </c>
      <c r="H172" s="695">
        <v>31875.342509999999</v>
      </c>
      <c r="I172" s="695">
        <v>6153.8079900000012</v>
      </c>
      <c r="J172" s="695">
        <v>0</v>
      </c>
      <c r="K172" s="695">
        <v>0</v>
      </c>
      <c r="L172" s="721">
        <v>0</v>
      </c>
      <c r="N172" s="720">
        <v>253754.59372</v>
      </c>
      <c r="O172" s="695">
        <v>214392.03972</v>
      </c>
      <c r="P172" s="695">
        <v>32992.977080000004</v>
      </c>
      <c r="Q172" s="695">
        <v>6369.5769200000013</v>
      </c>
      <c r="R172" s="695">
        <v>0</v>
      </c>
      <c r="S172" s="695">
        <v>0</v>
      </c>
      <c r="T172" s="721">
        <v>0</v>
      </c>
    </row>
    <row r="173" spans="2:20">
      <c r="B173" s="716" t="s">
        <v>470</v>
      </c>
      <c r="C173" s="717" t="s">
        <v>471</v>
      </c>
      <c r="D173" s="718">
        <v>5009</v>
      </c>
      <c r="E173" s="719" t="s">
        <v>444</v>
      </c>
      <c r="F173" s="720">
        <v>183764.36419999995</v>
      </c>
      <c r="G173" s="695">
        <v>153951.17419999998</v>
      </c>
      <c r="H173" s="695">
        <v>24988.873799999976</v>
      </c>
      <c r="I173" s="695">
        <v>4824.3161999999957</v>
      </c>
      <c r="J173" s="695">
        <v>0</v>
      </c>
      <c r="K173" s="695">
        <v>0</v>
      </c>
      <c r="L173" s="721">
        <v>0</v>
      </c>
      <c r="N173" s="720">
        <v>188198.45359999992</v>
      </c>
      <c r="O173" s="695">
        <v>157339.93359999996</v>
      </c>
      <c r="P173" s="695">
        <v>25865.050399999971</v>
      </c>
      <c r="Q173" s="695">
        <v>4993.4695999999958</v>
      </c>
      <c r="R173" s="695">
        <v>0</v>
      </c>
      <c r="S173" s="695">
        <v>0</v>
      </c>
      <c r="T173" s="721">
        <v>0</v>
      </c>
    </row>
    <row r="174" spans="2:20">
      <c r="B174" s="716" t="s">
        <v>570</v>
      </c>
      <c r="C174" s="717" t="s">
        <v>571</v>
      </c>
      <c r="D174" s="718">
        <v>5009</v>
      </c>
      <c r="E174" s="719" t="s">
        <v>444</v>
      </c>
      <c r="F174" s="720">
        <v>14520</v>
      </c>
      <c r="G174" s="695">
        <v>14520</v>
      </c>
      <c r="H174" s="695">
        <v>0</v>
      </c>
      <c r="I174" s="695">
        <v>0</v>
      </c>
      <c r="J174" s="695">
        <v>0</v>
      </c>
      <c r="K174" s="695">
        <v>0</v>
      </c>
      <c r="L174" s="721">
        <v>0</v>
      </c>
      <c r="N174" s="720">
        <v>14520</v>
      </c>
      <c r="O174" s="695">
        <v>14520</v>
      </c>
      <c r="P174" s="695">
        <v>0</v>
      </c>
      <c r="Q174" s="695">
        <v>0</v>
      </c>
      <c r="R174" s="695">
        <v>0</v>
      </c>
      <c r="S174" s="695">
        <v>0</v>
      </c>
      <c r="T174" s="721">
        <v>0</v>
      </c>
    </row>
    <row r="175" spans="2:20">
      <c r="B175" s="716" t="s">
        <v>472</v>
      </c>
      <c r="C175" s="717" t="s">
        <v>473</v>
      </c>
      <c r="D175" s="718">
        <v>5009</v>
      </c>
      <c r="E175" s="719" t="s">
        <v>444</v>
      </c>
      <c r="F175" s="720">
        <v>162773.31751999998</v>
      </c>
      <c r="G175" s="695">
        <v>155285.35351999998</v>
      </c>
      <c r="H175" s="695">
        <v>6276.2752800000007</v>
      </c>
      <c r="I175" s="695">
        <v>1211.6887200000003</v>
      </c>
      <c r="J175" s="695">
        <v>0</v>
      </c>
      <c r="K175" s="695">
        <v>0</v>
      </c>
      <c r="L175" s="721">
        <v>0</v>
      </c>
      <c r="N175" s="720">
        <v>163560.48415999999</v>
      </c>
      <c r="O175" s="695">
        <v>155809.97215999998</v>
      </c>
      <c r="P175" s="695">
        <v>6496.33824</v>
      </c>
      <c r="Q175" s="695">
        <v>1254.1737599999999</v>
      </c>
      <c r="R175" s="695">
        <v>0</v>
      </c>
      <c r="S175" s="695">
        <v>0</v>
      </c>
      <c r="T175" s="721">
        <v>0</v>
      </c>
    </row>
    <row r="176" spans="2:20">
      <c r="B176" s="716" t="s">
        <v>572</v>
      </c>
      <c r="C176" s="717" t="s">
        <v>573</v>
      </c>
      <c r="D176" s="718">
        <v>5009</v>
      </c>
      <c r="E176" s="719" t="s">
        <v>444</v>
      </c>
      <c r="F176" s="720">
        <v>21800</v>
      </c>
      <c r="G176" s="695">
        <v>21800</v>
      </c>
      <c r="H176" s="695">
        <v>0</v>
      </c>
      <c r="I176" s="695">
        <v>0</v>
      </c>
      <c r="J176" s="695">
        <v>0</v>
      </c>
      <c r="K176" s="695">
        <v>0</v>
      </c>
      <c r="L176" s="721">
        <v>0</v>
      </c>
      <c r="N176" s="720">
        <v>21800</v>
      </c>
      <c r="O176" s="695">
        <v>21800</v>
      </c>
      <c r="P176" s="695">
        <v>0</v>
      </c>
      <c r="Q176" s="695">
        <v>0</v>
      </c>
      <c r="R176" s="695">
        <v>0</v>
      </c>
      <c r="S176" s="695">
        <v>0</v>
      </c>
      <c r="T176" s="721">
        <v>0</v>
      </c>
    </row>
    <row r="177" spans="2:20">
      <c r="B177" s="716" t="s">
        <v>474</v>
      </c>
      <c r="C177" s="717" t="s">
        <v>475</v>
      </c>
      <c r="D177" s="718">
        <v>5009</v>
      </c>
      <c r="E177" s="719" t="s">
        <v>444</v>
      </c>
      <c r="F177" s="720">
        <v>182201.04535669988</v>
      </c>
      <c r="G177" s="695">
        <v>151122.52810559995</v>
      </c>
      <c r="H177" s="695">
        <v>26049.448095599957</v>
      </c>
      <c r="I177" s="695">
        <v>5029.0691554999921</v>
      </c>
      <c r="J177" s="695">
        <v>0</v>
      </c>
      <c r="K177" s="695">
        <v>0</v>
      </c>
      <c r="L177" s="721">
        <v>0</v>
      </c>
      <c r="N177" s="720">
        <v>340968.15133999992</v>
      </c>
      <c r="O177" s="695">
        <v>308799.93833999999</v>
      </c>
      <c r="P177" s="695">
        <v>26962.811259999959</v>
      </c>
      <c r="Q177" s="695">
        <v>5205.4017399999921</v>
      </c>
      <c r="R177" s="695">
        <v>0</v>
      </c>
      <c r="S177" s="695">
        <v>0</v>
      </c>
      <c r="T177" s="721">
        <v>0</v>
      </c>
    </row>
    <row r="178" spans="2:20">
      <c r="B178" s="716" t="s">
        <v>574</v>
      </c>
      <c r="C178" s="717" t="s">
        <v>575</v>
      </c>
      <c r="D178" s="718">
        <v>5009</v>
      </c>
      <c r="E178" s="719" t="s">
        <v>444</v>
      </c>
      <c r="F178" s="720">
        <v>159248.82999999999</v>
      </c>
      <c r="G178" s="695">
        <v>159248.82999999999</v>
      </c>
      <c r="H178" s="695">
        <v>0</v>
      </c>
      <c r="I178" s="695">
        <v>0</v>
      </c>
      <c r="J178" s="695">
        <v>0</v>
      </c>
      <c r="K178" s="695">
        <v>0</v>
      </c>
      <c r="L178" s="721">
        <v>0</v>
      </c>
      <c r="N178" s="720">
        <v>32781</v>
      </c>
      <c r="O178" s="695">
        <v>32781</v>
      </c>
      <c r="P178" s="695">
        <v>0</v>
      </c>
      <c r="Q178" s="695">
        <v>0</v>
      </c>
      <c r="R178" s="695">
        <v>0</v>
      </c>
      <c r="S178" s="695">
        <v>0</v>
      </c>
      <c r="T178" s="721">
        <v>0</v>
      </c>
    </row>
    <row r="179" spans="2:20">
      <c r="B179" s="716" t="s">
        <v>476</v>
      </c>
      <c r="C179" s="717" t="s">
        <v>477</v>
      </c>
      <c r="D179" s="718">
        <v>5009</v>
      </c>
      <c r="E179" s="719" t="s">
        <v>444</v>
      </c>
      <c r="F179" s="720">
        <v>471855.77822801418</v>
      </c>
      <c r="G179" s="695">
        <v>333326.66722591396</v>
      </c>
      <c r="H179" s="695">
        <v>114575.47122090017</v>
      </c>
      <c r="I179" s="695">
        <v>23953.639781200036</v>
      </c>
      <c r="J179" s="695">
        <v>0</v>
      </c>
      <c r="K179" s="695">
        <v>0</v>
      </c>
      <c r="L179" s="721">
        <v>0</v>
      </c>
      <c r="N179" s="720">
        <v>515874.51866416796</v>
      </c>
      <c r="O179" s="695">
        <v>372489.64566416777</v>
      </c>
      <c r="P179" s="695">
        <v>118591.68376000016</v>
      </c>
      <c r="Q179" s="695">
        <v>24793.189240000032</v>
      </c>
      <c r="R179" s="695">
        <v>0</v>
      </c>
      <c r="S179" s="695">
        <v>0</v>
      </c>
      <c r="T179" s="721">
        <v>0</v>
      </c>
    </row>
    <row r="180" spans="2:20">
      <c r="B180" s="716" t="s">
        <v>478</v>
      </c>
      <c r="C180" s="717" t="s">
        <v>479</v>
      </c>
      <c r="D180" s="718">
        <v>5009</v>
      </c>
      <c r="E180" s="719" t="s">
        <v>444</v>
      </c>
      <c r="F180" s="720">
        <v>124070.96837410003</v>
      </c>
      <c r="G180" s="695">
        <v>119078.99237410002</v>
      </c>
      <c r="H180" s="695">
        <v>4184.1835199999996</v>
      </c>
      <c r="I180" s="695">
        <v>807.79248000000007</v>
      </c>
      <c r="J180" s="695">
        <v>0</v>
      </c>
      <c r="K180" s="695">
        <v>0</v>
      </c>
      <c r="L180" s="721">
        <v>0</v>
      </c>
      <c r="N180" s="720">
        <v>126924.19931810001</v>
      </c>
      <c r="O180" s="695">
        <v>121757.19131810001</v>
      </c>
      <c r="P180" s="695">
        <v>4330.8921600000003</v>
      </c>
      <c r="Q180" s="695">
        <v>836.11584000000016</v>
      </c>
      <c r="R180" s="695">
        <v>0</v>
      </c>
      <c r="S180" s="695">
        <v>0</v>
      </c>
      <c r="T180" s="721">
        <v>0</v>
      </c>
    </row>
    <row r="181" spans="2:20">
      <c r="B181" s="716" t="s">
        <v>576</v>
      </c>
      <c r="C181" s="717" t="s">
        <v>577</v>
      </c>
      <c r="D181" s="718">
        <v>5009</v>
      </c>
      <c r="E181" s="719" t="s">
        <v>444</v>
      </c>
      <c r="F181" s="720">
        <v>47872.376400000001</v>
      </c>
      <c r="G181" s="695">
        <v>43712.396399999998</v>
      </c>
      <c r="H181" s="695">
        <v>3486.8195999999998</v>
      </c>
      <c r="I181" s="695">
        <v>673.16039999999987</v>
      </c>
      <c r="J181" s="695">
        <v>0</v>
      </c>
      <c r="K181" s="695">
        <v>0</v>
      </c>
      <c r="L181" s="721">
        <v>0</v>
      </c>
      <c r="N181" s="720">
        <v>48309.691200000008</v>
      </c>
      <c r="O181" s="695">
        <v>44003.851200000005</v>
      </c>
      <c r="P181" s="695">
        <v>3609.0767999999994</v>
      </c>
      <c r="Q181" s="695">
        <v>696.76319999999987</v>
      </c>
      <c r="R181" s="695">
        <v>0</v>
      </c>
      <c r="S181" s="695">
        <v>0</v>
      </c>
      <c r="T181" s="721">
        <v>0</v>
      </c>
    </row>
    <row r="182" spans="2:20">
      <c r="B182" s="716" t="s">
        <v>1022</v>
      </c>
      <c r="C182" s="717" t="s">
        <v>1023</v>
      </c>
      <c r="D182" s="718">
        <v>1900</v>
      </c>
      <c r="E182" s="719" t="s">
        <v>1024</v>
      </c>
      <c r="F182" s="720">
        <v>0</v>
      </c>
      <c r="G182" s="695">
        <v>0</v>
      </c>
      <c r="H182" s="695">
        <v>0</v>
      </c>
      <c r="I182" s="695">
        <v>0</v>
      </c>
      <c r="J182" s="695">
        <v>0</v>
      </c>
      <c r="K182" s="695">
        <v>0</v>
      </c>
      <c r="L182" s="721">
        <v>0</v>
      </c>
      <c r="N182" s="720">
        <v>0</v>
      </c>
      <c r="O182" s="695">
        <v>0</v>
      </c>
      <c r="P182" s="695">
        <v>0</v>
      </c>
      <c r="Q182" s="695">
        <v>0</v>
      </c>
      <c r="R182" s="695">
        <v>0</v>
      </c>
      <c r="S182" s="695">
        <v>0</v>
      </c>
      <c r="T182" s="721">
        <v>0</v>
      </c>
    </row>
    <row r="183" spans="2:20">
      <c r="B183" s="716" t="s">
        <v>1025</v>
      </c>
      <c r="C183" s="717" t="s">
        <v>1026</v>
      </c>
      <c r="D183" s="718">
        <v>4300</v>
      </c>
      <c r="E183" s="719" t="s">
        <v>1027</v>
      </c>
      <c r="F183" s="720">
        <v>0</v>
      </c>
      <c r="G183" s="695">
        <v>0</v>
      </c>
      <c r="H183" s="695">
        <v>0</v>
      </c>
      <c r="I183" s="695">
        <v>0</v>
      </c>
      <c r="J183" s="695">
        <v>0</v>
      </c>
      <c r="K183" s="695">
        <v>0</v>
      </c>
      <c r="L183" s="721">
        <v>0</v>
      </c>
      <c r="N183" s="720">
        <v>0</v>
      </c>
      <c r="O183" s="695">
        <v>0</v>
      </c>
      <c r="P183" s="695">
        <v>0</v>
      </c>
      <c r="Q183" s="695">
        <v>0</v>
      </c>
      <c r="R183" s="695">
        <v>0</v>
      </c>
      <c r="S183" s="695">
        <v>0</v>
      </c>
      <c r="T183" s="721">
        <v>0</v>
      </c>
    </row>
    <row r="184" spans="2:20">
      <c r="B184" s="716" t="s">
        <v>1028</v>
      </c>
      <c r="C184" s="717" t="s">
        <v>1029</v>
      </c>
      <c r="D184" s="718">
        <v>5014</v>
      </c>
      <c r="E184" s="719" t="s">
        <v>1030</v>
      </c>
      <c r="F184" s="720">
        <v>1095847.4520400001</v>
      </c>
      <c r="G184" s="695">
        <v>539093.87912738905</v>
      </c>
      <c r="H184" s="695">
        <v>158579.99343335783</v>
      </c>
      <c r="I184" s="695">
        <v>30615.226497980148</v>
      </c>
      <c r="J184" s="695">
        <v>285723.49491261103</v>
      </c>
      <c r="K184" s="695">
        <v>68592.490126642151</v>
      </c>
      <c r="L184" s="721">
        <v>13242.36794201985</v>
      </c>
      <c r="N184" s="720">
        <v>1138476.7709599999</v>
      </c>
      <c r="O184" s="695">
        <v>560389.92963551148</v>
      </c>
      <c r="P184" s="695">
        <v>164135.34922000131</v>
      </c>
      <c r="Q184" s="695">
        <v>31687.735532711758</v>
      </c>
      <c r="R184" s="695">
        <v>297562.0693244884</v>
      </c>
      <c r="S184" s="695">
        <v>70995.414219998624</v>
      </c>
      <c r="T184" s="721">
        <v>13706.273027288244</v>
      </c>
    </row>
    <row r="185" spans="2:20">
      <c r="B185" s="716" t="s">
        <v>1031</v>
      </c>
      <c r="C185" s="717" t="s">
        <v>1032</v>
      </c>
      <c r="D185" s="718">
        <v>5014</v>
      </c>
      <c r="E185" s="719" t="s">
        <v>1030</v>
      </c>
      <c r="F185" s="720">
        <v>0</v>
      </c>
      <c r="G185" s="695">
        <v>0</v>
      </c>
      <c r="H185" s="695">
        <v>0</v>
      </c>
      <c r="I185" s="695">
        <v>0</v>
      </c>
      <c r="J185" s="695">
        <v>0</v>
      </c>
      <c r="K185" s="695">
        <v>0</v>
      </c>
      <c r="L185" s="721">
        <v>0</v>
      </c>
      <c r="N185" s="720">
        <v>0</v>
      </c>
      <c r="O185" s="695">
        <v>0</v>
      </c>
      <c r="P185" s="695">
        <v>0</v>
      </c>
      <c r="Q185" s="695">
        <v>0</v>
      </c>
      <c r="R185" s="695">
        <v>0</v>
      </c>
      <c r="S185" s="695">
        <v>0</v>
      </c>
      <c r="T185" s="721">
        <v>0</v>
      </c>
    </row>
    <row r="186" spans="2:20">
      <c r="B186" s="716" t="s">
        <v>1033</v>
      </c>
      <c r="C186" s="717" t="s">
        <v>1034</v>
      </c>
      <c r="D186" s="718">
        <v>5318</v>
      </c>
      <c r="E186" s="719" t="s">
        <v>1035</v>
      </c>
      <c r="F186" s="720">
        <v>0</v>
      </c>
      <c r="G186" s="695">
        <v>0</v>
      </c>
      <c r="H186" s="695">
        <v>0</v>
      </c>
      <c r="I186" s="695">
        <v>0</v>
      </c>
      <c r="J186" s="695">
        <v>0</v>
      </c>
      <c r="K186" s="695">
        <v>0</v>
      </c>
      <c r="L186" s="721">
        <v>0</v>
      </c>
      <c r="N186" s="720">
        <v>0</v>
      </c>
      <c r="O186" s="695">
        <v>0</v>
      </c>
      <c r="P186" s="695">
        <v>0</v>
      </c>
      <c r="Q186" s="695">
        <v>0</v>
      </c>
      <c r="R186" s="695">
        <v>0</v>
      </c>
      <c r="S186" s="695">
        <v>0</v>
      </c>
      <c r="T186" s="721">
        <v>0</v>
      </c>
    </row>
    <row r="187" spans="2:20">
      <c r="B187" s="716" t="s">
        <v>1036</v>
      </c>
      <c r="C187" s="717" t="s">
        <v>1037</v>
      </c>
      <c r="D187" s="718">
        <v>1260</v>
      </c>
      <c r="E187" s="719" t="s">
        <v>1038</v>
      </c>
      <c r="F187" s="720">
        <v>0</v>
      </c>
      <c r="G187" s="695">
        <v>0</v>
      </c>
      <c r="H187" s="695">
        <v>0</v>
      </c>
      <c r="I187" s="695">
        <v>0</v>
      </c>
      <c r="J187" s="695">
        <v>0</v>
      </c>
      <c r="K187" s="695">
        <v>0</v>
      </c>
      <c r="L187" s="721">
        <v>0</v>
      </c>
      <c r="N187" s="720">
        <v>0</v>
      </c>
      <c r="O187" s="695">
        <v>0</v>
      </c>
      <c r="P187" s="695">
        <v>0</v>
      </c>
      <c r="Q187" s="695">
        <v>0</v>
      </c>
      <c r="R187" s="695">
        <v>0</v>
      </c>
      <c r="S187" s="695">
        <v>0</v>
      </c>
      <c r="T187" s="721">
        <v>0</v>
      </c>
    </row>
    <row r="188" spans="2:20">
      <c r="B188" s="716" t="s">
        <v>1039</v>
      </c>
      <c r="C188" s="717" t="s">
        <v>1040</v>
      </c>
      <c r="D188" s="718">
        <v>9804</v>
      </c>
      <c r="E188" s="719" t="s">
        <v>1041</v>
      </c>
      <c r="F188" s="720">
        <v>0</v>
      </c>
      <c r="G188" s="695">
        <v>0</v>
      </c>
      <c r="H188" s="695">
        <v>0</v>
      </c>
      <c r="I188" s="695">
        <v>0</v>
      </c>
      <c r="J188" s="695">
        <v>0</v>
      </c>
      <c r="K188" s="695">
        <v>0</v>
      </c>
      <c r="L188" s="721">
        <v>0</v>
      </c>
      <c r="N188" s="720">
        <v>0</v>
      </c>
      <c r="O188" s="695">
        <v>0</v>
      </c>
      <c r="P188" s="695">
        <v>0</v>
      </c>
      <c r="Q188" s="695">
        <v>0</v>
      </c>
      <c r="R188" s="695">
        <v>0</v>
      </c>
      <c r="S188" s="695">
        <v>0</v>
      </c>
      <c r="T188" s="721">
        <v>0</v>
      </c>
    </row>
    <row r="189" spans="2:20">
      <c r="B189" s="716" t="s">
        <v>1042</v>
      </c>
      <c r="C189" s="717" t="s">
        <v>1043</v>
      </c>
      <c r="D189" s="718">
        <v>9805</v>
      </c>
      <c r="E189" s="719" t="s">
        <v>1044</v>
      </c>
      <c r="F189" s="720">
        <v>0</v>
      </c>
      <c r="G189" s="695">
        <v>0</v>
      </c>
      <c r="H189" s="695">
        <v>0</v>
      </c>
      <c r="I189" s="695">
        <v>0</v>
      </c>
      <c r="J189" s="695">
        <v>0</v>
      </c>
      <c r="K189" s="695">
        <v>0</v>
      </c>
      <c r="L189" s="721">
        <v>0</v>
      </c>
      <c r="N189" s="720">
        <v>0</v>
      </c>
      <c r="O189" s="695">
        <v>0</v>
      </c>
      <c r="P189" s="695">
        <v>0</v>
      </c>
      <c r="Q189" s="695">
        <v>0</v>
      </c>
      <c r="R189" s="695">
        <v>0</v>
      </c>
      <c r="S189" s="695">
        <v>0</v>
      </c>
      <c r="T189" s="721">
        <v>0</v>
      </c>
    </row>
    <row r="190" spans="2:20">
      <c r="B190" s="716" t="s">
        <v>1045</v>
      </c>
      <c r="C190" s="717" t="s">
        <v>1046</v>
      </c>
      <c r="D190" s="718">
        <v>9805</v>
      </c>
      <c r="E190" s="719" t="s">
        <v>1044</v>
      </c>
      <c r="F190" s="720">
        <v>0</v>
      </c>
      <c r="G190" s="695">
        <v>0</v>
      </c>
      <c r="H190" s="695">
        <v>0</v>
      </c>
      <c r="I190" s="695">
        <v>0</v>
      </c>
      <c r="J190" s="695">
        <v>0</v>
      </c>
      <c r="K190" s="695">
        <v>0</v>
      </c>
      <c r="L190" s="721">
        <v>0</v>
      </c>
      <c r="N190" s="720">
        <v>0</v>
      </c>
      <c r="O190" s="695">
        <v>0</v>
      </c>
      <c r="P190" s="695">
        <v>0</v>
      </c>
      <c r="Q190" s="695">
        <v>0</v>
      </c>
      <c r="R190" s="695">
        <v>0</v>
      </c>
      <c r="S190" s="695">
        <v>0</v>
      </c>
      <c r="T190" s="721">
        <v>0</v>
      </c>
    </row>
    <row r="191" spans="2:20">
      <c r="B191" s="716" t="s">
        <v>1047</v>
      </c>
      <c r="C191" s="717" t="s">
        <v>1048</v>
      </c>
      <c r="D191" s="718">
        <v>5040</v>
      </c>
      <c r="E191" s="719" t="s">
        <v>1049</v>
      </c>
      <c r="F191" s="720">
        <v>0</v>
      </c>
      <c r="G191" s="695">
        <v>0</v>
      </c>
      <c r="H191" s="695">
        <v>0</v>
      </c>
      <c r="I191" s="695">
        <v>0</v>
      </c>
      <c r="J191" s="695">
        <v>0</v>
      </c>
      <c r="K191" s="695">
        <v>0</v>
      </c>
      <c r="L191" s="721">
        <v>0</v>
      </c>
      <c r="N191" s="720">
        <v>0</v>
      </c>
      <c r="O191" s="695">
        <v>0</v>
      </c>
      <c r="P191" s="695">
        <v>0</v>
      </c>
      <c r="Q191" s="695">
        <v>0</v>
      </c>
      <c r="R191" s="695">
        <v>0</v>
      </c>
      <c r="S191" s="695">
        <v>0</v>
      </c>
      <c r="T191" s="721">
        <v>0</v>
      </c>
    </row>
    <row r="192" spans="2:20">
      <c r="B192" s="716" t="s">
        <v>1050</v>
      </c>
      <c r="C192" s="717" t="s">
        <v>1051</v>
      </c>
      <c r="D192" s="718">
        <v>5328</v>
      </c>
      <c r="E192" s="719" t="s">
        <v>1052</v>
      </c>
      <c r="F192" s="720">
        <v>0</v>
      </c>
      <c r="G192" s="695">
        <v>0</v>
      </c>
      <c r="H192" s="695">
        <v>0</v>
      </c>
      <c r="I192" s="695">
        <v>0</v>
      </c>
      <c r="J192" s="695">
        <v>0</v>
      </c>
      <c r="K192" s="695">
        <v>0</v>
      </c>
      <c r="L192" s="721">
        <v>0</v>
      </c>
      <c r="N192" s="720">
        <v>0</v>
      </c>
      <c r="O192" s="695">
        <v>0</v>
      </c>
      <c r="P192" s="695">
        <v>0</v>
      </c>
      <c r="Q192" s="695">
        <v>0</v>
      </c>
      <c r="R192" s="695">
        <v>0</v>
      </c>
      <c r="S192" s="695">
        <v>0</v>
      </c>
      <c r="T192" s="721">
        <v>0</v>
      </c>
    </row>
    <row r="193" spans="2:20">
      <c r="B193" s="716" t="s">
        <v>1053</v>
      </c>
      <c r="C193" s="717" t="s">
        <v>1054</v>
      </c>
      <c r="D193" s="718">
        <v>5328</v>
      </c>
      <c r="E193" s="719" t="s">
        <v>1052</v>
      </c>
      <c r="F193" s="720">
        <v>0</v>
      </c>
      <c r="G193" s="695">
        <v>0</v>
      </c>
      <c r="H193" s="695">
        <v>0</v>
      </c>
      <c r="I193" s="695">
        <v>0</v>
      </c>
      <c r="J193" s="695">
        <v>0</v>
      </c>
      <c r="K193" s="695">
        <v>0</v>
      </c>
      <c r="L193" s="721">
        <v>0</v>
      </c>
      <c r="N193" s="720">
        <v>0</v>
      </c>
      <c r="O193" s="695">
        <v>0</v>
      </c>
      <c r="P193" s="695">
        <v>0</v>
      </c>
      <c r="Q193" s="695">
        <v>0</v>
      </c>
      <c r="R193" s="695">
        <v>0</v>
      </c>
      <c r="S193" s="695">
        <v>0</v>
      </c>
      <c r="T193" s="721">
        <v>0</v>
      </c>
    </row>
    <row r="194" spans="2:20">
      <c r="B194" s="716" t="s">
        <v>1055</v>
      </c>
      <c r="C194" s="717" t="s">
        <v>1056</v>
      </c>
      <c r="D194" s="718">
        <v>5361</v>
      </c>
      <c r="E194" s="719" t="s">
        <v>1057</v>
      </c>
      <c r="F194" s="720">
        <v>755105.22489300102</v>
      </c>
      <c r="G194" s="695">
        <v>0</v>
      </c>
      <c r="H194" s="695">
        <v>0</v>
      </c>
      <c r="I194" s="695">
        <v>0</v>
      </c>
      <c r="J194" s="695">
        <v>577746.50489300094</v>
      </c>
      <c r="K194" s="695">
        <v>148658.85440000001</v>
      </c>
      <c r="L194" s="721">
        <v>28699.865600000001</v>
      </c>
      <c r="N194" s="720">
        <v>771187.78516875149</v>
      </c>
      <c r="O194" s="695">
        <v>0</v>
      </c>
      <c r="P194" s="695">
        <v>0</v>
      </c>
      <c r="Q194" s="695">
        <v>0</v>
      </c>
      <c r="R194" s="695">
        <v>590078.28516875138</v>
      </c>
      <c r="S194" s="695">
        <v>151802.69</v>
      </c>
      <c r="T194" s="721">
        <v>29306.81</v>
      </c>
    </row>
    <row r="195" spans="2:20">
      <c r="B195" s="716" t="s">
        <v>1058</v>
      </c>
      <c r="C195" s="717" t="s">
        <v>1059</v>
      </c>
      <c r="D195" s="718">
        <v>5023</v>
      </c>
      <c r="E195" s="719" t="s">
        <v>1060</v>
      </c>
      <c r="F195" s="720">
        <v>0</v>
      </c>
      <c r="G195" s="695">
        <v>0</v>
      </c>
      <c r="H195" s="695">
        <v>0</v>
      </c>
      <c r="I195" s="695">
        <v>0</v>
      </c>
      <c r="J195" s="695">
        <v>0</v>
      </c>
      <c r="K195" s="695">
        <v>0</v>
      </c>
      <c r="L195" s="721">
        <v>0</v>
      </c>
      <c r="N195" s="720">
        <v>0</v>
      </c>
      <c r="O195" s="695">
        <v>0</v>
      </c>
      <c r="P195" s="695">
        <v>0</v>
      </c>
      <c r="Q195" s="695">
        <v>0</v>
      </c>
      <c r="R195" s="695">
        <v>0</v>
      </c>
      <c r="S195" s="695">
        <v>0</v>
      </c>
      <c r="T195" s="721">
        <v>0</v>
      </c>
    </row>
    <row r="196" spans="2:20">
      <c r="B196" s="716" t="s">
        <v>1061</v>
      </c>
      <c r="C196" s="717" t="s">
        <v>1062</v>
      </c>
      <c r="D196" s="718">
        <v>5023</v>
      </c>
      <c r="E196" s="719" t="s">
        <v>1060</v>
      </c>
      <c r="F196" s="720">
        <v>0</v>
      </c>
      <c r="G196" s="695">
        <v>0</v>
      </c>
      <c r="H196" s="695">
        <v>0</v>
      </c>
      <c r="I196" s="695">
        <v>0</v>
      </c>
      <c r="J196" s="695">
        <v>0</v>
      </c>
      <c r="K196" s="695">
        <v>0</v>
      </c>
      <c r="L196" s="721">
        <v>0</v>
      </c>
      <c r="N196" s="720">
        <v>0</v>
      </c>
      <c r="O196" s="695">
        <v>0</v>
      </c>
      <c r="P196" s="695">
        <v>0</v>
      </c>
      <c r="Q196" s="695">
        <v>0</v>
      </c>
      <c r="R196" s="695">
        <v>0</v>
      </c>
      <c r="S196" s="695">
        <v>0</v>
      </c>
      <c r="T196" s="721">
        <v>0</v>
      </c>
    </row>
    <row r="197" spans="2:20">
      <c r="B197" s="716" t="s">
        <v>1063</v>
      </c>
      <c r="C197" s="717" t="s">
        <v>1064</v>
      </c>
      <c r="D197" s="718">
        <v>5023</v>
      </c>
      <c r="E197" s="719" t="s">
        <v>1060</v>
      </c>
      <c r="F197" s="720">
        <v>0</v>
      </c>
      <c r="G197" s="695">
        <v>0</v>
      </c>
      <c r="H197" s="695">
        <v>0</v>
      </c>
      <c r="I197" s="695">
        <v>0</v>
      </c>
      <c r="J197" s="695">
        <v>0</v>
      </c>
      <c r="K197" s="695">
        <v>0</v>
      </c>
      <c r="L197" s="721">
        <v>0</v>
      </c>
      <c r="N197" s="720">
        <v>0</v>
      </c>
      <c r="O197" s="695">
        <v>0</v>
      </c>
      <c r="P197" s="695">
        <v>0</v>
      </c>
      <c r="Q197" s="695">
        <v>0</v>
      </c>
      <c r="R197" s="695">
        <v>0</v>
      </c>
      <c r="S197" s="695">
        <v>0</v>
      </c>
      <c r="T197" s="721">
        <v>0</v>
      </c>
    </row>
    <row r="198" spans="2:20">
      <c r="B198" s="716" t="s">
        <v>1065</v>
      </c>
      <c r="C198" s="717" t="s">
        <v>1066</v>
      </c>
      <c r="D198" s="718">
        <v>5023</v>
      </c>
      <c r="E198" s="719" t="s">
        <v>1060</v>
      </c>
      <c r="F198" s="720">
        <v>0</v>
      </c>
      <c r="G198" s="695">
        <v>0</v>
      </c>
      <c r="H198" s="695">
        <v>0</v>
      </c>
      <c r="I198" s="695">
        <v>0</v>
      </c>
      <c r="J198" s="695">
        <v>0</v>
      </c>
      <c r="K198" s="695">
        <v>0</v>
      </c>
      <c r="L198" s="721">
        <v>0</v>
      </c>
      <c r="N198" s="720">
        <v>0</v>
      </c>
      <c r="O198" s="695">
        <v>0</v>
      </c>
      <c r="P198" s="695">
        <v>0</v>
      </c>
      <c r="Q198" s="695">
        <v>0</v>
      </c>
      <c r="R198" s="695">
        <v>0</v>
      </c>
      <c r="S198" s="695">
        <v>0</v>
      </c>
      <c r="T198" s="721">
        <v>0</v>
      </c>
    </row>
    <row r="199" spans="2:20">
      <c r="B199" s="716" t="s">
        <v>388</v>
      </c>
      <c r="C199" s="717" t="s">
        <v>389</v>
      </c>
      <c r="D199" s="718">
        <v>5024</v>
      </c>
      <c r="E199" s="719" t="s">
        <v>1067</v>
      </c>
      <c r="F199" s="720">
        <v>0</v>
      </c>
      <c r="G199" s="695">
        <v>0</v>
      </c>
      <c r="H199" s="695">
        <v>0</v>
      </c>
      <c r="I199" s="695">
        <v>0</v>
      </c>
      <c r="J199" s="695">
        <v>0</v>
      </c>
      <c r="K199" s="695">
        <v>0</v>
      </c>
      <c r="L199" s="721">
        <v>0</v>
      </c>
      <c r="N199" s="720">
        <v>0</v>
      </c>
      <c r="O199" s="695">
        <v>0</v>
      </c>
      <c r="P199" s="695">
        <v>0</v>
      </c>
      <c r="Q199" s="695">
        <v>0</v>
      </c>
      <c r="R199" s="695">
        <v>0</v>
      </c>
      <c r="S199" s="695">
        <v>0</v>
      </c>
      <c r="T199" s="721">
        <v>0</v>
      </c>
    </row>
    <row r="200" spans="2:20">
      <c r="B200" s="716" t="s">
        <v>1068</v>
      </c>
      <c r="C200" s="717" t="s">
        <v>1069</v>
      </c>
      <c r="D200" s="718">
        <v>5024</v>
      </c>
      <c r="E200" s="719" t="s">
        <v>1070</v>
      </c>
      <c r="F200" s="720">
        <v>820218.96224000002</v>
      </c>
      <c r="G200" s="695">
        <v>0</v>
      </c>
      <c r="H200" s="695">
        <v>0</v>
      </c>
      <c r="I200" s="695">
        <v>0</v>
      </c>
      <c r="J200" s="695">
        <v>707178.80423999997</v>
      </c>
      <c r="K200" s="695">
        <v>94748.205159999998</v>
      </c>
      <c r="L200" s="721">
        <v>18291.952840000002</v>
      </c>
      <c r="N200" s="720">
        <v>878224.59647999995</v>
      </c>
      <c r="O200" s="695">
        <v>0</v>
      </c>
      <c r="P200" s="695">
        <v>0</v>
      </c>
      <c r="Q200" s="695">
        <v>0</v>
      </c>
      <c r="R200" s="695">
        <v>761309.38047999993</v>
      </c>
      <c r="S200" s="695">
        <v>97996.208319999991</v>
      </c>
      <c r="T200" s="721">
        <v>18919.007679999999</v>
      </c>
    </row>
    <row r="201" spans="2:20">
      <c r="B201" s="716" t="s">
        <v>480</v>
      </c>
      <c r="C201" s="717" t="s">
        <v>481</v>
      </c>
      <c r="D201" s="718">
        <v>5008</v>
      </c>
      <c r="E201" s="719" t="s">
        <v>1071</v>
      </c>
      <c r="F201" s="720">
        <v>665623.19689999998</v>
      </c>
      <c r="G201" s="695">
        <v>167970.03935673056</v>
      </c>
      <c r="H201" s="695">
        <v>33002.560496671162</v>
      </c>
      <c r="I201" s="695">
        <v>6371.4270807022413</v>
      </c>
      <c r="J201" s="695">
        <v>353460.70254326944</v>
      </c>
      <c r="K201" s="695">
        <v>87856.933603328827</v>
      </c>
      <c r="L201" s="721">
        <v>16961.533819297758</v>
      </c>
      <c r="N201" s="720">
        <v>684946.68895999994</v>
      </c>
      <c r="O201" s="695">
        <v>172413.34101439733</v>
      </c>
      <c r="P201" s="695">
        <v>34125.305242947237</v>
      </c>
      <c r="Q201" s="695">
        <v>6588.1825740180129</v>
      </c>
      <c r="R201" s="695">
        <v>363435.47594560264</v>
      </c>
      <c r="S201" s="695">
        <v>90845.820197052759</v>
      </c>
      <c r="T201" s="721">
        <v>17538.563985981986</v>
      </c>
    </row>
    <row r="202" spans="2:20">
      <c r="B202" s="716" t="s">
        <v>1072</v>
      </c>
      <c r="C202" s="717" t="s">
        <v>1073</v>
      </c>
      <c r="D202" s="718">
        <v>5050</v>
      </c>
      <c r="E202" s="719" t="s">
        <v>1074</v>
      </c>
      <c r="F202" s="720">
        <v>2289268.29935</v>
      </c>
      <c r="G202" s="695">
        <v>29795.230008432976</v>
      </c>
      <c r="H202" s="695">
        <v>12497.977115203264</v>
      </c>
      <c r="I202" s="695">
        <v>2412.8415688787209</v>
      </c>
      <c r="J202" s="695">
        <v>1511941.586841567</v>
      </c>
      <c r="K202" s="695">
        <v>614069.32003479684</v>
      </c>
      <c r="L202" s="721">
        <v>118551.34378112129</v>
      </c>
      <c r="N202" s="720">
        <v>2433276.7163200001</v>
      </c>
      <c r="O202" s="695">
        <v>30847.625686303825</v>
      </c>
      <c r="P202" s="695">
        <v>12939.427895456642</v>
      </c>
      <c r="Q202" s="695">
        <v>2498.0674245024748</v>
      </c>
      <c r="R202" s="695">
        <v>1628493.4666336961</v>
      </c>
      <c r="S202" s="695">
        <v>635759.34058454342</v>
      </c>
      <c r="T202" s="721">
        <v>122738.78809549754</v>
      </c>
    </row>
    <row r="203" spans="2:20">
      <c r="B203" s="716" t="s">
        <v>1075</v>
      </c>
      <c r="C203" s="717" t="s">
        <v>1076</v>
      </c>
      <c r="D203" s="718">
        <v>4230</v>
      </c>
      <c r="E203" s="719" t="s">
        <v>1077</v>
      </c>
      <c r="F203" s="720">
        <v>1768106.1430335997</v>
      </c>
      <c r="G203" s="695">
        <v>84038.849760743644</v>
      </c>
      <c r="H203" s="695">
        <v>35231.762262736862</v>
      </c>
      <c r="I203" s="695">
        <v>6801.7935821975361</v>
      </c>
      <c r="J203" s="695">
        <v>1099010.6658208561</v>
      </c>
      <c r="K203" s="695">
        <v>455152.06547406316</v>
      </c>
      <c r="L203" s="721">
        <v>87871.006133002462</v>
      </c>
      <c r="N203" s="720">
        <v>1841596.9466224001</v>
      </c>
      <c r="O203" s="695">
        <v>87557.760579950074</v>
      </c>
      <c r="P203" s="695">
        <v>36707.847692813426</v>
      </c>
      <c r="Q203" s="695">
        <v>7086.7645220604736</v>
      </c>
      <c r="R203" s="695">
        <v>1144470.76843045</v>
      </c>
      <c r="S203" s="695">
        <v>474221.31688718655</v>
      </c>
      <c r="T203" s="721">
        <v>91552.488509939518</v>
      </c>
    </row>
    <row r="204" spans="2:20">
      <c r="B204" s="716" t="s">
        <v>1078</v>
      </c>
      <c r="C204" s="717" t="s">
        <v>1079</v>
      </c>
      <c r="D204" s="718">
        <v>4230</v>
      </c>
      <c r="E204" s="719" t="s">
        <v>1077</v>
      </c>
      <c r="F204" s="720">
        <v>131092.30647000001</v>
      </c>
      <c r="G204" s="695">
        <v>89631.254970000009</v>
      </c>
      <c r="H204" s="695">
        <v>34751.899529999995</v>
      </c>
      <c r="I204" s="695">
        <v>6709.1519699999999</v>
      </c>
      <c r="J204" s="695">
        <v>0</v>
      </c>
      <c r="K204" s="695">
        <v>0</v>
      </c>
      <c r="L204" s="721">
        <v>0</v>
      </c>
      <c r="N204" s="720">
        <v>135690.34419999999</v>
      </c>
      <c r="O204" s="695">
        <v>92775.054199999999</v>
      </c>
      <c r="P204" s="695">
        <v>35970.815799999997</v>
      </c>
      <c r="Q204" s="695">
        <v>6944.4741999999997</v>
      </c>
      <c r="R204" s="695">
        <v>0</v>
      </c>
      <c r="S204" s="695">
        <v>0</v>
      </c>
      <c r="T204" s="721">
        <v>0</v>
      </c>
    </row>
    <row r="205" spans="2:20">
      <c r="B205" s="716" t="s">
        <v>1080</v>
      </c>
      <c r="C205" s="717" t="s">
        <v>1081</v>
      </c>
      <c r="D205" s="718">
        <v>4501</v>
      </c>
      <c r="E205" s="719" t="s">
        <v>1082</v>
      </c>
      <c r="F205" s="720">
        <v>0</v>
      </c>
      <c r="G205" s="695">
        <v>0</v>
      </c>
      <c r="H205" s="695">
        <v>0</v>
      </c>
      <c r="I205" s="695">
        <v>0</v>
      </c>
      <c r="J205" s="695">
        <v>0</v>
      </c>
      <c r="K205" s="695">
        <v>0</v>
      </c>
      <c r="L205" s="721">
        <v>0</v>
      </c>
      <c r="N205" s="720">
        <v>0</v>
      </c>
      <c r="O205" s="695">
        <v>0</v>
      </c>
      <c r="P205" s="695">
        <v>0</v>
      </c>
      <c r="Q205" s="695">
        <v>0</v>
      </c>
      <c r="R205" s="695">
        <v>0</v>
      </c>
      <c r="S205" s="695">
        <v>0</v>
      </c>
      <c r="T205" s="721">
        <v>0</v>
      </c>
    </row>
    <row r="206" spans="2:20">
      <c r="B206" s="716" t="s">
        <v>1083</v>
      </c>
      <c r="C206" s="717" t="s">
        <v>1084</v>
      </c>
      <c r="D206" s="718">
        <v>4501</v>
      </c>
      <c r="E206" s="719" t="s">
        <v>1082</v>
      </c>
      <c r="F206" s="720">
        <v>702898.29600000009</v>
      </c>
      <c r="G206" s="695">
        <v>41777.941172927967</v>
      </c>
      <c r="H206" s="695">
        <v>16715.322331103678</v>
      </c>
      <c r="I206" s="695">
        <v>3227.0361984126403</v>
      </c>
      <c r="J206" s="695">
        <v>434245.90482707211</v>
      </c>
      <c r="K206" s="695">
        <v>173446.71666889632</v>
      </c>
      <c r="L206" s="721">
        <v>33485.374801587357</v>
      </c>
      <c r="N206" s="720">
        <v>589645.00320000004</v>
      </c>
      <c r="O206" s="695">
        <v>35046.541436772146</v>
      </c>
      <c r="P206" s="695">
        <v>14022.09444168671</v>
      </c>
      <c r="Q206" s="695">
        <v>2707.0854778961325</v>
      </c>
      <c r="R206" s="695">
        <v>364278.77176322788</v>
      </c>
      <c r="S206" s="695">
        <v>145500.40935831331</v>
      </c>
      <c r="T206" s="721">
        <v>28090.100722103867</v>
      </c>
    </row>
    <row r="207" spans="2:20">
      <c r="B207" s="716" t="s">
        <v>1085</v>
      </c>
      <c r="C207" s="717" t="s">
        <v>1086</v>
      </c>
      <c r="D207" s="718">
        <v>4587</v>
      </c>
      <c r="E207" s="719" t="s">
        <v>1087</v>
      </c>
      <c r="F207" s="720">
        <v>0</v>
      </c>
      <c r="G207" s="695">
        <v>0</v>
      </c>
      <c r="H207" s="695">
        <v>0</v>
      </c>
      <c r="I207" s="695">
        <v>0</v>
      </c>
      <c r="J207" s="695">
        <v>0</v>
      </c>
      <c r="K207" s="695">
        <v>0</v>
      </c>
      <c r="L207" s="721">
        <v>0</v>
      </c>
      <c r="N207" s="720">
        <v>0</v>
      </c>
      <c r="O207" s="695">
        <v>0</v>
      </c>
      <c r="P207" s="695">
        <v>0</v>
      </c>
      <c r="Q207" s="695">
        <v>0</v>
      </c>
      <c r="R207" s="695">
        <v>0</v>
      </c>
      <c r="S207" s="695">
        <v>0</v>
      </c>
      <c r="T207" s="721">
        <v>0</v>
      </c>
    </row>
    <row r="208" spans="2:20">
      <c r="B208" s="716" t="s">
        <v>1088</v>
      </c>
      <c r="C208" s="717" t="s">
        <v>1089</v>
      </c>
      <c r="D208" s="718">
        <v>4587</v>
      </c>
      <c r="E208" s="719" t="s">
        <v>1087</v>
      </c>
      <c r="F208" s="720">
        <v>0</v>
      </c>
      <c r="G208" s="695">
        <v>0</v>
      </c>
      <c r="H208" s="695">
        <v>0</v>
      </c>
      <c r="I208" s="695">
        <v>0</v>
      </c>
      <c r="J208" s="695">
        <v>0</v>
      </c>
      <c r="K208" s="695">
        <v>0</v>
      </c>
      <c r="L208" s="721">
        <v>0</v>
      </c>
      <c r="N208" s="720">
        <v>0</v>
      </c>
      <c r="O208" s="695">
        <v>0</v>
      </c>
      <c r="P208" s="695">
        <v>0</v>
      </c>
      <c r="Q208" s="695">
        <v>0</v>
      </c>
      <c r="R208" s="695">
        <v>0</v>
      </c>
      <c r="S208" s="695">
        <v>0</v>
      </c>
      <c r="T208" s="721">
        <v>0</v>
      </c>
    </row>
    <row r="209" spans="2:20">
      <c r="B209" s="716" t="s">
        <v>1090</v>
      </c>
      <c r="C209" s="717" t="s">
        <v>1091</v>
      </c>
      <c r="D209" s="718">
        <v>5030</v>
      </c>
      <c r="E209" s="719" t="s">
        <v>1092</v>
      </c>
      <c r="F209" s="720">
        <v>0</v>
      </c>
      <c r="G209" s="695">
        <v>0</v>
      </c>
      <c r="H209" s="695">
        <v>0</v>
      </c>
      <c r="I209" s="695">
        <v>0</v>
      </c>
      <c r="J209" s="695">
        <v>0</v>
      </c>
      <c r="K209" s="695">
        <v>0</v>
      </c>
      <c r="L209" s="721">
        <v>0</v>
      </c>
      <c r="N209" s="720">
        <v>0</v>
      </c>
      <c r="O209" s="695">
        <v>0</v>
      </c>
      <c r="P209" s="695">
        <v>0</v>
      </c>
      <c r="Q209" s="695">
        <v>0</v>
      </c>
      <c r="R209" s="695">
        <v>0</v>
      </c>
      <c r="S209" s="695">
        <v>0</v>
      </c>
      <c r="T209" s="721">
        <v>0</v>
      </c>
    </row>
    <row r="210" spans="2:20">
      <c r="B210" s="716" t="s">
        <v>1093</v>
      </c>
      <c r="C210" s="717" t="s">
        <v>1094</v>
      </c>
      <c r="D210" s="718">
        <v>5030</v>
      </c>
      <c r="E210" s="719" t="s">
        <v>1092</v>
      </c>
      <c r="F210" s="720">
        <v>0</v>
      </c>
      <c r="G210" s="695">
        <v>0</v>
      </c>
      <c r="H210" s="695">
        <v>0</v>
      </c>
      <c r="I210" s="695">
        <v>0</v>
      </c>
      <c r="J210" s="695">
        <v>0</v>
      </c>
      <c r="K210" s="695">
        <v>0</v>
      </c>
      <c r="L210" s="721">
        <v>0</v>
      </c>
      <c r="N210" s="720">
        <v>0</v>
      </c>
      <c r="O210" s="695">
        <v>0</v>
      </c>
      <c r="P210" s="695">
        <v>0</v>
      </c>
      <c r="Q210" s="695">
        <v>0</v>
      </c>
      <c r="R210" s="695">
        <v>0</v>
      </c>
      <c r="S210" s="695">
        <v>0</v>
      </c>
      <c r="T210" s="721">
        <v>0</v>
      </c>
    </row>
    <row r="211" spans="2:20">
      <c r="B211" s="716" t="s">
        <v>1095</v>
      </c>
      <c r="C211" s="717" t="s">
        <v>1096</v>
      </c>
      <c r="D211" s="718">
        <v>5030</v>
      </c>
      <c r="E211" s="719" t="s">
        <v>1092</v>
      </c>
      <c r="F211" s="720">
        <v>0</v>
      </c>
      <c r="G211" s="695">
        <v>0</v>
      </c>
      <c r="H211" s="695">
        <v>0</v>
      </c>
      <c r="I211" s="695">
        <v>0</v>
      </c>
      <c r="J211" s="695">
        <v>0</v>
      </c>
      <c r="K211" s="695">
        <v>0</v>
      </c>
      <c r="L211" s="721">
        <v>0</v>
      </c>
      <c r="N211" s="720">
        <v>0</v>
      </c>
      <c r="O211" s="695">
        <v>0</v>
      </c>
      <c r="P211" s="695">
        <v>0</v>
      </c>
      <c r="Q211" s="695">
        <v>0</v>
      </c>
      <c r="R211" s="695">
        <v>0</v>
      </c>
      <c r="S211" s="695">
        <v>0</v>
      </c>
      <c r="T211" s="721">
        <v>0</v>
      </c>
    </row>
    <row r="212" spans="2:20">
      <c r="B212" s="716" t="s">
        <v>1097</v>
      </c>
      <c r="C212" s="717" t="s">
        <v>1098</v>
      </c>
      <c r="D212" s="718">
        <v>5009</v>
      </c>
      <c r="E212" s="719" t="s">
        <v>444</v>
      </c>
      <c r="F212" s="720">
        <v>0</v>
      </c>
      <c r="G212" s="695">
        <v>0</v>
      </c>
      <c r="H212" s="695">
        <v>0</v>
      </c>
      <c r="I212" s="695">
        <v>0</v>
      </c>
      <c r="J212" s="695">
        <v>0</v>
      </c>
      <c r="K212" s="695">
        <v>0</v>
      </c>
      <c r="L212" s="721">
        <v>0</v>
      </c>
      <c r="N212" s="720">
        <v>0</v>
      </c>
      <c r="O212" s="695">
        <v>0</v>
      </c>
      <c r="P212" s="695">
        <v>0</v>
      </c>
      <c r="Q212" s="695">
        <v>0</v>
      </c>
      <c r="R212" s="695">
        <v>0</v>
      </c>
      <c r="S212" s="695">
        <v>0</v>
      </c>
      <c r="T212" s="721">
        <v>0</v>
      </c>
    </row>
    <row r="213" spans="2:20">
      <c r="B213" s="716" t="s">
        <v>1099</v>
      </c>
      <c r="C213" s="717" t="s">
        <v>1100</v>
      </c>
      <c r="D213" s="718">
        <v>5040</v>
      </c>
      <c r="E213" s="719" t="s">
        <v>1049</v>
      </c>
      <c r="F213" s="720">
        <v>0</v>
      </c>
      <c r="G213" s="695">
        <v>0</v>
      </c>
      <c r="H213" s="695">
        <v>0</v>
      </c>
      <c r="I213" s="695">
        <v>0</v>
      </c>
      <c r="J213" s="695">
        <v>0</v>
      </c>
      <c r="K213" s="695">
        <v>0</v>
      </c>
      <c r="L213" s="721">
        <v>0</v>
      </c>
      <c r="N213" s="720">
        <v>0</v>
      </c>
      <c r="O213" s="695">
        <v>0</v>
      </c>
      <c r="P213" s="695">
        <v>0</v>
      </c>
      <c r="Q213" s="695">
        <v>0</v>
      </c>
      <c r="R213" s="695">
        <v>0</v>
      </c>
      <c r="S213" s="695">
        <v>0</v>
      </c>
      <c r="T213" s="721">
        <v>0</v>
      </c>
    </row>
    <row r="214" spans="2:20">
      <c r="B214" s="716" t="s">
        <v>1101</v>
      </c>
      <c r="C214" s="717" t="s">
        <v>1102</v>
      </c>
      <c r="D214" s="718">
        <v>5023</v>
      </c>
      <c r="E214" s="719" t="s">
        <v>1060</v>
      </c>
      <c r="F214" s="720">
        <v>0</v>
      </c>
      <c r="G214" s="695">
        <v>0</v>
      </c>
      <c r="H214" s="695">
        <v>0</v>
      </c>
      <c r="I214" s="695">
        <v>0</v>
      </c>
      <c r="J214" s="695">
        <v>0</v>
      </c>
      <c r="K214" s="695">
        <v>0</v>
      </c>
      <c r="L214" s="721">
        <v>0</v>
      </c>
      <c r="N214" s="720">
        <v>0</v>
      </c>
      <c r="O214" s="695">
        <v>0</v>
      </c>
      <c r="P214" s="695">
        <v>0</v>
      </c>
      <c r="Q214" s="695">
        <v>0</v>
      </c>
      <c r="R214" s="695">
        <v>0</v>
      </c>
      <c r="S214" s="695">
        <v>0</v>
      </c>
      <c r="T214" s="721">
        <v>0</v>
      </c>
    </row>
    <row r="215" spans="2:20">
      <c r="B215" s="716" t="s">
        <v>1103</v>
      </c>
      <c r="C215" s="717" t="s">
        <v>1104</v>
      </c>
      <c r="D215" s="718">
        <v>5023</v>
      </c>
      <c r="E215" s="719" t="s">
        <v>1060</v>
      </c>
      <c r="F215" s="720">
        <v>0</v>
      </c>
      <c r="G215" s="695">
        <v>0</v>
      </c>
      <c r="H215" s="695">
        <v>0</v>
      </c>
      <c r="I215" s="695">
        <v>0</v>
      </c>
      <c r="J215" s="695">
        <v>0</v>
      </c>
      <c r="K215" s="695">
        <v>0</v>
      </c>
      <c r="L215" s="721">
        <v>0</v>
      </c>
      <c r="N215" s="720">
        <v>0</v>
      </c>
      <c r="O215" s="695">
        <v>0</v>
      </c>
      <c r="P215" s="695">
        <v>0</v>
      </c>
      <c r="Q215" s="695">
        <v>0</v>
      </c>
      <c r="R215" s="695">
        <v>0</v>
      </c>
      <c r="S215" s="695">
        <v>0</v>
      </c>
      <c r="T215" s="721">
        <v>0</v>
      </c>
    </row>
    <row r="216" spans="2:20">
      <c r="B216" s="716" t="s">
        <v>1105</v>
      </c>
      <c r="C216" s="717" t="s">
        <v>1106</v>
      </c>
      <c r="D216" s="718">
        <v>5023</v>
      </c>
      <c r="E216" s="719" t="s">
        <v>1060</v>
      </c>
      <c r="F216" s="720">
        <v>0</v>
      </c>
      <c r="G216" s="695">
        <v>0</v>
      </c>
      <c r="H216" s="695">
        <v>0</v>
      </c>
      <c r="I216" s="695">
        <v>0</v>
      </c>
      <c r="J216" s="695">
        <v>0</v>
      </c>
      <c r="K216" s="695">
        <v>0</v>
      </c>
      <c r="L216" s="721">
        <v>0</v>
      </c>
      <c r="N216" s="720">
        <v>0</v>
      </c>
      <c r="O216" s="695">
        <v>0</v>
      </c>
      <c r="P216" s="695">
        <v>0</v>
      </c>
      <c r="Q216" s="695">
        <v>0</v>
      </c>
      <c r="R216" s="695">
        <v>0</v>
      </c>
      <c r="S216" s="695">
        <v>0</v>
      </c>
      <c r="T216" s="721">
        <v>0</v>
      </c>
    </row>
    <row r="217" spans="2:20">
      <c r="B217" s="716" t="s">
        <v>1107</v>
      </c>
      <c r="C217" s="717" t="s">
        <v>1108</v>
      </c>
      <c r="D217" s="718">
        <v>5023</v>
      </c>
      <c r="E217" s="719" t="s">
        <v>1060</v>
      </c>
      <c r="F217" s="720">
        <v>0</v>
      </c>
      <c r="G217" s="695">
        <v>0</v>
      </c>
      <c r="H217" s="695">
        <v>0</v>
      </c>
      <c r="I217" s="695">
        <v>0</v>
      </c>
      <c r="J217" s="695">
        <v>0</v>
      </c>
      <c r="K217" s="695">
        <v>0</v>
      </c>
      <c r="L217" s="721">
        <v>0</v>
      </c>
      <c r="N217" s="720">
        <v>0</v>
      </c>
      <c r="O217" s="695">
        <v>0</v>
      </c>
      <c r="P217" s="695">
        <v>0</v>
      </c>
      <c r="Q217" s="695">
        <v>0</v>
      </c>
      <c r="R217" s="695">
        <v>0</v>
      </c>
      <c r="S217" s="695">
        <v>0</v>
      </c>
      <c r="T217" s="721">
        <v>0</v>
      </c>
    </row>
    <row r="218" spans="2:20">
      <c r="B218" s="716" t="s">
        <v>1109</v>
      </c>
      <c r="C218" s="717" t="s">
        <v>1110</v>
      </c>
      <c r="D218" s="718">
        <v>5023</v>
      </c>
      <c r="E218" s="719" t="s">
        <v>1060</v>
      </c>
      <c r="F218" s="720">
        <v>0</v>
      </c>
      <c r="G218" s="695">
        <v>0</v>
      </c>
      <c r="H218" s="695">
        <v>0</v>
      </c>
      <c r="I218" s="695">
        <v>0</v>
      </c>
      <c r="J218" s="695">
        <v>0</v>
      </c>
      <c r="K218" s="695">
        <v>0</v>
      </c>
      <c r="L218" s="721">
        <v>0</v>
      </c>
      <c r="N218" s="720">
        <v>0</v>
      </c>
      <c r="O218" s="695">
        <v>0</v>
      </c>
      <c r="P218" s="695">
        <v>0</v>
      </c>
      <c r="Q218" s="695">
        <v>0</v>
      </c>
      <c r="R218" s="695">
        <v>0</v>
      </c>
      <c r="S218" s="695">
        <v>0</v>
      </c>
      <c r="T218" s="721">
        <v>0</v>
      </c>
    </row>
    <row r="219" spans="2:20">
      <c r="B219" s="716" t="s">
        <v>1111</v>
      </c>
      <c r="C219" s="717" t="s">
        <v>1112</v>
      </c>
      <c r="D219" s="718">
        <v>5023</v>
      </c>
      <c r="E219" s="719" t="s">
        <v>1060</v>
      </c>
      <c r="F219" s="720">
        <v>0</v>
      </c>
      <c r="G219" s="695">
        <v>0</v>
      </c>
      <c r="H219" s="695">
        <v>0</v>
      </c>
      <c r="I219" s="695">
        <v>0</v>
      </c>
      <c r="J219" s="695">
        <v>0</v>
      </c>
      <c r="K219" s="695">
        <v>0</v>
      </c>
      <c r="L219" s="721">
        <v>0</v>
      </c>
      <c r="N219" s="720">
        <v>0</v>
      </c>
      <c r="O219" s="695">
        <v>0</v>
      </c>
      <c r="P219" s="695">
        <v>0</v>
      </c>
      <c r="Q219" s="695">
        <v>0</v>
      </c>
      <c r="R219" s="695">
        <v>0</v>
      </c>
      <c r="S219" s="695">
        <v>0</v>
      </c>
      <c r="T219" s="721">
        <v>0</v>
      </c>
    </row>
    <row r="220" spans="2:20">
      <c r="B220" s="716" t="s">
        <v>1113</v>
      </c>
      <c r="C220" s="717" t="s">
        <v>1114</v>
      </c>
      <c r="D220" s="718">
        <v>5023</v>
      </c>
      <c r="E220" s="719" t="s">
        <v>1060</v>
      </c>
      <c r="F220" s="720">
        <v>0</v>
      </c>
      <c r="G220" s="695">
        <v>0</v>
      </c>
      <c r="H220" s="695">
        <v>0</v>
      </c>
      <c r="I220" s="695">
        <v>0</v>
      </c>
      <c r="J220" s="695">
        <v>0</v>
      </c>
      <c r="K220" s="695">
        <v>0</v>
      </c>
      <c r="L220" s="721">
        <v>0</v>
      </c>
      <c r="N220" s="720">
        <v>0</v>
      </c>
      <c r="O220" s="695">
        <v>0</v>
      </c>
      <c r="P220" s="695">
        <v>0</v>
      </c>
      <c r="Q220" s="695">
        <v>0</v>
      </c>
      <c r="R220" s="695">
        <v>0</v>
      </c>
      <c r="S220" s="695">
        <v>0</v>
      </c>
      <c r="T220" s="721">
        <v>0</v>
      </c>
    </row>
    <row r="221" spans="2:20">
      <c r="B221" s="716" t="s">
        <v>1115</v>
      </c>
      <c r="C221" s="717" t="s">
        <v>1116</v>
      </c>
      <c r="D221" s="718">
        <v>5023</v>
      </c>
      <c r="E221" s="719" t="s">
        <v>1060</v>
      </c>
      <c r="F221" s="720">
        <v>0</v>
      </c>
      <c r="G221" s="695">
        <v>0</v>
      </c>
      <c r="H221" s="695">
        <v>0</v>
      </c>
      <c r="I221" s="695">
        <v>0</v>
      </c>
      <c r="J221" s="695">
        <v>0</v>
      </c>
      <c r="K221" s="695">
        <v>0</v>
      </c>
      <c r="L221" s="721">
        <v>0</v>
      </c>
      <c r="N221" s="720">
        <v>0</v>
      </c>
      <c r="O221" s="695">
        <v>0</v>
      </c>
      <c r="P221" s="695">
        <v>0</v>
      </c>
      <c r="Q221" s="695">
        <v>0</v>
      </c>
      <c r="R221" s="695">
        <v>0</v>
      </c>
      <c r="S221" s="695">
        <v>0</v>
      </c>
      <c r="T221" s="721">
        <v>0</v>
      </c>
    </row>
    <row r="222" spans="2:20">
      <c r="B222" s="716" t="s">
        <v>1117</v>
      </c>
      <c r="C222" s="717" t="s">
        <v>1118</v>
      </c>
      <c r="D222" s="718">
        <v>5023</v>
      </c>
      <c r="E222" s="719" t="s">
        <v>1060</v>
      </c>
      <c r="F222" s="720">
        <v>0</v>
      </c>
      <c r="G222" s="695">
        <v>0</v>
      </c>
      <c r="H222" s="695">
        <v>0</v>
      </c>
      <c r="I222" s="695">
        <v>0</v>
      </c>
      <c r="J222" s="695">
        <v>0</v>
      </c>
      <c r="K222" s="695">
        <v>0</v>
      </c>
      <c r="L222" s="721">
        <v>0</v>
      </c>
      <c r="N222" s="720">
        <v>0</v>
      </c>
      <c r="O222" s="695">
        <v>0</v>
      </c>
      <c r="P222" s="695">
        <v>0</v>
      </c>
      <c r="Q222" s="695">
        <v>0</v>
      </c>
      <c r="R222" s="695">
        <v>0</v>
      </c>
      <c r="S222" s="695">
        <v>0</v>
      </c>
      <c r="T222" s="721">
        <v>0</v>
      </c>
    </row>
    <row r="223" spans="2:20">
      <c r="B223" s="716" t="s">
        <v>1119</v>
      </c>
      <c r="C223" s="717" t="s">
        <v>1120</v>
      </c>
      <c r="D223" s="718">
        <v>5023</v>
      </c>
      <c r="E223" s="719" t="s">
        <v>1060</v>
      </c>
      <c r="F223" s="720">
        <v>0</v>
      </c>
      <c r="G223" s="695">
        <v>0</v>
      </c>
      <c r="H223" s="695">
        <v>0</v>
      </c>
      <c r="I223" s="695">
        <v>0</v>
      </c>
      <c r="J223" s="695">
        <v>0</v>
      </c>
      <c r="K223" s="695">
        <v>0</v>
      </c>
      <c r="L223" s="721">
        <v>0</v>
      </c>
      <c r="N223" s="720">
        <v>0</v>
      </c>
      <c r="O223" s="695">
        <v>0</v>
      </c>
      <c r="P223" s="695">
        <v>0</v>
      </c>
      <c r="Q223" s="695">
        <v>0</v>
      </c>
      <c r="R223" s="695">
        <v>0</v>
      </c>
      <c r="S223" s="695">
        <v>0</v>
      </c>
      <c r="T223" s="721">
        <v>0</v>
      </c>
    </row>
    <row r="224" spans="2:20">
      <c r="B224" s="716" t="s">
        <v>1121</v>
      </c>
      <c r="C224" s="717" t="s">
        <v>1122</v>
      </c>
      <c r="D224" s="718">
        <v>5023</v>
      </c>
      <c r="E224" s="719" t="s">
        <v>1060</v>
      </c>
      <c r="F224" s="720">
        <v>0</v>
      </c>
      <c r="G224" s="695">
        <v>0</v>
      </c>
      <c r="H224" s="695">
        <v>0</v>
      </c>
      <c r="I224" s="695">
        <v>0</v>
      </c>
      <c r="J224" s="695">
        <v>0</v>
      </c>
      <c r="K224" s="695">
        <v>0</v>
      </c>
      <c r="L224" s="721">
        <v>0</v>
      </c>
      <c r="N224" s="720">
        <v>0</v>
      </c>
      <c r="O224" s="695">
        <v>0</v>
      </c>
      <c r="P224" s="695">
        <v>0</v>
      </c>
      <c r="Q224" s="695">
        <v>0</v>
      </c>
      <c r="R224" s="695">
        <v>0</v>
      </c>
      <c r="S224" s="695">
        <v>0</v>
      </c>
      <c r="T224" s="721">
        <v>0</v>
      </c>
    </row>
    <row r="225" spans="2:20">
      <c r="B225" s="716" t="s">
        <v>1123</v>
      </c>
      <c r="C225" s="717" t="s">
        <v>1124</v>
      </c>
      <c r="D225" s="718">
        <v>5023</v>
      </c>
      <c r="E225" s="719" t="s">
        <v>1060</v>
      </c>
      <c r="F225" s="720">
        <v>0</v>
      </c>
      <c r="G225" s="695">
        <v>0</v>
      </c>
      <c r="H225" s="695">
        <v>0</v>
      </c>
      <c r="I225" s="695">
        <v>0</v>
      </c>
      <c r="J225" s="695">
        <v>0</v>
      </c>
      <c r="K225" s="695">
        <v>0</v>
      </c>
      <c r="L225" s="721">
        <v>0</v>
      </c>
      <c r="N225" s="720">
        <v>0</v>
      </c>
      <c r="O225" s="695">
        <v>0</v>
      </c>
      <c r="P225" s="695">
        <v>0</v>
      </c>
      <c r="Q225" s="695">
        <v>0</v>
      </c>
      <c r="R225" s="695">
        <v>0</v>
      </c>
      <c r="S225" s="695">
        <v>0</v>
      </c>
      <c r="T225" s="721">
        <v>0</v>
      </c>
    </row>
    <row r="226" spans="2:20" ht="12.75" thickBot="1">
      <c r="B226" s="726" t="s">
        <v>1125</v>
      </c>
      <c r="C226" s="727" t="s">
        <v>1126</v>
      </c>
      <c r="D226" s="728">
        <v>5023</v>
      </c>
      <c r="E226" s="729" t="s">
        <v>1060</v>
      </c>
      <c r="F226" s="730">
        <v>0</v>
      </c>
      <c r="G226" s="731">
        <v>0</v>
      </c>
      <c r="H226" s="731">
        <v>0</v>
      </c>
      <c r="I226" s="731">
        <v>0</v>
      </c>
      <c r="J226" s="731">
        <v>0</v>
      </c>
      <c r="K226" s="731">
        <v>0</v>
      </c>
      <c r="L226" s="732">
        <v>0</v>
      </c>
      <c r="N226" s="730">
        <v>0</v>
      </c>
      <c r="O226" s="731">
        <v>0</v>
      </c>
      <c r="P226" s="731">
        <v>0</v>
      </c>
      <c r="Q226" s="731">
        <v>0</v>
      </c>
      <c r="R226" s="731">
        <v>0</v>
      </c>
      <c r="S226" s="731">
        <v>0</v>
      </c>
      <c r="T226" s="732">
        <v>0</v>
      </c>
    </row>
  </sheetData>
  <autoFilter ref="B11:T226" xr:uid="{00000000-0009-0000-0000-00000D000000}"/>
  <mergeCells count="1">
    <mergeCell ref="F10:L10"/>
  </mergeCells>
  <pageMargins left="0.7" right="0.7" top="0.75" bottom="0.75" header="0.3" footer="0.3"/>
  <customProperties>
    <customPr name="_pios_id" r:id="rId1"/>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O38"/>
  <sheetViews>
    <sheetView zoomScale="85" zoomScaleNormal="85" workbookViewId="0">
      <pane xSplit="1" ySplit="2" topLeftCell="B3" activePane="bottomRight" state="frozen"/>
      <selection activeCell="N46" sqref="N46"/>
      <selection pane="topRight" activeCell="N46" sqref="N46"/>
      <selection pane="bottomLeft" activeCell="N46" sqref="N46"/>
      <selection pane="bottomRight" activeCell="I34" sqref="I34"/>
    </sheetView>
  </sheetViews>
  <sheetFormatPr defaultColWidth="9.28515625" defaultRowHeight="15"/>
  <cols>
    <col min="1" max="1" width="11.42578125" style="3" customWidth="1"/>
    <col min="2" max="12" width="17.28515625" style="3" bestFit="1" customWidth="1"/>
    <col min="13" max="13" width="12.85546875" style="3" bestFit="1" customWidth="1"/>
    <col min="14" max="14" width="9.28515625" style="3"/>
    <col min="15" max="15" width="20.28515625" style="3" bestFit="1" customWidth="1"/>
    <col min="16" max="16384" width="9.28515625" style="3"/>
  </cols>
  <sheetData>
    <row r="1" spans="1:15" ht="18">
      <c r="A1" s="8" t="s">
        <v>207</v>
      </c>
      <c r="B1" s="5"/>
      <c r="C1" s="5"/>
      <c r="D1" s="5"/>
      <c r="E1" s="5"/>
      <c r="F1" s="5"/>
      <c r="G1" s="5"/>
      <c r="H1" s="5"/>
      <c r="I1" s="5"/>
      <c r="J1" s="5"/>
      <c r="K1" s="5"/>
      <c r="L1" s="5"/>
      <c r="M1" s="5"/>
      <c r="N1" s="5"/>
      <c r="O1" s="5"/>
    </row>
    <row r="2" spans="1:15">
      <c r="A2" s="6" t="s">
        <v>206</v>
      </c>
      <c r="B2" s="6" t="s">
        <v>205</v>
      </c>
      <c r="C2" s="6" t="s">
        <v>204</v>
      </c>
      <c r="D2" s="6" t="s">
        <v>203</v>
      </c>
      <c r="E2" s="6" t="s">
        <v>202</v>
      </c>
      <c r="F2" s="6" t="s">
        <v>201</v>
      </c>
      <c r="G2" s="6" t="s">
        <v>200</v>
      </c>
      <c r="H2" s="6" t="s">
        <v>199</v>
      </c>
      <c r="I2" s="6" t="s">
        <v>198</v>
      </c>
      <c r="J2" s="6" t="s">
        <v>197</v>
      </c>
      <c r="K2" s="6" t="s">
        <v>196</v>
      </c>
      <c r="L2" s="6" t="s">
        <v>195</v>
      </c>
      <c r="M2" s="15">
        <v>41998</v>
      </c>
      <c r="N2" s="5"/>
      <c r="O2" s="6" t="s">
        <v>194</v>
      </c>
    </row>
    <row r="3" spans="1:15">
      <c r="A3" s="5" t="s">
        <v>88</v>
      </c>
      <c r="B3" s="16">
        <f>180*31*24</f>
        <v>133920</v>
      </c>
      <c r="C3" s="16">
        <f>280*31*24</f>
        <v>208320</v>
      </c>
      <c r="D3" s="16">
        <f t="shared" ref="D3:L4" si="0">380*31*24</f>
        <v>282720</v>
      </c>
      <c r="E3" s="16">
        <f t="shared" si="0"/>
        <v>282720</v>
      </c>
      <c r="F3" s="16">
        <f t="shared" si="0"/>
        <v>282720</v>
      </c>
      <c r="G3" s="16">
        <f t="shared" si="0"/>
        <v>282720</v>
      </c>
      <c r="H3" s="16">
        <f t="shared" si="0"/>
        <v>282720</v>
      </c>
      <c r="I3" s="16">
        <f t="shared" si="0"/>
        <v>282720</v>
      </c>
      <c r="J3" s="16">
        <f t="shared" si="0"/>
        <v>282720</v>
      </c>
      <c r="K3" s="16">
        <f t="shared" si="0"/>
        <v>282720</v>
      </c>
      <c r="L3" s="16">
        <f t="shared" si="0"/>
        <v>282720</v>
      </c>
      <c r="M3" s="16">
        <f>300*31*24</f>
        <v>223200</v>
      </c>
      <c r="N3" s="16"/>
      <c r="O3" s="5"/>
    </row>
    <row r="4" spans="1:15">
      <c r="A4" s="5" t="s">
        <v>77</v>
      </c>
      <c r="B4" s="16">
        <f>180*31*24</f>
        <v>133920</v>
      </c>
      <c r="C4" s="16">
        <f>280*31*24</f>
        <v>208320</v>
      </c>
      <c r="D4" s="16">
        <f t="shared" si="0"/>
        <v>282720</v>
      </c>
      <c r="E4" s="16">
        <f t="shared" si="0"/>
        <v>282720</v>
      </c>
      <c r="F4" s="16">
        <f t="shared" si="0"/>
        <v>282720</v>
      </c>
      <c r="G4" s="16">
        <f t="shared" si="0"/>
        <v>282720</v>
      </c>
      <c r="H4" s="16">
        <f t="shared" si="0"/>
        <v>282720</v>
      </c>
      <c r="I4" s="16">
        <f t="shared" si="0"/>
        <v>282720</v>
      </c>
      <c r="J4" s="16">
        <f t="shared" si="0"/>
        <v>282720</v>
      </c>
      <c r="K4" s="16">
        <f t="shared" si="0"/>
        <v>282720</v>
      </c>
      <c r="L4" s="16">
        <f>300*31*24</f>
        <v>223200</v>
      </c>
      <c r="M4" s="16"/>
      <c r="N4" s="16"/>
      <c r="O4" s="5"/>
    </row>
    <row r="5" spans="1:15">
      <c r="A5" s="5" t="s">
        <v>78</v>
      </c>
      <c r="B5" s="16">
        <f>180*28*24</f>
        <v>120960</v>
      </c>
      <c r="C5" s="16">
        <f>280*29*24</f>
        <v>194880</v>
      </c>
      <c r="D5" s="16">
        <f>380*28*24</f>
        <v>255360</v>
      </c>
      <c r="E5" s="16">
        <f>380*28*24</f>
        <v>255360</v>
      </c>
      <c r="F5" s="16">
        <f>380*28*24</f>
        <v>255360</v>
      </c>
      <c r="G5" s="16">
        <f>380*29*24</f>
        <v>264480</v>
      </c>
      <c r="H5" s="16">
        <f>380*28*24</f>
        <v>255360</v>
      </c>
      <c r="I5" s="16">
        <f>380*28*24</f>
        <v>255360</v>
      </c>
      <c r="J5" s="16">
        <f>380*28*24</f>
        <v>255360</v>
      </c>
      <c r="K5" s="16">
        <f>380*29*24</f>
        <v>264480</v>
      </c>
      <c r="L5" s="16">
        <f>300*28*24</f>
        <v>201600</v>
      </c>
      <c r="M5" s="16"/>
      <c r="N5" s="16"/>
      <c r="O5" s="5"/>
    </row>
    <row r="6" spans="1:15">
      <c r="A6" s="5" t="s">
        <v>79</v>
      </c>
      <c r="B6" s="16">
        <f>180*31*24</f>
        <v>133920</v>
      </c>
      <c r="C6" s="16">
        <f>280*31*24</f>
        <v>208320</v>
      </c>
      <c r="D6" s="16">
        <f t="shared" ref="D6:K6" si="1">380*31*24</f>
        <v>282720</v>
      </c>
      <c r="E6" s="16">
        <f t="shared" si="1"/>
        <v>282720</v>
      </c>
      <c r="F6" s="16">
        <f t="shared" si="1"/>
        <v>282720</v>
      </c>
      <c r="G6" s="16">
        <f t="shared" si="1"/>
        <v>282720</v>
      </c>
      <c r="H6" s="16">
        <f t="shared" si="1"/>
        <v>282720</v>
      </c>
      <c r="I6" s="16">
        <f t="shared" si="1"/>
        <v>282720</v>
      </c>
      <c r="J6" s="16">
        <f t="shared" si="1"/>
        <v>282720</v>
      </c>
      <c r="K6" s="16">
        <f t="shared" si="1"/>
        <v>282720</v>
      </c>
      <c r="L6" s="16">
        <f>300*31*24</f>
        <v>223200</v>
      </c>
      <c r="M6" s="16"/>
      <c r="N6" s="16"/>
      <c r="O6" s="5"/>
    </row>
    <row r="7" spans="1:15">
      <c r="A7" s="5" t="s">
        <v>80</v>
      </c>
      <c r="B7" s="16">
        <f>180*30*24</f>
        <v>129600</v>
      </c>
      <c r="C7" s="16">
        <f>280*30*24</f>
        <v>201600</v>
      </c>
      <c r="D7" s="16">
        <f t="shared" ref="D7:K7" si="2">380*30*24</f>
        <v>273600</v>
      </c>
      <c r="E7" s="16">
        <f t="shared" si="2"/>
        <v>273600</v>
      </c>
      <c r="F7" s="16">
        <f t="shared" si="2"/>
        <v>273600</v>
      </c>
      <c r="G7" s="16">
        <f t="shared" si="2"/>
        <v>273600</v>
      </c>
      <c r="H7" s="16">
        <f t="shared" si="2"/>
        <v>273600</v>
      </c>
      <c r="I7" s="16">
        <f t="shared" si="2"/>
        <v>273600</v>
      </c>
      <c r="J7" s="16">
        <f t="shared" si="2"/>
        <v>273600</v>
      </c>
      <c r="K7" s="16">
        <f t="shared" si="2"/>
        <v>273600</v>
      </c>
      <c r="L7" s="16">
        <f>300*30*24</f>
        <v>216000</v>
      </c>
      <c r="M7" s="16"/>
      <c r="N7" s="16"/>
      <c r="O7" s="5"/>
    </row>
    <row r="8" spans="1:15">
      <c r="A8" s="5" t="s">
        <v>81</v>
      </c>
      <c r="B8" s="16">
        <f>180*31*24</f>
        <v>133920</v>
      </c>
      <c r="C8" s="16">
        <f>280*31*24</f>
        <v>208320</v>
      </c>
      <c r="D8" s="16">
        <f t="shared" ref="D8:K8" si="3">380*31*24</f>
        <v>282720</v>
      </c>
      <c r="E8" s="16">
        <f t="shared" si="3"/>
        <v>282720</v>
      </c>
      <c r="F8" s="16">
        <f t="shared" si="3"/>
        <v>282720</v>
      </c>
      <c r="G8" s="16">
        <f t="shared" si="3"/>
        <v>282720</v>
      </c>
      <c r="H8" s="16">
        <f t="shared" si="3"/>
        <v>282720</v>
      </c>
      <c r="I8" s="16">
        <f t="shared" si="3"/>
        <v>282720</v>
      </c>
      <c r="J8" s="16">
        <f t="shared" si="3"/>
        <v>282720</v>
      </c>
      <c r="K8" s="16">
        <f t="shared" si="3"/>
        <v>282720</v>
      </c>
      <c r="L8" s="16">
        <f>300*31*24</f>
        <v>223200</v>
      </c>
      <c r="M8" s="16"/>
      <c r="N8" s="16"/>
      <c r="O8" s="5"/>
    </row>
    <row r="9" spans="1:15">
      <c r="A9" s="5" t="s">
        <v>82</v>
      </c>
      <c r="B9" s="16">
        <f>180*30*24</f>
        <v>129600</v>
      </c>
      <c r="C9" s="16">
        <f>280*30*24</f>
        <v>201600</v>
      </c>
      <c r="D9" s="16">
        <f t="shared" ref="D9:K9" si="4">380*30*24</f>
        <v>273600</v>
      </c>
      <c r="E9" s="16">
        <f t="shared" si="4"/>
        <v>273600</v>
      </c>
      <c r="F9" s="16">
        <f t="shared" si="4"/>
        <v>273600</v>
      </c>
      <c r="G9" s="16">
        <f t="shared" si="4"/>
        <v>273600</v>
      </c>
      <c r="H9" s="16">
        <f t="shared" si="4"/>
        <v>273600</v>
      </c>
      <c r="I9" s="16">
        <f t="shared" si="4"/>
        <v>273600</v>
      </c>
      <c r="J9" s="16">
        <f t="shared" si="4"/>
        <v>273600</v>
      </c>
      <c r="K9" s="16">
        <f t="shared" si="4"/>
        <v>273600</v>
      </c>
      <c r="L9" s="16">
        <f>300*30*24</f>
        <v>216000</v>
      </c>
      <c r="M9" s="16"/>
      <c r="N9" s="16"/>
      <c r="O9" s="5"/>
    </row>
    <row r="10" spans="1:15">
      <c r="A10" s="5" t="s">
        <v>83</v>
      </c>
      <c r="B10" s="16">
        <f>180*31*24</f>
        <v>133920</v>
      </c>
      <c r="C10" s="16">
        <f>280*31*24</f>
        <v>208320</v>
      </c>
      <c r="D10" s="16">
        <f t="shared" ref="D10:K11" si="5">380*31*24</f>
        <v>282720</v>
      </c>
      <c r="E10" s="16">
        <f t="shared" si="5"/>
        <v>282720</v>
      </c>
      <c r="F10" s="16">
        <f t="shared" si="5"/>
        <v>282720</v>
      </c>
      <c r="G10" s="16">
        <f t="shared" si="5"/>
        <v>282720</v>
      </c>
      <c r="H10" s="16">
        <f t="shared" si="5"/>
        <v>282720</v>
      </c>
      <c r="I10" s="16">
        <f t="shared" si="5"/>
        <v>282720</v>
      </c>
      <c r="J10" s="16">
        <f t="shared" si="5"/>
        <v>282720</v>
      </c>
      <c r="K10" s="16">
        <f t="shared" si="5"/>
        <v>282720</v>
      </c>
      <c r="L10" s="16">
        <f>300*31*24</f>
        <v>223200</v>
      </c>
      <c r="M10" s="16"/>
      <c r="N10" s="16"/>
      <c r="O10" s="5"/>
    </row>
    <row r="11" spans="1:15">
      <c r="A11" s="5" t="s">
        <v>84</v>
      </c>
      <c r="B11" s="16">
        <f>180*31*24</f>
        <v>133920</v>
      </c>
      <c r="C11" s="16">
        <f>280*31*24</f>
        <v>208320</v>
      </c>
      <c r="D11" s="16">
        <f t="shared" si="5"/>
        <v>282720</v>
      </c>
      <c r="E11" s="16">
        <f t="shared" si="5"/>
        <v>282720</v>
      </c>
      <c r="F11" s="16">
        <f t="shared" si="5"/>
        <v>282720</v>
      </c>
      <c r="G11" s="16">
        <f t="shared" si="5"/>
        <v>282720</v>
      </c>
      <c r="H11" s="16">
        <f t="shared" si="5"/>
        <v>282720</v>
      </c>
      <c r="I11" s="16">
        <f t="shared" si="5"/>
        <v>282720</v>
      </c>
      <c r="J11" s="16">
        <f t="shared" si="5"/>
        <v>282720</v>
      </c>
      <c r="K11" s="16">
        <f t="shared" si="5"/>
        <v>282720</v>
      </c>
      <c r="L11" s="16">
        <f>300*31*24</f>
        <v>223200</v>
      </c>
      <c r="M11" s="16"/>
      <c r="N11" s="16"/>
      <c r="O11" s="5"/>
    </row>
    <row r="12" spans="1:15">
      <c r="A12" s="5" t="s">
        <v>85</v>
      </c>
      <c r="B12" s="16">
        <f>180*30*24</f>
        <v>129600</v>
      </c>
      <c r="C12" s="16">
        <f>280*30*24</f>
        <v>201600</v>
      </c>
      <c r="D12" s="16">
        <f t="shared" ref="D12:K12" si="6">380*30*24</f>
        <v>273600</v>
      </c>
      <c r="E12" s="16">
        <f t="shared" si="6"/>
        <v>273600</v>
      </c>
      <c r="F12" s="16">
        <f t="shared" si="6"/>
        <v>273600</v>
      </c>
      <c r="G12" s="16">
        <f t="shared" si="6"/>
        <v>273600</v>
      </c>
      <c r="H12" s="16">
        <f t="shared" si="6"/>
        <v>273600</v>
      </c>
      <c r="I12" s="16">
        <f t="shared" si="6"/>
        <v>273600</v>
      </c>
      <c r="J12" s="16">
        <f t="shared" si="6"/>
        <v>273600</v>
      </c>
      <c r="K12" s="16">
        <f t="shared" si="6"/>
        <v>273600</v>
      </c>
      <c r="L12" s="16">
        <f>300*30*24</f>
        <v>216000</v>
      </c>
      <c r="M12" s="16"/>
      <c r="N12" s="16"/>
      <c r="O12" s="5"/>
    </row>
    <row r="13" spans="1:15">
      <c r="A13" s="5" t="s">
        <v>86</v>
      </c>
      <c r="B13" s="16">
        <f>180*31*24</f>
        <v>133920</v>
      </c>
      <c r="C13" s="16">
        <f>280*31*24</f>
        <v>208320</v>
      </c>
      <c r="D13" s="16">
        <f t="shared" ref="D13:K13" si="7">380*31*24</f>
        <v>282720</v>
      </c>
      <c r="E13" s="16">
        <f t="shared" si="7"/>
        <v>282720</v>
      </c>
      <c r="F13" s="16">
        <f t="shared" si="7"/>
        <v>282720</v>
      </c>
      <c r="G13" s="16">
        <f t="shared" si="7"/>
        <v>282720</v>
      </c>
      <c r="H13" s="16">
        <f t="shared" si="7"/>
        <v>282720</v>
      </c>
      <c r="I13" s="16">
        <f t="shared" si="7"/>
        <v>282720</v>
      </c>
      <c r="J13" s="16">
        <f t="shared" si="7"/>
        <v>282720</v>
      </c>
      <c r="K13" s="16">
        <f t="shared" si="7"/>
        <v>282720</v>
      </c>
      <c r="L13" s="16">
        <f>300*31*24</f>
        <v>223200</v>
      </c>
      <c r="M13" s="16"/>
      <c r="N13" s="16"/>
      <c r="O13" s="5"/>
    </row>
    <row r="14" spans="1:15">
      <c r="A14" s="5" t="s">
        <v>87</v>
      </c>
      <c r="B14" s="16">
        <f>180*30*24</f>
        <v>129600</v>
      </c>
      <c r="C14" s="16">
        <f>280*30*24</f>
        <v>201600</v>
      </c>
      <c r="D14" s="16">
        <f t="shared" ref="D14:K14" si="8">380*30*24</f>
        <v>273600</v>
      </c>
      <c r="E14" s="16">
        <f t="shared" si="8"/>
        <v>273600</v>
      </c>
      <c r="F14" s="16">
        <f t="shared" si="8"/>
        <v>273600</v>
      </c>
      <c r="G14" s="16">
        <f t="shared" si="8"/>
        <v>273600</v>
      </c>
      <c r="H14" s="16">
        <f t="shared" si="8"/>
        <v>273600</v>
      </c>
      <c r="I14" s="16">
        <f t="shared" si="8"/>
        <v>273600</v>
      </c>
      <c r="J14" s="16">
        <f t="shared" si="8"/>
        <v>273600</v>
      </c>
      <c r="K14" s="16">
        <f t="shared" si="8"/>
        <v>273600</v>
      </c>
      <c r="L14" s="16">
        <f>300*30*24</f>
        <v>216000</v>
      </c>
      <c r="M14" s="16"/>
      <c r="N14" s="16"/>
      <c r="O14" s="5"/>
    </row>
    <row r="15" spans="1:15" ht="15.75" thickBot="1">
      <c r="A15" s="5"/>
      <c r="B15" s="17">
        <f t="shared" ref="B15:M15" si="9">SUM(B3:B14)</f>
        <v>1576800</v>
      </c>
      <c r="C15" s="17">
        <f t="shared" si="9"/>
        <v>2459520</v>
      </c>
      <c r="D15" s="17">
        <f t="shared" si="9"/>
        <v>3328800</v>
      </c>
      <c r="E15" s="17">
        <f t="shared" si="9"/>
        <v>3328800</v>
      </c>
      <c r="F15" s="17">
        <f t="shared" si="9"/>
        <v>3328800</v>
      </c>
      <c r="G15" s="17">
        <f t="shared" si="9"/>
        <v>3337920</v>
      </c>
      <c r="H15" s="17">
        <f t="shared" si="9"/>
        <v>3328800</v>
      </c>
      <c r="I15" s="17">
        <f t="shared" si="9"/>
        <v>3328800</v>
      </c>
      <c r="J15" s="17">
        <f t="shared" si="9"/>
        <v>3328800</v>
      </c>
      <c r="K15" s="17">
        <f t="shared" si="9"/>
        <v>3337920</v>
      </c>
      <c r="L15" s="17">
        <f t="shared" si="9"/>
        <v>2687520</v>
      </c>
      <c r="M15" s="17">
        <f t="shared" si="9"/>
        <v>223200</v>
      </c>
      <c r="N15" s="5"/>
      <c r="O15" s="7">
        <f>SUM(B15:M15)</f>
        <v>33595680</v>
      </c>
    </row>
    <row r="16" spans="1:15" ht="15.75" thickTop="1">
      <c r="A16" s="5" t="s">
        <v>153</v>
      </c>
      <c r="B16" s="16">
        <f>+B15/(365*24)</f>
        <v>180</v>
      </c>
      <c r="C16" s="16">
        <f>+C15/(366*24)</f>
        <v>280</v>
      </c>
      <c r="D16" s="16">
        <f>+D15/(365*24)</f>
        <v>380</v>
      </c>
      <c r="E16" s="16">
        <f>+E15/(365*24)</f>
        <v>380</v>
      </c>
      <c r="F16" s="16">
        <f>+F15/(365*24)</f>
        <v>380</v>
      </c>
      <c r="G16" s="16">
        <f>+G15/(366*24)</f>
        <v>380</v>
      </c>
      <c r="H16" s="16">
        <f>+H15/(365*24)</f>
        <v>380</v>
      </c>
      <c r="I16" s="16">
        <f>+I15/(365*24)</f>
        <v>380</v>
      </c>
      <c r="J16" s="16">
        <f>+J15/(365*24)</f>
        <v>380</v>
      </c>
      <c r="K16" s="16">
        <f>+K15/(366*24)</f>
        <v>380</v>
      </c>
      <c r="L16" s="16">
        <f>+L15/(365*24)</f>
        <v>306.79452054794518</v>
      </c>
      <c r="M16" s="5"/>
      <c r="N16" s="5"/>
      <c r="O16" s="5"/>
    </row>
    <row r="17" spans="1:15">
      <c r="A17" s="5"/>
      <c r="B17" s="5"/>
      <c r="C17" s="5"/>
      <c r="D17" s="5"/>
      <c r="E17" s="5"/>
      <c r="F17" s="5"/>
      <c r="G17" s="5"/>
      <c r="H17" s="5"/>
      <c r="I17" s="5"/>
      <c r="J17" s="5"/>
      <c r="K17" s="5"/>
      <c r="L17" s="5"/>
      <c r="M17" s="5"/>
      <c r="N17" s="5"/>
      <c r="O17" s="5"/>
    </row>
    <row r="18" spans="1:15">
      <c r="A18" s="6" t="s">
        <v>266</v>
      </c>
      <c r="B18" s="5"/>
      <c r="C18" s="5"/>
      <c r="D18" s="5"/>
      <c r="E18" s="5"/>
      <c r="F18" s="5"/>
      <c r="G18" s="5"/>
      <c r="H18" s="5"/>
      <c r="I18" s="5"/>
      <c r="J18" s="5"/>
      <c r="K18" s="5"/>
      <c r="L18" s="5"/>
      <c r="M18" s="5"/>
      <c r="N18" s="5"/>
      <c r="O18" s="5"/>
    </row>
    <row r="19" spans="1:15">
      <c r="A19" s="5" t="s">
        <v>88</v>
      </c>
      <c r="B19" s="18">
        <f t="shared" ref="B19:G30" si="10">+B3*1.49</f>
        <v>199540.8</v>
      </c>
      <c r="C19" s="18">
        <f t="shared" si="10"/>
        <v>310396.79999999999</v>
      </c>
      <c r="D19" s="18">
        <f t="shared" si="10"/>
        <v>421252.8</v>
      </c>
      <c r="E19" s="18">
        <f t="shared" si="10"/>
        <v>421252.8</v>
      </c>
      <c r="F19" s="18">
        <f t="shared" si="10"/>
        <v>421252.8</v>
      </c>
      <c r="G19" s="18">
        <f t="shared" si="10"/>
        <v>421252.8</v>
      </c>
      <c r="H19" s="18">
        <f t="shared" ref="H19:L30" si="11">+H3*1.23</f>
        <v>347745.6</v>
      </c>
      <c r="I19" s="18">
        <f t="shared" si="11"/>
        <v>347745.6</v>
      </c>
      <c r="J19" s="35">
        <f t="shared" si="11"/>
        <v>347745.6</v>
      </c>
      <c r="K19" s="18">
        <f t="shared" si="11"/>
        <v>347745.6</v>
      </c>
      <c r="L19" s="18">
        <f t="shared" si="11"/>
        <v>347745.6</v>
      </c>
      <c r="M19" s="106">
        <f>+M3*1.23</f>
        <v>274536</v>
      </c>
    </row>
    <row r="20" spans="1:15">
      <c r="A20" s="5" t="s">
        <v>77</v>
      </c>
      <c r="B20" s="18">
        <f t="shared" si="10"/>
        <v>199540.8</v>
      </c>
      <c r="C20" s="18">
        <f t="shared" si="10"/>
        <v>310396.79999999999</v>
      </c>
      <c r="D20" s="18">
        <f t="shared" si="10"/>
        <v>421252.8</v>
      </c>
      <c r="E20" s="18">
        <f t="shared" si="10"/>
        <v>421252.8</v>
      </c>
      <c r="F20" s="18">
        <f t="shared" si="10"/>
        <v>421252.8</v>
      </c>
      <c r="G20" s="18">
        <f t="shared" si="10"/>
        <v>421252.8</v>
      </c>
      <c r="H20" s="18">
        <f t="shared" si="11"/>
        <v>347745.6</v>
      </c>
      <c r="I20" s="18">
        <f t="shared" si="11"/>
        <v>347745.6</v>
      </c>
      <c r="J20" s="35">
        <f t="shared" si="11"/>
        <v>347745.6</v>
      </c>
      <c r="K20" s="18">
        <f t="shared" si="11"/>
        <v>347745.6</v>
      </c>
      <c r="L20" s="106">
        <f t="shared" si="11"/>
        <v>274536</v>
      </c>
      <c r="M20" s="18"/>
    </row>
    <row r="21" spans="1:15">
      <c r="A21" s="5" t="s">
        <v>78</v>
      </c>
      <c r="B21" s="18">
        <f t="shared" si="10"/>
        <v>180230.39999999999</v>
      </c>
      <c r="C21" s="18">
        <f t="shared" si="10"/>
        <v>290371.20000000001</v>
      </c>
      <c r="D21" s="18">
        <f t="shared" si="10"/>
        <v>380486.40000000002</v>
      </c>
      <c r="E21" s="18">
        <f t="shared" si="10"/>
        <v>380486.40000000002</v>
      </c>
      <c r="F21" s="18">
        <f t="shared" si="10"/>
        <v>380486.40000000002</v>
      </c>
      <c r="G21" s="18">
        <f t="shared" si="10"/>
        <v>394075.2</v>
      </c>
      <c r="H21" s="18">
        <f t="shared" si="11"/>
        <v>314092.79999999999</v>
      </c>
      <c r="I21" s="18">
        <f t="shared" si="11"/>
        <v>314092.79999999999</v>
      </c>
      <c r="J21" s="35">
        <f t="shared" si="11"/>
        <v>314092.79999999999</v>
      </c>
      <c r="K21" s="18">
        <f t="shared" si="11"/>
        <v>325310.40000000002</v>
      </c>
      <c r="L21" s="106">
        <f t="shared" si="11"/>
        <v>247968</v>
      </c>
      <c r="M21" s="18"/>
    </row>
    <row r="22" spans="1:15">
      <c r="A22" s="5" t="s">
        <v>79</v>
      </c>
      <c r="B22" s="18">
        <f t="shared" si="10"/>
        <v>199540.8</v>
      </c>
      <c r="C22" s="18">
        <f t="shared" si="10"/>
        <v>310396.79999999999</v>
      </c>
      <c r="D22" s="18">
        <f t="shared" si="10"/>
        <v>421252.8</v>
      </c>
      <c r="E22" s="18">
        <f t="shared" si="10"/>
        <v>421252.8</v>
      </c>
      <c r="F22" s="18">
        <f t="shared" si="10"/>
        <v>421252.8</v>
      </c>
      <c r="G22" s="18">
        <f t="shared" si="10"/>
        <v>421252.8</v>
      </c>
      <c r="H22" s="18">
        <f t="shared" si="11"/>
        <v>347745.6</v>
      </c>
      <c r="I22" s="18">
        <f t="shared" si="11"/>
        <v>347745.6</v>
      </c>
      <c r="J22" s="35">
        <f t="shared" si="11"/>
        <v>347745.6</v>
      </c>
      <c r="K22" s="18">
        <f t="shared" si="11"/>
        <v>347745.6</v>
      </c>
      <c r="L22" s="106">
        <f t="shared" si="11"/>
        <v>274536</v>
      </c>
      <c r="M22" s="18"/>
    </row>
    <row r="23" spans="1:15">
      <c r="A23" s="5" t="s">
        <v>80</v>
      </c>
      <c r="B23" s="18">
        <f t="shared" si="10"/>
        <v>193104</v>
      </c>
      <c r="C23" s="18">
        <f t="shared" si="10"/>
        <v>300384</v>
      </c>
      <c r="D23" s="18">
        <f t="shared" si="10"/>
        <v>407664</v>
      </c>
      <c r="E23" s="18">
        <f t="shared" si="10"/>
        <v>407664</v>
      </c>
      <c r="F23" s="18">
        <f t="shared" si="10"/>
        <v>407664</v>
      </c>
      <c r="G23" s="18">
        <f t="shared" si="10"/>
        <v>407664</v>
      </c>
      <c r="H23" s="18">
        <f t="shared" si="11"/>
        <v>336528</v>
      </c>
      <c r="I23" s="18">
        <f t="shared" si="11"/>
        <v>336528</v>
      </c>
      <c r="J23" s="35">
        <f t="shared" si="11"/>
        <v>336528</v>
      </c>
      <c r="K23" s="18">
        <f t="shared" si="11"/>
        <v>336528</v>
      </c>
      <c r="L23" s="106">
        <f t="shared" si="11"/>
        <v>265680</v>
      </c>
      <c r="M23" s="18"/>
    </row>
    <row r="24" spans="1:15">
      <c r="A24" s="5" t="s">
        <v>81</v>
      </c>
      <c r="B24" s="18">
        <f t="shared" si="10"/>
        <v>199540.8</v>
      </c>
      <c r="C24" s="18">
        <f t="shared" si="10"/>
        <v>310396.79999999999</v>
      </c>
      <c r="D24" s="18">
        <f t="shared" si="10"/>
        <v>421252.8</v>
      </c>
      <c r="E24" s="18">
        <f t="shared" si="10"/>
        <v>421252.8</v>
      </c>
      <c r="F24" s="18">
        <f t="shared" si="10"/>
        <v>421252.8</v>
      </c>
      <c r="G24" s="18">
        <f t="shared" ref="G24:G30" si="12">+G8*1.23</f>
        <v>347745.6</v>
      </c>
      <c r="H24" s="18">
        <f t="shared" si="11"/>
        <v>347745.6</v>
      </c>
      <c r="I24" s="18">
        <f t="shared" si="11"/>
        <v>347745.6</v>
      </c>
      <c r="J24" s="35">
        <f t="shared" si="11"/>
        <v>347745.6</v>
      </c>
      <c r="K24" s="18">
        <f t="shared" si="11"/>
        <v>347745.6</v>
      </c>
      <c r="L24" s="106">
        <f t="shared" si="11"/>
        <v>274536</v>
      </c>
      <c r="M24" s="18"/>
    </row>
    <row r="25" spans="1:15">
      <c r="A25" s="5" t="s">
        <v>82</v>
      </c>
      <c r="B25" s="18">
        <f t="shared" si="10"/>
        <v>193104</v>
      </c>
      <c r="C25" s="18">
        <f t="shared" si="10"/>
        <v>300384</v>
      </c>
      <c r="D25" s="18">
        <f t="shared" si="10"/>
        <v>407664</v>
      </c>
      <c r="E25" s="18">
        <f t="shared" si="10"/>
        <v>407664</v>
      </c>
      <c r="F25" s="18">
        <f t="shared" si="10"/>
        <v>407664</v>
      </c>
      <c r="G25" s="18">
        <f t="shared" si="12"/>
        <v>336528</v>
      </c>
      <c r="H25" s="18">
        <f t="shared" si="11"/>
        <v>336528</v>
      </c>
      <c r="I25" s="18">
        <f t="shared" si="11"/>
        <v>336528</v>
      </c>
      <c r="J25" s="35">
        <f t="shared" si="11"/>
        <v>336528</v>
      </c>
      <c r="K25" s="18">
        <f t="shared" si="11"/>
        <v>336528</v>
      </c>
      <c r="L25" s="106">
        <f t="shared" si="11"/>
        <v>265680</v>
      </c>
      <c r="M25" s="18"/>
    </row>
    <row r="26" spans="1:15">
      <c r="A26" s="5" t="s">
        <v>83</v>
      </c>
      <c r="B26" s="18">
        <f t="shared" si="10"/>
        <v>199540.8</v>
      </c>
      <c r="C26" s="18">
        <f t="shared" si="10"/>
        <v>310396.79999999999</v>
      </c>
      <c r="D26" s="18">
        <f t="shared" si="10"/>
        <v>421252.8</v>
      </c>
      <c r="E26" s="18">
        <f t="shared" si="10"/>
        <v>421252.8</v>
      </c>
      <c r="F26" s="18">
        <f t="shared" si="10"/>
        <v>421252.8</v>
      </c>
      <c r="G26" s="18">
        <f t="shared" si="12"/>
        <v>347745.6</v>
      </c>
      <c r="H26" s="18">
        <f t="shared" si="11"/>
        <v>347745.6</v>
      </c>
      <c r="I26" s="35">
        <f t="shared" si="11"/>
        <v>347745.6</v>
      </c>
      <c r="J26" s="18">
        <f t="shared" si="11"/>
        <v>347745.6</v>
      </c>
      <c r="K26" s="18">
        <f t="shared" si="11"/>
        <v>347745.6</v>
      </c>
      <c r="L26" s="106">
        <f t="shared" si="11"/>
        <v>274536</v>
      </c>
      <c r="M26" s="18"/>
    </row>
    <row r="27" spans="1:15">
      <c r="A27" s="5" t="s">
        <v>84</v>
      </c>
      <c r="B27" s="18">
        <f t="shared" si="10"/>
        <v>199540.8</v>
      </c>
      <c r="C27" s="18">
        <f t="shared" si="10"/>
        <v>310396.79999999999</v>
      </c>
      <c r="D27" s="18">
        <f t="shared" si="10"/>
        <v>421252.8</v>
      </c>
      <c r="E27" s="18">
        <f t="shared" si="10"/>
        <v>421252.8</v>
      </c>
      <c r="F27" s="18">
        <f t="shared" si="10"/>
        <v>421252.8</v>
      </c>
      <c r="G27" s="18">
        <f t="shared" si="12"/>
        <v>347745.6</v>
      </c>
      <c r="H27" s="18">
        <f t="shared" si="11"/>
        <v>347745.6</v>
      </c>
      <c r="I27" s="35">
        <f t="shared" si="11"/>
        <v>347745.6</v>
      </c>
      <c r="J27" s="18">
        <f t="shared" si="11"/>
        <v>347745.6</v>
      </c>
      <c r="K27" s="18">
        <f t="shared" si="11"/>
        <v>347745.6</v>
      </c>
      <c r="L27" s="106">
        <f t="shared" si="11"/>
        <v>274536</v>
      </c>
      <c r="M27" s="18"/>
    </row>
    <row r="28" spans="1:15">
      <c r="A28" s="5" t="s">
        <v>85</v>
      </c>
      <c r="B28" s="18">
        <f t="shared" si="10"/>
        <v>193104</v>
      </c>
      <c r="C28" s="18">
        <f t="shared" si="10"/>
        <v>300384</v>
      </c>
      <c r="D28" s="18">
        <f t="shared" si="10"/>
        <v>407664</v>
      </c>
      <c r="E28" s="18">
        <f t="shared" si="10"/>
        <v>407664</v>
      </c>
      <c r="F28" s="18">
        <f t="shared" si="10"/>
        <v>407664</v>
      </c>
      <c r="G28" s="18">
        <f t="shared" si="12"/>
        <v>336528</v>
      </c>
      <c r="H28" s="18">
        <f t="shared" si="11"/>
        <v>336528</v>
      </c>
      <c r="I28" s="35">
        <f t="shared" si="11"/>
        <v>336528</v>
      </c>
      <c r="J28" s="18">
        <f t="shared" si="11"/>
        <v>336528</v>
      </c>
      <c r="K28" s="18">
        <f t="shared" si="11"/>
        <v>336528</v>
      </c>
      <c r="L28" s="106">
        <f t="shared" si="11"/>
        <v>265680</v>
      </c>
      <c r="M28" s="18"/>
    </row>
    <row r="29" spans="1:15">
      <c r="A29" s="5" t="s">
        <v>86</v>
      </c>
      <c r="B29" s="18">
        <f t="shared" si="10"/>
        <v>199540.8</v>
      </c>
      <c r="C29" s="18">
        <f t="shared" si="10"/>
        <v>310396.79999999999</v>
      </c>
      <c r="D29" s="18">
        <f t="shared" si="10"/>
        <v>421252.8</v>
      </c>
      <c r="E29" s="18">
        <f t="shared" si="10"/>
        <v>421252.8</v>
      </c>
      <c r="F29" s="18">
        <f t="shared" si="10"/>
        <v>421252.8</v>
      </c>
      <c r="G29" s="18">
        <f t="shared" si="12"/>
        <v>347745.6</v>
      </c>
      <c r="H29" s="18">
        <f t="shared" si="11"/>
        <v>347745.6</v>
      </c>
      <c r="I29" s="35">
        <f t="shared" si="11"/>
        <v>347745.6</v>
      </c>
      <c r="J29" s="18">
        <f t="shared" si="11"/>
        <v>347745.6</v>
      </c>
      <c r="K29" s="18">
        <f t="shared" si="11"/>
        <v>347745.6</v>
      </c>
      <c r="L29" s="106">
        <f t="shared" si="11"/>
        <v>274536</v>
      </c>
      <c r="M29" s="18"/>
    </row>
    <row r="30" spans="1:15">
      <c r="A30" s="5" t="s">
        <v>87</v>
      </c>
      <c r="B30" s="18">
        <f t="shared" si="10"/>
        <v>193104</v>
      </c>
      <c r="C30" s="18">
        <f t="shared" si="10"/>
        <v>300384</v>
      </c>
      <c r="D30" s="18">
        <f t="shared" si="10"/>
        <v>407664</v>
      </c>
      <c r="E30" s="18">
        <f t="shared" si="10"/>
        <v>407664</v>
      </c>
      <c r="F30" s="18">
        <f t="shared" si="10"/>
        <v>407664</v>
      </c>
      <c r="G30" s="18">
        <f t="shared" si="12"/>
        <v>336528</v>
      </c>
      <c r="H30" s="18">
        <f t="shared" si="11"/>
        <v>336528</v>
      </c>
      <c r="I30" s="35">
        <f t="shared" si="11"/>
        <v>336528</v>
      </c>
      <c r="J30" s="18">
        <f t="shared" si="11"/>
        <v>336528</v>
      </c>
      <c r="K30" s="18">
        <f t="shared" si="11"/>
        <v>336528</v>
      </c>
      <c r="L30" s="106">
        <f t="shared" si="11"/>
        <v>265680</v>
      </c>
      <c r="M30" s="18"/>
    </row>
    <row r="31" spans="1:15" ht="15.75" thickBot="1">
      <c r="A31" s="5"/>
      <c r="B31" s="11">
        <f t="shared" ref="B31:M31" si="13">SUM(B19:B30)</f>
        <v>2349432</v>
      </c>
      <c r="C31" s="11">
        <f t="shared" si="13"/>
        <v>3664684.8</v>
      </c>
      <c r="D31" s="11">
        <f t="shared" si="13"/>
        <v>4959912</v>
      </c>
      <c r="E31" s="11">
        <f t="shared" si="13"/>
        <v>4959912</v>
      </c>
      <c r="F31" s="11">
        <f t="shared" si="13"/>
        <v>4959912</v>
      </c>
      <c r="G31" s="11">
        <f t="shared" si="13"/>
        <v>4466064</v>
      </c>
      <c r="H31" s="11">
        <f t="shared" si="13"/>
        <v>4094424.0000000005</v>
      </c>
      <c r="I31" s="11">
        <f t="shared" si="13"/>
        <v>4094424.0000000005</v>
      </c>
      <c r="J31" s="11">
        <f t="shared" si="13"/>
        <v>4094424.0000000005</v>
      </c>
      <c r="K31" s="11">
        <f t="shared" si="13"/>
        <v>4105641.6</v>
      </c>
      <c r="L31" s="11">
        <f t="shared" si="13"/>
        <v>3305649.6</v>
      </c>
      <c r="M31" s="11">
        <f t="shared" si="13"/>
        <v>274536</v>
      </c>
    </row>
    <row r="32" spans="1:15" ht="15.75" thickTop="1">
      <c r="A32" s="5"/>
      <c r="B32" s="5"/>
      <c r="C32" s="5"/>
      <c r="D32" s="5"/>
      <c r="E32" s="5"/>
      <c r="F32" s="5"/>
      <c r="G32" s="5"/>
      <c r="H32" s="36" t="s">
        <v>676</v>
      </c>
      <c r="I32" s="12">
        <f>SUM(I26:I30,J19:J25)</f>
        <v>4094424</v>
      </c>
      <c r="J32" s="1"/>
      <c r="L32" s="5"/>
      <c r="M32" s="5"/>
    </row>
    <row r="33" spans="1:13">
      <c r="B33" s="5"/>
      <c r="C33" s="5"/>
      <c r="D33" s="5"/>
      <c r="E33" s="18"/>
      <c r="G33" s="108"/>
      <c r="H33" s="107" t="s">
        <v>677</v>
      </c>
      <c r="I33" s="12">
        <f>SUM(L20:L30,M19)</f>
        <v>3232440</v>
      </c>
      <c r="L33" s="5"/>
      <c r="M33" s="5"/>
    </row>
    <row r="34" spans="1:13">
      <c r="A34" s="5"/>
      <c r="B34" s="5"/>
      <c r="C34" s="5"/>
      <c r="D34" s="5"/>
      <c r="E34" s="19"/>
      <c r="F34" s="5"/>
      <c r="G34"/>
      <c r="H34" s="5" t="s">
        <v>268</v>
      </c>
      <c r="I34" s="12">
        <v>0</v>
      </c>
      <c r="L34" s="5"/>
      <c r="M34" s="5"/>
    </row>
    <row r="35" spans="1:13">
      <c r="A35" s="5"/>
      <c r="B35" s="5"/>
      <c r="C35" s="5"/>
      <c r="D35" s="5"/>
      <c r="E35" s="5"/>
      <c r="F35" s="5"/>
      <c r="G35"/>
      <c r="H35" s="5"/>
      <c r="I35" s="12"/>
      <c r="L35" s="5"/>
      <c r="M35" s="5"/>
    </row>
    <row r="36" spans="1:13">
      <c r="A36" s="5"/>
      <c r="B36" s="5"/>
      <c r="C36" s="5"/>
      <c r="D36" s="5"/>
      <c r="E36" s="5"/>
      <c r="F36" s="5"/>
      <c r="G36"/>
      <c r="H36"/>
      <c r="I36" s="5"/>
      <c r="J36" s="5"/>
      <c r="K36" s="5"/>
      <c r="L36" s="5"/>
      <c r="M36" s="5"/>
    </row>
    <row r="37" spans="1:13">
      <c r="A37" s="5"/>
      <c r="B37" s="5"/>
      <c r="C37" s="5"/>
      <c r="D37" s="5"/>
      <c r="E37" s="5"/>
      <c r="F37" s="5"/>
      <c r="G37" s="5"/>
      <c r="H37" s="5"/>
      <c r="I37" s="5"/>
      <c r="J37" s="5"/>
      <c r="K37" s="5"/>
      <c r="L37" s="5"/>
      <c r="M37" s="5"/>
    </row>
    <row r="38" spans="1:13">
      <c r="A38" s="5"/>
      <c r="B38" s="5"/>
      <c r="C38" s="5"/>
      <c r="D38" s="5"/>
      <c r="E38" s="5"/>
      <c r="F38" s="5"/>
      <c r="G38" s="5"/>
      <c r="H38" s="5"/>
      <c r="I38" s="5"/>
      <c r="J38" s="5"/>
      <c r="K38" s="5"/>
      <c r="L38" s="5"/>
      <c r="M38" s="5"/>
    </row>
  </sheetData>
  <pageMargins left="0.7" right="0.7" top="0.75" bottom="0.75" header="0.3" footer="0.3"/>
  <pageSetup scale="63" orientation="landscape"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11"/>
  <sheetViews>
    <sheetView workbookViewId="0">
      <pane xSplit="1" ySplit="1" topLeftCell="B2" activePane="bottomRight" state="frozen"/>
      <selection activeCell="N46" sqref="N46"/>
      <selection pane="topRight" activeCell="N46" sqref="N46"/>
      <selection pane="bottomLeft" activeCell="N46" sqref="N46"/>
      <selection pane="bottomRight" activeCell="B2" sqref="B2"/>
    </sheetView>
  </sheetViews>
  <sheetFormatPr defaultColWidth="9.140625" defaultRowHeight="15"/>
  <cols>
    <col min="1" max="1" width="58" style="71" customWidth="1"/>
    <col min="2" max="3" width="12.5703125" style="71" bestFit="1" customWidth="1"/>
    <col min="4" max="4" width="12.5703125" bestFit="1" customWidth="1"/>
    <col min="5" max="16384" width="9.140625" style="71"/>
  </cols>
  <sheetData>
    <row r="1" spans="1:3">
      <c r="B1" s="71">
        <v>2025</v>
      </c>
      <c r="C1" s="71">
        <v>2026</v>
      </c>
    </row>
    <row r="2" spans="1:3">
      <c r="A2" s="71" t="s">
        <v>323</v>
      </c>
      <c r="B2" s="162">
        <v>7026150.775141296</v>
      </c>
      <c r="C2" s="162">
        <v>7271660.1227595787</v>
      </c>
    </row>
    <row r="4" spans="1:3">
      <c r="A4" s="75" t="s">
        <v>322</v>
      </c>
      <c r="B4" s="78">
        <v>13037727.737317186</v>
      </c>
      <c r="C4" s="78">
        <v>17030581.536158919</v>
      </c>
    </row>
    <row r="5" spans="1:3">
      <c r="A5" s="75" t="s">
        <v>321</v>
      </c>
      <c r="B5" s="77">
        <v>6110254.785838847</v>
      </c>
      <c r="C5" s="77">
        <v>6341631.4613319859</v>
      </c>
    </row>
    <row r="6" spans="1:3">
      <c r="A6" s="75" t="s">
        <v>320</v>
      </c>
      <c r="B6" s="77">
        <v>18671.065649090004</v>
      </c>
      <c r="C6" s="77">
        <v>19231.197618562703</v>
      </c>
    </row>
    <row r="7" spans="1:3">
      <c r="A7" s="75" t="s">
        <v>319</v>
      </c>
      <c r="B7" s="77">
        <v>12527237.563392002</v>
      </c>
      <c r="C7" s="77">
        <v>13143783.322575362</v>
      </c>
    </row>
    <row r="8" spans="1:3">
      <c r="A8" s="75" t="s">
        <v>318</v>
      </c>
      <c r="B8" s="76">
        <f>SUM(B4:B7)</f>
        <v>31693891.152197123</v>
      </c>
      <c r="C8" s="76">
        <f>SUM(C4:C7)</f>
        <v>36535227.517684832</v>
      </c>
    </row>
    <row r="10" spans="1:3" ht="15.75" thickBot="1">
      <c r="A10" s="75" t="s">
        <v>317</v>
      </c>
      <c r="B10" s="74">
        <f>+B2+B8</f>
        <v>38720041.927338421</v>
      </c>
      <c r="C10" s="74">
        <f>+C2+C8</f>
        <v>43806887.640444413</v>
      </c>
    </row>
    <row r="11" spans="1:3" ht="15.75" thickTop="1">
      <c r="A11" s="73"/>
      <c r="B11" s="72"/>
      <c r="C11" s="72"/>
    </row>
  </sheetData>
  <pageMargins left="0.7" right="0.7" top="0.75" bottom="0.75" header="0.3" footer="0.3"/>
  <pageSetup orientation="portrait" horizontalDpi="0" verticalDpi="0" r:id="rId1"/>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52"/>
  <sheetViews>
    <sheetView workbookViewId="0">
      <pane xSplit="2" ySplit="1" topLeftCell="C17" activePane="bottomRight" state="frozen"/>
      <selection activeCell="N46" sqref="N46"/>
      <selection pane="topRight" activeCell="N46" sqref="N46"/>
      <selection pane="bottomLeft" activeCell="N46" sqref="N46"/>
      <selection pane="bottomRight" activeCell="H47" sqref="H47"/>
    </sheetView>
  </sheetViews>
  <sheetFormatPr defaultColWidth="9.140625" defaultRowHeight="15"/>
  <cols>
    <col min="1" max="1" width="53.5703125" style="3" bestFit="1" customWidth="1"/>
    <col min="2" max="2" width="29" style="3" bestFit="1" customWidth="1"/>
    <col min="3" max="3" width="11.7109375" bestFit="1" customWidth="1"/>
    <col min="4" max="4" width="14.7109375" bestFit="1" customWidth="1"/>
    <col min="5" max="5" width="17.42578125" bestFit="1" customWidth="1"/>
    <col min="6" max="13" width="11.5703125" bestFit="1" customWidth="1"/>
    <col min="14" max="14" width="12.42578125" bestFit="1" customWidth="1"/>
    <col min="15" max="15" width="12.5703125" bestFit="1" customWidth="1"/>
    <col min="16" max="16" width="15.5703125" bestFit="1" customWidth="1"/>
    <col min="17" max="17" width="15.28515625" bestFit="1" customWidth="1"/>
    <col min="29" max="16384" width="9.140625" style="3"/>
  </cols>
  <sheetData>
    <row r="1" spans="1:36">
      <c r="A1" s="2" t="s">
        <v>210</v>
      </c>
      <c r="B1" s="30"/>
    </row>
    <row r="2" spans="1:36">
      <c r="A2" s="2"/>
      <c r="B2" s="30"/>
      <c r="AC2" s="4"/>
      <c r="AD2" s="4"/>
      <c r="AE2" s="4"/>
      <c r="AF2" s="4"/>
      <c r="AG2" s="4"/>
      <c r="AH2" s="4"/>
      <c r="AI2" s="4"/>
      <c r="AJ2" s="4"/>
    </row>
    <row r="3" spans="1:36">
      <c r="A3" s="2"/>
      <c r="B3" s="30"/>
      <c r="AC3" s="4"/>
      <c r="AD3" s="4"/>
      <c r="AE3" s="4"/>
      <c r="AF3" s="4"/>
      <c r="AG3" s="4"/>
      <c r="AH3" s="4"/>
      <c r="AI3" s="4"/>
      <c r="AJ3" s="4"/>
    </row>
    <row r="4" spans="1:36">
      <c r="A4" s="30"/>
      <c r="B4" s="30"/>
      <c r="AC4" s="4"/>
      <c r="AD4" s="4"/>
      <c r="AE4" s="4"/>
      <c r="AF4" s="4"/>
      <c r="AG4" s="4"/>
      <c r="AH4" s="4"/>
      <c r="AI4" s="4"/>
      <c r="AJ4" s="4"/>
    </row>
    <row r="5" spans="1:36">
      <c r="A5" s="30"/>
      <c r="B5" s="30"/>
      <c r="AC5" s="4"/>
      <c r="AD5" s="4"/>
      <c r="AE5" s="4"/>
      <c r="AF5" s="4"/>
      <c r="AG5" s="4"/>
      <c r="AH5" s="4"/>
      <c r="AI5" s="4"/>
      <c r="AJ5" s="4"/>
    </row>
    <row r="6" spans="1:36">
      <c r="A6" s="30"/>
      <c r="B6" s="30"/>
      <c r="AC6" s="4"/>
      <c r="AD6" s="4"/>
      <c r="AE6" s="4"/>
      <c r="AF6" s="4"/>
      <c r="AG6" s="4"/>
      <c r="AH6" s="4"/>
      <c r="AI6" s="4"/>
      <c r="AJ6" s="4"/>
    </row>
    <row r="7" spans="1:36">
      <c r="A7" s="30"/>
      <c r="B7" s="30"/>
      <c r="AC7" s="4"/>
      <c r="AD7" s="4"/>
      <c r="AE7" s="4"/>
      <c r="AF7" s="4"/>
      <c r="AG7" s="4"/>
      <c r="AH7" s="4"/>
      <c r="AI7" s="4"/>
      <c r="AJ7" s="4"/>
    </row>
    <row r="8" spans="1:36">
      <c r="A8" s="30" t="s">
        <v>3</v>
      </c>
      <c r="B8" s="30" t="s">
        <v>209</v>
      </c>
      <c r="AC8" s="4"/>
      <c r="AD8" s="4"/>
      <c r="AE8" s="4"/>
      <c r="AF8" s="4"/>
      <c r="AG8" s="4"/>
      <c r="AH8" s="4"/>
      <c r="AI8" s="4"/>
      <c r="AJ8" s="4"/>
    </row>
    <row r="9" spans="1:36">
      <c r="A9" s="30" t="s">
        <v>259</v>
      </c>
      <c r="B9" s="144">
        <v>-307617922.51999998</v>
      </c>
      <c r="D9" s="31">
        <v>-111175941.3</v>
      </c>
      <c r="E9">
        <f>+B9-D9</f>
        <v>-196441981.21999997</v>
      </c>
      <c r="AC9" s="4"/>
      <c r="AD9" s="4"/>
      <c r="AE9" s="4"/>
      <c r="AF9" s="4"/>
      <c r="AG9" s="4"/>
      <c r="AH9" s="4"/>
      <c r="AI9" s="4"/>
      <c r="AJ9" s="4"/>
    </row>
    <row r="10" spans="1:36">
      <c r="A10" s="30" t="s">
        <v>260</v>
      </c>
      <c r="B10" s="144">
        <v>184481408.96000001</v>
      </c>
      <c r="D10" s="31">
        <v>89863945.370000005</v>
      </c>
      <c r="E10">
        <f t="shared" ref="E10:E11" si="0">+B10-D10</f>
        <v>94617463.590000004</v>
      </c>
      <c r="AC10" s="4"/>
      <c r="AD10" s="4"/>
      <c r="AE10" s="4"/>
      <c r="AF10" s="4"/>
      <c r="AG10" s="4"/>
      <c r="AH10" s="4"/>
      <c r="AI10" s="4"/>
      <c r="AJ10" s="4"/>
    </row>
    <row r="11" spans="1:36" ht="15.75" thickBot="1">
      <c r="A11" s="34" t="s">
        <v>265</v>
      </c>
      <c r="B11" s="33">
        <f>SUM(B9:B10)</f>
        <v>-123136513.55999997</v>
      </c>
      <c r="D11" s="33">
        <v>-21311995.93</v>
      </c>
      <c r="E11">
        <f t="shared" si="0"/>
        <v>-101824517.62999997</v>
      </c>
      <c r="AC11" s="4"/>
      <c r="AD11" s="4"/>
      <c r="AE11" s="4"/>
      <c r="AF11" s="4"/>
      <c r="AG11" s="4"/>
      <c r="AH11" s="4"/>
      <c r="AI11" s="4"/>
      <c r="AJ11" s="4"/>
    </row>
    <row r="12" spans="1:36" ht="15.75" thickTop="1">
      <c r="AC12" s="4"/>
      <c r="AD12" s="4"/>
      <c r="AE12" s="4"/>
      <c r="AF12" s="4"/>
      <c r="AG12" s="4"/>
      <c r="AH12" s="4"/>
      <c r="AI12" s="4"/>
      <c r="AJ12" s="4"/>
    </row>
    <row r="13" spans="1:36">
      <c r="AC13" s="4"/>
      <c r="AD13" s="4"/>
      <c r="AE13" s="4"/>
      <c r="AF13" s="4"/>
      <c r="AG13" s="4"/>
      <c r="AH13" s="4"/>
      <c r="AI13" s="4"/>
      <c r="AJ13" s="4"/>
    </row>
    <row r="14" spans="1:36">
      <c r="A14" s="34" t="s">
        <v>186</v>
      </c>
      <c r="B14" s="31">
        <v>429437.77</v>
      </c>
      <c r="AC14" s="4"/>
      <c r="AD14" s="4"/>
      <c r="AE14" s="4"/>
      <c r="AF14" s="4"/>
      <c r="AG14" s="4"/>
      <c r="AH14" s="4"/>
      <c r="AI14" s="4"/>
      <c r="AJ14" s="4"/>
    </row>
    <row r="15" spans="1:36">
      <c r="AC15" s="4"/>
      <c r="AD15" s="4"/>
      <c r="AE15" s="4"/>
      <c r="AF15" s="4"/>
      <c r="AG15" s="4"/>
      <c r="AH15" s="4"/>
      <c r="AI15" s="4"/>
      <c r="AJ15" s="4"/>
    </row>
    <row r="16" spans="1:36">
      <c r="A16" s="148" t="s">
        <v>208</v>
      </c>
      <c r="B16" s="31">
        <v>-5118236.8899999997</v>
      </c>
      <c r="AC16" s="4"/>
      <c r="AD16" s="4"/>
      <c r="AE16" s="4"/>
      <c r="AF16" s="4"/>
      <c r="AG16" s="4"/>
      <c r="AH16" s="4"/>
      <c r="AI16" s="4"/>
      <c r="AJ16" s="4"/>
    </row>
    <row r="17" spans="1:36">
      <c r="A17"/>
      <c r="B17"/>
      <c r="AC17" s="4"/>
      <c r="AD17" s="4"/>
      <c r="AE17" s="4"/>
      <c r="AF17" s="4"/>
      <c r="AG17" s="4"/>
      <c r="AH17" s="4"/>
      <c r="AI17" s="4"/>
      <c r="AJ17" s="4"/>
    </row>
    <row r="18" spans="1:36">
      <c r="A18"/>
      <c r="B18"/>
      <c r="AC18" s="4"/>
      <c r="AD18" s="4"/>
      <c r="AE18" s="4"/>
      <c r="AF18" s="4"/>
      <c r="AG18" s="4"/>
      <c r="AH18" s="4"/>
      <c r="AI18" s="4"/>
      <c r="AJ18" s="4"/>
    </row>
    <row r="19" spans="1:36">
      <c r="A19"/>
      <c r="B19"/>
      <c r="AC19" s="4"/>
      <c r="AD19" s="4"/>
      <c r="AE19" s="4"/>
      <c r="AF19" s="4"/>
      <c r="AG19" s="4"/>
      <c r="AH19" s="4"/>
      <c r="AI19" s="4"/>
      <c r="AJ19" s="4"/>
    </row>
    <row r="20" spans="1:36">
      <c r="A20" s="2" t="s">
        <v>229</v>
      </c>
      <c r="B20" s="9"/>
      <c r="C20" s="9"/>
      <c r="D20" s="9"/>
      <c r="E20" s="9"/>
      <c r="AC20" s="4"/>
      <c r="AD20" s="4"/>
      <c r="AE20" s="4"/>
      <c r="AF20" s="4"/>
      <c r="AG20" s="4"/>
      <c r="AH20" s="4"/>
      <c r="AI20" s="4"/>
      <c r="AJ20" s="4"/>
    </row>
    <row r="21" spans="1:36">
      <c r="A21" s="2" t="s">
        <v>228</v>
      </c>
      <c r="B21" s="9"/>
      <c r="C21" s="9"/>
      <c r="D21" s="9"/>
      <c r="E21" s="9"/>
      <c r="AC21" s="4"/>
      <c r="AD21" s="4"/>
      <c r="AE21" s="4"/>
      <c r="AF21" s="4"/>
      <c r="AG21" s="4"/>
      <c r="AH21" s="4"/>
      <c r="AI21" s="4"/>
      <c r="AJ21" s="4"/>
    </row>
    <row r="22" spans="1:36">
      <c r="A22" s="9"/>
      <c r="B22" s="9"/>
      <c r="C22" s="9"/>
      <c r="D22" s="9"/>
      <c r="E22" s="9"/>
      <c r="AC22" s="4"/>
      <c r="AD22" s="4"/>
      <c r="AE22" s="4"/>
      <c r="AF22" s="4"/>
      <c r="AG22" s="4"/>
      <c r="AH22" s="4"/>
      <c r="AI22" s="4"/>
      <c r="AJ22" s="4"/>
    </row>
    <row r="23" spans="1:36">
      <c r="A23" s="9"/>
      <c r="B23" s="9"/>
      <c r="C23" s="9"/>
      <c r="D23" s="9"/>
      <c r="E23" s="9"/>
      <c r="AC23" s="4"/>
      <c r="AD23" s="4"/>
      <c r="AE23" s="4"/>
      <c r="AF23" s="4"/>
      <c r="AG23" s="4"/>
      <c r="AH23" s="4"/>
      <c r="AI23" s="4"/>
      <c r="AJ23" s="4"/>
    </row>
    <row r="24" spans="1:36">
      <c r="A24" s="10" t="s">
        <v>702</v>
      </c>
      <c r="B24" s="10"/>
      <c r="C24" s="10"/>
      <c r="D24" s="10"/>
      <c r="E24" s="10"/>
    </row>
    <row r="25" spans="1:36">
      <c r="A25" s="30" t="s">
        <v>261</v>
      </c>
      <c r="B25" s="30" t="s">
        <v>227</v>
      </c>
      <c r="C25" s="153">
        <v>2023</v>
      </c>
      <c r="D25" s="154">
        <f>+C25+1</f>
        <v>2024</v>
      </c>
      <c r="E25" s="154">
        <f t="shared" ref="E25:G25" si="1">+D25+1</f>
        <v>2025</v>
      </c>
      <c r="F25" s="154">
        <f t="shared" si="1"/>
        <v>2026</v>
      </c>
      <c r="G25" s="154">
        <f t="shared" si="1"/>
        <v>2027</v>
      </c>
    </row>
    <row r="26" spans="1:36">
      <c r="A26" s="30" t="s">
        <v>262</v>
      </c>
      <c r="B26" s="149">
        <v>186232.65</v>
      </c>
      <c r="C26" s="92">
        <f>+B26*1.01</f>
        <v>188094.97649999999</v>
      </c>
      <c r="D26" s="92">
        <f>+C26*1.02</f>
        <v>191856.87602999998</v>
      </c>
      <c r="E26" s="92">
        <f>+D26*1.02</f>
        <v>195694.01355059998</v>
      </c>
      <c r="F26" s="92">
        <f t="shared" ref="F26:G26" si="2">+E26*1.02</f>
        <v>199607.89382161197</v>
      </c>
      <c r="G26" s="92">
        <f t="shared" si="2"/>
        <v>203600.0516980442</v>
      </c>
    </row>
    <row r="27" spans="1:36">
      <c r="A27" s="30" t="s">
        <v>263</v>
      </c>
      <c r="B27" s="149">
        <v>244352.23</v>
      </c>
      <c r="C27" s="92">
        <f>+B27</f>
        <v>244352.23</v>
      </c>
      <c r="D27" s="92">
        <f t="shared" ref="D27:G27" si="3">+C27</f>
        <v>244352.23</v>
      </c>
      <c r="E27" s="92">
        <f t="shared" si="3"/>
        <v>244352.23</v>
      </c>
      <c r="F27" s="92">
        <f t="shared" si="3"/>
        <v>244352.23</v>
      </c>
      <c r="G27" s="92">
        <f t="shared" si="3"/>
        <v>244352.23</v>
      </c>
    </row>
    <row r="28" spans="1:36">
      <c r="A28" s="30"/>
      <c r="B28" s="149">
        <v>430584.88</v>
      </c>
      <c r="C28" s="92"/>
      <c r="D28" s="92"/>
      <c r="E28" s="92"/>
    </row>
    <row r="29" spans="1:36">
      <c r="A29" s="10" t="s">
        <v>703</v>
      </c>
      <c r="B29" s="92"/>
      <c r="C29" s="92"/>
      <c r="D29" s="92"/>
      <c r="E29" s="92"/>
    </row>
    <row r="30" spans="1:36">
      <c r="A30" s="30" t="s">
        <v>261</v>
      </c>
      <c r="B30" s="30" t="s">
        <v>227</v>
      </c>
      <c r="H30" s="79"/>
    </row>
    <row r="31" spans="1:36">
      <c r="A31" s="30" t="s">
        <v>262</v>
      </c>
      <c r="B31" s="152">
        <v>135115.37</v>
      </c>
      <c r="C31" s="92">
        <f>+B31*1.01</f>
        <v>136466.52369999999</v>
      </c>
      <c r="D31" s="92">
        <f>+C31*1.02</f>
        <v>139195.85417400001</v>
      </c>
      <c r="E31" s="92">
        <f>+D31*1.02</f>
        <v>141979.77125748002</v>
      </c>
      <c r="F31" s="92">
        <f t="shared" ref="F31:G31" si="4">+E31*1.02</f>
        <v>144819.36668262962</v>
      </c>
      <c r="G31" s="92">
        <f t="shared" si="4"/>
        <v>147715.75401628221</v>
      </c>
    </row>
    <row r="32" spans="1:36">
      <c r="A32" s="30" t="s">
        <v>263</v>
      </c>
      <c r="B32" s="152">
        <v>220076.2</v>
      </c>
      <c r="C32" s="92">
        <f>+B32</f>
        <v>220076.2</v>
      </c>
      <c r="D32" s="92">
        <f t="shared" ref="D32:E32" si="5">+C32</f>
        <v>220076.2</v>
      </c>
      <c r="E32" s="92">
        <f t="shared" si="5"/>
        <v>220076.2</v>
      </c>
      <c r="F32" s="92">
        <f t="shared" ref="F32:G32" si="6">+E32</f>
        <v>220076.2</v>
      </c>
      <c r="G32" s="92">
        <f t="shared" si="6"/>
        <v>220076.2</v>
      </c>
    </row>
    <row r="33" spans="1:7">
      <c r="A33" s="30"/>
      <c r="B33" s="152">
        <v>355191.57</v>
      </c>
      <c r="C33" s="92"/>
      <c r="D33" s="92"/>
      <c r="E33" s="92"/>
    </row>
    <row r="34" spans="1:7" ht="15.75" thickBot="1">
      <c r="A34" s="1" t="s">
        <v>264</v>
      </c>
      <c r="B34" s="33">
        <f>+B28+B33</f>
        <v>785776.45</v>
      </c>
      <c r="C34" s="33">
        <f>SUM(C26:C33)</f>
        <v>788989.93020000006</v>
      </c>
      <c r="D34" s="33">
        <f>SUM(D26:D33)</f>
        <v>795481.16020400007</v>
      </c>
      <c r="E34" s="33">
        <f>SUM(E26:E33)</f>
        <v>802102.21480808011</v>
      </c>
      <c r="F34" s="33">
        <f t="shared" ref="F34:G34" si="7">SUM(F26:F33)</f>
        <v>808855.6905042415</v>
      </c>
      <c r="G34" s="33">
        <f t="shared" si="7"/>
        <v>815744.23571432638</v>
      </c>
    </row>
    <row r="35" spans="1:7" ht="15.75" thickTop="1"/>
    <row r="36" spans="1:7">
      <c r="A36"/>
      <c r="B36"/>
    </row>
    <row r="37" spans="1:7">
      <c r="A37"/>
      <c r="B37"/>
    </row>
    <row r="38" spans="1:7">
      <c r="A38"/>
      <c r="B38"/>
    </row>
    <row r="39" spans="1:7">
      <c r="A39"/>
      <c r="B39"/>
    </row>
    <row r="40" spans="1:7">
      <c r="A40"/>
      <c r="B40"/>
    </row>
    <row r="41" spans="1:7">
      <c r="A41"/>
      <c r="B41"/>
    </row>
    <row r="42" spans="1:7">
      <c r="A42"/>
      <c r="B42"/>
    </row>
    <row r="43" spans="1:7">
      <c r="A43"/>
      <c r="B43"/>
    </row>
    <row r="44" spans="1:7">
      <c r="A44"/>
      <c r="B44"/>
    </row>
    <row r="45" spans="1:7">
      <c r="A45"/>
      <c r="B45"/>
    </row>
    <row r="46" spans="1:7">
      <c r="A46"/>
      <c r="B46"/>
    </row>
    <row r="47" spans="1:7">
      <c r="A47"/>
      <c r="B47"/>
    </row>
    <row r="48" spans="1:7">
      <c r="A48"/>
      <c r="B48"/>
    </row>
    <row r="49" spans="1:2">
      <c r="A49"/>
      <c r="B49"/>
    </row>
    <row r="50" spans="1:2">
      <c r="A50"/>
      <c r="B50"/>
    </row>
    <row r="51" spans="1:2">
      <c r="A51"/>
      <c r="B51"/>
    </row>
    <row r="52" spans="1:2">
      <c r="A52"/>
      <c r="B52"/>
    </row>
  </sheetData>
  <pageMargins left="0.7" right="0.7" top="0.75" bottom="0.75" header="0.3" footer="0.3"/>
  <pageSetup orientation="portrait" horizontalDpi="360" verticalDpi="360" r:id="rId1"/>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election activeCell="O51" sqref="O51"/>
    </sheetView>
  </sheetViews>
  <sheetFormatPr defaultRowHeight="12.75"/>
  <sheetData/>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79998168889431442"/>
    <pageSetUpPr fitToPage="1"/>
  </sheetPr>
  <dimension ref="A1:AI37"/>
  <sheetViews>
    <sheetView zoomScaleNormal="100" workbookViewId="0">
      <selection activeCell="M45" sqref="M45"/>
    </sheetView>
  </sheetViews>
  <sheetFormatPr defaultColWidth="9.140625" defaultRowHeight="15"/>
  <cols>
    <col min="1" max="1" width="50.85546875" style="182" customWidth="1"/>
    <col min="2" max="2" width="12.5703125" style="182" bestFit="1" customWidth="1"/>
    <col min="3" max="4" width="12.7109375" style="182" bestFit="1" customWidth="1"/>
    <col min="5" max="5" width="13.28515625" style="182" bestFit="1" customWidth="1"/>
    <col min="6" max="6" width="13.42578125" style="182" bestFit="1" customWidth="1"/>
    <col min="7" max="7" width="14.140625" style="182" customWidth="1"/>
    <col min="8" max="9" width="12.140625" style="182" bestFit="1" customWidth="1"/>
    <col min="10" max="10" width="12.5703125" style="182" bestFit="1" customWidth="1"/>
    <col min="11" max="11" width="15.140625" style="182" bestFit="1" customWidth="1"/>
    <col min="12" max="13" width="12.5703125" style="182" bestFit="1" customWidth="1"/>
    <col min="14" max="14" width="15.7109375" style="182" bestFit="1" customWidth="1"/>
    <col min="15" max="15" width="11.5703125" style="182" bestFit="1" customWidth="1"/>
    <col min="16" max="16" width="12.85546875" style="182" customWidth="1"/>
    <col min="17" max="16384" width="9.140625" style="182"/>
  </cols>
  <sheetData>
    <row r="1" spans="1:35" ht="18.75">
      <c r="A1" s="230" t="s">
        <v>691</v>
      </c>
    </row>
    <row r="2" spans="1:35">
      <c r="A2" s="182" t="s">
        <v>769</v>
      </c>
    </row>
    <row r="3" spans="1:35">
      <c r="B3" s="229"/>
      <c r="C3" s="229"/>
      <c r="D3" s="229"/>
      <c r="E3" s="229"/>
      <c r="F3" s="229"/>
      <c r="G3" s="229"/>
      <c r="H3" s="229"/>
      <c r="I3" s="229"/>
      <c r="J3" s="229"/>
      <c r="K3" s="229"/>
      <c r="L3" s="229"/>
      <c r="M3" s="229"/>
    </row>
    <row r="4" spans="1:35" ht="30">
      <c r="A4" s="220" t="s">
        <v>692</v>
      </c>
      <c r="B4" s="227">
        <v>44927</v>
      </c>
      <c r="C4" s="227">
        <v>44958</v>
      </c>
      <c r="D4" s="227">
        <v>44986</v>
      </c>
      <c r="E4" s="227">
        <v>45017</v>
      </c>
      <c r="F4" s="227">
        <v>45047</v>
      </c>
      <c r="G4" s="228">
        <v>45078</v>
      </c>
      <c r="H4" s="227">
        <v>44743</v>
      </c>
      <c r="I4" s="227">
        <v>44774</v>
      </c>
      <c r="J4" s="227">
        <v>44805</v>
      </c>
      <c r="K4" s="227">
        <v>44835</v>
      </c>
      <c r="L4" s="227">
        <v>44866</v>
      </c>
      <c r="M4" s="226">
        <v>44896</v>
      </c>
      <c r="N4" s="225" t="s">
        <v>768</v>
      </c>
      <c r="O4" s="224"/>
      <c r="P4" s="224"/>
      <c r="Q4" s="224"/>
      <c r="R4" s="224"/>
      <c r="S4" s="224"/>
      <c r="T4" s="224"/>
      <c r="U4" s="224"/>
      <c r="V4" s="224"/>
      <c r="W4" s="224"/>
      <c r="X4" s="224"/>
      <c r="Y4" s="224"/>
      <c r="Z4" s="224"/>
      <c r="AA4" s="224"/>
      <c r="AB4" s="224"/>
      <c r="AC4" s="224"/>
      <c r="AD4" s="224"/>
      <c r="AE4" s="224"/>
      <c r="AF4" s="224"/>
      <c r="AG4" s="224"/>
      <c r="AH4" s="224"/>
      <c r="AI4" s="224"/>
    </row>
    <row r="5" spans="1:35">
      <c r="A5" s="221" t="s">
        <v>45</v>
      </c>
      <c r="B5" s="186">
        <f>+Load!B7</f>
        <v>149200.44128756999</v>
      </c>
      <c r="C5" s="186">
        <f>+Load!C7</f>
        <v>-5934595.0204241946</v>
      </c>
      <c r="D5" s="186">
        <f>+Load!D7</f>
        <v>-3841812.4010095447</v>
      </c>
      <c r="E5" s="186">
        <f>+Load!E7</f>
        <v>-2585360.7246012827</v>
      </c>
      <c r="F5" s="186">
        <f>+Load!F7</f>
        <v>-315573.28355075995</v>
      </c>
      <c r="G5" s="223">
        <f>+Load!G7</f>
        <v>745701.46520285914</v>
      </c>
      <c r="H5" s="186">
        <f>+Load!H7</f>
        <v>-382317.66009624052</v>
      </c>
      <c r="I5" s="186">
        <f>+Load!I7</f>
        <v>-809292.52501763031</v>
      </c>
      <c r="J5" s="186">
        <f>+Load!J7</f>
        <v>-575183.73752541479</v>
      </c>
      <c r="K5" s="186">
        <f>+Load!K7</f>
        <v>1353974.6398545264</v>
      </c>
      <c r="L5" s="186">
        <f>+Load!L7</f>
        <v>-2879680.3333631507</v>
      </c>
      <c r="M5" s="186">
        <f>+Load!M7</f>
        <v>-3132759.6735717501</v>
      </c>
      <c r="N5" s="186">
        <f>SUM(B5:M5)</f>
        <v>-18207698.812815014</v>
      </c>
      <c r="O5" s="189"/>
      <c r="P5" s="188"/>
    </row>
    <row r="6" spans="1:35">
      <c r="A6" s="221" t="s">
        <v>46</v>
      </c>
      <c r="B6" s="186">
        <f>+Hydro!B32</f>
        <v>-9626757.1617399771</v>
      </c>
      <c r="C6" s="186">
        <f>+Hydro!C32</f>
        <v>-7658180.020406615</v>
      </c>
      <c r="D6" s="186">
        <f>+Hydro!D32</f>
        <v>-6188920.2109096749</v>
      </c>
      <c r="E6" s="186">
        <f>+Hydro!E32</f>
        <v>-8655606.1563287247</v>
      </c>
      <c r="F6" s="186">
        <f>+Hydro!F32</f>
        <v>-1528281.4531738732</v>
      </c>
      <c r="G6" s="223">
        <f>+Hydro!G32</f>
        <v>-9586739.817324914</v>
      </c>
      <c r="H6" s="186">
        <f>+Hydro!H32</f>
        <v>1692391.3634325832</v>
      </c>
      <c r="I6" s="186">
        <f>+Hydro!I32</f>
        <v>1914519.3858795366</v>
      </c>
      <c r="J6" s="186">
        <f>+Hydro!J32</f>
        <v>-285870.46672192932</v>
      </c>
      <c r="K6" s="186">
        <f>+Hydro!K32</f>
        <v>-2214569.5017621084</v>
      </c>
      <c r="L6" s="186">
        <f>+Hydro!L32</f>
        <v>-1071875.7182932177</v>
      </c>
      <c r="M6" s="186">
        <f>+Hydro!M32</f>
        <v>-1792781.9609527183</v>
      </c>
      <c r="N6" s="186">
        <f>SUM(B6:M6)</f>
        <v>-45002671.718301639</v>
      </c>
      <c r="O6" s="189"/>
      <c r="P6" s="188"/>
    </row>
    <row r="7" spans="1:35">
      <c r="A7" s="221" t="s">
        <v>47</v>
      </c>
      <c r="B7" s="186">
        <f>+Wind!B72</f>
        <v>-9580406.7571862713</v>
      </c>
      <c r="C7" s="186">
        <f>+Wind!C72</f>
        <v>11109919.388851622</v>
      </c>
      <c r="D7" s="186">
        <f>+Wind!D72</f>
        <v>736519.82580955571</v>
      </c>
      <c r="E7" s="186">
        <f>+Wind!E72</f>
        <v>-1359810.6756456913</v>
      </c>
      <c r="F7" s="186">
        <f>+Wind!F72</f>
        <v>-2306578.97780417</v>
      </c>
      <c r="G7" s="223">
        <f>+Wind!G72</f>
        <v>-4116246.2867496936</v>
      </c>
      <c r="H7" s="186">
        <f>+Wind!H72</f>
        <v>-1181793.7871202428</v>
      </c>
      <c r="I7" s="186">
        <f>+Wind!I72</f>
        <v>-755269.04562207463</v>
      </c>
      <c r="J7" s="186">
        <f>+Wind!J72</f>
        <v>-859155.23631814821</v>
      </c>
      <c r="K7" s="186">
        <f>+Wind!K72</f>
        <v>-552234.92205650685</v>
      </c>
      <c r="L7" s="186">
        <f>+Wind!L72</f>
        <v>-969608.55197705969</v>
      </c>
      <c r="M7" s="186">
        <f>+Wind!M72</f>
        <v>-2034530.5534901805</v>
      </c>
      <c r="N7" s="186">
        <f>SUM(B7:M7)</f>
        <v>-11869195.57930886</v>
      </c>
      <c r="O7" s="189"/>
      <c r="P7" s="188"/>
    </row>
    <row r="8" spans="1:35">
      <c r="A8" s="220" t="s">
        <v>693</v>
      </c>
      <c r="B8" s="216">
        <f t="shared" ref="B8:N8" si="0">SUM(B5:B7)</f>
        <v>-19057963.477638677</v>
      </c>
      <c r="C8" s="216">
        <f t="shared" si="0"/>
        <v>-2482855.6519791875</v>
      </c>
      <c r="D8" s="216">
        <f t="shared" si="0"/>
        <v>-9294212.7861096654</v>
      </c>
      <c r="E8" s="216">
        <f t="shared" si="0"/>
        <v>-12600777.556575697</v>
      </c>
      <c r="F8" s="216">
        <f t="shared" si="0"/>
        <v>-4150433.7145288032</v>
      </c>
      <c r="G8" s="222">
        <f t="shared" si="0"/>
        <v>-12957284.638871748</v>
      </c>
      <c r="H8" s="216">
        <f t="shared" si="0"/>
        <v>128279.91621609987</v>
      </c>
      <c r="I8" s="216">
        <f t="shared" si="0"/>
        <v>349957.81523983169</v>
      </c>
      <c r="J8" s="216">
        <f t="shared" si="0"/>
        <v>-1720209.4405654923</v>
      </c>
      <c r="K8" s="216">
        <f t="shared" si="0"/>
        <v>-1412829.7839640889</v>
      </c>
      <c r="L8" s="216">
        <f t="shared" si="0"/>
        <v>-4921164.603633428</v>
      </c>
      <c r="M8" s="216">
        <f t="shared" si="0"/>
        <v>-6960072.1880146489</v>
      </c>
      <c r="N8" s="216">
        <f t="shared" si="0"/>
        <v>-75079566.110425502</v>
      </c>
    </row>
    <row r="9" spans="1:35">
      <c r="A9" s="221" t="s">
        <v>694</v>
      </c>
      <c r="B9" s="218" t="s">
        <v>695</v>
      </c>
      <c r="C9" s="218" t="s">
        <v>695</v>
      </c>
      <c r="D9" s="218" t="s">
        <v>695</v>
      </c>
      <c r="E9" s="218" t="s">
        <v>695</v>
      </c>
      <c r="F9" s="218" t="s">
        <v>695</v>
      </c>
      <c r="G9" s="219" t="s">
        <v>695</v>
      </c>
      <c r="H9" s="218" t="s">
        <v>695</v>
      </c>
      <c r="I9" s="218" t="s">
        <v>695</v>
      </c>
      <c r="J9" s="218" t="s">
        <v>695</v>
      </c>
      <c r="K9" s="218" t="s">
        <v>695</v>
      </c>
      <c r="L9" s="218" t="s">
        <v>695</v>
      </c>
      <c r="M9" s="218" t="s">
        <v>695</v>
      </c>
      <c r="N9" s="216">
        <f>+'PCA deferral Revised for GRC'!N26</f>
        <v>69842283.5</v>
      </c>
    </row>
    <row r="10" spans="1:35">
      <c r="A10" s="220" t="s">
        <v>696</v>
      </c>
      <c r="B10" s="218" t="s">
        <v>695</v>
      </c>
      <c r="C10" s="218" t="s">
        <v>695</v>
      </c>
      <c r="D10" s="218" t="s">
        <v>695</v>
      </c>
      <c r="E10" s="218" t="s">
        <v>695</v>
      </c>
      <c r="F10" s="218" t="s">
        <v>695</v>
      </c>
      <c r="G10" s="219" t="s">
        <v>695</v>
      </c>
      <c r="H10" s="218" t="s">
        <v>695</v>
      </c>
      <c r="I10" s="218" t="s">
        <v>695</v>
      </c>
      <c r="J10" s="218" t="s">
        <v>695</v>
      </c>
      <c r="K10" s="218" t="s">
        <v>695</v>
      </c>
      <c r="L10" s="218" t="s">
        <v>695</v>
      </c>
      <c r="M10" s="218" t="s">
        <v>695</v>
      </c>
      <c r="N10" s="216">
        <f>+N9+N8</f>
        <v>-5237282.6104255021</v>
      </c>
    </row>
    <row r="11" spans="1:35" ht="15.75" thickBot="1">
      <c r="A11" s="217"/>
      <c r="B11" s="216"/>
      <c r="C11" s="216"/>
      <c r="D11" s="216"/>
      <c r="E11" s="216"/>
      <c r="F11" s="216"/>
      <c r="G11" s="216"/>
      <c r="H11" s="216"/>
      <c r="I11" s="216"/>
      <c r="J11" s="216"/>
      <c r="K11" s="216"/>
      <c r="L11" s="216"/>
      <c r="M11" s="216"/>
      <c r="N11" s="216"/>
    </row>
    <row r="12" spans="1:35" ht="75">
      <c r="A12" s="215" t="s">
        <v>697</v>
      </c>
      <c r="B12" s="214" t="s">
        <v>48</v>
      </c>
      <c r="C12" s="214" t="s">
        <v>49</v>
      </c>
      <c r="D12" s="214" t="s">
        <v>50</v>
      </c>
      <c r="E12" s="213" t="s">
        <v>51</v>
      </c>
      <c r="F12" s="212" t="s">
        <v>767</v>
      </c>
    </row>
    <row r="13" spans="1:35">
      <c r="A13" s="211" t="s">
        <v>52</v>
      </c>
      <c r="B13" s="210"/>
      <c r="C13" s="210"/>
      <c r="D13" s="209"/>
      <c r="E13" s="208"/>
      <c r="F13" s="207">
        <f t="shared" ref="F13:F18" si="1">SUM(B13:E13)</f>
        <v>0</v>
      </c>
    </row>
    <row r="14" spans="1:35">
      <c r="A14" s="202" t="s">
        <v>698</v>
      </c>
      <c r="B14" s="206">
        <f>N5</f>
        <v>-18207698.812815014</v>
      </c>
      <c r="C14" s="206">
        <f>N6</f>
        <v>-45002671.718301639</v>
      </c>
      <c r="D14" s="205">
        <f>N7</f>
        <v>-11869195.57930886</v>
      </c>
      <c r="E14" s="204">
        <f>N9</f>
        <v>69842283.5</v>
      </c>
      <c r="F14" s="203">
        <f t="shared" si="1"/>
        <v>-5237282.6104255021</v>
      </c>
    </row>
    <row r="15" spans="1:35">
      <c r="A15" s="202" t="s">
        <v>25</v>
      </c>
      <c r="B15" s="201"/>
      <c r="C15" s="201"/>
      <c r="D15" s="199"/>
      <c r="E15" s="198"/>
      <c r="F15" s="197">
        <f t="shared" si="1"/>
        <v>0</v>
      </c>
    </row>
    <row r="16" spans="1:35">
      <c r="A16" s="202" t="s">
        <v>53</v>
      </c>
      <c r="B16" s="201"/>
      <c r="C16" s="201"/>
      <c r="D16" s="199"/>
      <c r="E16" s="198"/>
      <c r="F16" s="197">
        <f t="shared" si="1"/>
        <v>0</v>
      </c>
    </row>
    <row r="17" spans="1:16">
      <c r="A17" s="202" t="s">
        <v>54</v>
      </c>
      <c r="B17" s="201"/>
      <c r="C17" s="201"/>
      <c r="D17" s="199"/>
      <c r="E17" s="198"/>
      <c r="F17" s="197">
        <f t="shared" si="1"/>
        <v>0</v>
      </c>
    </row>
    <row r="18" spans="1:16">
      <c r="A18" s="202" t="s">
        <v>270</v>
      </c>
      <c r="B18" s="201"/>
      <c r="C18" s="200"/>
      <c r="D18" s="199"/>
      <c r="E18" s="198"/>
      <c r="F18" s="197">
        <f t="shared" si="1"/>
        <v>0</v>
      </c>
    </row>
    <row r="19" spans="1:16" ht="15.75" thickBot="1">
      <c r="A19" s="196" t="s">
        <v>269</v>
      </c>
      <c r="B19" s="195">
        <f>SUM(B13:B18)</f>
        <v>-18207698.812815014</v>
      </c>
      <c r="C19" s="195">
        <f>SUM(C13:C18)</f>
        <v>-45002671.718301639</v>
      </c>
      <c r="D19" s="195">
        <f>SUM(D13:D18)</f>
        <v>-11869195.57930886</v>
      </c>
      <c r="E19" s="194">
        <f>SUM(E13:E18)</f>
        <v>69842283.5</v>
      </c>
      <c r="F19" s="193">
        <f>SUM(F13:F18)</f>
        <v>-5237282.6104255021</v>
      </c>
    </row>
    <row r="20" spans="1:16">
      <c r="A20" s="192"/>
      <c r="B20" s="191"/>
    </row>
    <row r="21" spans="1:16">
      <c r="A21" s="190"/>
    </row>
    <row r="22" spans="1:16" hidden="1">
      <c r="A22" s="182" t="s">
        <v>55</v>
      </c>
      <c r="B22" s="186" t="e">
        <f>+#REF!</f>
        <v>#REF!</v>
      </c>
      <c r="C22" s="186" t="e">
        <f>+#REF!</f>
        <v>#REF!</v>
      </c>
      <c r="D22" s="186"/>
      <c r="E22" s="186"/>
      <c r="F22" s="186"/>
      <c r="G22" s="186"/>
      <c r="H22" s="186"/>
      <c r="I22" s="186"/>
      <c r="J22" s="186"/>
      <c r="K22" s="186"/>
      <c r="L22" s="186"/>
      <c r="M22" s="186"/>
      <c r="N22" s="186" t="e">
        <f>SUM(B22:I22)</f>
        <v>#REF!</v>
      </c>
      <c r="O22" s="189"/>
      <c r="P22" s="188"/>
    </row>
    <row r="23" spans="1:16" hidden="1">
      <c r="A23" s="182" t="s">
        <v>165</v>
      </c>
      <c r="B23" s="186" t="e">
        <f>-#REF!</f>
        <v>#REF!</v>
      </c>
      <c r="C23" s="186" t="e">
        <f>-#REF!</f>
        <v>#REF!</v>
      </c>
      <c r="D23" s="186"/>
      <c r="E23" s="186"/>
      <c r="F23" s="186"/>
      <c r="G23" s="186"/>
      <c r="H23" s="186"/>
      <c r="I23" s="186"/>
      <c r="J23" s="186"/>
      <c r="K23" s="186"/>
      <c r="L23" s="186"/>
      <c r="M23" s="186"/>
      <c r="N23" s="186" t="e">
        <f>SUM(B23:I23)</f>
        <v>#REF!</v>
      </c>
      <c r="O23" s="189"/>
      <c r="P23" s="188"/>
    </row>
    <row r="24" spans="1:16" hidden="1">
      <c r="B24" s="186"/>
      <c r="C24" s="186"/>
      <c r="D24" s="186"/>
      <c r="E24" s="186"/>
      <c r="F24" s="186"/>
      <c r="G24" s="186"/>
      <c r="H24" s="186"/>
      <c r="I24" s="186"/>
      <c r="J24" s="186"/>
      <c r="K24" s="186"/>
      <c r="L24" s="186"/>
      <c r="M24" s="186"/>
      <c r="N24" s="186"/>
      <c r="O24" s="189"/>
      <c r="P24" s="188"/>
    </row>
    <row r="25" spans="1:16" ht="15.75" hidden="1" thickBot="1">
      <c r="A25" s="182" t="s">
        <v>56</v>
      </c>
      <c r="B25" s="187" t="e">
        <f t="shared" ref="B25:I25" si="2">SUM(B8,B22:B23)</f>
        <v>#REF!</v>
      </c>
      <c r="C25" s="187" t="e">
        <f t="shared" si="2"/>
        <v>#REF!</v>
      </c>
      <c r="D25" s="187">
        <f t="shared" si="2"/>
        <v>-9294212.7861096654</v>
      </c>
      <c r="E25" s="187">
        <f t="shared" si="2"/>
        <v>-12600777.556575697</v>
      </c>
      <c r="F25" s="187">
        <f t="shared" si="2"/>
        <v>-4150433.7145288032</v>
      </c>
      <c r="G25" s="187">
        <f t="shared" si="2"/>
        <v>-12957284.638871748</v>
      </c>
      <c r="H25" s="187">
        <f t="shared" si="2"/>
        <v>128279.91621609987</v>
      </c>
      <c r="I25" s="187">
        <f t="shared" si="2"/>
        <v>349957.81523983169</v>
      </c>
      <c r="J25" s="186"/>
      <c r="K25" s="186"/>
      <c r="L25" s="186"/>
      <c r="M25" s="186"/>
      <c r="N25" s="185" t="e">
        <f>SUM(N8,N22:N23)</f>
        <v>#REF!</v>
      </c>
    </row>
    <row r="34" spans="6:11">
      <c r="K34" s="184"/>
    </row>
    <row r="35" spans="6:11">
      <c r="K35" s="184"/>
    </row>
    <row r="36" spans="6:11">
      <c r="G36" s="183"/>
    </row>
    <row r="37" spans="6:11">
      <c r="F37" s="143"/>
      <c r="G37" s="183"/>
    </row>
  </sheetData>
  <pageMargins left="0.7" right="0.7" top="0.75" bottom="0.75" header="0.3" footer="0.3"/>
  <pageSetup scale="63" orientation="landscape"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B130"/>
  <sheetViews>
    <sheetView tabSelected="1" zoomScaleNormal="100" workbookViewId="0">
      <pane xSplit="4" ySplit="13" topLeftCell="I14" activePane="bottomRight" state="frozen"/>
      <selection activeCell="N46" sqref="N46"/>
      <selection pane="topRight" activeCell="N46" sqref="N46"/>
      <selection pane="bottomLeft" activeCell="N46" sqref="N46"/>
      <selection pane="bottomRight" activeCell="D35" sqref="D35"/>
    </sheetView>
  </sheetViews>
  <sheetFormatPr defaultColWidth="9.140625" defaultRowHeight="12.75"/>
  <cols>
    <col min="1" max="1" width="4.5703125" style="20" customWidth="1"/>
    <col min="2" max="2" width="6.7109375" style="21" bestFit="1" customWidth="1"/>
    <col min="3" max="3" width="5.7109375" style="21" customWidth="1"/>
    <col min="4" max="4" width="52.7109375" style="20" bestFit="1" customWidth="1"/>
    <col min="5" max="5" width="14.7109375" style="20" bestFit="1" customWidth="1"/>
    <col min="6" max="6" width="10" style="20" bestFit="1" customWidth="1"/>
    <col min="7" max="7" width="10.42578125" style="20" bestFit="1" customWidth="1"/>
    <col min="8" max="8" width="14.5703125" style="20" bestFit="1" customWidth="1"/>
    <col min="9" max="9" width="11.28515625" style="20" bestFit="1" customWidth="1"/>
    <col min="10" max="10" width="12" style="20" bestFit="1" customWidth="1"/>
    <col min="11" max="11" width="1.7109375" style="20" customWidth="1"/>
    <col min="12" max="12" width="15.5703125" style="20" bestFit="1" customWidth="1"/>
    <col min="13" max="13" width="10.42578125" style="20" bestFit="1" customWidth="1"/>
    <col min="14" max="14" width="9.5703125" style="20" bestFit="1" customWidth="1"/>
    <col min="15" max="15" width="17.85546875" style="20" bestFit="1" customWidth="1"/>
    <col min="16" max="16" width="8.5703125" style="20" bestFit="1" customWidth="1"/>
    <col min="17" max="17" width="14.140625" style="20" customWidth="1"/>
    <col min="18" max="18" width="10.42578125" style="20" customWidth="1"/>
    <col min="19" max="19" width="9.5703125" customWidth="1"/>
    <col min="20" max="20" width="17.42578125" customWidth="1"/>
    <col min="21" max="21" width="2.140625" style="20" customWidth="1"/>
    <col min="22" max="22" width="17.42578125" bestFit="1" customWidth="1"/>
    <col min="23" max="23" width="12.5703125" bestFit="1" customWidth="1"/>
    <col min="24" max="24" width="9.5703125" bestFit="1" customWidth="1"/>
    <col min="25" max="25" width="14.140625" bestFit="1" customWidth="1"/>
    <col min="26" max="26" width="2.42578125" customWidth="1"/>
    <col min="27" max="27" width="14.140625" bestFit="1" customWidth="1"/>
    <col min="30" max="30" width="14.42578125" bestFit="1" customWidth="1"/>
    <col min="31" max="31" width="12" style="20" bestFit="1" customWidth="1"/>
    <col min="49" max="16384" width="9.140625" style="20"/>
  </cols>
  <sheetData>
    <row r="1" spans="1:80">
      <c r="O1"/>
      <c r="P1"/>
      <c r="Q1"/>
    </row>
    <row r="2" spans="1:80" ht="18.75">
      <c r="A2" s="22" t="s">
        <v>185</v>
      </c>
      <c r="O2"/>
      <c r="P2"/>
      <c r="Q2"/>
      <c r="R2" s="9"/>
      <c r="U2" s="9"/>
    </row>
    <row r="3" spans="1:80" ht="18.75">
      <c r="A3" s="22" t="s">
        <v>184</v>
      </c>
      <c r="O3"/>
      <c r="P3"/>
      <c r="Q3"/>
      <c r="R3" s="9"/>
      <c r="U3" s="9"/>
    </row>
    <row r="4" spans="1:80" ht="18.75">
      <c r="A4" s="22" t="s">
        <v>686</v>
      </c>
      <c r="O4"/>
      <c r="P4"/>
      <c r="R4" s="9"/>
      <c r="U4" s="9"/>
    </row>
    <row r="5" spans="1:80" ht="18.75">
      <c r="A5" s="22" t="s">
        <v>687</v>
      </c>
      <c r="O5"/>
      <c r="P5"/>
      <c r="R5" s="9"/>
      <c r="U5"/>
    </row>
    <row r="6" spans="1:80" ht="18.75">
      <c r="A6" s="22" t="s">
        <v>748</v>
      </c>
      <c r="O6"/>
      <c r="P6"/>
      <c r="R6" s="9"/>
      <c r="U6"/>
    </row>
    <row r="7" spans="1:80" ht="18.75">
      <c r="A7" s="22"/>
      <c r="O7"/>
      <c r="P7"/>
      <c r="R7" s="9"/>
      <c r="U7"/>
    </row>
    <row r="8" spans="1:80" ht="18.75">
      <c r="A8" s="22"/>
      <c r="O8"/>
      <c r="P8"/>
      <c r="R8" s="9"/>
      <c r="U8"/>
    </row>
    <row r="9" spans="1:80" ht="15">
      <c r="D9" s="81" t="s">
        <v>283</v>
      </c>
      <c r="E9" s="37" t="s">
        <v>315</v>
      </c>
      <c r="O9"/>
      <c r="P9"/>
      <c r="R9"/>
      <c r="U9"/>
    </row>
    <row r="10" spans="1:80">
      <c r="O10"/>
      <c r="P10"/>
      <c r="R10"/>
      <c r="U10"/>
    </row>
    <row r="11" spans="1:80">
      <c r="E11" s="85" t="s">
        <v>325</v>
      </c>
      <c r="F11" s="21" t="s">
        <v>280</v>
      </c>
      <c r="G11" s="21" t="s">
        <v>280</v>
      </c>
      <c r="H11" s="85">
        <v>-1</v>
      </c>
      <c r="I11" s="21" t="s">
        <v>279</v>
      </c>
      <c r="J11" s="85" t="s">
        <v>285</v>
      </c>
      <c r="O11" s="85"/>
      <c r="P11"/>
      <c r="Q11" s="928">
        <v>45922</v>
      </c>
      <c r="R11"/>
      <c r="T11" s="85"/>
      <c r="U11"/>
      <c r="V11" s="887" t="s">
        <v>1167</v>
      </c>
      <c r="W11" s="887" t="s">
        <v>1168</v>
      </c>
    </row>
    <row r="12" spans="1:80">
      <c r="E12" s="85" t="s">
        <v>684</v>
      </c>
      <c r="F12" s="21" t="s">
        <v>281</v>
      </c>
      <c r="G12" s="21" t="s">
        <v>281</v>
      </c>
      <c r="H12" s="85" t="s">
        <v>314</v>
      </c>
      <c r="I12" s="21" t="s">
        <v>1132</v>
      </c>
      <c r="J12" s="85" t="s">
        <v>286</v>
      </c>
      <c r="K12" s="21"/>
      <c r="L12" s="21" t="s">
        <v>683</v>
      </c>
      <c r="M12" s="21" t="s">
        <v>183</v>
      </c>
      <c r="N12" s="21" t="s">
        <v>183</v>
      </c>
      <c r="O12" s="85" t="s">
        <v>267</v>
      </c>
      <c r="P12"/>
      <c r="Q12" s="884" t="s">
        <v>1166</v>
      </c>
      <c r="R12" s="21" t="s">
        <v>183</v>
      </c>
      <c r="S12" s="21" t="s">
        <v>183</v>
      </c>
      <c r="T12" s="85" t="s">
        <v>268</v>
      </c>
      <c r="U12"/>
      <c r="V12" s="887" t="s">
        <v>268</v>
      </c>
      <c r="W12" s="887"/>
    </row>
    <row r="13" spans="1:80">
      <c r="A13" s="20" t="s">
        <v>182</v>
      </c>
      <c r="B13" s="21" t="s">
        <v>181</v>
      </c>
      <c r="C13" s="21" t="s">
        <v>180</v>
      </c>
      <c r="D13" s="20" t="s">
        <v>179</v>
      </c>
      <c r="E13" s="85" t="s">
        <v>258</v>
      </c>
      <c r="F13" s="21" t="s">
        <v>282</v>
      </c>
      <c r="G13" s="734" t="s">
        <v>1131</v>
      </c>
      <c r="H13" s="85" t="s">
        <v>313</v>
      </c>
      <c r="I13" s="21" t="s">
        <v>1130</v>
      </c>
      <c r="J13" s="85" t="s">
        <v>287</v>
      </c>
      <c r="K13" s="21"/>
      <c r="L13" s="21" t="s">
        <v>324</v>
      </c>
      <c r="M13" s="21" t="s">
        <v>248</v>
      </c>
      <c r="N13" s="21" t="s">
        <v>249</v>
      </c>
      <c r="O13" s="85" t="s">
        <v>324</v>
      </c>
      <c r="P13"/>
      <c r="Q13" s="21" t="s">
        <v>685</v>
      </c>
      <c r="R13" s="21" t="s">
        <v>248</v>
      </c>
      <c r="S13" s="21" t="s">
        <v>249</v>
      </c>
      <c r="T13" s="85" t="s">
        <v>685</v>
      </c>
      <c r="U13"/>
      <c r="V13" s="887" t="s">
        <v>685</v>
      </c>
      <c r="W13" s="887"/>
    </row>
    <row r="14" spans="1:80">
      <c r="A14" s="21">
        <v>1</v>
      </c>
      <c r="E14" s="86"/>
      <c r="F14" s="23"/>
      <c r="G14" s="23"/>
      <c r="H14" s="86"/>
      <c r="I14" s="23"/>
      <c r="J14" s="86"/>
      <c r="K14" s="23"/>
      <c r="L14" s="23"/>
      <c r="M14" s="23"/>
      <c r="N14" s="23"/>
      <c r="O14" s="86"/>
      <c r="P14"/>
      <c r="Q14" s="23"/>
      <c r="R14" s="23"/>
      <c r="S14" s="23"/>
      <c r="T14" s="86"/>
      <c r="U14"/>
      <c r="V14" s="888"/>
      <c r="W14" s="888"/>
      <c r="AE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row>
    <row r="15" spans="1:80">
      <c r="A15" s="21">
        <f>+A14+1</f>
        <v>2</v>
      </c>
      <c r="D15" s="24" t="s">
        <v>250</v>
      </c>
      <c r="E15" s="86"/>
      <c r="F15" s="23"/>
      <c r="G15" s="23"/>
      <c r="H15" s="86"/>
      <c r="I15" s="23"/>
      <c r="J15" s="86"/>
      <c r="K15" s="23"/>
      <c r="L15" s="23"/>
      <c r="M15" s="23"/>
      <c r="N15" s="23"/>
      <c r="O15" s="86"/>
      <c r="P15"/>
      <c r="Q15" s="23"/>
      <c r="R15" s="23"/>
      <c r="S15" s="23"/>
      <c r="T15" s="86"/>
      <c r="U15"/>
      <c r="V15" s="888"/>
      <c r="W15" s="888"/>
      <c r="AE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row>
    <row r="16" spans="1:80">
      <c r="A16" s="21">
        <f t="shared" ref="A16:A17" si="0">+A15+1</f>
        <v>3</v>
      </c>
      <c r="B16" s="25">
        <v>501</v>
      </c>
      <c r="C16" s="25" t="s">
        <v>170</v>
      </c>
      <c r="D16" s="20" t="s">
        <v>246</v>
      </c>
      <c r="E16" s="86">
        <v>60116086.649999999</v>
      </c>
      <c r="F16" s="23"/>
      <c r="G16" s="23"/>
      <c r="H16" s="86">
        <f t="shared" ref="H16:H25" si="1">SUM(E16:G16)</f>
        <v>60116086.649999999</v>
      </c>
      <c r="I16" s="23"/>
      <c r="J16" s="86">
        <f>SUM(H16:I16)</f>
        <v>60116086.649999999</v>
      </c>
      <c r="K16" s="23"/>
      <c r="L16" s="23">
        <f>+'Power cost summary'!C8*1000</f>
        <v>54423071.549999997</v>
      </c>
      <c r="M16" s="23"/>
      <c r="N16" s="23"/>
      <c r="O16" s="86">
        <f t="shared" ref="O16:O25" si="2">SUM(L16:N16)</f>
        <v>54423071.549999997</v>
      </c>
      <c r="P16"/>
      <c r="Q16" s="885">
        <f>+'PSE-WP-BDM updated'!C8*1000</f>
        <v>0</v>
      </c>
      <c r="R16" s="23"/>
      <c r="S16" s="23"/>
      <c r="T16" s="86">
        <f t="shared" ref="T16:T25" si="3">SUM(Q16:S16)</f>
        <v>0</v>
      </c>
      <c r="U16"/>
      <c r="V16" s="888">
        <v>0</v>
      </c>
      <c r="W16" s="888">
        <f>+T16-V16</f>
        <v>0</v>
      </c>
      <c r="AE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row>
    <row r="17" spans="1:80">
      <c r="A17" s="21">
        <f t="shared" si="0"/>
        <v>4</v>
      </c>
      <c r="B17" s="25">
        <v>547</v>
      </c>
      <c r="C17" s="25" t="s">
        <v>170</v>
      </c>
      <c r="D17" s="20" t="s">
        <v>247</v>
      </c>
      <c r="E17" s="86">
        <v>395302192.16000003</v>
      </c>
      <c r="F17" s="23"/>
      <c r="G17" s="23"/>
      <c r="H17" s="86">
        <f t="shared" si="1"/>
        <v>395302192.16000003</v>
      </c>
      <c r="I17" s="23"/>
      <c r="J17" s="86">
        <f t="shared" ref="J17:J25" si="4">SUM(H17:I17)</f>
        <v>395302192.16000003</v>
      </c>
      <c r="K17" s="23"/>
      <c r="L17" s="23">
        <f>+'Power cost summary'!C9*1000</f>
        <v>487447391.50158143</v>
      </c>
      <c r="M17" s="23"/>
      <c r="N17" s="23"/>
      <c r="O17" s="86">
        <f t="shared" si="2"/>
        <v>487447391.50158143</v>
      </c>
      <c r="P17"/>
      <c r="Q17" s="885">
        <f>+'PSE-WP-BDM updated'!C9*1000</f>
        <v>316564372.60764647</v>
      </c>
      <c r="R17" s="23"/>
      <c r="S17" s="23"/>
      <c r="T17" s="86">
        <f t="shared" si="3"/>
        <v>316564372.60764647</v>
      </c>
      <c r="U17"/>
      <c r="V17" s="888">
        <v>528008359.88284308</v>
      </c>
      <c r="W17" s="888">
        <f t="shared" ref="W17:W34" si="5">+T17-V17</f>
        <v>-211443987.27519661</v>
      </c>
      <c r="AE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row>
    <row r="18" spans="1:80">
      <c r="A18" s="21">
        <f>+A17+1</f>
        <v>5</v>
      </c>
      <c r="B18" s="25">
        <v>555</v>
      </c>
      <c r="C18" s="25" t="s">
        <v>170</v>
      </c>
      <c r="D18" s="20" t="s">
        <v>251</v>
      </c>
      <c r="E18" s="86">
        <v>1353664889.1700001</v>
      </c>
      <c r="F18" s="23"/>
      <c r="G18" s="23"/>
      <c r="H18" s="86">
        <f t="shared" si="1"/>
        <v>1353664889.1700001</v>
      </c>
      <c r="I18" s="23">
        <f>+'Summary normalization'!N8</f>
        <v>-75079566.110425502</v>
      </c>
      <c r="J18" s="86">
        <f t="shared" si="4"/>
        <v>1278585323.0595746</v>
      </c>
      <c r="K18" s="23"/>
      <c r="L18" s="23">
        <f>SUM('Power cost summary'!$C$10:$C$13)*1000</f>
        <v>1080835994.0826092</v>
      </c>
      <c r="M18" s="23"/>
      <c r="N18" s="23"/>
      <c r="O18" s="86">
        <f t="shared" si="2"/>
        <v>1080835994.0826092</v>
      </c>
      <c r="P18"/>
      <c r="Q18" s="885">
        <f>SUM('PSE-WP-BDM updated'!$C$10:$C$13)*1000</f>
        <v>1424544353.6571124</v>
      </c>
      <c r="R18" s="23"/>
      <c r="S18" s="23"/>
      <c r="T18" s="86">
        <f t="shared" si="3"/>
        <v>1424544353.6571124</v>
      </c>
      <c r="U18"/>
      <c r="V18" s="888">
        <v>900508396.13767576</v>
      </c>
      <c r="W18" s="888">
        <f t="shared" si="5"/>
        <v>524035957.5194366</v>
      </c>
      <c r="AE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row>
    <row r="19" spans="1:80">
      <c r="A19" s="21">
        <f t="shared" ref="A19:A34" si="6">+A18+1</f>
        <v>6</v>
      </c>
      <c r="B19" s="25">
        <v>555</v>
      </c>
      <c r="C19" s="25" t="s">
        <v>170</v>
      </c>
      <c r="D19" s="1032" t="s">
        <v>1202</v>
      </c>
      <c r="E19" s="86"/>
      <c r="F19" s="23"/>
      <c r="G19" s="23"/>
      <c r="H19" s="86"/>
      <c r="I19" s="23"/>
      <c r="J19" s="86"/>
      <c r="K19" s="23"/>
      <c r="L19" s="23"/>
      <c r="M19" s="23"/>
      <c r="N19" s="23"/>
      <c r="O19" s="86"/>
      <c r="P19"/>
      <c r="Q19" s="885">
        <f>'PSE-WP-BDM updated'!$C$20*1000</f>
        <v>235338707.66571519</v>
      </c>
      <c r="R19" s="23"/>
      <c r="S19" s="23"/>
      <c r="T19" s="86">
        <f t="shared" si="3"/>
        <v>235338707.66571519</v>
      </c>
      <c r="U19"/>
      <c r="V19" s="888"/>
      <c r="W19" s="888">
        <f t="shared" si="5"/>
        <v>235338707.66571519</v>
      </c>
      <c r="AE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row>
    <row r="20" spans="1:80">
      <c r="A20" s="21">
        <f t="shared" si="6"/>
        <v>7</v>
      </c>
      <c r="B20" s="25" t="s">
        <v>699</v>
      </c>
      <c r="C20" s="25" t="s">
        <v>170</v>
      </c>
      <c r="D20" s="20" t="s">
        <v>701</v>
      </c>
      <c r="E20" s="86"/>
      <c r="F20" s="23"/>
      <c r="G20" s="23"/>
      <c r="H20" s="86">
        <f t="shared" si="1"/>
        <v>0</v>
      </c>
      <c r="I20" s="23"/>
      <c r="J20" s="86">
        <f t="shared" si="4"/>
        <v>0</v>
      </c>
      <c r="K20" s="23"/>
      <c r="L20" s="23">
        <f>+'Power cost summary'!C17*1000</f>
        <v>16618234.449275365</v>
      </c>
      <c r="M20" s="23"/>
      <c r="N20" s="23"/>
      <c r="O20" s="86">
        <f t="shared" si="2"/>
        <v>16618234.449275365</v>
      </c>
      <c r="P20"/>
      <c r="Q20" s="885">
        <f>+'PSE-WP-BDM updated'!C17*1000</f>
        <v>19082769.33966374</v>
      </c>
      <c r="R20" s="23"/>
      <c r="S20" s="23"/>
      <c r="T20" s="86">
        <f t="shared" si="3"/>
        <v>19082769.33966374</v>
      </c>
      <c r="U20"/>
      <c r="V20" s="888">
        <v>17082769.34</v>
      </c>
      <c r="W20" s="888">
        <f t="shared" si="5"/>
        <v>1999999.9996637404</v>
      </c>
      <c r="AE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row>
    <row r="21" spans="1:80">
      <c r="A21" s="21">
        <f t="shared" si="6"/>
        <v>8</v>
      </c>
      <c r="B21" s="25">
        <v>557</v>
      </c>
      <c r="C21" s="25" t="s">
        <v>173</v>
      </c>
      <c r="D21" s="20" t="s">
        <v>252</v>
      </c>
      <c r="E21" s="86">
        <v>-4068115.56</v>
      </c>
      <c r="F21" s="23">
        <v>-4108514.92</v>
      </c>
      <c r="G21" s="23">
        <v>-43582093</v>
      </c>
      <c r="H21" s="86">
        <f t="shared" si="1"/>
        <v>-51758723.480000004</v>
      </c>
      <c r="I21" s="23">
        <f>+'Summary normalization'!N9</f>
        <v>69842283.5</v>
      </c>
      <c r="J21" s="86">
        <f t="shared" si="4"/>
        <v>18083560.019999996</v>
      </c>
      <c r="K21" s="23"/>
      <c r="L21" s="23">
        <f>+('Power cost summary'!$C$18*1000)-L22</f>
        <v>22107608.996176846</v>
      </c>
      <c r="M21" s="23">
        <f>-'B&amp;T 557 Forecast'!D14</f>
        <v>-2217118.083955925</v>
      </c>
      <c r="N21" s="23">
        <f>+-'B&amp;T 557 Forecast'!C14</f>
        <v>-657698.02313460829</v>
      </c>
      <c r="O21" s="86">
        <f t="shared" si="2"/>
        <v>19232792.889086314</v>
      </c>
      <c r="P21"/>
      <c r="Q21" s="885">
        <f>+('PSE-WP-BDM updated'!$C$18*1000)-Q22</f>
        <v>23212612.679648239</v>
      </c>
      <c r="R21" s="23">
        <f>-'B&amp;T 557 Forecast'!D15</f>
        <v>-2326763.5712992875</v>
      </c>
      <c r="S21" s="23">
        <f>-'B&amp;T 557 Forecast'!C15</f>
        <v>-690223.85962171608</v>
      </c>
      <c r="T21" s="86">
        <f t="shared" si="3"/>
        <v>20195625.248727236</v>
      </c>
      <c r="U21"/>
      <c r="V21" s="888">
        <v>20195125.829552531</v>
      </c>
      <c r="W21" s="888">
        <f t="shared" si="5"/>
        <v>499.41917470470071</v>
      </c>
      <c r="AE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row>
    <row r="22" spans="1:80">
      <c r="A22" s="21">
        <f t="shared" si="6"/>
        <v>9</v>
      </c>
      <c r="B22" s="25">
        <v>557</v>
      </c>
      <c r="C22" s="25" t="s">
        <v>170</v>
      </c>
      <c r="D22" s="20" t="s">
        <v>253</v>
      </c>
      <c r="E22" s="86">
        <f>+'TY Orders'!B14</f>
        <v>429437.77</v>
      </c>
      <c r="F22" s="23"/>
      <c r="G22" s="23"/>
      <c r="H22" s="86">
        <f t="shared" si="1"/>
        <v>429437.77</v>
      </c>
      <c r="I22" s="23"/>
      <c r="J22" s="86">
        <f t="shared" si="4"/>
        <v>429437.77</v>
      </c>
      <c r="K22" s="23"/>
      <c r="L22" s="23">
        <f>+E22*1.024</f>
        <v>439744.27648</v>
      </c>
      <c r="M22" s="23"/>
      <c r="N22" s="23"/>
      <c r="O22" s="86">
        <f t="shared" si="2"/>
        <v>439744.27648</v>
      </c>
      <c r="P22"/>
      <c r="Q22" s="885">
        <f>+O22*(1+(O22/O21))</f>
        <v>449798.71994081687</v>
      </c>
      <c r="R22" s="23"/>
      <c r="S22" s="23"/>
      <c r="T22" s="86">
        <f t="shared" si="3"/>
        <v>449798.71994081687</v>
      </c>
      <c r="U22"/>
      <c r="V22" s="888">
        <v>450298.13911552</v>
      </c>
      <c r="W22" s="888">
        <f t="shared" si="5"/>
        <v>-499.4191747031291</v>
      </c>
      <c r="AE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row>
    <row r="23" spans="1:80">
      <c r="A23" s="21">
        <f t="shared" si="6"/>
        <v>10</v>
      </c>
      <c r="B23" s="25">
        <v>565</v>
      </c>
      <c r="C23" s="25" t="s">
        <v>170</v>
      </c>
      <c r="D23" s="20" t="s">
        <v>254</v>
      </c>
      <c r="E23" s="86">
        <v>161536441.13999999</v>
      </c>
      <c r="F23" s="23"/>
      <c r="G23" s="23"/>
      <c r="H23" s="86">
        <f t="shared" si="1"/>
        <v>161536441.13999999</v>
      </c>
      <c r="I23" s="23"/>
      <c r="J23" s="86">
        <f t="shared" si="4"/>
        <v>161536441.13999999</v>
      </c>
      <c r="K23" s="23"/>
      <c r="L23" s="23">
        <f>+'Power cost summary'!$C$15*1000</f>
        <v>169429069.24047399</v>
      </c>
      <c r="M23" s="23"/>
      <c r="N23" s="23"/>
      <c r="O23" s="86">
        <f t="shared" si="2"/>
        <v>169429069.24047399</v>
      </c>
      <c r="P23"/>
      <c r="Q23" s="885">
        <f>+'PSE-WP-BDM updated'!$C$15*1000</f>
        <v>229979690.28594294</v>
      </c>
      <c r="R23" s="23"/>
      <c r="S23" s="23"/>
      <c r="T23" s="86">
        <f t="shared" si="3"/>
        <v>229979690.28594294</v>
      </c>
      <c r="U23"/>
      <c r="V23" s="888">
        <v>181359997.36124259</v>
      </c>
      <c r="W23" s="888">
        <f t="shared" si="5"/>
        <v>48619692.92470035</v>
      </c>
      <c r="AE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row>
    <row r="24" spans="1:80">
      <c r="A24" s="21">
        <f t="shared" si="6"/>
        <v>11</v>
      </c>
      <c r="B24" s="25">
        <v>447</v>
      </c>
      <c r="C24" s="25" t="s">
        <v>170</v>
      </c>
      <c r="D24" s="20" t="s">
        <v>2</v>
      </c>
      <c r="E24" s="86">
        <v>-763721180.85000002</v>
      </c>
      <c r="F24" s="23"/>
      <c r="G24" s="23"/>
      <c r="H24" s="86">
        <f t="shared" si="1"/>
        <v>-763721180.85000002</v>
      </c>
      <c r="I24" s="23"/>
      <c r="J24" s="86">
        <f t="shared" si="4"/>
        <v>-763721180.85000002</v>
      </c>
      <c r="K24" s="23"/>
      <c r="L24" s="23">
        <f>+'Power cost summary'!$C$14*1000</f>
        <v>-491570737.79743654</v>
      </c>
      <c r="M24" s="23"/>
      <c r="N24" s="23"/>
      <c r="O24" s="86">
        <f t="shared" si="2"/>
        <v>-491570737.79743654</v>
      </c>
      <c r="P24"/>
      <c r="Q24" s="885">
        <f>+'PSE-WP-BDM updated'!$C$14*1000</f>
        <v>-250631528</v>
      </c>
      <c r="R24" s="23"/>
      <c r="S24" s="23"/>
      <c r="T24" s="86">
        <f t="shared" si="3"/>
        <v>-250631528</v>
      </c>
      <c r="U24"/>
      <c r="V24" s="888">
        <v>-294017488.67691326</v>
      </c>
      <c r="W24" s="888">
        <f t="shared" si="5"/>
        <v>43385960.676913261</v>
      </c>
      <c r="AE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row>
    <row r="25" spans="1:80">
      <c r="A25" s="21">
        <f t="shared" si="6"/>
        <v>12</v>
      </c>
      <c r="B25" s="25">
        <v>456</v>
      </c>
      <c r="C25" s="25" t="s">
        <v>170</v>
      </c>
      <c r="D25" s="20" t="s">
        <v>255</v>
      </c>
      <c r="E25" s="86">
        <f>+'TY Orders'!B11</f>
        <v>-123136513.55999997</v>
      </c>
      <c r="F25" s="23"/>
      <c r="G25" s="23"/>
      <c r="H25" s="86">
        <f t="shared" si="1"/>
        <v>-123136513.55999997</v>
      </c>
      <c r="I25" s="23"/>
      <c r="J25" s="86">
        <f t="shared" si="4"/>
        <v>-123136513.55999997</v>
      </c>
      <c r="K25" s="23"/>
      <c r="L25" s="23">
        <f>+'Power cost summary'!$C$16*1000</f>
        <v>-117968883.09120078</v>
      </c>
      <c r="M25" s="23"/>
      <c r="N25" s="23"/>
      <c r="O25" s="86">
        <f t="shared" si="2"/>
        <v>-117968883.09120078</v>
      </c>
      <c r="P25"/>
      <c r="Q25" s="885">
        <f>+'PSE-WP-BDM updated'!$C$16*1000</f>
        <v>-67515193.328701034</v>
      </c>
      <c r="R25" s="23"/>
      <c r="S25" s="23"/>
      <c r="T25" s="86">
        <f t="shared" si="3"/>
        <v>-67515193.328701034</v>
      </c>
      <c r="U25"/>
      <c r="V25" s="888">
        <v>-117642858.0840046</v>
      </c>
      <c r="W25" s="888">
        <f t="shared" si="5"/>
        <v>50127664.755303562</v>
      </c>
      <c r="AE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row>
    <row r="26" spans="1:80">
      <c r="A26" s="21">
        <f t="shared" si="6"/>
        <v>13</v>
      </c>
      <c r="B26" s="25"/>
      <c r="C26" s="25"/>
      <c r="D26" s="20" t="s">
        <v>178</v>
      </c>
      <c r="E26" s="87">
        <f t="shared" ref="E26:J26" si="7">SUM(E16:E25)</f>
        <v>1080123236.9200001</v>
      </c>
      <c r="F26" s="26">
        <f t="shared" si="7"/>
        <v>-4108514.92</v>
      </c>
      <c r="G26" s="26">
        <f t="shared" si="7"/>
        <v>-43582093</v>
      </c>
      <c r="H26" s="87">
        <f t="shared" si="7"/>
        <v>1032432629</v>
      </c>
      <c r="I26" s="26">
        <f t="shared" si="7"/>
        <v>-5237282.6104255021</v>
      </c>
      <c r="J26" s="87">
        <f t="shared" si="7"/>
        <v>1027195346.3895745</v>
      </c>
      <c r="K26" s="26"/>
      <c r="L26" s="26">
        <f>SUM(L16:L25)</f>
        <v>1221761493.2079594</v>
      </c>
      <c r="M26" s="26">
        <f>SUM(M16:M25)</f>
        <v>-2217118.083955925</v>
      </c>
      <c r="N26" s="26">
        <f>SUM(N16:N25)</f>
        <v>-657698.02313460829</v>
      </c>
      <c r="O26" s="87">
        <f>SUM(O16:O25)</f>
        <v>1218886677.1008687</v>
      </c>
      <c r="P26"/>
      <c r="Q26" s="886">
        <f>SUM(Q16:Q25)</f>
        <v>1931025583.6269689</v>
      </c>
      <c r="R26" s="26">
        <f>SUM(R16:R25)</f>
        <v>-2326763.5712992875</v>
      </c>
      <c r="S26" s="26">
        <f>SUM(S16:S25)</f>
        <v>-690223.85962171608</v>
      </c>
      <c r="T26" s="87">
        <f>SUM(T16:T25)</f>
        <v>1928008596.1960478</v>
      </c>
      <c r="U26"/>
      <c r="V26" s="889">
        <v>1235944599.9295113</v>
      </c>
      <c r="W26" s="889">
        <f t="shared" si="5"/>
        <v>692063996.26653647</v>
      </c>
      <c r="AE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row>
    <row r="27" spans="1:80">
      <c r="A27" s="21">
        <f t="shared" si="6"/>
        <v>14</v>
      </c>
      <c r="B27" s="25"/>
      <c r="C27" s="25"/>
      <c r="D27" s="27" t="s">
        <v>256</v>
      </c>
      <c r="E27" s="89"/>
      <c r="F27" s="23"/>
      <c r="G27" s="82" t="s">
        <v>674</v>
      </c>
      <c r="H27" s="89">
        <f>+Lead!D24-H26</f>
        <v>0</v>
      </c>
      <c r="I27" s="23"/>
      <c r="J27" s="89">
        <f>+Lead!F24-J26</f>
        <v>0</v>
      </c>
      <c r="K27" s="23"/>
      <c r="L27" s="742">
        <f>+'Power cost summary'!$C$19*1000-L26</f>
        <v>0</v>
      </c>
      <c r="M27" s="23"/>
      <c r="N27" s="23"/>
      <c r="O27" s="89">
        <f>+Lead!L24-O26</f>
        <v>0</v>
      </c>
      <c r="P27"/>
      <c r="Q27" s="742">
        <f>+'PSE-WP-BDM updated'!$C$21*1000-Q26</f>
        <v>0</v>
      </c>
      <c r="R27" s="23"/>
      <c r="S27" s="23"/>
      <c r="T27" s="89">
        <f>+Lead!N24-T26</f>
        <v>0</v>
      </c>
      <c r="U27"/>
      <c r="V27" s="890">
        <v>0</v>
      </c>
      <c r="W27" s="890">
        <f t="shared" si="5"/>
        <v>0</v>
      </c>
      <c r="AE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row>
    <row r="28" spans="1:80">
      <c r="A28" s="21">
        <f t="shared" si="6"/>
        <v>15</v>
      </c>
      <c r="B28" s="25"/>
      <c r="C28" s="25"/>
      <c r="D28" s="24" t="s">
        <v>257</v>
      </c>
      <c r="E28" s="86"/>
      <c r="F28" s="23"/>
      <c r="G28" s="23"/>
      <c r="H28" s="86">
        <f t="shared" ref="H28:H33" si="8">SUM(E28:G28)</f>
        <v>0</v>
      </c>
      <c r="I28" s="23"/>
      <c r="J28" s="86"/>
      <c r="K28" s="23"/>
      <c r="L28" s="23"/>
      <c r="M28" s="23"/>
      <c r="N28" s="23"/>
      <c r="O28" s="86"/>
      <c r="P28"/>
      <c r="Q28" s="23"/>
      <c r="R28" s="23"/>
      <c r="S28" s="23"/>
      <c r="T28" s="86"/>
      <c r="U28"/>
      <c r="V28" s="888"/>
      <c r="W28" s="888">
        <f t="shared" si="5"/>
        <v>0</v>
      </c>
      <c r="AE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row>
    <row r="29" spans="1:80">
      <c r="A29" s="21">
        <f t="shared" si="6"/>
        <v>16</v>
      </c>
      <c r="B29" s="25" t="s">
        <v>176</v>
      </c>
      <c r="C29" s="25" t="s">
        <v>173</v>
      </c>
      <c r="D29" s="28" t="s">
        <v>177</v>
      </c>
      <c r="E29" s="86">
        <v>122361883.91000001</v>
      </c>
      <c r="F29" s="23"/>
      <c r="G29" s="23">
        <v>-27007342.370000001</v>
      </c>
      <c r="H29" s="86">
        <f t="shared" si="8"/>
        <v>95354541.540000007</v>
      </c>
      <c r="I29" s="23"/>
      <c r="J29" s="86">
        <f t="shared" ref="J29:J33" si="9">SUM(H29:I29)</f>
        <v>95354541.540000007</v>
      </c>
      <c r="K29" s="23"/>
      <c r="L29" s="23">
        <f>+'MAC-3 Prod O&amp;M Summary'!C26</f>
        <v>112218570.6863748</v>
      </c>
      <c r="M29" s="23">
        <f>+'B&amp;T O&amp;M'!F2</f>
        <v>-10190792.10368894</v>
      </c>
      <c r="N29" s="23">
        <f>+'B&amp;T O&amp;M'!F3</f>
        <v>-2098504.307667959</v>
      </c>
      <c r="O29" s="86">
        <f>SUM(L29:N29)</f>
        <v>99929274.275017902</v>
      </c>
      <c r="P29"/>
      <c r="Q29" s="23">
        <f>+'MAC-3 Prod O&amp;M Summary'!D26</f>
        <v>122174944.97303639</v>
      </c>
      <c r="R29" s="23">
        <f>+'B&amp;T O&amp;M'!G2</f>
        <v>-10545302.676374098</v>
      </c>
      <c r="S29" s="23">
        <f>+'B&amp;T O&amp;M'!G3</f>
        <v>-2171532.5570008564</v>
      </c>
      <c r="T29" s="86">
        <f>SUM(Q29:S29)</f>
        <v>109458109.73966144</v>
      </c>
      <c r="U29"/>
      <c r="V29" s="888">
        <v>109458109.73966144</v>
      </c>
      <c r="W29" s="888">
        <f t="shared" si="5"/>
        <v>0</v>
      </c>
      <c r="AE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row>
    <row r="30" spans="1:80">
      <c r="A30" s="21">
        <f t="shared" si="6"/>
        <v>17</v>
      </c>
      <c r="B30" s="25" t="s">
        <v>176</v>
      </c>
      <c r="C30" s="25" t="s">
        <v>173</v>
      </c>
      <c r="D30" s="20" t="s">
        <v>175</v>
      </c>
      <c r="E30" s="86">
        <f>+'TY Orders'!B34</f>
        <v>785776.45</v>
      </c>
      <c r="F30" s="23"/>
      <c r="G30" s="23"/>
      <c r="H30" s="86">
        <f t="shared" si="8"/>
        <v>785776.45</v>
      </c>
      <c r="I30" s="23"/>
      <c r="J30" s="86">
        <f t="shared" si="9"/>
        <v>785776.45</v>
      </c>
      <c r="K30" s="23"/>
      <c r="L30" s="23">
        <f>+J30</f>
        <v>785776.45</v>
      </c>
      <c r="M30" s="23"/>
      <c r="N30" s="23"/>
      <c r="O30" s="86">
        <f>SUM(L30:N30)</f>
        <v>785776.45</v>
      </c>
      <c r="P30"/>
      <c r="Q30" s="23">
        <f>+O30</f>
        <v>785776.45</v>
      </c>
      <c r="R30" s="23"/>
      <c r="S30" s="23"/>
      <c r="T30" s="86">
        <f>SUM(Q30:S30)</f>
        <v>785776.45</v>
      </c>
      <c r="U30"/>
      <c r="V30" s="888">
        <v>785776.45</v>
      </c>
      <c r="W30" s="888">
        <f t="shared" si="5"/>
        <v>0</v>
      </c>
      <c r="AE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row>
    <row r="31" spans="1:80">
      <c r="A31" s="21">
        <f t="shared" si="6"/>
        <v>18</v>
      </c>
      <c r="B31" s="25" t="s">
        <v>174</v>
      </c>
      <c r="C31" s="25" t="s">
        <v>173</v>
      </c>
      <c r="D31" s="20" t="s">
        <v>172</v>
      </c>
      <c r="E31" s="86">
        <f>+'TY Orders'!B16</f>
        <v>-5118236.8899999997</v>
      </c>
      <c r="F31" s="23"/>
      <c r="G31" s="23"/>
      <c r="H31" s="86">
        <f t="shared" si="8"/>
        <v>-5118236.8899999997</v>
      </c>
      <c r="I31" s="23"/>
      <c r="J31" s="86">
        <f t="shared" si="9"/>
        <v>-5118236.8899999997</v>
      </c>
      <c r="K31" s="23"/>
      <c r="L31" s="23">
        <f>-'Transmission Revenue'!B2</f>
        <v>-7026150.775141296</v>
      </c>
      <c r="M31" s="23"/>
      <c r="N31" s="23"/>
      <c r="O31" s="86">
        <f>SUM(L31:N31)</f>
        <v>-7026150.775141296</v>
      </c>
      <c r="P31"/>
      <c r="Q31" s="23">
        <f>-'Transmission Revenue'!C2</f>
        <v>-7271660.1227595787</v>
      </c>
      <c r="R31" s="23"/>
      <c r="S31" s="23"/>
      <c r="T31" s="86">
        <f>SUM(Q31:S31)</f>
        <v>-7271660.1227595787</v>
      </c>
      <c r="U31"/>
      <c r="V31" s="888">
        <v>-7271660.1227595787</v>
      </c>
      <c r="W31" s="888">
        <f t="shared" si="5"/>
        <v>0</v>
      </c>
      <c r="AE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row>
    <row r="32" spans="1:80">
      <c r="A32" s="21">
        <f t="shared" si="6"/>
        <v>19</v>
      </c>
      <c r="B32" s="25" t="s">
        <v>171</v>
      </c>
      <c r="C32" s="25" t="s">
        <v>170</v>
      </c>
      <c r="D32" s="20" t="s">
        <v>761</v>
      </c>
      <c r="E32" s="86">
        <v>0</v>
      </c>
      <c r="F32" s="23"/>
      <c r="G32" s="23"/>
      <c r="H32" s="86">
        <f t="shared" si="8"/>
        <v>0</v>
      </c>
      <c r="I32" s="23"/>
      <c r="J32" s="86">
        <f t="shared" si="9"/>
        <v>0</v>
      </c>
      <c r="K32" s="23"/>
      <c r="L32" s="23">
        <f>+'557 DR PPAs'!H22</f>
        <v>887435.09292334819</v>
      </c>
      <c r="M32" s="23"/>
      <c r="N32" s="23"/>
      <c r="O32" s="86">
        <f>SUM(L32:N32)</f>
        <v>887435.09292334819</v>
      </c>
      <c r="P32"/>
      <c r="Q32" s="885">
        <f>'Return on PPAs'!F15</f>
        <v>1498806.9128211141</v>
      </c>
      <c r="R32" s="23"/>
      <c r="S32" s="23"/>
      <c r="T32" s="86">
        <f>SUM(Q32:S32)</f>
        <v>1498806.9128211141</v>
      </c>
      <c r="U32"/>
      <c r="V32" s="888">
        <v>917344.71337650809</v>
      </c>
      <c r="W32" s="888">
        <f t="shared" si="5"/>
        <v>581462.19944460597</v>
      </c>
      <c r="AE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row>
    <row r="33" spans="1:80">
      <c r="A33" s="21">
        <f t="shared" si="6"/>
        <v>20</v>
      </c>
      <c r="B33" s="25" t="s">
        <v>171</v>
      </c>
      <c r="C33" s="25" t="s">
        <v>170</v>
      </c>
      <c r="D33" s="20" t="s">
        <v>169</v>
      </c>
      <c r="E33" s="86"/>
      <c r="F33" s="23"/>
      <c r="G33" s="23"/>
      <c r="H33" s="86">
        <f t="shared" si="8"/>
        <v>0</v>
      </c>
      <c r="I33" s="23">
        <f>+'Centralia Equity Kicker'!I32</f>
        <v>4094424</v>
      </c>
      <c r="J33" s="86">
        <f t="shared" si="9"/>
        <v>4094424</v>
      </c>
      <c r="K33" s="23"/>
      <c r="L33" s="23">
        <f>+'Centralia Equity Kicker'!I33</f>
        <v>3232440</v>
      </c>
      <c r="M33" s="23"/>
      <c r="N33" s="23"/>
      <c r="O33" s="86">
        <f>SUM(L33:N33)</f>
        <v>3232440</v>
      </c>
      <c r="P33"/>
      <c r="Q33" s="23">
        <f>+'Centralia Equity Kicker'!I34</f>
        <v>0</v>
      </c>
      <c r="R33" s="23"/>
      <c r="S33" s="23"/>
      <c r="T33" s="86">
        <f>SUM(Q33:S33)</f>
        <v>0</v>
      </c>
      <c r="U33"/>
      <c r="V33" s="888">
        <v>0</v>
      </c>
      <c r="W33" s="888">
        <f t="shared" si="5"/>
        <v>0</v>
      </c>
      <c r="AE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row>
    <row r="34" spans="1:80" ht="13.5" thickBot="1">
      <c r="A34" s="21">
        <f t="shared" si="6"/>
        <v>21</v>
      </c>
      <c r="B34" s="25"/>
      <c r="C34" s="25"/>
      <c r="D34" s="20" t="s">
        <v>168</v>
      </c>
      <c r="E34" s="88">
        <f>+E26+SUM(E29:E33)</f>
        <v>1198152660.3900001</v>
      </c>
      <c r="F34" s="29">
        <f t="shared" ref="F34:O34" si="10">+F26+SUM(F29:F33)</f>
        <v>-4108514.92</v>
      </c>
      <c r="G34" s="29">
        <f t="shared" si="10"/>
        <v>-70589435.370000005</v>
      </c>
      <c r="H34" s="88">
        <f t="shared" si="10"/>
        <v>1123454710.0999999</v>
      </c>
      <c r="I34" s="29">
        <f t="shared" si="10"/>
        <v>-1142858.6104255021</v>
      </c>
      <c r="J34" s="88">
        <f t="shared" si="10"/>
        <v>1122311851.4895744</v>
      </c>
      <c r="K34" s="29">
        <f t="shared" si="10"/>
        <v>0</v>
      </c>
      <c r="L34" s="29">
        <f t="shared" si="10"/>
        <v>1331859564.6621163</v>
      </c>
      <c r="M34" s="29">
        <f t="shared" si="10"/>
        <v>-12407910.187644865</v>
      </c>
      <c r="N34" s="29">
        <f t="shared" si="10"/>
        <v>-2756202.3308025673</v>
      </c>
      <c r="O34" s="88">
        <f t="shared" si="10"/>
        <v>1316695452.1436687</v>
      </c>
      <c r="P34"/>
      <c r="Q34" s="29">
        <f t="shared" ref="Q34:T34" si="11">+Q26+SUM(Q29:Q33)</f>
        <v>2048213451.8400669</v>
      </c>
      <c r="R34" s="29">
        <f t="shared" si="11"/>
        <v>-12872066.247673385</v>
      </c>
      <c r="S34" s="29">
        <f t="shared" si="11"/>
        <v>-2861756.4166225726</v>
      </c>
      <c r="T34" s="88">
        <f t="shared" si="11"/>
        <v>2032479629.1757708</v>
      </c>
      <c r="U34"/>
      <c r="V34" s="891">
        <v>1339834170.7097898</v>
      </c>
      <c r="W34" s="891">
        <f t="shared" si="5"/>
        <v>692645458.46598101</v>
      </c>
      <c r="AE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row>
    <row r="35" spans="1:80" ht="13.5" thickTop="1">
      <c r="B35"/>
      <c r="C35"/>
      <c r="D35"/>
      <c r="E35"/>
      <c r="F35"/>
      <c r="G35" s="82" t="s">
        <v>674</v>
      </c>
      <c r="H35" s="84">
        <f>+Lead!D32-H34</f>
        <v>0</v>
      </c>
      <c r="I35"/>
      <c r="J35" s="84">
        <f>+Lead!F32-J34</f>
        <v>0</v>
      </c>
      <c r="K35"/>
      <c r="L35"/>
      <c r="M35"/>
      <c r="N35"/>
      <c r="O35" s="84">
        <f>+Lead!L32-O34</f>
        <v>0</v>
      </c>
      <c r="P35"/>
      <c r="Q35" s="83"/>
      <c r="R35" s="23"/>
      <c r="T35" s="84">
        <f>+Lead!N32-T34</f>
        <v>0</v>
      </c>
      <c r="U35" s="23"/>
      <c r="V35" s="84">
        <v>0</v>
      </c>
      <c r="AE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row>
    <row r="36" spans="1:80" customFormat="1"/>
    <row r="37" spans="1:80" customFormat="1"/>
    <row r="38" spans="1:80" customFormat="1"/>
    <row r="39" spans="1:80" customFormat="1"/>
    <row r="40" spans="1:80" customFormat="1"/>
    <row r="41" spans="1:80" customFormat="1"/>
    <row r="42" spans="1:80" customFormat="1"/>
    <row r="43" spans="1:80" customFormat="1"/>
    <row r="44" spans="1:80" customFormat="1"/>
    <row r="45" spans="1:80" customFormat="1"/>
    <row r="46" spans="1:80" customFormat="1"/>
    <row r="47" spans="1:80" customFormat="1"/>
    <row r="48" spans="1:80"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spans="4:21" customFormat="1"/>
    <row r="114" spans="4:21" customFormat="1"/>
    <row r="115" spans="4:21" customFormat="1"/>
    <row r="116" spans="4:21" customFormat="1"/>
    <row r="117" spans="4:21" customFormat="1"/>
    <row r="118" spans="4:21" customFormat="1"/>
    <row r="119" spans="4:21">
      <c r="D119"/>
      <c r="E119"/>
      <c r="F119"/>
      <c r="G119"/>
      <c r="H119"/>
      <c r="I119"/>
      <c r="J119"/>
      <c r="K119"/>
      <c r="L119"/>
      <c r="M119"/>
      <c r="N119"/>
      <c r="O119"/>
      <c r="P119"/>
      <c r="Q119"/>
      <c r="R119"/>
      <c r="U119"/>
    </row>
    <row r="120" spans="4:21">
      <c r="D120"/>
      <c r="E120"/>
      <c r="F120"/>
      <c r="G120"/>
      <c r="H120"/>
      <c r="I120"/>
      <c r="J120"/>
      <c r="K120"/>
      <c r="L120"/>
      <c r="M120"/>
      <c r="N120"/>
      <c r="O120"/>
      <c r="P120"/>
      <c r="Q120"/>
      <c r="R120"/>
      <c r="U120"/>
    </row>
    <row r="121" spans="4:21">
      <c r="D121"/>
      <c r="E121"/>
      <c r="F121"/>
      <c r="G121"/>
      <c r="H121"/>
      <c r="I121"/>
      <c r="J121"/>
      <c r="K121"/>
      <c r="L121"/>
      <c r="M121"/>
      <c r="N121"/>
      <c r="O121"/>
      <c r="P121"/>
      <c r="Q121"/>
      <c r="R121"/>
      <c r="U121"/>
    </row>
    <row r="122" spans="4:21">
      <c r="D122"/>
      <c r="E122"/>
      <c r="F122"/>
      <c r="G122"/>
      <c r="H122"/>
      <c r="I122"/>
      <c r="J122"/>
      <c r="K122"/>
      <c r="L122"/>
      <c r="M122"/>
      <c r="N122"/>
      <c r="O122"/>
      <c r="P122"/>
      <c r="Q122"/>
      <c r="R122"/>
      <c r="U122"/>
    </row>
    <row r="123" spans="4:21">
      <c r="D123"/>
      <c r="E123"/>
      <c r="F123"/>
      <c r="G123"/>
      <c r="H123"/>
      <c r="I123"/>
      <c r="J123"/>
      <c r="K123"/>
      <c r="L123"/>
      <c r="M123"/>
      <c r="N123"/>
      <c r="O123"/>
      <c r="P123"/>
      <c r="Q123"/>
      <c r="R123"/>
      <c r="U123"/>
    </row>
    <row r="124" spans="4:21">
      <c r="D124"/>
      <c r="E124"/>
      <c r="F124"/>
      <c r="G124"/>
      <c r="H124"/>
      <c r="I124"/>
      <c r="J124"/>
      <c r="K124"/>
      <c r="L124"/>
      <c r="M124"/>
      <c r="N124"/>
      <c r="O124"/>
      <c r="P124"/>
      <c r="Q124"/>
      <c r="R124"/>
      <c r="U124"/>
    </row>
    <row r="125" spans="4:21">
      <c r="D125"/>
      <c r="E125"/>
      <c r="F125"/>
      <c r="G125"/>
      <c r="H125"/>
      <c r="I125"/>
      <c r="J125"/>
      <c r="K125"/>
      <c r="L125"/>
      <c r="M125"/>
      <c r="N125"/>
      <c r="O125"/>
      <c r="P125"/>
      <c r="Q125"/>
      <c r="R125"/>
      <c r="U125"/>
    </row>
    <row r="126" spans="4:21">
      <c r="D126"/>
      <c r="E126"/>
      <c r="F126"/>
      <c r="G126"/>
      <c r="H126"/>
      <c r="I126"/>
      <c r="J126"/>
      <c r="K126"/>
      <c r="L126"/>
      <c r="M126"/>
      <c r="N126"/>
      <c r="O126"/>
      <c r="P126"/>
      <c r="Q126"/>
      <c r="R126"/>
      <c r="U126"/>
    </row>
    <row r="127" spans="4:21">
      <c r="D127"/>
      <c r="E127"/>
      <c r="F127"/>
      <c r="G127"/>
      <c r="H127"/>
      <c r="I127"/>
      <c r="J127"/>
      <c r="K127"/>
      <c r="L127"/>
      <c r="M127"/>
      <c r="N127"/>
      <c r="O127"/>
      <c r="P127"/>
      <c r="Q127"/>
      <c r="R127"/>
      <c r="U127"/>
    </row>
    <row r="128" spans="4:21">
      <c r="D128"/>
      <c r="E128"/>
      <c r="F128"/>
      <c r="G128"/>
      <c r="H128"/>
      <c r="I128"/>
      <c r="J128"/>
      <c r="K128"/>
      <c r="L128"/>
      <c r="M128"/>
      <c r="N128"/>
      <c r="O128"/>
      <c r="P128"/>
      <c r="Q128"/>
      <c r="R128"/>
      <c r="U128"/>
    </row>
    <row r="129" spans="4:21">
      <c r="D129"/>
      <c r="E129"/>
      <c r="F129"/>
      <c r="G129"/>
      <c r="H129"/>
      <c r="I129"/>
      <c r="J129"/>
      <c r="K129"/>
      <c r="L129"/>
      <c r="M129"/>
      <c r="N129"/>
      <c r="O129"/>
      <c r="P129"/>
      <c r="Q129"/>
      <c r="R129"/>
      <c r="U129"/>
    </row>
    <row r="130" spans="4:21">
      <c r="D130"/>
      <c r="E130"/>
      <c r="F130"/>
      <c r="G130"/>
      <c r="H130"/>
      <c r="I130"/>
      <c r="J130"/>
      <c r="K130"/>
      <c r="L130"/>
      <c r="M130"/>
      <c r="N130"/>
      <c r="O130"/>
      <c r="P130"/>
      <c r="Q130"/>
      <c r="R130"/>
      <c r="U130"/>
    </row>
  </sheetData>
  <printOptions horizontalCentered="1"/>
  <pageMargins left="0.2" right="0.2" top="0.75" bottom="0.75" header="0.3" footer="0.3"/>
  <pageSetup scale="89" orientation="landscape" r:id="rId1"/>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79998168889431442"/>
  </sheetPr>
  <dimension ref="A2:O92"/>
  <sheetViews>
    <sheetView zoomScale="80" zoomScaleNormal="80" workbookViewId="0">
      <selection activeCell="C59" sqref="C59"/>
    </sheetView>
  </sheetViews>
  <sheetFormatPr defaultColWidth="9.140625" defaultRowHeight="12.75"/>
  <cols>
    <col min="1" max="1" width="32.5703125" style="232" bestFit="1" customWidth="1"/>
    <col min="2" max="2" width="25.140625" style="232" bestFit="1" customWidth="1"/>
    <col min="3" max="3" width="14.85546875" style="232" customWidth="1"/>
    <col min="4" max="8" width="13.42578125" style="232" bestFit="1" customWidth="1"/>
    <col min="9" max="10" width="14" style="232" bestFit="1" customWidth="1"/>
    <col min="11" max="13" width="16.85546875" style="231" bestFit="1" customWidth="1"/>
    <col min="14" max="14" width="13.42578125" style="231" bestFit="1" customWidth="1"/>
    <col min="15" max="15" width="15.140625" style="231" bestFit="1" customWidth="1"/>
    <col min="16" max="16" width="16.5703125" style="231" bestFit="1" customWidth="1"/>
    <col min="17" max="16384" width="9.140625" style="231"/>
  </cols>
  <sheetData>
    <row r="2" spans="1:15">
      <c r="A2" s="298" t="s">
        <v>72</v>
      </c>
    </row>
    <row r="3" spans="1:15">
      <c r="A3" s="262" t="s">
        <v>73</v>
      </c>
      <c r="B3" s="263"/>
      <c r="C3" s="262" t="s">
        <v>74</v>
      </c>
      <c r="D3" s="263"/>
      <c r="E3" s="263"/>
      <c r="F3" s="263"/>
      <c r="G3" s="263"/>
      <c r="H3" s="263"/>
      <c r="I3" s="263"/>
      <c r="J3" s="263"/>
      <c r="K3" s="263"/>
      <c r="L3" s="263"/>
      <c r="M3" s="263"/>
      <c r="N3" s="263"/>
      <c r="O3" s="267"/>
    </row>
    <row r="4" spans="1:15">
      <c r="A4" s="262" t="s">
        <v>75</v>
      </c>
      <c r="B4" s="262" t="s">
        <v>76</v>
      </c>
      <c r="C4" s="266">
        <f>'Summary normalization'!B4</f>
        <v>44927</v>
      </c>
      <c r="D4" s="265">
        <f>'Summary normalization'!C4</f>
        <v>44958</v>
      </c>
      <c r="E4" s="265">
        <f>'Summary normalization'!D4</f>
        <v>44986</v>
      </c>
      <c r="F4" s="265">
        <f>'Summary normalization'!E4</f>
        <v>45017</v>
      </c>
      <c r="G4" s="265">
        <f>'Summary normalization'!F4</f>
        <v>45047</v>
      </c>
      <c r="H4" s="265">
        <f>'Summary normalization'!G4</f>
        <v>45078</v>
      </c>
      <c r="I4" s="265">
        <f>'Summary normalization'!H4</f>
        <v>44743</v>
      </c>
      <c r="J4" s="265">
        <f>'Summary normalization'!I4</f>
        <v>44774</v>
      </c>
      <c r="K4" s="265">
        <f>'Summary normalization'!J4</f>
        <v>44805</v>
      </c>
      <c r="L4" s="265">
        <f>'Summary normalization'!K4</f>
        <v>44835</v>
      </c>
      <c r="M4" s="265">
        <f>'Summary normalization'!L4</f>
        <v>44866</v>
      </c>
      <c r="N4" s="265">
        <f>'Summary normalization'!M4</f>
        <v>44896</v>
      </c>
      <c r="O4" s="264" t="s">
        <v>89</v>
      </c>
    </row>
    <row r="5" spans="1:15">
      <c r="A5" s="291" t="s">
        <v>90</v>
      </c>
      <c r="B5" s="291" t="s">
        <v>91</v>
      </c>
      <c r="C5" s="290">
        <v>0</v>
      </c>
      <c r="D5" s="288">
        <v>0</v>
      </c>
      <c r="E5" s="288">
        <v>0</v>
      </c>
      <c r="F5" s="288">
        <v>0</v>
      </c>
      <c r="G5" s="288">
        <v>0</v>
      </c>
      <c r="H5" s="289">
        <v>0</v>
      </c>
      <c r="I5" s="288">
        <v>0</v>
      </c>
      <c r="J5" s="288">
        <v>0</v>
      </c>
      <c r="K5" s="288">
        <v>0</v>
      </c>
      <c r="L5" s="288">
        <v>0</v>
      </c>
      <c r="M5" s="288">
        <v>0</v>
      </c>
      <c r="N5" s="288">
        <v>0</v>
      </c>
      <c r="O5" s="287"/>
    </row>
    <row r="6" spans="1:15">
      <c r="A6" s="297"/>
      <c r="B6" s="296" t="s">
        <v>92</v>
      </c>
      <c r="C6" s="295">
        <v>0</v>
      </c>
      <c r="D6" s="293">
        <v>0</v>
      </c>
      <c r="E6" s="293">
        <v>0</v>
      </c>
      <c r="F6" s="293">
        <v>0</v>
      </c>
      <c r="G6" s="293">
        <v>0</v>
      </c>
      <c r="H6" s="294">
        <v>0</v>
      </c>
      <c r="I6" s="293">
        <v>0</v>
      </c>
      <c r="J6" s="293">
        <v>0</v>
      </c>
      <c r="K6" s="293">
        <v>0</v>
      </c>
      <c r="L6" s="293">
        <v>0</v>
      </c>
      <c r="M6" s="293">
        <v>0</v>
      </c>
      <c r="N6" s="293">
        <v>0</v>
      </c>
      <c r="O6" s="292"/>
    </row>
    <row r="7" spans="1:15">
      <c r="A7" s="297"/>
      <c r="B7" s="296" t="s">
        <v>93</v>
      </c>
      <c r="C7" s="295">
        <v>0</v>
      </c>
      <c r="D7" s="293">
        <v>0</v>
      </c>
      <c r="E7" s="293">
        <v>0</v>
      </c>
      <c r="F7" s="293">
        <v>0</v>
      </c>
      <c r="G7" s="293">
        <v>0</v>
      </c>
      <c r="H7" s="294">
        <v>0</v>
      </c>
      <c r="I7" s="293">
        <v>0</v>
      </c>
      <c r="J7" s="293">
        <v>0</v>
      </c>
      <c r="K7" s="293">
        <v>0</v>
      </c>
      <c r="L7" s="293">
        <v>0</v>
      </c>
      <c r="M7" s="293">
        <v>0</v>
      </c>
      <c r="N7" s="293">
        <v>0</v>
      </c>
      <c r="O7" s="292"/>
    </row>
    <row r="8" spans="1:15">
      <c r="A8" s="297"/>
      <c r="B8" s="296" t="s">
        <v>94</v>
      </c>
      <c r="C8" s="295">
        <v>0</v>
      </c>
      <c r="D8" s="293">
        <v>0</v>
      </c>
      <c r="E8" s="293">
        <v>0</v>
      </c>
      <c r="F8" s="293">
        <v>0</v>
      </c>
      <c r="G8" s="293">
        <v>0</v>
      </c>
      <c r="H8" s="294">
        <v>0</v>
      </c>
      <c r="I8" s="293">
        <v>0</v>
      </c>
      <c r="J8" s="293">
        <v>0</v>
      </c>
      <c r="K8" s="293">
        <v>0</v>
      </c>
      <c r="L8" s="293">
        <v>0</v>
      </c>
      <c r="M8" s="293">
        <v>0</v>
      </c>
      <c r="N8" s="293">
        <v>0</v>
      </c>
      <c r="O8" s="292"/>
    </row>
    <row r="9" spans="1:15">
      <c r="A9" s="297"/>
      <c r="B9" s="296" t="s">
        <v>95</v>
      </c>
      <c r="C9" s="295">
        <v>0</v>
      </c>
      <c r="D9" s="293">
        <v>0</v>
      </c>
      <c r="E9" s="293">
        <v>0</v>
      </c>
      <c r="F9" s="293">
        <v>0</v>
      </c>
      <c r="G9" s="293">
        <v>0</v>
      </c>
      <c r="H9" s="294">
        <v>0</v>
      </c>
      <c r="I9" s="293">
        <v>0</v>
      </c>
      <c r="J9" s="293">
        <v>0</v>
      </c>
      <c r="K9" s="293">
        <v>0</v>
      </c>
      <c r="L9" s="293">
        <v>0</v>
      </c>
      <c r="M9" s="293">
        <v>0</v>
      </c>
      <c r="N9" s="293">
        <v>0</v>
      </c>
      <c r="O9" s="292"/>
    </row>
    <row r="10" spans="1:15">
      <c r="A10" s="297"/>
      <c r="B10" s="296" t="s">
        <v>96</v>
      </c>
      <c r="C10" s="295">
        <v>0</v>
      </c>
      <c r="D10" s="293">
        <v>0</v>
      </c>
      <c r="E10" s="293">
        <v>0</v>
      </c>
      <c r="F10" s="293">
        <v>0</v>
      </c>
      <c r="G10" s="293">
        <v>0</v>
      </c>
      <c r="H10" s="294">
        <v>0</v>
      </c>
      <c r="I10" s="293">
        <v>0</v>
      </c>
      <c r="J10" s="293">
        <v>0</v>
      </c>
      <c r="K10" s="293">
        <v>0</v>
      </c>
      <c r="L10" s="293">
        <v>0</v>
      </c>
      <c r="M10" s="293">
        <v>0</v>
      </c>
      <c r="N10" s="293">
        <v>0</v>
      </c>
      <c r="O10" s="292"/>
    </row>
    <row r="11" spans="1:15">
      <c r="A11" s="297"/>
      <c r="B11" s="296" t="s">
        <v>97</v>
      </c>
      <c r="C11" s="295">
        <v>133978000</v>
      </c>
      <c r="D11" s="293">
        <v>122554000</v>
      </c>
      <c r="E11" s="293">
        <v>103872000</v>
      </c>
      <c r="F11" s="293">
        <v>88547000</v>
      </c>
      <c r="G11" s="293">
        <v>217951000</v>
      </c>
      <c r="H11" s="294">
        <v>133397000</v>
      </c>
      <c r="I11" s="293">
        <v>214225000</v>
      </c>
      <c r="J11" s="293">
        <v>183614000</v>
      </c>
      <c r="K11" s="293">
        <v>108974000</v>
      </c>
      <c r="L11" s="293">
        <v>91354000</v>
      </c>
      <c r="M11" s="293">
        <v>145061000</v>
      </c>
      <c r="N11" s="293">
        <v>145060000</v>
      </c>
      <c r="O11" s="292">
        <f>SUM(C11:N11)</f>
        <v>1688587000</v>
      </c>
    </row>
    <row r="12" spans="1:15">
      <c r="A12" s="297"/>
      <c r="B12" s="296" t="s">
        <v>98</v>
      </c>
      <c r="C12" s="295">
        <v>0</v>
      </c>
      <c r="D12" s="293">
        <v>0</v>
      </c>
      <c r="E12" s="293">
        <v>0</v>
      </c>
      <c r="F12" s="293">
        <v>0</v>
      </c>
      <c r="G12" s="293">
        <v>0</v>
      </c>
      <c r="H12" s="294">
        <v>0</v>
      </c>
      <c r="I12" s="293">
        <v>0</v>
      </c>
      <c r="J12" s="293">
        <v>0</v>
      </c>
      <c r="K12" s="293">
        <v>0</v>
      </c>
      <c r="L12" s="293">
        <v>0</v>
      </c>
      <c r="M12" s="293">
        <v>0</v>
      </c>
      <c r="N12" s="293">
        <v>0</v>
      </c>
      <c r="O12" s="292">
        <f>SUM(C12:N12)</f>
        <v>0</v>
      </c>
    </row>
    <row r="13" spans="1:15">
      <c r="A13" s="297"/>
      <c r="B13" s="296" t="s">
        <v>99</v>
      </c>
      <c r="C13" s="295">
        <v>0</v>
      </c>
      <c r="D13" s="293">
        <v>0</v>
      </c>
      <c r="E13" s="293">
        <v>0</v>
      </c>
      <c r="F13" s="293">
        <v>0</v>
      </c>
      <c r="G13" s="293">
        <v>0</v>
      </c>
      <c r="H13" s="294">
        <v>0</v>
      </c>
      <c r="I13" s="293">
        <v>0</v>
      </c>
      <c r="J13" s="293">
        <v>0</v>
      </c>
      <c r="K13" s="293">
        <v>0</v>
      </c>
      <c r="L13" s="293">
        <v>0</v>
      </c>
      <c r="M13" s="293">
        <v>0</v>
      </c>
      <c r="N13" s="293">
        <v>0</v>
      </c>
      <c r="O13" s="292"/>
    </row>
    <row r="14" spans="1:15">
      <c r="A14" s="297"/>
      <c r="B14" s="296" t="s">
        <v>100</v>
      </c>
      <c r="C14" s="295">
        <v>0</v>
      </c>
      <c r="D14" s="293">
        <v>0</v>
      </c>
      <c r="E14" s="293">
        <v>0</v>
      </c>
      <c r="F14" s="293">
        <v>0</v>
      </c>
      <c r="G14" s="293">
        <v>0</v>
      </c>
      <c r="H14" s="294">
        <v>0</v>
      </c>
      <c r="I14" s="293">
        <v>0</v>
      </c>
      <c r="J14" s="293">
        <v>0</v>
      </c>
      <c r="K14" s="293">
        <v>0</v>
      </c>
      <c r="L14" s="293">
        <v>0</v>
      </c>
      <c r="M14" s="293">
        <v>0</v>
      </c>
      <c r="N14" s="293">
        <v>0</v>
      </c>
      <c r="O14" s="292"/>
    </row>
    <row r="15" spans="1:15">
      <c r="A15" s="297"/>
      <c r="B15" s="296" t="s">
        <v>101</v>
      </c>
      <c r="C15" s="295">
        <v>61006000</v>
      </c>
      <c r="D15" s="293">
        <v>54949000</v>
      </c>
      <c r="E15" s="293">
        <v>48132000</v>
      </c>
      <c r="F15" s="293">
        <v>39163000</v>
      </c>
      <c r="G15" s="293">
        <v>63550000</v>
      </c>
      <c r="H15" s="294">
        <v>50482000</v>
      </c>
      <c r="I15" s="293">
        <v>77499000</v>
      </c>
      <c r="J15" s="293">
        <v>70629000</v>
      </c>
      <c r="K15" s="293">
        <v>47483000</v>
      </c>
      <c r="L15" s="293">
        <v>40878000</v>
      </c>
      <c r="M15" s="293">
        <v>63060000</v>
      </c>
      <c r="N15" s="293">
        <v>64703000</v>
      </c>
      <c r="O15" s="292">
        <f t="shared" ref="O15:O23" si="0">SUM(C15:N15)</f>
        <v>681534000</v>
      </c>
    </row>
    <row r="16" spans="1:15">
      <c r="A16" s="291" t="s">
        <v>102</v>
      </c>
      <c r="B16" s="291" t="s">
        <v>103</v>
      </c>
      <c r="C16" s="290">
        <v>-3870000</v>
      </c>
      <c r="D16" s="288">
        <v>-3476000</v>
      </c>
      <c r="E16" s="288">
        <v>-3888000</v>
      </c>
      <c r="F16" s="288">
        <v>-3725000</v>
      </c>
      <c r="G16" s="288">
        <v>-4016000</v>
      </c>
      <c r="H16" s="289">
        <v>-3868000</v>
      </c>
      <c r="I16" s="288">
        <v>-7987000</v>
      </c>
      <c r="J16" s="288">
        <v>-8293000</v>
      </c>
      <c r="K16" s="288">
        <v>-7986000</v>
      </c>
      <c r="L16" s="288">
        <v>-7987000</v>
      </c>
      <c r="M16" s="288">
        <v>-7986000</v>
      </c>
      <c r="N16" s="288">
        <v>-4008000</v>
      </c>
      <c r="O16" s="287">
        <f t="shared" si="0"/>
        <v>-67090000</v>
      </c>
    </row>
    <row r="17" spans="1:15">
      <c r="A17" s="291" t="s">
        <v>104</v>
      </c>
      <c r="B17" s="291" t="s">
        <v>103</v>
      </c>
      <c r="C17" s="290">
        <v>-7986000</v>
      </c>
      <c r="D17" s="288">
        <v>-7372000</v>
      </c>
      <c r="E17" s="288">
        <v>-8365000</v>
      </c>
      <c r="F17" s="288">
        <v>-7680000</v>
      </c>
      <c r="G17" s="288">
        <v>-8293000</v>
      </c>
      <c r="H17" s="289">
        <v>-7986000</v>
      </c>
      <c r="I17" s="288">
        <v>-3877000</v>
      </c>
      <c r="J17" s="288">
        <v>-4013000</v>
      </c>
      <c r="K17" s="288">
        <v>-3866000</v>
      </c>
      <c r="L17" s="288">
        <v>-3877000</v>
      </c>
      <c r="M17" s="288">
        <v>-3866000</v>
      </c>
      <c r="N17" s="288">
        <v>-8301000</v>
      </c>
      <c r="O17" s="287">
        <f t="shared" si="0"/>
        <v>-75482000</v>
      </c>
    </row>
    <row r="18" spans="1:15">
      <c r="A18" s="291" t="s">
        <v>105</v>
      </c>
      <c r="B18" s="291" t="s">
        <v>106</v>
      </c>
      <c r="C18" s="290">
        <v>79140000</v>
      </c>
      <c r="D18" s="288">
        <v>73925000</v>
      </c>
      <c r="E18" s="288">
        <v>69364000</v>
      </c>
      <c r="F18" s="288">
        <v>59757000</v>
      </c>
      <c r="G18" s="288">
        <v>136810000</v>
      </c>
      <c r="H18" s="289">
        <v>98571000</v>
      </c>
      <c r="I18" s="288">
        <v>158773000</v>
      </c>
      <c r="J18" s="288">
        <v>147396000</v>
      </c>
      <c r="K18" s="288">
        <v>73354000</v>
      </c>
      <c r="L18" s="288">
        <v>61094000</v>
      </c>
      <c r="M18" s="288">
        <v>97354000</v>
      </c>
      <c r="N18" s="288">
        <v>84867000</v>
      </c>
      <c r="O18" s="287">
        <f t="shared" si="0"/>
        <v>1140405000</v>
      </c>
    </row>
    <row r="19" spans="1:15">
      <c r="A19" s="291" t="s">
        <v>107</v>
      </c>
      <c r="B19" s="291" t="s">
        <v>106</v>
      </c>
      <c r="C19" s="290">
        <v>32427000</v>
      </c>
      <c r="D19" s="288">
        <v>30243000</v>
      </c>
      <c r="E19" s="288">
        <v>23161000</v>
      </c>
      <c r="F19" s="288">
        <v>17737000</v>
      </c>
      <c r="G19" s="288">
        <v>45229000</v>
      </c>
      <c r="H19" s="289">
        <v>28029000</v>
      </c>
      <c r="I19" s="288">
        <v>48084000</v>
      </c>
      <c r="J19" s="288">
        <v>44546000</v>
      </c>
      <c r="K19" s="288">
        <v>27098000</v>
      </c>
      <c r="L19" s="288">
        <v>20584000</v>
      </c>
      <c r="M19" s="288">
        <v>31192000</v>
      </c>
      <c r="N19" s="288">
        <v>36665000</v>
      </c>
      <c r="O19" s="287">
        <f t="shared" si="0"/>
        <v>384995000</v>
      </c>
    </row>
    <row r="20" spans="1:15">
      <c r="A20" s="286" t="s">
        <v>108</v>
      </c>
      <c r="B20" s="286" t="s">
        <v>109</v>
      </c>
      <c r="C20" s="285">
        <v>5925000</v>
      </c>
      <c r="D20" s="283">
        <v>8898000</v>
      </c>
      <c r="E20" s="283">
        <v>8787000</v>
      </c>
      <c r="F20" s="283">
        <v>10241000</v>
      </c>
      <c r="G20" s="283">
        <v>14451000</v>
      </c>
      <c r="H20" s="284">
        <v>15797000</v>
      </c>
      <c r="I20" s="283">
        <v>14586000</v>
      </c>
      <c r="J20" s="283">
        <v>14045000</v>
      </c>
      <c r="K20" s="283">
        <v>10135000</v>
      </c>
      <c r="L20" s="283">
        <v>6692000</v>
      </c>
      <c r="M20" s="283">
        <v>6370000</v>
      </c>
      <c r="N20" s="283">
        <v>5197000</v>
      </c>
      <c r="O20" s="282">
        <f t="shared" si="0"/>
        <v>121124000</v>
      </c>
    </row>
    <row r="21" spans="1:15">
      <c r="A21" s="286" t="s">
        <v>774</v>
      </c>
      <c r="B21" s="286" t="s">
        <v>109</v>
      </c>
      <c r="C21" s="285">
        <v>57921000</v>
      </c>
      <c r="D21" s="283">
        <v>61308000</v>
      </c>
      <c r="E21" s="283">
        <v>48277000</v>
      </c>
      <c r="F21" s="283">
        <v>49341000</v>
      </c>
      <c r="G21" s="283">
        <v>64307000</v>
      </c>
      <c r="H21" s="284">
        <v>71891000</v>
      </c>
      <c r="I21" s="283">
        <v>0</v>
      </c>
      <c r="J21" s="283">
        <v>0</v>
      </c>
      <c r="K21" s="283">
        <v>0</v>
      </c>
      <c r="L21" s="283">
        <v>0</v>
      </c>
      <c r="M21" s="283">
        <v>0</v>
      </c>
      <c r="N21" s="283">
        <v>0</v>
      </c>
      <c r="O21" s="282">
        <f t="shared" si="0"/>
        <v>353045000</v>
      </c>
    </row>
    <row r="22" spans="1:15">
      <c r="A22" s="286" t="s">
        <v>773</v>
      </c>
      <c r="B22" s="286" t="s">
        <v>109</v>
      </c>
      <c r="C22" s="285">
        <v>98106250</v>
      </c>
      <c r="D22" s="283">
        <v>146604290</v>
      </c>
      <c r="E22" s="283">
        <v>117569000</v>
      </c>
      <c r="F22" s="283">
        <v>126354000</v>
      </c>
      <c r="G22" s="283">
        <v>97646150</v>
      </c>
      <c r="H22" s="284">
        <v>66287000</v>
      </c>
      <c r="I22" s="283">
        <v>0</v>
      </c>
      <c r="J22" s="283">
        <v>0</v>
      </c>
      <c r="K22" s="283">
        <v>0</v>
      </c>
      <c r="L22" s="283">
        <v>0</v>
      </c>
      <c r="M22" s="283">
        <v>0</v>
      </c>
      <c r="N22" s="283">
        <v>0</v>
      </c>
      <c r="O22" s="282">
        <f t="shared" si="0"/>
        <v>652566690</v>
      </c>
    </row>
    <row r="23" spans="1:15">
      <c r="A23" s="247" t="s">
        <v>89</v>
      </c>
      <c r="B23" s="246"/>
      <c r="C23" s="245">
        <f t="shared" ref="C23:N23" si="1">SUM(C5:C22)</f>
        <v>456647250</v>
      </c>
      <c r="D23" s="244">
        <f t="shared" si="1"/>
        <v>487633290</v>
      </c>
      <c r="E23" s="244">
        <f t="shared" si="1"/>
        <v>406909000</v>
      </c>
      <c r="F23" s="244">
        <f t="shared" si="1"/>
        <v>379735000</v>
      </c>
      <c r="G23" s="244">
        <f t="shared" si="1"/>
        <v>627635150</v>
      </c>
      <c r="H23" s="244">
        <f t="shared" si="1"/>
        <v>452600000</v>
      </c>
      <c r="I23" s="244">
        <f t="shared" si="1"/>
        <v>501303000</v>
      </c>
      <c r="J23" s="244">
        <f t="shared" si="1"/>
        <v>447924000</v>
      </c>
      <c r="K23" s="244">
        <f t="shared" si="1"/>
        <v>255192000</v>
      </c>
      <c r="L23" s="244">
        <f t="shared" si="1"/>
        <v>208738000</v>
      </c>
      <c r="M23" s="244">
        <f t="shared" si="1"/>
        <v>331185000</v>
      </c>
      <c r="N23" s="244">
        <f t="shared" si="1"/>
        <v>324183000</v>
      </c>
      <c r="O23" s="243">
        <f t="shared" si="0"/>
        <v>4879684690</v>
      </c>
    </row>
    <row r="25" spans="1:15">
      <c r="B25" s="281" t="s">
        <v>110</v>
      </c>
      <c r="C25" s="273">
        <f t="shared" ref="C25:O25" si="2">(C11+C15+C18+C19)/1000</f>
        <v>306551</v>
      </c>
      <c r="D25" s="273">
        <f t="shared" si="2"/>
        <v>281671</v>
      </c>
      <c r="E25" s="273">
        <f t="shared" si="2"/>
        <v>244529</v>
      </c>
      <c r="F25" s="273">
        <f t="shared" si="2"/>
        <v>205204</v>
      </c>
      <c r="G25" s="273">
        <f t="shared" si="2"/>
        <v>463540</v>
      </c>
      <c r="H25" s="273">
        <f t="shared" si="2"/>
        <v>310479</v>
      </c>
      <c r="I25" s="273">
        <f t="shared" si="2"/>
        <v>498581</v>
      </c>
      <c r="J25" s="273">
        <f t="shared" si="2"/>
        <v>446185</v>
      </c>
      <c r="K25" s="273">
        <f t="shared" si="2"/>
        <v>256909</v>
      </c>
      <c r="L25" s="273">
        <f t="shared" si="2"/>
        <v>213910</v>
      </c>
      <c r="M25" s="273">
        <f t="shared" si="2"/>
        <v>336667</v>
      </c>
      <c r="N25" s="273">
        <f t="shared" si="2"/>
        <v>331295</v>
      </c>
      <c r="O25" s="240">
        <f t="shared" si="2"/>
        <v>3895521</v>
      </c>
    </row>
    <row r="26" spans="1:15">
      <c r="B26" s="280" t="s">
        <v>111</v>
      </c>
      <c r="C26" s="270">
        <f t="shared" ref="C26:O26" si="3">(C16+C17)/1000</f>
        <v>-11856</v>
      </c>
      <c r="D26" s="270">
        <f t="shared" si="3"/>
        <v>-10848</v>
      </c>
      <c r="E26" s="270">
        <f t="shared" si="3"/>
        <v>-12253</v>
      </c>
      <c r="F26" s="270">
        <f t="shared" si="3"/>
        <v>-11405</v>
      </c>
      <c r="G26" s="270">
        <f t="shared" si="3"/>
        <v>-12309</v>
      </c>
      <c r="H26" s="270">
        <f t="shared" si="3"/>
        <v>-11854</v>
      </c>
      <c r="I26" s="270">
        <f t="shared" si="3"/>
        <v>-11864</v>
      </c>
      <c r="J26" s="270">
        <f t="shared" si="3"/>
        <v>-12306</v>
      </c>
      <c r="K26" s="270">
        <f t="shared" si="3"/>
        <v>-11852</v>
      </c>
      <c r="L26" s="270">
        <f t="shared" si="3"/>
        <v>-11864</v>
      </c>
      <c r="M26" s="270">
        <f t="shared" si="3"/>
        <v>-11852</v>
      </c>
      <c r="N26" s="270">
        <f t="shared" si="3"/>
        <v>-12309</v>
      </c>
      <c r="O26" s="269">
        <f t="shared" si="3"/>
        <v>-142572</v>
      </c>
    </row>
    <row r="27" spans="1:15">
      <c r="B27" s="279"/>
      <c r="C27" s="278">
        <f t="shared" ref="C27:O27" si="4">SUM(C25:C26)</f>
        <v>294695</v>
      </c>
      <c r="D27" s="278">
        <f t="shared" si="4"/>
        <v>270823</v>
      </c>
      <c r="E27" s="278">
        <f t="shared" si="4"/>
        <v>232276</v>
      </c>
      <c r="F27" s="278">
        <f t="shared" si="4"/>
        <v>193799</v>
      </c>
      <c r="G27" s="278">
        <f t="shared" si="4"/>
        <v>451231</v>
      </c>
      <c r="H27" s="278">
        <f t="shared" si="4"/>
        <v>298625</v>
      </c>
      <c r="I27" s="278">
        <f t="shared" si="4"/>
        <v>486717</v>
      </c>
      <c r="J27" s="278">
        <f t="shared" si="4"/>
        <v>433879</v>
      </c>
      <c r="K27" s="278">
        <f t="shared" si="4"/>
        <v>245057</v>
      </c>
      <c r="L27" s="278">
        <f t="shared" si="4"/>
        <v>202046</v>
      </c>
      <c r="M27" s="278">
        <f t="shared" si="4"/>
        <v>324815</v>
      </c>
      <c r="N27" s="278">
        <f t="shared" si="4"/>
        <v>318986</v>
      </c>
      <c r="O27" s="277">
        <f t="shared" si="4"/>
        <v>3752949</v>
      </c>
    </row>
    <row r="29" spans="1:15">
      <c r="A29" s="276" t="s">
        <v>49</v>
      </c>
    </row>
    <row r="30" spans="1:15" s="232" customFormat="1">
      <c r="A30" s="262" t="s">
        <v>73</v>
      </c>
      <c r="B30" s="263"/>
      <c r="C30" s="262" t="s">
        <v>74</v>
      </c>
      <c r="D30" s="263"/>
      <c r="E30" s="263"/>
      <c r="F30" s="263"/>
      <c r="G30" s="263"/>
      <c r="H30" s="263"/>
      <c r="I30" s="263"/>
      <c r="J30" s="263"/>
      <c r="K30" s="263"/>
      <c r="L30" s="263"/>
      <c r="M30" s="263"/>
      <c r="N30" s="263"/>
      <c r="O30" s="267"/>
    </row>
    <row r="31" spans="1:15">
      <c r="A31" s="262" t="s">
        <v>75</v>
      </c>
      <c r="B31" s="262" t="s">
        <v>76</v>
      </c>
      <c r="C31" s="266">
        <f t="shared" ref="C31:N31" si="5">C4</f>
        <v>44927</v>
      </c>
      <c r="D31" s="265">
        <f t="shared" si="5"/>
        <v>44958</v>
      </c>
      <c r="E31" s="265">
        <f t="shared" si="5"/>
        <v>44986</v>
      </c>
      <c r="F31" s="265">
        <f t="shared" si="5"/>
        <v>45017</v>
      </c>
      <c r="G31" s="265">
        <f t="shared" si="5"/>
        <v>45047</v>
      </c>
      <c r="H31" s="265">
        <f t="shared" si="5"/>
        <v>45078</v>
      </c>
      <c r="I31" s="265">
        <f t="shared" si="5"/>
        <v>44743</v>
      </c>
      <c r="J31" s="265">
        <f t="shared" si="5"/>
        <v>44774</v>
      </c>
      <c r="K31" s="265">
        <f t="shared" si="5"/>
        <v>44805</v>
      </c>
      <c r="L31" s="265">
        <f t="shared" si="5"/>
        <v>44835</v>
      </c>
      <c r="M31" s="265">
        <f t="shared" si="5"/>
        <v>44866</v>
      </c>
      <c r="N31" s="275">
        <f t="shared" si="5"/>
        <v>44896</v>
      </c>
      <c r="O31" s="264" t="s">
        <v>89</v>
      </c>
    </row>
    <row r="32" spans="1:15" s="232" customFormat="1">
      <c r="A32" s="262" t="s">
        <v>112</v>
      </c>
      <c r="B32" s="262" t="s">
        <v>113</v>
      </c>
      <c r="C32" s="261">
        <v>0</v>
      </c>
      <c r="D32" s="260">
        <v>0</v>
      </c>
      <c r="E32" s="260">
        <v>0</v>
      </c>
      <c r="F32" s="260">
        <v>0</v>
      </c>
      <c r="G32" s="260">
        <v>0</v>
      </c>
      <c r="H32" s="260">
        <v>0</v>
      </c>
      <c r="I32" s="260">
        <v>0</v>
      </c>
      <c r="J32" s="260">
        <v>0</v>
      </c>
      <c r="K32" s="260">
        <v>0</v>
      </c>
      <c r="L32" s="260">
        <v>0</v>
      </c>
      <c r="M32" s="260">
        <v>0</v>
      </c>
      <c r="N32" s="260">
        <v>0</v>
      </c>
      <c r="O32" s="259">
        <f t="shared" ref="O32:O55" si="6">SUM(C32:N32)</f>
        <v>0</v>
      </c>
    </row>
    <row r="33" spans="1:15" s="232" customFormat="1">
      <c r="A33" s="258"/>
      <c r="B33" s="257" t="s">
        <v>114</v>
      </c>
      <c r="C33" s="256">
        <v>0</v>
      </c>
      <c r="D33" s="254">
        <v>0</v>
      </c>
      <c r="E33" s="254">
        <v>0</v>
      </c>
      <c r="F33" s="254">
        <v>0</v>
      </c>
      <c r="G33" s="254">
        <v>0</v>
      </c>
      <c r="H33" s="254">
        <v>0</v>
      </c>
      <c r="I33" s="254">
        <v>0</v>
      </c>
      <c r="J33" s="254">
        <v>0</v>
      </c>
      <c r="K33" s="254">
        <v>0</v>
      </c>
      <c r="L33" s="254">
        <v>0</v>
      </c>
      <c r="M33" s="254">
        <v>0</v>
      </c>
      <c r="N33" s="254">
        <v>0</v>
      </c>
      <c r="O33" s="253">
        <f t="shared" si="6"/>
        <v>0</v>
      </c>
    </row>
    <row r="34" spans="1:15" s="232" customFormat="1">
      <c r="A34" s="258"/>
      <c r="B34" s="257" t="s">
        <v>115</v>
      </c>
      <c r="C34" s="256">
        <v>0</v>
      </c>
      <c r="D34" s="254">
        <v>0</v>
      </c>
      <c r="E34" s="254">
        <v>0</v>
      </c>
      <c r="F34" s="254">
        <v>0</v>
      </c>
      <c r="G34" s="254">
        <v>0</v>
      </c>
      <c r="H34" s="254">
        <v>0</v>
      </c>
      <c r="I34" s="254">
        <v>0</v>
      </c>
      <c r="J34" s="254">
        <v>0</v>
      </c>
      <c r="K34" s="254">
        <v>0</v>
      </c>
      <c r="L34" s="254">
        <v>0</v>
      </c>
      <c r="M34" s="254">
        <v>0</v>
      </c>
      <c r="N34" s="254">
        <v>0</v>
      </c>
      <c r="O34" s="253">
        <f t="shared" si="6"/>
        <v>0</v>
      </c>
    </row>
    <row r="35" spans="1:15" s="232" customFormat="1">
      <c r="A35" s="262" t="s">
        <v>116</v>
      </c>
      <c r="B35" s="263"/>
      <c r="C35" s="261">
        <f t="shared" ref="C35:N35" si="7">SUM(C32:C34)</f>
        <v>0</v>
      </c>
      <c r="D35" s="260">
        <f t="shared" si="7"/>
        <v>0</v>
      </c>
      <c r="E35" s="260">
        <f t="shared" si="7"/>
        <v>0</v>
      </c>
      <c r="F35" s="260">
        <f t="shared" si="7"/>
        <v>0</v>
      </c>
      <c r="G35" s="260">
        <f t="shared" si="7"/>
        <v>0</v>
      </c>
      <c r="H35" s="260">
        <f t="shared" si="7"/>
        <v>0</v>
      </c>
      <c r="I35" s="260">
        <f t="shared" si="7"/>
        <v>0</v>
      </c>
      <c r="J35" s="260">
        <f t="shared" si="7"/>
        <v>0</v>
      </c>
      <c r="K35" s="260">
        <f t="shared" si="7"/>
        <v>0</v>
      </c>
      <c r="L35" s="260">
        <f t="shared" si="7"/>
        <v>0</v>
      </c>
      <c r="M35" s="260">
        <f t="shared" si="7"/>
        <v>0</v>
      </c>
      <c r="N35" s="260">
        <f t="shared" si="7"/>
        <v>0</v>
      </c>
      <c r="O35" s="259">
        <f t="shared" si="6"/>
        <v>0</v>
      </c>
    </row>
    <row r="36" spans="1:15" s="232" customFormat="1">
      <c r="A36" s="262" t="s">
        <v>62</v>
      </c>
      <c r="B36" s="262" t="s">
        <v>113</v>
      </c>
      <c r="C36" s="261">
        <v>0</v>
      </c>
      <c r="D36" s="260">
        <v>0</v>
      </c>
      <c r="E36" s="260">
        <v>0</v>
      </c>
      <c r="F36" s="260">
        <v>0</v>
      </c>
      <c r="G36" s="260">
        <v>0</v>
      </c>
      <c r="H36" s="260">
        <v>0</v>
      </c>
      <c r="I36" s="260">
        <v>0</v>
      </c>
      <c r="J36" s="260">
        <v>0</v>
      </c>
      <c r="K36" s="260">
        <v>0</v>
      </c>
      <c r="L36" s="260">
        <v>0</v>
      </c>
      <c r="M36" s="260">
        <v>0</v>
      </c>
      <c r="N36" s="260">
        <v>0</v>
      </c>
      <c r="O36" s="259">
        <f t="shared" si="6"/>
        <v>0</v>
      </c>
    </row>
    <row r="37" spans="1:15" s="232" customFormat="1">
      <c r="A37" s="258"/>
      <c r="B37" s="257" t="s">
        <v>114</v>
      </c>
      <c r="C37" s="256">
        <v>40541100</v>
      </c>
      <c r="D37" s="254">
        <v>14735800</v>
      </c>
      <c r="E37" s="254">
        <v>15998000</v>
      </c>
      <c r="F37" s="254">
        <v>14753400</v>
      </c>
      <c r="G37" s="254">
        <v>27681500</v>
      </c>
      <c r="H37" s="255">
        <v>22627100</v>
      </c>
      <c r="I37" s="254">
        <v>44247000</v>
      </c>
      <c r="J37" s="254">
        <v>23305100</v>
      </c>
      <c r="K37" s="254">
        <v>15081200</v>
      </c>
      <c r="L37" s="254">
        <v>16678600</v>
      </c>
      <c r="M37" s="254">
        <v>26176900</v>
      </c>
      <c r="N37" s="254">
        <v>21697900</v>
      </c>
      <c r="O37" s="253">
        <f t="shared" si="6"/>
        <v>283523600</v>
      </c>
    </row>
    <row r="38" spans="1:15" s="232" customFormat="1">
      <c r="A38" s="258"/>
      <c r="B38" s="257" t="s">
        <v>115</v>
      </c>
      <c r="C38" s="256">
        <v>-78200</v>
      </c>
      <c r="D38" s="254">
        <v>-70000</v>
      </c>
      <c r="E38" s="254">
        <v>-84100</v>
      </c>
      <c r="F38" s="254">
        <v>-81000</v>
      </c>
      <c r="G38" s="254">
        <v>-50800</v>
      </c>
      <c r="H38" s="255">
        <v>-42500</v>
      </c>
      <c r="I38" s="254">
        <v>-39100</v>
      </c>
      <c r="J38" s="254">
        <v>-39300</v>
      </c>
      <c r="K38" s="254">
        <v>-37800</v>
      </c>
      <c r="L38" s="254">
        <v>-38700</v>
      </c>
      <c r="M38" s="254">
        <v>-56100</v>
      </c>
      <c r="N38" s="254">
        <v>-78400</v>
      </c>
      <c r="O38" s="253">
        <f t="shared" si="6"/>
        <v>-696000</v>
      </c>
    </row>
    <row r="39" spans="1:15" s="232" customFormat="1">
      <c r="A39" s="252" t="s">
        <v>117</v>
      </c>
      <c r="B39" s="251"/>
      <c r="C39" s="250">
        <f t="shared" ref="C39:N39" si="8">SUM(C36:C38)</f>
        <v>40462900</v>
      </c>
      <c r="D39" s="249">
        <f t="shared" si="8"/>
        <v>14665800</v>
      </c>
      <c r="E39" s="249">
        <f t="shared" si="8"/>
        <v>15913900</v>
      </c>
      <c r="F39" s="249">
        <f t="shared" si="8"/>
        <v>14672400</v>
      </c>
      <c r="G39" s="249">
        <f t="shared" si="8"/>
        <v>27630700</v>
      </c>
      <c r="H39" s="249">
        <f t="shared" si="8"/>
        <v>22584600</v>
      </c>
      <c r="I39" s="249">
        <f t="shared" si="8"/>
        <v>44207900</v>
      </c>
      <c r="J39" s="249">
        <f t="shared" si="8"/>
        <v>23265800</v>
      </c>
      <c r="K39" s="249">
        <f t="shared" si="8"/>
        <v>15043400</v>
      </c>
      <c r="L39" s="249">
        <f t="shared" si="8"/>
        <v>16639900</v>
      </c>
      <c r="M39" s="249">
        <f t="shared" si="8"/>
        <v>26120800</v>
      </c>
      <c r="N39" s="249">
        <f t="shared" si="8"/>
        <v>21619500</v>
      </c>
      <c r="O39" s="248">
        <f t="shared" si="6"/>
        <v>282827600</v>
      </c>
    </row>
    <row r="40" spans="1:15" s="232" customFormat="1">
      <c r="A40" s="262" t="s">
        <v>118</v>
      </c>
      <c r="B40" s="262" t="s">
        <v>113</v>
      </c>
      <c r="C40" s="261">
        <v>0</v>
      </c>
      <c r="D40" s="260">
        <v>0</v>
      </c>
      <c r="E40" s="260">
        <v>0</v>
      </c>
      <c r="F40" s="260">
        <v>0</v>
      </c>
      <c r="G40" s="260">
        <v>0</v>
      </c>
      <c r="H40" s="260">
        <v>0</v>
      </c>
      <c r="I40" s="260">
        <v>0</v>
      </c>
      <c r="J40" s="260">
        <v>0</v>
      </c>
      <c r="K40" s="260">
        <v>0</v>
      </c>
      <c r="L40" s="260">
        <v>0</v>
      </c>
      <c r="M40" s="260">
        <v>0</v>
      </c>
      <c r="N40" s="260">
        <v>0</v>
      </c>
      <c r="O40" s="259">
        <f t="shared" si="6"/>
        <v>0</v>
      </c>
    </row>
    <row r="41" spans="1:15" s="232" customFormat="1">
      <c r="A41" s="258"/>
      <c r="B41" s="257" t="s">
        <v>114</v>
      </c>
      <c r="C41" s="256">
        <v>6301000</v>
      </c>
      <c r="D41" s="254">
        <v>5886000</v>
      </c>
      <c r="E41" s="254">
        <v>2279000</v>
      </c>
      <c r="F41" s="254">
        <v>6468000</v>
      </c>
      <c r="G41" s="254">
        <v>7593000</v>
      </c>
      <c r="H41" s="255">
        <v>3815000</v>
      </c>
      <c r="I41" s="254">
        <v>5754000</v>
      </c>
      <c r="J41" s="254">
        <v>5108000</v>
      </c>
      <c r="K41" s="254">
        <v>2833000</v>
      </c>
      <c r="L41" s="254">
        <v>1543000</v>
      </c>
      <c r="M41" s="254">
        <v>3566000</v>
      </c>
      <c r="N41" s="254">
        <v>6063000</v>
      </c>
      <c r="O41" s="253">
        <f t="shared" si="6"/>
        <v>57209000</v>
      </c>
    </row>
    <row r="42" spans="1:15" s="232" customFormat="1">
      <c r="A42" s="258"/>
      <c r="B42" s="257" t="s">
        <v>115</v>
      </c>
      <c r="C42" s="256">
        <v>-60000</v>
      </c>
      <c r="D42" s="254">
        <v>-53000</v>
      </c>
      <c r="E42" s="254">
        <v>-62000</v>
      </c>
      <c r="F42" s="254">
        <v>-57000</v>
      </c>
      <c r="G42" s="254">
        <v>-66000</v>
      </c>
      <c r="H42" s="255">
        <v>-56000</v>
      </c>
      <c r="I42" s="254">
        <v>-64200</v>
      </c>
      <c r="J42" s="254">
        <v>-64000</v>
      </c>
      <c r="K42" s="254">
        <v>-59000</v>
      </c>
      <c r="L42" s="254">
        <v>-68000</v>
      </c>
      <c r="M42" s="254">
        <v>-67000</v>
      </c>
      <c r="N42" s="254">
        <v>-72000</v>
      </c>
      <c r="O42" s="253">
        <f t="shared" si="6"/>
        <v>-748200</v>
      </c>
    </row>
    <row r="43" spans="1:15" s="232" customFormat="1">
      <c r="A43" s="252" t="s">
        <v>119</v>
      </c>
      <c r="B43" s="251"/>
      <c r="C43" s="250">
        <f t="shared" ref="C43:N43" si="9">SUM(C40:C42)</f>
        <v>6241000</v>
      </c>
      <c r="D43" s="249">
        <f t="shared" si="9"/>
        <v>5833000</v>
      </c>
      <c r="E43" s="249">
        <f t="shared" si="9"/>
        <v>2217000</v>
      </c>
      <c r="F43" s="249">
        <f t="shared" si="9"/>
        <v>6411000</v>
      </c>
      <c r="G43" s="249">
        <f t="shared" si="9"/>
        <v>7527000</v>
      </c>
      <c r="H43" s="249">
        <f t="shared" si="9"/>
        <v>3759000</v>
      </c>
      <c r="I43" s="249">
        <f t="shared" si="9"/>
        <v>5689800</v>
      </c>
      <c r="J43" s="249">
        <f t="shared" si="9"/>
        <v>5044000</v>
      </c>
      <c r="K43" s="249">
        <f t="shared" si="9"/>
        <v>2774000</v>
      </c>
      <c r="L43" s="249">
        <f t="shared" si="9"/>
        <v>1475000</v>
      </c>
      <c r="M43" s="249">
        <f t="shared" si="9"/>
        <v>3499000</v>
      </c>
      <c r="N43" s="249">
        <f t="shared" si="9"/>
        <v>5991000</v>
      </c>
      <c r="O43" s="248">
        <f t="shared" si="6"/>
        <v>56460800</v>
      </c>
    </row>
    <row r="44" spans="1:15" s="232" customFormat="1">
      <c r="A44" s="262" t="s">
        <v>120</v>
      </c>
      <c r="B44" s="262" t="s">
        <v>113</v>
      </c>
      <c r="C44" s="261">
        <v>0</v>
      </c>
      <c r="D44" s="260">
        <v>0</v>
      </c>
      <c r="E44" s="260">
        <v>0</v>
      </c>
      <c r="F44" s="260">
        <v>0</v>
      </c>
      <c r="G44" s="260">
        <v>0</v>
      </c>
      <c r="H44" s="260">
        <v>0</v>
      </c>
      <c r="I44" s="260">
        <v>0</v>
      </c>
      <c r="J44" s="260">
        <v>0</v>
      </c>
      <c r="K44" s="260">
        <v>0</v>
      </c>
      <c r="L44" s="260">
        <v>0</v>
      </c>
      <c r="M44" s="260">
        <v>0</v>
      </c>
      <c r="N44" s="260">
        <v>0</v>
      </c>
      <c r="O44" s="259">
        <f t="shared" si="6"/>
        <v>0</v>
      </c>
    </row>
    <row r="45" spans="1:15" s="232" customFormat="1">
      <c r="A45" s="258"/>
      <c r="B45" s="257" t="s">
        <v>114</v>
      </c>
      <c r="C45" s="256">
        <v>9676000</v>
      </c>
      <c r="D45" s="254">
        <v>12988000</v>
      </c>
      <c r="E45" s="254">
        <v>10464000</v>
      </c>
      <c r="F45" s="254">
        <v>17661000</v>
      </c>
      <c r="G45" s="254">
        <v>22512000</v>
      </c>
      <c r="H45" s="255">
        <v>2212000</v>
      </c>
      <c r="I45" s="254">
        <v>13930000</v>
      </c>
      <c r="J45" s="254">
        <v>7000</v>
      </c>
      <c r="K45" s="254">
        <v>0</v>
      </c>
      <c r="L45" s="254">
        <v>0</v>
      </c>
      <c r="M45" s="254">
        <v>5587000</v>
      </c>
      <c r="N45" s="254">
        <v>5213000</v>
      </c>
      <c r="O45" s="253">
        <f t="shared" si="6"/>
        <v>100250000</v>
      </c>
    </row>
    <row r="46" spans="1:15" s="232" customFormat="1">
      <c r="A46" s="258"/>
      <c r="B46" s="257" t="s">
        <v>115</v>
      </c>
      <c r="C46" s="256">
        <v>-68000</v>
      </c>
      <c r="D46" s="254">
        <v>-61000</v>
      </c>
      <c r="E46" s="254">
        <v>-80000</v>
      </c>
      <c r="F46" s="254">
        <v>-73000</v>
      </c>
      <c r="G46" s="254">
        <v>-54000</v>
      </c>
      <c r="H46" s="255">
        <v>-34000</v>
      </c>
      <c r="I46" s="254">
        <v>-46330</v>
      </c>
      <c r="J46" s="254">
        <v>-25170</v>
      </c>
      <c r="K46" s="254">
        <v>-18900</v>
      </c>
      <c r="L46" s="254">
        <v>-30000</v>
      </c>
      <c r="M46" s="254">
        <v>-47000</v>
      </c>
      <c r="N46" s="254">
        <v>-61000</v>
      </c>
      <c r="O46" s="253">
        <f t="shared" si="6"/>
        <v>-598400</v>
      </c>
    </row>
    <row r="47" spans="1:15" s="232" customFormat="1">
      <c r="A47" s="252" t="s">
        <v>121</v>
      </c>
      <c r="B47" s="251"/>
      <c r="C47" s="250">
        <f t="shared" ref="C47:N47" si="10">SUM(C44:C46)</f>
        <v>9608000</v>
      </c>
      <c r="D47" s="249">
        <f t="shared" si="10"/>
        <v>12927000</v>
      </c>
      <c r="E47" s="249">
        <f t="shared" si="10"/>
        <v>10384000</v>
      </c>
      <c r="F47" s="249">
        <f t="shared" si="10"/>
        <v>17588000</v>
      </c>
      <c r="G47" s="249">
        <f t="shared" si="10"/>
        <v>22458000</v>
      </c>
      <c r="H47" s="249">
        <f t="shared" si="10"/>
        <v>2178000</v>
      </c>
      <c r="I47" s="249">
        <f t="shared" si="10"/>
        <v>13883670</v>
      </c>
      <c r="J47" s="249">
        <f t="shared" si="10"/>
        <v>-18170</v>
      </c>
      <c r="K47" s="249">
        <f t="shared" si="10"/>
        <v>-18900</v>
      </c>
      <c r="L47" s="249">
        <f t="shared" si="10"/>
        <v>-30000</v>
      </c>
      <c r="M47" s="249">
        <f t="shared" si="10"/>
        <v>5540000</v>
      </c>
      <c r="N47" s="249">
        <f t="shared" si="10"/>
        <v>5152000</v>
      </c>
      <c r="O47" s="248">
        <f t="shared" si="6"/>
        <v>99651600</v>
      </c>
    </row>
    <row r="48" spans="1:15" s="232" customFormat="1">
      <c r="A48" s="262" t="s">
        <v>122</v>
      </c>
      <c r="B48" s="262" t="s">
        <v>113</v>
      </c>
      <c r="C48" s="261">
        <v>0</v>
      </c>
      <c r="D48" s="260">
        <v>0</v>
      </c>
      <c r="E48" s="260">
        <v>0</v>
      </c>
      <c r="F48" s="260">
        <v>0</v>
      </c>
      <c r="G48" s="260">
        <v>0</v>
      </c>
      <c r="H48" s="260">
        <v>0</v>
      </c>
      <c r="I48" s="260">
        <v>0</v>
      </c>
      <c r="J48" s="260">
        <v>0</v>
      </c>
      <c r="K48" s="260">
        <v>0</v>
      </c>
      <c r="L48" s="260">
        <v>0</v>
      </c>
      <c r="M48" s="260">
        <v>0</v>
      </c>
      <c r="N48" s="260">
        <v>0</v>
      </c>
      <c r="O48" s="259">
        <f t="shared" si="6"/>
        <v>0</v>
      </c>
    </row>
    <row r="49" spans="1:15" s="232" customFormat="1">
      <c r="A49" s="258"/>
      <c r="B49" s="257" t="s">
        <v>114</v>
      </c>
      <c r="C49" s="256">
        <v>0</v>
      </c>
      <c r="D49" s="254">
        <v>0</v>
      </c>
      <c r="E49" s="254">
        <v>0</v>
      </c>
      <c r="F49" s="254">
        <v>0</v>
      </c>
      <c r="G49" s="254">
        <v>0</v>
      </c>
      <c r="H49" s="254">
        <v>0</v>
      </c>
      <c r="I49" s="254">
        <v>0</v>
      </c>
      <c r="J49" s="254">
        <v>0</v>
      </c>
      <c r="K49" s="254">
        <v>0</v>
      </c>
      <c r="L49" s="254">
        <v>0</v>
      </c>
      <c r="M49" s="254">
        <v>0</v>
      </c>
      <c r="N49" s="254">
        <v>0</v>
      </c>
      <c r="O49" s="253">
        <f t="shared" si="6"/>
        <v>0</v>
      </c>
    </row>
    <row r="50" spans="1:15" s="232" customFormat="1">
      <c r="A50" s="262" t="s">
        <v>123</v>
      </c>
      <c r="B50" s="263"/>
      <c r="C50" s="261">
        <f t="shared" ref="C50:N50" si="11">SUM(C48:C49)</f>
        <v>0</v>
      </c>
      <c r="D50" s="260">
        <f t="shared" si="11"/>
        <v>0</v>
      </c>
      <c r="E50" s="260">
        <f t="shared" si="11"/>
        <v>0</v>
      </c>
      <c r="F50" s="260">
        <f t="shared" si="11"/>
        <v>0</v>
      </c>
      <c r="G50" s="260">
        <f t="shared" si="11"/>
        <v>0</v>
      </c>
      <c r="H50" s="260">
        <f t="shared" si="11"/>
        <v>0</v>
      </c>
      <c r="I50" s="260">
        <f t="shared" si="11"/>
        <v>0</v>
      </c>
      <c r="J50" s="260">
        <f t="shared" si="11"/>
        <v>0</v>
      </c>
      <c r="K50" s="260">
        <f t="shared" si="11"/>
        <v>0</v>
      </c>
      <c r="L50" s="260">
        <f t="shared" si="11"/>
        <v>0</v>
      </c>
      <c r="M50" s="260">
        <f t="shared" si="11"/>
        <v>0</v>
      </c>
      <c r="N50" s="260">
        <f t="shared" si="11"/>
        <v>0</v>
      </c>
      <c r="O50" s="259">
        <f t="shared" si="6"/>
        <v>0</v>
      </c>
    </row>
    <row r="51" spans="1:15" s="232" customFormat="1">
      <c r="A51" s="262" t="s">
        <v>63</v>
      </c>
      <c r="B51" s="262" t="s">
        <v>113</v>
      </c>
      <c r="C51" s="261">
        <v>0</v>
      </c>
      <c r="D51" s="260">
        <v>0</v>
      </c>
      <c r="E51" s="260">
        <v>0</v>
      </c>
      <c r="F51" s="260">
        <v>0</v>
      </c>
      <c r="G51" s="260">
        <v>0</v>
      </c>
      <c r="H51" s="260">
        <v>0</v>
      </c>
      <c r="I51" s="260">
        <v>0</v>
      </c>
      <c r="J51" s="260">
        <v>0</v>
      </c>
      <c r="K51" s="260">
        <v>0</v>
      </c>
      <c r="L51" s="260">
        <v>0</v>
      </c>
      <c r="M51" s="260">
        <v>0</v>
      </c>
      <c r="N51" s="260">
        <v>0</v>
      </c>
      <c r="O51" s="259">
        <f t="shared" si="6"/>
        <v>0</v>
      </c>
    </row>
    <row r="52" spans="1:15" s="232" customFormat="1">
      <c r="A52" s="258"/>
      <c r="B52" s="257" t="s">
        <v>114</v>
      </c>
      <c r="C52" s="256">
        <v>29126000</v>
      </c>
      <c r="D52" s="254">
        <v>10347000</v>
      </c>
      <c r="E52" s="254">
        <v>9979000</v>
      </c>
      <c r="F52" s="254">
        <v>12012000</v>
      </c>
      <c r="G52" s="254">
        <v>36622000</v>
      </c>
      <c r="H52" s="255">
        <v>31228000</v>
      </c>
      <c r="I52" s="254">
        <v>37311000</v>
      </c>
      <c r="J52" s="254">
        <v>24257000</v>
      </c>
      <c r="K52" s="254">
        <v>17980000</v>
      </c>
      <c r="L52" s="254">
        <v>28163000</v>
      </c>
      <c r="M52" s="254">
        <v>22572000</v>
      </c>
      <c r="N52" s="254">
        <v>20141000</v>
      </c>
      <c r="O52" s="253">
        <f t="shared" si="6"/>
        <v>279738000</v>
      </c>
    </row>
    <row r="53" spans="1:15" s="232" customFormat="1">
      <c r="A53" s="258"/>
      <c r="B53" s="257" t="s">
        <v>115</v>
      </c>
      <c r="C53" s="256">
        <v>-45500</v>
      </c>
      <c r="D53" s="254">
        <v>-36300</v>
      </c>
      <c r="E53" s="254">
        <v>-45500</v>
      </c>
      <c r="F53" s="254">
        <v>-30900</v>
      </c>
      <c r="G53" s="254">
        <v>-24900</v>
      </c>
      <c r="H53" s="255">
        <v>-21200</v>
      </c>
      <c r="I53" s="254">
        <v>-30200</v>
      </c>
      <c r="J53" s="254">
        <v>-25400</v>
      </c>
      <c r="K53" s="254">
        <v>-20900</v>
      </c>
      <c r="L53" s="254">
        <v>-25300</v>
      </c>
      <c r="M53" s="254">
        <v>-43000</v>
      </c>
      <c r="N53" s="254">
        <v>-42900</v>
      </c>
      <c r="O53" s="253">
        <f t="shared" si="6"/>
        <v>-392000</v>
      </c>
    </row>
    <row r="54" spans="1:15" s="232" customFormat="1">
      <c r="A54" s="252" t="s">
        <v>124</v>
      </c>
      <c r="B54" s="251"/>
      <c r="C54" s="250">
        <f t="shared" ref="C54:N54" si="12">SUM(C51:C53)</f>
        <v>29080500</v>
      </c>
      <c r="D54" s="249">
        <f t="shared" si="12"/>
        <v>10310700</v>
      </c>
      <c r="E54" s="249">
        <f t="shared" si="12"/>
        <v>9933500</v>
      </c>
      <c r="F54" s="249">
        <f t="shared" si="12"/>
        <v>11981100</v>
      </c>
      <c r="G54" s="249">
        <f t="shared" si="12"/>
        <v>36597100</v>
      </c>
      <c r="H54" s="249">
        <f t="shared" si="12"/>
        <v>31206800</v>
      </c>
      <c r="I54" s="249">
        <f t="shared" si="12"/>
        <v>37280800</v>
      </c>
      <c r="J54" s="249">
        <f t="shared" si="12"/>
        <v>24231600</v>
      </c>
      <c r="K54" s="249">
        <f t="shared" si="12"/>
        <v>17959100</v>
      </c>
      <c r="L54" s="249">
        <f t="shared" si="12"/>
        <v>28137700</v>
      </c>
      <c r="M54" s="249">
        <f t="shared" si="12"/>
        <v>22529000</v>
      </c>
      <c r="N54" s="249">
        <f t="shared" si="12"/>
        <v>20098100</v>
      </c>
      <c r="O54" s="248">
        <f t="shared" si="6"/>
        <v>279346000</v>
      </c>
    </row>
    <row r="55" spans="1:15" s="232" customFormat="1">
      <c r="A55" s="247" t="s">
        <v>89</v>
      </c>
      <c r="B55" s="246"/>
      <c r="C55" s="245">
        <f t="shared" ref="C55:N55" si="13">SUM(C54+C47+C43+C39)</f>
        <v>85392400</v>
      </c>
      <c r="D55" s="244">
        <f t="shared" si="13"/>
        <v>43736500</v>
      </c>
      <c r="E55" s="244">
        <f t="shared" si="13"/>
        <v>38448400</v>
      </c>
      <c r="F55" s="244">
        <f t="shared" si="13"/>
        <v>50652500</v>
      </c>
      <c r="G55" s="244">
        <f t="shared" si="13"/>
        <v>94212800</v>
      </c>
      <c r="H55" s="244">
        <f t="shared" si="13"/>
        <v>59728400</v>
      </c>
      <c r="I55" s="244">
        <f t="shared" si="13"/>
        <v>101062170</v>
      </c>
      <c r="J55" s="244">
        <f t="shared" si="13"/>
        <v>52523230</v>
      </c>
      <c r="K55" s="244">
        <f t="shared" si="13"/>
        <v>35757600</v>
      </c>
      <c r="L55" s="244">
        <f t="shared" si="13"/>
        <v>46222600</v>
      </c>
      <c r="M55" s="244">
        <f t="shared" si="13"/>
        <v>57688800</v>
      </c>
      <c r="N55" s="244">
        <f t="shared" si="13"/>
        <v>52860600</v>
      </c>
      <c r="O55" s="243">
        <f t="shared" si="6"/>
        <v>718286000</v>
      </c>
    </row>
    <row r="57" spans="1:15">
      <c r="B57" s="274" t="s">
        <v>61</v>
      </c>
      <c r="C57" s="273">
        <f t="shared" ref="C57:O57" si="14">(C43+C47)/1000</f>
        <v>15849</v>
      </c>
      <c r="D57" s="273">
        <f t="shared" si="14"/>
        <v>18760</v>
      </c>
      <c r="E57" s="273">
        <f t="shared" si="14"/>
        <v>12601</v>
      </c>
      <c r="F57" s="273">
        <f t="shared" si="14"/>
        <v>23999</v>
      </c>
      <c r="G57" s="273">
        <f t="shared" si="14"/>
        <v>29985</v>
      </c>
      <c r="H57" s="273">
        <f t="shared" si="14"/>
        <v>5937</v>
      </c>
      <c r="I57" s="273">
        <f t="shared" si="14"/>
        <v>19573.47</v>
      </c>
      <c r="J57" s="273">
        <f t="shared" si="14"/>
        <v>5025.83</v>
      </c>
      <c r="K57" s="273">
        <f t="shared" si="14"/>
        <v>2755.1</v>
      </c>
      <c r="L57" s="273">
        <f t="shared" si="14"/>
        <v>1445</v>
      </c>
      <c r="M57" s="273">
        <f t="shared" si="14"/>
        <v>9039</v>
      </c>
      <c r="N57" s="273">
        <f t="shared" si="14"/>
        <v>11143</v>
      </c>
      <c r="O57" s="240">
        <f t="shared" si="14"/>
        <v>156112.4</v>
      </c>
    </row>
    <row r="58" spans="1:15">
      <c r="B58" s="272" t="s">
        <v>62</v>
      </c>
      <c r="C58" s="237">
        <f t="shared" ref="C58:O58" si="15">C39/1000</f>
        <v>40462.9</v>
      </c>
      <c r="D58" s="237">
        <f t="shared" si="15"/>
        <v>14665.8</v>
      </c>
      <c r="E58" s="237">
        <f t="shared" si="15"/>
        <v>15913.9</v>
      </c>
      <c r="F58" s="237">
        <f t="shared" si="15"/>
        <v>14672.4</v>
      </c>
      <c r="G58" s="237">
        <f t="shared" si="15"/>
        <v>27630.7</v>
      </c>
      <c r="H58" s="237">
        <f t="shared" si="15"/>
        <v>22584.6</v>
      </c>
      <c r="I58" s="237">
        <f t="shared" si="15"/>
        <v>44207.9</v>
      </c>
      <c r="J58" s="237">
        <f t="shared" si="15"/>
        <v>23265.8</v>
      </c>
      <c r="K58" s="237">
        <f t="shared" si="15"/>
        <v>15043.4</v>
      </c>
      <c r="L58" s="237">
        <f t="shared" si="15"/>
        <v>16639.900000000001</v>
      </c>
      <c r="M58" s="237">
        <f t="shared" si="15"/>
        <v>26120.799999999999</v>
      </c>
      <c r="N58" s="237">
        <f t="shared" si="15"/>
        <v>21619.5</v>
      </c>
      <c r="O58" s="236">
        <f t="shared" si="15"/>
        <v>282827.59999999998</v>
      </c>
    </row>
    <row r="59" spans="1:15">
      <c r="B59" s="271" t="s">
        <v>63</v>
      </c>
      <c r="C59" s="270">
        <f t="shared" ref="C59:O59" si="16">C54/1000</f>
        <v>29080.5</v>
      </c>
      <c r="D59" s="270">
        <f t="shared" si="16"/>
        <v>10310.700000000001</v>
      </c>
      <c r="E59" s="270">
        <f t="shared" si="16"/>
        <v>9933.5</v>
      </c>
      <c r="F59" s="270">
        <f t="shared" si="16"/>
        <v>11981.1</v>
      </c>
      <c r="G59" s="270">
        <f t="shared" si="16"/>
        <v>36597.1</v>
      </c>
      <c r="H59" s="270">
        <f t="shared" si="16"/>
        <v>31206.799999999999</v>
      </c>
      <c r="I59" s="270">
        <f t="shared" si="16"/>
        <v>37280.800000000003</v>
      </c>
      <c r="J59" s="270">
        <f t="shared" si="16"/>
        <v>24231.599999999999</v>
      </c>
      <c r="K59" s="270">
        <f t="shared" si="16"/>
        <v>17959.099999999999</v>
      </c>
      <c r="L59" s="270">
        <f t="shared" si="16"/>
        <v>28137.7</v>
      </c>
      <c r="M59" s="270">
        <f t="shared" si="16"/>
        <v>22529</v>
      </c>
      <c r="N59" s="270">
        <f t="shared" si="16"/>
        <v>20098.099999999999</v>
      </c>
      <c r="O59" s="269">
        <f t="shared" si="16"/>
        <v>279346</v>
      </c>
    </row>
    <row r="62" spans="1:15">
      <c r="A62" s="268" t="s">
        <v>50</v>
      </c>
    </row>
    <row r="63" spans="1:15">
      <c r="A63" s="262" t="s">
        <v>73</v>
      </c>
      <c r="B63" s="263"/>
      <c r="C63" s="262" t="s">
        <v>74</v>
      </c>
      <c r="D63" s="263"/>
      <c r="E63" s="263"/>
      <c r="F63" s="263"/>
      <c r="G63" s="263"/>
      <c r="H63" s="263"/>
      <c r="I63" s="263"/>
      <c r="J63" s="263"/>
      <c r="K63" s="263"/>
      <c r="L63" s="263"/>
      <c r="M63" s="263"/>
      <c r="N63" s="263"/>
      <c r="O63" s="267"/>
    </row>
    <row r="64" spans="1:15">
      <c r="A64" s="262" t="s">
        <v>75</v>
      </c>
      <c r="B64" s="262" t="s">
        <v>76</v>
      </c>
      <c r="C64" s="266">
        <f t="shared" ref="C64:N64" si="17">C4</f>
        <v>44927</v>
      </c>
      <c r="D64" s="265">
        <f t="shared" si="17"/>
        <v>44958</v>
      </c>
      <c r="E64" s="265">
        <f t="shared" si="17"/>
        <v>44986</v>
      </c>
      <c r="F64" s="265">
        <f t="shared" si="17"/>
        <v>45017</v>
      </c>
      <c r="G64" s="265">
        <f t="shared" si="17"/>
        <v>45047</v>
      </c>
      <c r="H64" s="265">
        <f t="shared" si="17"/>
        <v>45078</v>
      </c>
      <c r="I64" s="265">
        <f t="shared" si="17"/>
        <v>44743</v>
      </c>
      <c r="J64" s="265">
        <f t="shared" si="17"/>
        <v>44774</v>
      </c>
      <c r="K64" s="265">
        <f t="shared" si="17"/>
        <v>44805</v>
      </c>
      <c r="L64" s="265">
        <f t="shared" si="17"/>
        <v>44835</v>
      </c>
      <c r="M64" s="265">
        <f t="shared" si="17"/>
        <v>44866</v>
      </c>
      <c r="N64" s="265">
        <f t="shared" si="17"/>
        <v>44896</v>
      </c>
      <c r="O64" s="264" t="s">
        <v>89</v>
      </c>
    </row>
    <row r="65" spans="1:15">
      <c r="A65" s="262" t="s">
        <v>125</v>
      </c>
      <c r="B65" s="262" t="s">
        <v>126</v>
      </c>
      <c r="C65" s="261">
        <v>0</v>
      </c>
      <c r="D65" s="260">
        <v>0</v>
      </c>
      <c r="E65" s="260">
        <v>0</v>
      </c>
      <c r="F65" s="260">
        <v>0</v>
      </c>
      <c r="G65" s="260">
        <v>0</v>
      </c>
      <c r="H65" s="260">
        <v>0</v>
      </c>
      <c r="I65" s="260">
        <v>0</v>
      </c>
      <c r="J65" s="260">
        <v>0</v>
      </c>
      <c r="K65" s="260">
        <v>0</v>
      </c>
      <c r="L65" s="260">
        <v>0</v>
      </c>
      <c r="M65" s="260">
        <v>0</v>
      </c>
      <c r="N65" s="260">
        <v>0</v>
      </c>
      <c r="O65" s="259">
        <f t="shared" ref="O65:O81" si="18">SUM(C65:N65)</f>
        <v>0</v>
      </c>
    </row>
    <row r="66" spans="1:15">
      <c r="A66" s="258"/>
      <c r="B66" s="257" t="s">
        <v>127</v>
      </c>
      <c r="C66" s="256">
        <v>0</v>
      </c>
      <c r="D66" s="254">
        <v>0</v>
      </c>
      <c r="E66" s="254">
        <v>0</v>
      </c>
      <c r="F66" s="254">
        <v>0</v>
      </c>
      <c r="G66" s="254">
        <v>0</v>
      </c>
      <c r="H66" s="254">
        <v>0</v>
      </c>
      <c r="I66" s="254">
        <v>0</v>
      </c>
      <c r="J66" s="254">
        <v>0</v>
      </c>
      <c r="K66" s="254">
        <v>0</v>
      </c>
      <c r="L66" s="254">
        <v>0</v>
      </c>
      <c r="M66" s="254">
        <v>0</v>
      </c>
      <c r="N66" s="254">
        <v>0</v>
      </c>
      <c r="O66" s="253">
        <f t="shared" si="18"/>
        <v>0</v>
      </c>
    </row>
    <row r="67" spans="1:15">
      <c r="A67" s="258"/>
      <c r="B67" s="257" t="s">
        <v>128</v>
      </c>
      <c r="C67" s="256">
        <v>26310528</v>
      </c>
      <c r="D67" s="254">
        <v>40879552</v>
      </c>
      <c r="E67" s="254">
        <v>40550592</v>
      </c>
      <c r="F67" s="254">
        <v>37114624</v>
      </c>
      <c r="G67" s="254">
        <v>24591936</v>
      </c>
      <c r="H67" s="255">
        <v>23897216</v>
      </c>
      <c r="I67" s="254">
        <v>21900160</v>
      </c>
      <c r="J67" s="254">
        <v>25858752</v>
      </c>
      <c r="K67" s="254">
        <v>22182016</v>
      </c>
      <c r="L67" s="254">
        <v>26295040</v>
      </c>
      <c r="M67" s="254">
        <v>23964288</v>
      </c>
      <c r="N67" s="254">
        <v>18866368</v>
      </c>
      <c r="O67" s="253">
        <f t="shared" si="18"/>
        <v>332411072</v>
      </c>
    </row>
    <row r="68" spans="1:15">
      <c r="A68" s="252" t="s">
        <v>129</v>
      </c>
      <c r="B68" s="251"/>
      <c r="C68" s="250">
        <f t="shared" ref="C68:N68" si="19">SUM(C65:C67)</f>
        <v>26310528</v>
      </c>
      <c r="D68" s="249">
        <f t="shared" si="19"/>
        <v>40879552</v>
      </c>
      <c r="E68" s="249">
        <f t="shared" si="19"/>
        <v>40550592</v>
      </c>
      <c r="F68" s="249">
        <f t="shared" si="19"/>
        <v>37114624</v>
      </c>
      <c r="G68" s="249">
        <f t="shared" si="19"/>
        <v>24591936</v>
      </c>
      <c r="H68" s="249">
        <f t="shared" si="19"/>
        <v>23897216</v>
      </c>
      <c r="I68" s="249">
        <f t="shared" si="19"/>
        <v>21900160</v>
      </c>
      <c r="J68" s="249">
        <f t="shared" si="19"/>
        <v>25858752</v>
      </c>
      <c r="K68" s="249">
        <f t="shared" si="19"/>
        <v>22182016</v>
      </c>
      <c r="L68" s="249">
        <f t="shared" si="19"/>
        <v>26295040</v>
      </c>
      <c r="M68" s="249">
        <f t="shared" si="19"/>
        <v>23964288</v>
      </c>
      <c r="N68" s="249">
        <f t="shared" si="19"/>
        <v>18866368</v>
      </c>
      <c r="O68" s="248">
        <f t="shared" si="18"/>
        <v>332411072</v>
      </c>
    </row>
    <row r="69" spans="1:15">
      <c r="A69" s="262" t="s">
        <v>67</v>
      </c>
      <c r="B69" s="262" t="s">
        <v>126</v>
      </c>
      <c r="C69" s="261">
        <v>0</v>
      </c>
      <c r="D69" s="260">
        <v>0</v>
      </c>
      <c r="E69" s="260">
        <v>0</v>
      </c>
      <c r="F69" s="260">
        <v>0</v>
      </c>
      <c r="G69" s="260">
        <v>0</v>
      </c>
      <c r="H69" s="260">
        <v>0</v>
      </c>
      <c r="I69" s="260">
        <v>0</v>
      </c>
      <c r="J69" s="260">
        <v>0</v>
      </c>
      <c r="K69" s="260">
        <v>0</v>
      </c>
      <c r="L69" s="260">
        <v>0</v>
      </c>
      <c r="M69" s="260">
        <v>0</v>
      </c>
      <c r="N69" s="260">
        <v>0</v>
      </c>
      <c r="O69" s="259">
        <f t="shared" si="18"/>
        <v>0</v>
      </c>
    </row>
    <row r="70" spans="1:15">
      <c r="A70" s="258"/>
      <c r="B70" s="257" t="s">
        <v>127</v>
      </c>
      <c r="C70" s="256">
        <v>0</v>
      </c>
      <c r="D70" s="254">
        <v>0</v>
      </c>
      <c r="E70" s="254">
        <v>0</v>
      </c>
      <c r="F70" s="254">
        <v>0</v>
      </c>
      <c r="G70" s="254">
        <v>0</v>
      </c>
      <c r="H70" s="254">
        <v>0</v>
      </c>
      <c r="I70" s="254">
        <v>0</v>
      </c>
      <c r="J70" s="254">
        <v>0</v>
      </c>
      <c r="K70" s="254">
        <v>0</v>
      </c>
      <c r="L70" s="254">
        <v>0</v>
      </c>
      <c r="M70" s="254">
        <v>0</v>
      </c>
      <c r="N70" s="254">
        <v>0</v>
      </c>
      <c r="O70" s="253">
        <f t="shared" si="18"/>
        <v>0</v>
      </c>
    </row>
    <row r="71" spans="1:15">
      <c r="A71" s="258"/>
      <c r="B71" s="257" t="s">
        <v>128</v>
      </c>
      <c r="C71" s="256">
        <v>46732600</v>
      </c>
      <c r="D71" s="254">
        <v>93044084</v>
      </c>
      <c r="E71" s="254">
        <v>87749335</v>
      </c>
      <c r="F71" s="254">
        <v>75782400</v>
      </c>
      <c r="G71" s="254">
        <v>54627550</v>
      </c>
      <c r="H71" s="255">
        <v>56005300</v>
      </c>
      <c r="I71" s="254">
        <v>47788600</v>
      </c>
      <c r="J71" s="254">
        <v>55415400</v>
      </c>
      <c r="K71" s="254">
        <v>48553900</v>
      </c>
      <c r="L71" s="254">
        <v>57412100</v>
      </c>
      <c r="M71" s="254">
        <v>55271900</v>
      </c>
      <c r="N71" s="254">
        <v>39365600</v>
      </c>
      <c r="O71" s="253">
        <f t="shared" si="18"/>
        <v>717748769</v>
      </c>
    </row>
    <row r="72" spans="1:15">
      <c r="A72" s="252" t="s">
        <v>130</v>
      </c>
      <c r="B72" s="251"/>
      <c r="C72" s="250">
        <f t="shared" ref="C72:N72" si="20">SUM(C69:C71)</f>
        <v>46732600</v>
      </c>
      <c r="D72" s="249">
        <f t="shared" si="20"/>
        <v>93044084</v>
      </c>
      <c r="E72" s="249">
        <f t="shared" si="20"/>
        <v>87749335</v>
      </c>
      <c r="F72" s="249">
        <f t="shared" si="20"/>
        <v>75782400</v>
      </c>
      <c r="G72" s="249">
        <f t="shared" si="20"/>
        <v>54627550</v>
      </c>
      <c r="H72" s="249">
        <f t="shared" si="20"/>
        <v>56005300</v>
      </c>
      <c r="I72" s="249">
        <f t="shared" si="20"/>
        <v>47788600</v>
      </c>
      <c r="J72" s="249">
        <f t="shared" si="20"/>
        <v>55415400</v>
      </c>
      <c r="K72" s="249">
        <f t="shared" si="20"/>
        <v>48553900</v>
      </c>
      <c r="L72" s="249">
        <f t="shared" si="20"/>
        <v>57412100</v>
      </c>
      <c r="M72" s="249">
        <f t="shared" si="20"/>
        <v>55271900</v>
      </c>
      <c r="N72" s="249">
        <f t="shared" si="20"/>
        <v>39365600</v>
      </c>
      <c r="O72" s="248">
        <f t="shared" si="18"/>
        <v>717748769</v>
      </c>
    </row>
    <row r="73" spans="1:15">
      <c r="A73" s="262" t="s">
        <v>131</v>
      </c>
      <c r="B73" s="262" t="s">
        <v>126</v>
      </c>
      <c r="C73" s="261">
        <v>0</v>
      </c>
      <c r="D73" s="260">
        <v>0</v>
      </c>
      <c r="E73" s="260">
        <v>0</v>
      </c>
      <c r="F73" s="260">
        <v>0</v>
      </c>
      <c r="G73" s="260">
        <v>0</v>
      </c>
      <c r="H73" s="260">
        <v>0</v>
      </c>
      <c r="I73" s="260">
        <v>0</v>
      </c>
      <c r="J73" s="260">
        <v>0</v>
      </c>
      <c r="K73" s="260">
        <v>0</v>
      </c>
      <c r="L73" s="260">
        <v>0</v>
      </c>
      <c r="M73" s="260">
        <v>0</v>
      </c>
      <c r="N73" s="260">
        <v>0</v>
      </c>
      <c r="O73" s="259">
        <f t="shared" si="18"/>
        <v>0</v>
      </c>
    </row>
    <row r="74" spans="1:15">
      <c r="A74" s="258"/>
      <c r="B74" s="257" t="s">
        <v>127</v>
      </c>
      <c r="C74" s="256">
        <v>0</v>
      </c>
      <c r="D74" s="254">
        <v>0</v>
      </c>
      <c r="E74" s="254">
        <v>0</v>
      </c>
      <c r="F74" s="254">
        <v>0</v>
      </c>
      <c r="G74" s="254">
        <v>0</v>
      </c>
      <c r="H74" s="254">
        <v>0</v>
      </c>
      <c r="I74" s="254">
        <v>0</v>
      </c>
      <c r="J74" s="254">
        <v>0</v>
      </c>
      <c r="K74" s="254">
        <v>0</v>
      </c>
      <c r="L74" s="254">
        <v>0</v>
      </c>
      <c r="M74" s="254">
        <v>0</v>
      </c>
      <c r="N74" s="254">
        <v>0</v>
      </c>
      <c r="O74" s="253">
        <f t="shared" si="18"/>
        <v>0</v>
      </c>
    </row>
    <row r="75" spans="1:15">
      <c r="A75" s="262" t="s">
        <v>132</v>
      </c>
      <c r="B75" s="263"/>
      <c r="C75" s="261">
        <f t="shared" ref="C75:N75" si="21">SUM(C73:C74)</f>
        <v>0</v>
      </c>
      <c r="D75" s="260">
        <f t="shared" si="21"/>
        <v>0</v>
      </c>
      <c r="E75" s="260">
        <f t="shared" si="21"/>
        <v>0</v>
      </c>
      <c r="F75" s="260">
        <f t="shared" si="21"/>
        <v>0</v>
      </c>
      <c r="G75" s="260">
        <f t="shared" si="21"/>
        <v>0</v>
      </c>
      <c r="H75" s="260">
        <f t="shared" si="21"/>
        <v>0</v>
      </c>
      <c r="I75" s="260">
        <f t="shared" si="21"/>
        <v>0</v>
      </c>
      <c r="J75" s="260">
        <f t="shared" si="21"/>
        <v>0</v>
      </c>
      <c r="K75" s="260">
        <f t="shared" si="21"/>
        <v>0</v>
      </c>
      <c r="L75" s="260">
        <f t="shared" si="21"/>
        <v>0</v>
      </c>
      <c r="M75" s="260">
        <f t="shared" si="21"/>
        <v>0</v>
      </c>
      <c r="N75" s="260">
        <f t="shared" si="21"/>
        <v>0</v>
      </c>
      <c r="O75" s="259">
        <f t="shared" si="18"/>
        <v>0</v>
      </c>
    </row>
    <row r="76" spans="1:15">
      <c r="A76" s="262" t="s">
        <v>133</v>
      </c>
      <c r="B76" s="262" t="s">
        <v>126</v>
      </c>
      <c r="C76" s="261">
        <v>0</v>
      </c>
      <c r="D76" s="260">
        <v>0</v>
      </c>
      <c r="E76" s="260">
        <v>0</v>
      </c>
      <c r="F76" s="260">
        <v>0</v>
      </c>
      <c r="G76" s="260">
        <v>0</v>
      </c>
      <c r="H76" s="260">
        <v>0</v>
      </c>
      <c r="I76" s="260">
        <v>0</v>
      </c>
      <c r="J76" s="260">
        <v>0</v>
      </c>
      <c r="K76" s="260">
        <v>0</v>
      </c>
      <c r="L76" s="260">
        <v>0</v>
      </c>
      <c r="M76" s="260">
        <v>0</v>
      </c>
      <c r="N76" s="260">
        <v>0</v>
      </c>
      <c r="O76" s="259">
        <f t="shared" si="18"/>
        <v>0</v>
      </c>
    </row>
    <row r="77" spans="1:15">
      <c r="A77" s="258"/>
      <c r="B77" s="257" t="s">
        <v>127</v>
      </c>
      <c r="C77" s="256">
        <v>0</v>
      </c>
      <c r="D77" s="254">
        <v>0</v>
      </c>
      <c r="E77" s="254">
        <v>0</v>
      </c>
      <c r="F77" s="254">
        <v>0</v>
      </c>
      <c r="G77" s="254">
        <v>0</v>
      </c>
      <c r="H77" s="254">
        <v>0</v>
      </c>
      <c r="I77" s="254">
        <v>0</v>
      </c>
      <c r="J77" s="254">
        <v>0</v>
      </c>
      <c r="K77" s="254">
        <v>0</v>
      </c>
      <c r="L77" s="254">
        <v>0</v>
      </c>
      <c r="M77" s="254">
        <v>0</v>
      </c>
      <c r="N77" s="254">
        <v>0</v>
      </c>
      <c r="O77" s="253">
        <f t="shared" si="18"/>
        <v>0</v>
      </c>
    </row>
    <row r="78" spans="1:15">
      <c r="A78" s="258"/>
      <c r="B78" s="257" t="s">
        <v>128</v>
      </c>
      <c r="C78" s="256">
        <v>32290176</v>
      </c>
      <c r="D78" s="254">
        <v>62420914</v>
      </c>
      <c r="E78" s="254">
        <v>65557790</v>
      </c>
      <c r="F78" s="254">
        <v>48333272</v>
      </c>
      <c r="G78" s="254">
        <v>33466336</v>
      </c>
      <c r="H78" s="255">
        <v>39807360</v>
      </c>
      <c r="I78" s="254">
        <v>32743200</v>
      </c>
      <c r="J78" s="254">
        <v>39278976</v>
      </c>
      <c r="K78" s="254">
        <v>37305504</v>
      </c>
      <c r="L78" s="254">
        <v>50783584</v>
      </c>
      <c r="M78" s="254">
        <v>35926288</v>
      </c>
      <c r="N78" s="254">
        <v>35722048</v>
      </c>
      <c r="O78" s="253">
        <f t="shared" si="18"/>
        <v>513635448</v>
      </c>
    </row>
    <row r="79" spans="1:15">
      <c r="A79" s="258"/>
      <c r="B79" s="257" t="s">
        <v>134</v>
      </c>
      <c r="C79" s="256">
        <v>-218277</v>
      </c>
      <c r="D79" s="254">
        <v>-153793</v>
      </c>
      <c r="E79" s="254">
        <v>-133740</v>
      </c>
      <c r="F79" s="254">
        <v>-212217</v>
      </c>
      <c r="G79" s="254">
        <v>-407970</v>
      </c>
      <c r="H79" s="255">
        <v>-275178</v>
      </c>
      <c r="I79" s="254">
        <v>-289975</v>
      </c>
      <c r="J79" s="254">
        <v>-289444</v>
      </c>
      <c r="K79" s="254">
        <v>-275776</v>
      </c>
      <c r="L79" s="254">
        <v>-279338</v>
      </c>
      <c r="M79" s="254">
        <v>-287006</v>
      </c>
      <c r="N79" s="254">
        <v>-255287</v>
      </c>
      <c r="O79" s="253">
        <f t="shared" si="18"/>
        <v>-3078001</v>
      </c>
    </row>
    <row r="80" spans="1:15">
      <c r="A80" s="252" t="s">
        <v>135</v>
      </c>
      <c r="B80" s="251"/>
      <c r="C80" s="250">
        <f t="shared" ref="C80:N80" si="22">SUM(C76:C79)</f>
        <v>32071899</v>
      </c>
      <c r="D80" s="249">
        <f t="shared" si="22"/>
        <v>62267121</v>
      </c>
      <c r="E80" s="249">
        <f t="shared" si="22"/>
        <v>65424050</v>
      </c>
      <c r="F80" s="249">
        <f t="shared" si="22"/>
        <v>48121055</v>
      </c>
      <c r="G80" s="249">
        <f t="shared" si="22"/>
        <v>33058366</v>
      </c>
      <c r="H80" s="249">
        <f t="shared" si="22"/>
        <v>39532182</v>
      </c>
      <c r="I80" s="249">
        <f t="shared" si="22"/>
        <v>32453225</v>
      </c>
      <c r="J80" s="249">
        <f t="shared" si="22"/>
        <v>38989532</v>
      </c>
      <c r="K80" s="249">
        <f t="shared" si="22"/>
        <v>37029728</v>
      </c>
      <c r="L80" s="249">
        <f t="shared" si="22"/>
        <v>50504246</v>
      </c>
      <c r="M80" s="249">
        <f t="shared" si="22"/>
        <v>35639282</v>
      </c>
      <c r="N80" s="249">
        <f t="shared" si="22"/>
        <v>35466761</v>
      </c>
      <c r="O80" s="248">
        <f t="shared" si="18"/>
        <v>510557447</v>
      </c>
    </row>
    <row r="81" spans="1:15">
      <c r="A81" s="247" t="s">
        <v>89</v>
      </c>
      <c r="B81" s="246"/>
      <c r="C81" s="245">
        <f t="shared" ref="C81:N81" si="23">C80+C72+C68</f>
        <v>105115027</v>
      </c>
      <c r="D81" s="244">
        <f t="shared" si="23"/>
        <v>196190757</v>
      </c>
      <c r="E81" s="244">
        <f t="shared" si="23"/>
        <v>193723977</v>
      </c>
      <c r="F81" s="244">
        <f t="shared" si="23"/>
        <v>161018079</v>
      </c>
      <c r="G81" s="244">
        <f t="shared" si="23"/>
        <v>112277852</v>
      </c>
      <c r="H81" s="244">
        <f t="shared" si="23"/>
        <v>119434698</v>
      </c>
      <c r="I81" s="244">
        <f t="shared" si="23"/>
        <v>102141985</v>
      </c>
      <c r="J81" s="244">
        <f t="shared" si="23"/>
        <v>120263684</v>
      </c>
      <c r="K81" s="244">
        <f t="shared" si="23"/>
        <v>107765644</v>
      </c>
      <c r="L81" s="244">
        <f t="shared" si="23"/>
        <v>134211386</v>
      </c>
      <c r="M81" s="244">
        <f t="shared" si="23"/>
        <v>114875470</v>
      </c>
      <c r="N81" s="244">
        <f t="shared" si="23"/>
        <v>93698729</v>
      </c>
      <c r="O81" s="243">
        <f t="shared" si="18"/>
        <v>1560717288</v>
      </c>
    </row>
    <row r="83" spans="1:15">
      <c r="B83" s="242" t="s">
        <v>66</v>
      </c>
      <c r="C83" s="241">
        <f t="shared" ref="C83:O83" si="24">C68/1000</f>
        <v>26310.527999999998</v>
      </c>
      <c r="D83" s="241">
        <f t="shared" si="24"/>
        <v>40879.552000000003</v>
      </c>
      <c r="E83" s="241">
        <f t="shared" si="24"/>
        <v>40550.591999999997</v>
      </c>
      <c r="F83" s="241">
        <f t="shared" si="24"/>
        <v>37114.624000000003</v>
      </c>
      <c r="G83" s="241">
        <f t="shared" si="24"/>
        <v>24591.936000000002</v>
      </c>
      <c r="H83" s="241">
        <f t="shared" si="24"/>
        <v>23897.216</v>
      </c>
      <c r="I83" s="241">
        <f t="shared" si="24"/>
        <v>21900.16</v>
      </c>
      <c r="J83" s="241">
        <f t="shared" si="24"/>
        <v>25858.752</v>
      </c>
      <c r="K83" s="241">
        <f t="shared" si="24"/>
        <v>22182.016</v>
      </c>
      <c r="L83" s="241">
        <f t="shared" si="24"/>
        <v>26295.040000000001</v>
      </c>
      <c r="M83" s="241">
        <f t="shared" si="24"/>
        <v>23964.288</v>
      </c>
      <c r="N83" s="241">
        <f t="shared" si="24"/>
        <v>18866.367999999999</v>
      </c>
      <c r="O83" s="240">
        <f t="shared" si="24"/>
        <v>332411.07199999999</v>
      </c>
    </row>
    <row r="84" spans="1:15">
      <c r="B84" s="239" t="s">
        <v>67</v>
      </c>
      <c r="C84" s="237">
        <f t="shared" ref="C84:O84" si="25">C72/1000</f>
        <v>46732.6</v>
      </c>
      <c r="D84" s="237">
        <f t="shared" si="25"/>
        <v>93044.084000000003</v>
      </c>
      <c r="E84" s="237">
        <f t="shared" si="25"/>
        <v>87749.335000000006</v>
      </c>
      <c r="F84" s="237">
        <f t="shared" si="25"/>
        <v>75782.399999999994</v>
      </c>
      <c r="G84" s="237">
        <f t="shared" si="25"/>
        <v>54627.55</v>
      </c>
      <c r="H84" s="237">
        <f t="shared" si="25"/>
        <v>56005.3</v>
      </c>
      <c r="I84" s="237">
        <f t="shared" si="25"/>
        <v>47788.6</v>
      </c>
      <c r="J84" s="237">
        <f t="shared" si="25"/>
        <v>55415.4</v>
      </c>
      <c r="K84" s="237">
        <f t="shared" si="25"/>
        <v>48553.9</v>
      </c>
      <c r="L84" s="237">
        <f t="shared" si="25"/>
        <v>57412.1</v>
      </c>
      <c r="M84" s="237">
        <f t="shared" si="25"/>
        <v>55271.9</v>
      </c>
      <c r="N84" s="237">
        <f t="shared" si="25"/>
        <v>39365.599999999999</v>
      </c>
      <c r="O84" s="236">
        <f t="shared" si="25"/>
        <v>717748.76899999997</v>
      </c>
    </row>
    <row r="85" spans="1:15">
      <c r="B85" s="238" t="s">
        <v>68</v>
      </c>
      <c r="C85" s="237">
        <f t="shared" ref="C85:O85" si="26">C80/1000</f>
        <v>32071.899000000001</v>
      </c>
      <c r="D85" s="237">
        <f t="shared" si="26"/>
        <v>62267.120999999999</v>
      </c>
      <c r="E85" s="237">
        <f t="shared" si="26"/>
        <v>65424.05</v>
      </c>
      <c r="F85" s="237">
        <f t="shared" si="26"/>
        <v>48121.055</v>
      </c>
      <c r="G85" s="237">
        <f t="shared" si="26"/>
        <v>33058.366000000002</v>
      </c>
      <c r="H85" s="237">
        <f t="shared" si="26"/>
        <v>39532.182000000001</v>
      </c>
      <c r="I85" s="237">
        <f t="shared" si="26"/>
        <v>32453.224999999999</v>
      </c>
      <c r="J85" s="237">
        <f t="shared" si="26"/>
        <v>38989.531999999999</v>
      </c>
      <c r="K85" s="237">
        <f t="shared" si="26"/>
        <v>37029.728000000003</v>
      </c>
      <c r="L85" s="237">
        <f t="shared" si="26"/>
        <v>50504.245999999999</v>
      </c>
      <c r="M85" s="237">
        <f t="shared" si="26"/>
        <v>35639.281999999999</v>
      </c>
      <c r="N85" s="237">
        <f t="shared" si="26"/>
        <v>35466.760999999999</v>
      </c>
      <c r="O85" s="236">
        <f t="shared" si="26"/>
        <v>510557.44699999999</v>
      </c>
    </row>
    <row r="86" spans="1:15">
      <c r="B86" s="238" t="s">
        <v>69</v>
      </c>
      <c r="C86" s="237">
        <f t="shared" ref="C86:O86" si="27">C20/1000</f>
        <v>5925</v>
      </c>
      <c r="D86" s="237">
        <f t="shared" si="27"/>
        <v>8898</v>
      </c>
      <c r="E86" s="237">
        <f t="shared" si="27"/>
        <v>8787</v>
      </c>
      <c r="F86" s="237">
        <f t="shared" si="27"/>
        <v>10241</v>
      </c>
      <c r="G86" s="237">
        <f t="shared" si="27"/>
        <v>14451</v>
      </c>
      <c r="H86" s="237">
        <f t="shared" si="27"/>
        <v>15797</v>
      </c>
      <c r="I86" s="237">
        <f t="shared" si="27"/>
        <v>14586</v>
      </c>
      <c r="J86" s="237">
        <f t="shared" si="27"/>
        <v>14045</v>
      </c>
      <c r="K86" s="237">
        <f t="shared" si="27"/>
        <v>10135</v>
      </c>
      <c r="L86" s="237">
        <f t="shared" si="27"/>
        <v>6692</v>
      </c>
      <c r="M86" s="237">
        <f t="shared" si="27"/>
        <v>6370</v>
      </c>
      <c r="N86" s="237">
        <f t="shared" si="27"/>
        <v>5197</v>
      </c>
      <c r="O86" s="236">
        <f t="shared" si="27"/>
        <v>121124</v>
      </c>
    </row>
    <row r="87" spans="1:15">
      <c r="B87" s="238" t="s">
        <v>772</v>
      </c>
      <c r="C87" s="237">
        <f t="shared" ref="C87:O87" si="28">C21/1000</f>
        <v>57921</v>
      </c>
      <c r="D87" s="237">
        <f t="shared" si="28"/>
        <v>61308</v>
      </c>
      <c r="E87" s="237">
        <f t="shared" si="28"/>
        <v>48277</v>
      </c>
      <c r="F87" s="237">
        <f t="shared" si="28"/>
        <v>49341</v>
      </c>
      <c r="G87" s="237">
        <f t="shared" si="28"/>
        <v>64307</v>
      </c>
      <c r="H87" s="237">
        <f t="shared" si="28"/>
        <v>71891</v>
      </c>
      <c r="I87" s="237">
        <f t="shared" si="28"/>
        <v>0</v>
      </c>
      <c r="J87" s="237">
        <f t="shared" si="28"/>
        <v>0</v>
      </c>
      <c r="K87" s="237">
        <f t="shared" si="28"/>
        <v>0</v>
      </c>
      <c r="L87" s="237">
        <f t="shared" si="28"/>
        <v>0</v>
      </c>
      <c r="M87" s="237">
        <f t="shared" si="28"/>
        <v>0</v>
      </c>
      <c r="N87" s="237">
        <f t="shared" si="28"/>
        <v>0</v>
      </c>
      <c r="O87" s="236">
        <f t="shared" si="28"/>
        <v>353045</v>
      </c>
    </row>
    <row r="88" spans="1:15">
      <c r="B88" s="238" t="s">
        <v>771</v>
      </c>
      <c r="C88" s="237">
        <f t="shared" ref="C88:O88" si="29">C22/1000</f>
        <v>98106.25</v>
      </c>
      <c r="D88" s="237">
        <f t="shared" si="29"/>
        <v>146604.29</v>
      </c>
      <c r="E88" s="237">
        <f t="shared" si="29"/>
        <v>117569</v>
      </c>
      <c r="F88" s="237">
        <f t="shared" si="29"/>
        <v>126354</v>
      </c>
      <c r="G88" s="237">
        <f t="shared" si="29"/>
        <v>97646.15</v>
      </c>
      <c r="H88" s="237">
        <f t="shared" si="29"/>
        <v>66287</v>
      </c>
      <c r="I88" s="237">
        <f t="shared" si="29"/>
        <v>0</v>
      </c>
      <c r="J88" s="237">
        <f t="shared" si="29"/>
        <v>0</v>
      </c>
      <c r="K88" s="237">
        <f t="shared" si="29"/>
        <v>0</v>
      </c>
      <c r="L88" s="237">
        <f t="shared" si="29"/>
        <v>0</v>
      </c>
      <c r="M88" s="237">
        <f t="shared" si="29"/>
        <v>0</v>
      </c>
      <c r="N88" s="237">
        <f t="shared" si="29"/>
        <v>0</v>
      </c>
      <c r="O88" s="236">
        <f t="shared" si="29"/>
        <v>652566.68999999994</v>
      </c>
    </row>
    <row r="89" spans="1:15">
      <c r="B89" s="235" t="s">
        <v>136</v>
      </c>
      <c r="C89" s="234">
        <f t="shared" ref="C89:O89" si="30">SUM(C83:C88)</f>
        <v>267067.277</v>
      </c>
      <c r="D89" s="234">
        <f t="shared" si="30"/>
        <v>413001.04700000002</v>
      </c>
      <c r="E89" s="234">
        <f t="shared" si="30"/>
        <v>368356.97700000001</v>
      </c>
      <c r="F89" s="234">
        <f t="shared" si="30"/>
        <v>346954.07900000003</v>
      </c>
      <c r="G89" s="234">
        <f t="shared" si="30"/>
        <v>288682.00199999998</v>
      </c>
      <c r="H89" s="234">
        <f t="shared" si="30"/>
        <v>273409.69799999997</v>
      </c>
      <c r="I89" s="234">
        <f t="shared" si="30"/>
        <v>116727.98499999999</v>
      </c>
      <c r="J89" s="234">
        <f t="shared" si="30"/>
        <v>134308.68400000001</v>
      </c>
      <c r="K89" s="234">
        <f t="shared" si="30"/>
        <v>117900.644</v>
      </c>
      <c r="L89" s="234">
        <f t="shared" si="30"/>
        <v>140903.386</v>
      </c>
      <c r="M89" s="234">
        <f t="shared" si="30"/>
        <v>121245.47</v>
      </c>
      <c r="N89" s="234">
        <f t="shared" si="30"/>
        <v>98895.728999999992</v>
      </c>
      <c r="O89" s="233">
        <f t="shared" si="30"/>
        <v>2687452.9780000001</v>
      </c>
    </row>
    <row r="92" spans="1:15">
      <c r="A92" s="232" t="s">
        <v>770</v>
      </c>
    </row>
  </sheetData>
  <pageMargins left="0.7" right="0.7" top="0.75" bottom="0.75" header="0.3" footer="0.3"/>
  <pageSetup orientation="portrait" horizontalDpi="90" verticalDpi="90"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79998168889431442"/>
  </sheetPr>
  <dimension ref="A1:O39"/>
  <sheetViews>
    <sheetView workbookViewId="0">
      <selection activeCell="M45" sqref="M45"/>
    </sheetView>
  </sheetViews>
  <sheetFormatPr defaultColWidth="9.140625" defaultRowHeight="12.75" customHeight="1"/>
  <cols>
    <col min="1" max="1" width="18.28515625" style="299" customWidth="1"/>
    <col min="2" max="2" width="11.85546875" style="299" customWidth="1"/>
    <col min="3" max="8" width="7.85546875" style="299" customWidth="1"/>
    <col min="9" max="9" width="10.5703125" style="299" bestFit="1" customWidth="1"/>
    <col min="10" max="13" width="7.85546875" style="299" bestFit="1" customWidth="1"/>
    <col min="14" max="14" width="9.5703125" style="299" bestFit="1" customWidth="1"/>
    <col min="15" max="15" width="11.140625" style="299" customWidth="1"/>
    <col min="16" max="16384" width="9.140625" style="299"/>
  </cols>
  <sheetData>
    <row r="1" spans="1:15" ht="15.75">
      <c r="A1" s="331" t="s">
        <v>780</v>
      </c>
    </row>
    <row r="2" spans="1:15" ht="12.75" customHeight="1">
      <c r="A2" s="331"/>
    </row>
    <row r="3" spans="1:15" ht="12.75" customHeight="1">
      <c r="H3" s="330"/>
    </row>
    <row r="4" spans="1:15" ht="15.75">
      <c r="A4" s="329" t="s">
        <v>779</v>
      </c>
      <c r="B4" s="329"/>
      <c r="C4" s="328"/>
      <c r="D4" s="328"/>
      <c r="E4" s="328"/>
      <c r="F4" s="328"/>
      <c r="G4" s="328"/>
      <c r="H4" s="328"/>
      <c r="I4" s="328"/>
      <c r="J4" s="328"/>
      <c r="K4" s="328"/>
      <c r="L4" s="328"/>
      <c r="M4" s="328"/>
      <c r="N4" s="328"/>
      <c r="O4" s="328"/>
    </row>
    <row r="5" spans="1:15" ht="26.25">
      <c r="A5" s="327" t="s">
        <v>778</v>
      </c>
      <c r="B5" s="326"/>
      <c r="C5" s="325">
        <v>44927</v>
      </c>
      <c r="D5" s="325">
        <v>44958</v>
      </c>
      <c r="E5" s="325">
        <v>44986</v>
      </c>
      <c r="F5" s="325">
        <v>45017</v>
      </c>
      <c r="G5" s="325">
        <v>45047</v>
      </c>
      <c r="H5" s="325">
        <v>45078</v>
      </c>
      <c r="I5" s="325">
        <v>44378</v>
      </c>
      <c r="J5" s="325">
        <v>44409</v>
      </c>
      <c r="K5" s="325">
        <v>44440</v>
      </c>
      <c r="L5" s="325">
        <v>44470</v>
      </c>
      <c r="M5" s="325">
        <v>44501</v>
      </c>
      <c r="N5" s="325">
        <v>44531</v>
      </c>
      <c r="O5" s="324" t="s">
        <v>154</v>
      </c>
    </row>
    <row r="6" spans="1:15" ht="12.75" customHeight="1">
      <c r="A6" s="311" t="s">
        <v>155</v>
      </c>
      <c r="B6" s="310" t="s">
        <v>777</v>
      </c>
      <c r="C6" s="302">
        <v>9.4</v>
      </c>
      <c r="D6" s="302">
        <v>8.5</v>
      </c>
      <c r="E6" s="302">
        <v>5.85</v>
      </c>
      <c r="F6" s="302">
        <v>4.25</v>
      </c>
      <c r="G6" s="302">
        <v>3.87</v>
      </c>
      <c r="H6" s="323">
        <v>3.98</v>
      </c>
      <c r="I6" s="302">
        <v>2.986587301587301</v>
      </c>
      <c r="J6" s="302">
        <v>3.1887619047619036</v>
      </c>
      <c r="K6" s="302">
        <v>3.1373809523809517</v>
      </c>
      <c r="L6" s="302">
        <v>3.2334761904761895</v>
      </c>
      <c r="M6" s="302">
        <v>3.7567936507936506</v>
      </c>
      <c r="N6" s="302">
        <v>4.4489682539682534</v>
      </c>
      <c r="O6" s="301">
        <f t="shared" ref="O6:O12" si="0">AVERAGE(C6:N6)</f>
        <v>4.7168306878306874</v>
      </c>
    </row>
    <row r="7" spans="1:15" ht="12.75" customHeight="1">
      <c r="A7" s="311" t="s">
        <v>156</v>
      </c>
      <c r="B7" s="310" t="s">
        <v>777</v>
      </c>
      <c r="C7" s="302">
        <v>8.39</v>
      </c>
      <c r="D7" s="302">
        <v>7.92</v>
      </c>
      <c r="E7" s="302">
        <v>5.89</v>
      </c>
      <c r="F7" s="302">
        <v>4.41</v>
      </c>
      <c r="G7" s="302">
        <v>4.2699999999999996</v>
      </c>
      <c r="H7" s="323">
        <v>4.38</v>
      </c>
      <c r="I7" s="302">
        <v>2.8999841269841271</v>
      </c>
      <c r="J7" s="302">
        <v>3.0427619047619041</v>
      </c>
      <c r="K7" s="302">
        <v>2.9616507936507932</v>
      </c>
      <c r="L7" s="302">
        <v>2.7950952380952381</v>
      </c>
      <c r="M7" s="302">
        <v>3.3314920634920635</v>
      </c>
      <c r="N7" s="302">
        <v>3.7399365079365077</v>
      </c>
      <c r="O7" s="301">
        <f t="shared" si="0"/>
        <v>4.5025767195767195</v>
      </c>
    </row>
    <row r="8" spans="1:15" ht="12.75" customHeight="1">
      <c r="A8" s="311" t="s">
        <v>157</v>
      </c>
      <c r="B8" s="310" t="s">
        <v>777</v>
      </c>
      <c r="C8" s="302">
        <v>4.84</v>
      </c>
      <c r="D8" s="302">
        <v>4.83</v>
      </c>
      <c r="E8" s="302">
        <v>4.2</v>
      </c>
      <c r="F8" s="302">
        <v>3.54</v>
      </c>
      <c r="G8" s="302">
        <v>3.4</v>
      </c>
      <c r="H8" s="323">
        <v>3.42</v>
      </c>
      <c r="I8" s="302">
        <v>2.2439206349206353</v>
      </c>
      <c r="J8" s="302">
        <v>2.081952380952381</v>
      </c>
      <c r="K8" s="302">
        <v>2.2322539682539677</v>
      </c>
      <c r="L8" s="302">
        <v>2.3268095238095237</v>
      </c>
      <c r="M8" s="302">
        <v>2.4159523809523815</v>
      </c>
      <c r="N8" s="302">
        <v>2.4722063492063482</v>
      </c>
      <c r="O8" s="301">
        <f t="shared" si="0"/>
        <v>3.166924603174603</v>
      </c>
    </row>
    <row r="9" spans="1:15" ht="12.75" customHeight="1" thickBot="1">
      <c r="A9" s="311" t="s">
        <v>158</v>
      </c>
      <c r="B9" s="310" t="s">
        <v>777</v>
      </c>
      <c r="C9" s="321">
        <v>4.8499999999999996</v>
      </c>
      <c r="D9" s="321">
        <v>4.8499999999999996</v>
      </c>
      <c r="E9" s="321">
        <v>4.12</v>
      </c>
      <c r="F9" s="321">
        <v>3.23</v>
      </c>
      <c r="G9" s="321">
        <v>3.09</v>
      </c>
      <c r="H9" s="322">
        <v>3.11</v>
      </c>
      <c r="I9" s="321">
        <v>2.2084603174603177</v>
      </c>
      <c r="J9" s="321">
        <v>2.0500634920634915</v>
      </c>
      <c r="K9" s="321">
        <v>2.1990158730158726</v>
      </c>
      <c r="L9" s="321">
        <v>2.2935873015873014</v>
      </c>
      <c r="M9" s="321">
        <v>2.439222222222222</v>
      </c>
      <c r="N9" s="321">
        <v>2.495571428571429</v>
      </c>
      <c r="O9" s="320">
        <f t="shared" si="0"/>
        <v>3.0779933862433864</v>
      </c>
    </row>
    <row r="10" spans="1:15" ht="12.75" customHeight="1" thickTop="1">
      <c r="A10" s="311" t="s">
        <v>159</v>
      </c>
      <c r="B10" s="310" t="s">
        <v>776</v>
      </c>
      <c r="C10" s="319">
        <v>87.659080000000003</v>
      </c>
      <c r="D10" s="317">
        <v>88.062970000000007</v>
      </c>
      <c r="E10" s="317">
        <v>63.054859999999998</v>
      </c>
      <c r="F10" s="317">
        <v>45.680557299999997</v>
      </c>
      <c r="G10" s="317">
        <v>35.405720000000002</v>
      </c>
      <c r="H10" s="318">
        <v>49.380980000000001</v>
      </c>
      <c r="I10" s="317">
        <v>25.581196631250002</v>
      </c>
      <c r="J10" s="317">
        <v>31.62149947124999</v>
      </c>
      <c r="K10" s="317">
        <v>31.663126888749986</v>
      </c>
      <c r="L10" s="317">
        <v>30.116001010000002</v>
      </c>
      <c r="M10" s="317">
        <v>29.785650062499997</v>
      </c>
      <c r="N10" s="317">
        <v>36.58703103125</v>
      </c>
      <c r="O10" s="316">
        <f t="shared" si="0"/>
        <v>46.216556032916664</v>
      </c>
    </row>
    <row r="11" spans="1:15" ht="12.75" customHeight="1">
      <c r="A11" s="311" t="s">
        <v>160</v>
      </c>
      <c r="B11" s="310" t="s">
        <v>776</v>
      </c>
      <c r="C11" s="319">
        <v>80.406080000000003</v>
      </c>
      <c r="D11" s="317">
        <v>83.104020000000006</v>
      </c>
      <c r="E11" s="317">
        <v>63.53369</v>
      </c>
      <c r="F11" s="317">
        <v>48.272210000000001</v>
      </c>
      <c r="G11" s="317">
        <v>15.317360000000001</v>
      </c>
      <c r="H11" s="318">
        <v>21.2292366</v>
      </c>
      <c r="I11" s="317">
        <v>24.364460076250001</v>
      </c>
      <c r="J11" s="317">
        <v>28.45680913</v>
      </c>
      <c r="K11" s="317">
        <v>28.261986025000006</v>
      </c>
      <c r="L11" s="317">
        <v>26.443767957500008</v>
      </c>
      <c r="M11" s="317">
        <v>26.682862509999996</v>
      </c>
      <c r="N11" s="317">
        <v>30.708962064999998</v>
      </c>
      <c r="O11" s="316">
        <f t="shared" si="0"/>
        <v>39.731787030312503</v>
      </c>
    </row>
    <row r="12" spans="1:15" ht="12.75" customHeight="1">
      <c r="A12" s="311" t="s">
        <v>161</v>
      </c>
      <c r="B12" s="310" t="s">
        <v>776</v>
      </c>
      <c r="C12" s="319">
        <v>84.461519999999993</v>
      </c>
      <c r="D12" s="317">
        <v>85.937706000000006</v>
      </c>
      <c r="E12" s="317">
        <v>63.255659999999999</v>
      </c>
      <c r="F12" s="317">
        <v>46.832405100000003</v>
      </c>
      <c r="G12" s="317">
        <v>26.981567399999999</v>
      </c>
      <c r="H12" s="318">
        <v>37.494689999999999</v>
      </c>
      <c r="I12" s="317">
        <v>25.070952458750003</v>
      </c>
      <c r="J12" s="317">
        <v>30.2263133975</v>
      </c>
      <c r="K12" s="317">
        <v>30.227089678750001</v>
      </c>
      <c r="L12" s="317">
        <v>28.497059628750009</v>
      </c>
      <c r="M12" s="317">
        <v>28.475584073749996</v>
      </c>
      <c r="N12" s="317">
        <v>34.122034368749993</v>
      </c>
      <c r="O12" s="316">
        <f t="shared" si="0"/>
        <v>43.465215175520832</v>
      </c>
    </row>
    <row r="13" spans="1:15" ht="12.75" customHeight="1">
      <c r="A13" s="311" t="s">
        <v>162</v>
      </c>
      <c r="B13" s="310" t="s">
        <v>775</v>
      </c>
      <c r="C13" s="315">
        <v>9.3254340425531907</v>
      </c>
      <c r="D13" s="313">
        <v>10.360349411764707</v>
      </c>
      <c r="E13" s="313">
        <v>10.778608547008547</v>
      </c>
      <c r="F13" s="313">
        <v>10.748366423529411</v>
      </c>
      <c r="G13" s="313">
        <v>9.1487648578811367</v>
      </c>
      <c r="H13" s="314">
        <v>12.407281407035176</v>
      </c>
      <c r="I13" s="313">
        <v>8.926537231741575</v>
      </c>
      <c r="J13" s="313">
        <v>10.750587250462965</v>
      </c>
      <c r="K13" s="313">
        <v>10.709843419251825</v>
      </c>
      <c r="L13" s="313">
        <v>9.8374286808978848</v>
      </c>
      <c r="M13" s="313">
        <v>7.5181813434103244</v>
      </c>
      <c r="N13" s="313">
        <v>7.8563031631307325</v>
      </c>
      <c r="O13" s="312">
        <f>O10/O6</f>
        <v>9.7982223852457313</v>
      </c>
    </row>
    <row r="14" spans="1:15" ht="12.75" customHeight="1">
      <c r="A14" s="311" t="s">
        <v>163</v>
      </c>
      <c r="B14" s="310" t="s">
        <v>775</v>
      </c>
      <c r="C14" s="315">
        <v>8.5538382978723408</v>
      </c>
      <c r="D14" s="313">
        <v>9.7769435294117653</v>
      </c>
      <c r="E14" s="313">
        <v>10.860459829059829</v>
      </c>
      <c r="F14" s="313">
        <v>11.358167058823529</v>
      </c>
      <c r="G14" s="313">
        <v>3.9579741602067182</v>
      </c>
      <c r="H14" s="314">
        <v>5.3339790452261306</v>
      </c>
      <c r="I14" s="313">
        <v>8.5043514433520571</v>
      </c>
      <c r="J14" s="313">
        <v>9.5527754347222231</v>
      </c>
      <c r="K14" s="313">
        <v>9.4088881368613144</v>
      </c>
      <c r="L14" s="313">
        <v>8.5488999753521142</v>
      </c>
      <c r="M14" s="313">
        <v>6.6474959038722803</v>
      </c>
      <c r="N14" s="313">
        <v>6.5216160464449553</v>
      </c>
      <c r="O14" s="312">
        <f>O11/O6</f>
        <v>8.4234075081006363</v>
      </c>
    </row>
    <row r="15" spans="1:15" ht="12.75" customHeight="1" thickBot="1">
      <c r="A15" s="311" t="s">
        <v>164</v>
      </c>
      <c r="B15" s="310" t="s">
        <v>775</v>
      </c>
      <c r="C15" s="309">
        <v>8.985268085106382</v>
      </c>
      <c r="D15" s="307">
        <v>10.110318352941178</v>
      </c>
      <c r="E15" s="307">
        <v>10.812933333333334</v>
      </c>
      <c r="F15" s="307">
        <v>11.019389435294118</v>
      </c>
      <c r="G15" s="307">
        <v>6.9719812403100772</v>
      </c>
      <c r="H15" s="308">
        <v>9.4207763819095476</v>
      </c>
      <c r="I15" s="307">
        <v>8.7494915796348316</v>
      </c>
      <c r="J15" s="307">
        <v>10.222519702777774</v>
      </c>
      <c r="K15" s="307">
        <v>10.160551159215331</v>
      </c>
      <c r="L15" s="307">
        <v>9.269367632922533</v>
      </c>
      <c r="M15" s="307">
        <v>7.1505586124320644</v>
      </c>
      <c r="N15" s="307">
        <v>7.2965956680045831</v>
      </c>
      <c r="O15" s="306">
        <f>O12/O6</f>
        <v>9.2149195195112839</v>
      </c>
    </row>
    <row r="16" spans="1:15" ht="12.75" customHeight="1" thickTop="1">
      <c r="B16" s="305"/>
    </row>
    <row r="17" spans="1:15" ht="12.75" customHeight="1">
      <c r="B17" s="305"/>
    </row>
    <row r="18" spans="1:15" ht="12.75" customHeight="1">
      <c r="C18" s="302"/>
      <c r="D18" s="302"/>
      <c r="E18" s="302"/>
      <c r="F18" s="302"/>
      <c r="G18" s="302"/>
      <c r="H18" s="302"/>
      <c r="I18" s="302"/>
      <c r="J18" s="302"/>
      <c r="K18" s="302"/>
      <c r="L18" s="302"/>
      <c r="M18" s="302"/>
      <c r="N18" s="302"/>
      <c r="O18" s="301"/>
    </row>
    <row r="19" spans="1:15" ht="12.75" customHeight="1">
      <c r="C19" s="304"/>
      <c r="D19" s="304"/>
      <c r="E19" s="304"/>
      <c r="F19" s="304"/>
      <c r="G19" s="304"/>
      <c r="H19" s="304"/>
      <c r="I19" s="304"/>
      <c r="J19" s="302"/>
      <c r="K19" s="302"/>
      <c r="L19" s="302"/>
      <c r="M19" s="302"/>
      <c r="N19" s="302"/>
      <c r="O19" s="301"/>
    </row>
    <row r="20" spans="1:15" ht="12.75" customHeight="1">
      <c r="A20" s="192"/>
      <c r="B20" s="192"/>
      <c r="C20" s="303"/>
      <c r="D20" s="303"/>
      <c r="E20" s="303"/>
      <c r="F20" s="303"/>
      <c r="G20" s="303"/>
      <c r="H20" s="303"/>
      <c r="I20" s="303"/>
      <c r="J20" s="302"/>
      <c r="K20" s="302"/>
      <c r="L20" s="302"/>
      <c r="M20" s="302"/>
      <c r="N20" s="302"/>
      <c r="O20" s="301"/>
    </row>
    <row r="21" spans="1:15" ht="12.75" customHeight="1">
      <c r="A21" s="192"/>
      <c r="B21" s="192"/>
      <c r="C21" s="300"/>
      <c r="D21" s="300"/>
      <c r="E21" s="300"/>
      <c r="F21" s="300"/>
      <c r="G21" s="300"/>
      <c r="H21" s="300"/>
      <c r="I21" s="300"/>
      <c r="J21" s="300"/>
      <c r="K21" s="300"/>
      <c r="L21" s="300"/>
      <c r="M21" s="300"/>
      <c r="N21" s="300"/>
      <c r="O21" s="300"/>
    </row>
    <row r="22" spans="1:15" ht="12.75" customHeight="1">
      <c r="A22" s="192"/>
      <c r="B22" s="192"/>
      <c r="C22" s="300"/>
      <c r="D22" s="300"/>
      <c r="E22" s="300"/>
      <c r="F22" s="300"/>
      <c r="G22" s="300"/>
      <c r="H22" s="300"/>
      <c r="I22" s="300"/>
      <c r="J22" s="192"/>
      <c r="K22" s="192"/>
      <c r="L22" s="192"/>
      <c r="M22" s="192"/>
      <c r="N22" s="192"/>
    </row>
    <row r="23" spans="1:15" ht="12.75" customHeight="1">
      <c r="A23" s="192"/>
      <c r="B23" s="192"/>
      <c r="C23" s="300"/>
      <c r="D23" s="300"/>
      <c r="E23" s="300"/>
      <c r="F23" s="300"/>
      <c r="G23" s="300"/>
      <c r="H23" s="300"/>
      <c r="I23" s="300"/>
      <c r="J23" s="300"/>
      <c r="K23" s="300"/>
      <c r="L23" s="300"/>
      <c r="M23" s="300"/>
      <c r="N23" s="300"/>
      <c r="O23" s="300"/>
    </row>
    <row r="24" spans="1:15" ht="12.75" customHeight="1">
      <c r="A24" s="192"/>
      <c r="B24" s="192"/>
      <c r="C24" s="300"/>
      <c r="D24" s="300"/>
      <c r="E24" s="300"/>
      <c r="F24" s="300"/>
      <c r="G24" s="300"/>
      <c r="H24" s="300"/>
      <c r="I24" s="300"/>
      <c r="J24" s="300"/>
      <c r="K24" s="300"/>
      <c r="L24" s="300"/>
      <c r="M24" s="300"/>
      <c r="N24" s="300"/>
      <c r="O24" s="300"/>
    </row>
    <row r="25" spans="1:15" ht="12.75" customHeight="1">
      <c r="A25" s="192"/>
      <c r="B25" s="192"/>
      <c r="C25" s="300"/>
      <c r="D25" s="300"/>
      <c r="E25" s="300"/>
      <c r="F25" s="300"/>
      <c r="G25" s="300"/>
      <c r="H25" s="300"/>
      <c r="I25" s="300"/>
      <c r="J25" s="300"/>
      <c r="K25" s="300"/>
      <c r="L25" s="300"/>
      <c r="M25" s="300"/>
      <c r="N25" s="300"/>
      <c r="O25" s="300"/>
    </row>
    <row r="26" spans="1:15" ht="12.75" customHeight="1">
      <c r="A26" s="192"/>
      <c r="B26" s="192"/>
      <c r="C26" s="300"/>
      <c r="D26" s="300"/>
      <c r="E26" s="300"/>
      <c r="F26" s="300"/>
      <c r="G26" s="300"/>
      <c r="H26" s="300"/>
      <c r="I26" s="300"/>
      <c r="J26" s="300"/>
      <c r="K26" s="300"/>
      <c r="L26" s="300"/>
      <c r="M26" s="300"/>
      <c r="N26" s="300"/>
      <c r="O26" s="300"/>
    </row>
    <row r="27" spans="1:15" ht="12.75" customHeight="1">
      <c r="A27" s="192"/>
      <c r="B27" s="192"/>
      <c r="C27" s="300"/>
      <c r="D27" s="300"/>
      <c r="E27" s="300"/>
      <c r="F27" s="300"/>
      <c r="G27" s="300"/>
      <c r="H27" s="300"/>
      <c r="I27" s="300"/>
      <c r="J27" s="300"/>
      <c r="K27" s="300"/>
      <c r="L27" s="300"/>
      <c r="M27" s="300"/>
      <c r="N27" s="300"/>
      <c r="O27" s="300"/>
    </row>
    <row r="28" spans="1:15" ht="12.75" customHeight="1">
      <c r="A28" s="192"/>
      <c r="B28" s="192"/>
      <c r="C28" s="300"/>
      <c r="D28" s="300"/>
      <c r="E28" s="300"/>
      <c r="F28" s="300"/>
      <c r="G28" s="300"/>
      <c r="H28" s="300"/>
      <c r="I28" s="300"/>
      <c r="J28" s="192"/>
      <c r="K28" s="192"/>
      <c r="L28" s="192"/>
      <c r="M28" s="192"/>
      <c r="N28" s="192"/>
    </row>
    <row r="29" spans="1:15" ht="12.75" customHeight="1">
      <c r="A29" s="192"/>
      <c r="B29" s="192"/>
      <c r="C29" s="300"/>
      <c r="D29" s="300"/>
      <c r="E29" s="300"/>
      <c r="F29" s="300"/>
      <c r="G29" s="300"/>
      <c r="H29" s="300"/>
      <c r="I29" s="300"/>
      <c r="J29" s="192"/>
      <c r="K29" s="192"/>
      <c r="L29" s="192"/>
      <c r="M29" s="192"/>
      <c r="N29" s="192"/>
    </row>
    <row r="30" spans="1:15" ht="12.75" customHeight="1">
      <c r="A30" s="192"/>
      <c r="B30" s="192"/>
      <c r="C30" s="300"/>
      <c r="D30" s="300"/>
      <c r="E30" s="300"/>
      <c r="F30" s="300"/>
      <c r="G30" s="300"/>
      <c r="H30" s="300"/>
      <c r="I30" s="300"/>
      <c r="J30" s="300"/>
      <c r="K30" s="300"/>
      <c r="L30" s="300"/>
      <c r="M30" s="300"/>
      <c r="N30" s="300"/>
      <c r="O30" s="300"/>
    </row>
    <row r="31" spans="1:15" ht="12.75" customHeight="1">
      <c r="A31" s="192"/>
      <c r="B31" s="192"/>
      <c r="C31" s="300"/>
      <c r="D31" s="300"/>
      <c r="E31" s="300"/>
      <c r="F31" s="300"/>
      <c r="G31" s="300"/>
      <c r="H31" s="300"/>
      <c r="I31" s="300"/>
      <c r="J31" s="300"/>
      <c r="K31" s="300"/>
      <c r="L31" s="300"/>
      <c r="M31" s="300"/>
      <c r="N31" s="300"/>
      <c r="O31" s="300"/>
    </row>
    <row r="32" spans="1:15" ht="12.75" customHeight="1">
      <c r="A32" s="192"/>
      <c r="B32" s="192"/>
      <c r="C32" s="300"/>
      <c r="D32" s="300"/>
      <c r="E32" s="300"/>
      <c r="F32" s="300"/>
      <c r="G32" s="300"/>
      <c r="H32" s="300"/>
      <c r="I32" s="300"/>
      <c r="J32" s="300"/>
      <c r="K32" s="300"/>
      <c r="L32" s="300"/>
      <c r="M32" s="300"/>
      <c r="N32" s="300"/>
      <c r="O32" s="300"/>
    </row>
    <row r="33" spans="3:15" ht="12.75" customHeight="1">
      <c r="C33" s="300"/>
      <c r="D33" s="300"/>
      <c r="E33" s="300"/>
      <c r="F33" s="300"/>
      <c r="G33" s="300"/>
      <c r="H33" s="300"/>
      <c r="I33" s="300"/>
      <c r="J33" s="300"/>
      <c r="K33" s="300"/>
      <c r="L33" s="300"/>
      <c r="M33" s="300"/>
      <c r="N33" s="300"/>
      <c r="O33" s="300"/>
    </row>
    <row r="34" spans="3:15" ht="12.75" customHeight="1">
      <c r="C34" s="300"/>
      <c r="D34" s="300"/>
      <c r="E34" s="300"/>
      <c r="F34" s="300"/>
      <c r="G34" s="300"/>
      <c r="H34" s="300"/>
      <c r="I34" s="300"/>
      <c r="J34" s="300"/>
      <c r="K34" s="300"/>
      <c r="L34" s="300"/>
      <c r="M34" s="300"/>
      <c r="N34" s="300"/>
      <c r="O34" s="300"/>
    </row>
    <row r="35" spans="3:15" ht="12.75" customHeight="1">
      <c r="C35" s="300"/>
      <c r="D35" s="300"/>
      <c r="E35" s="300"/>
      <c r="F35" s="300"/>
      <c r="G35" s="300"/>
      <c r="H35" s="300"/>
      <c r="I35" s="300"/>
      <c r="J35" s="300"/>
      <c r="K35" s="300"/>
      <c r="L35" s="300"/>
      <c r="M35" s="300"/>
      <c r="N35" s="300"/>
      <c r="O35" s="300"/>
    </row>
    <row r="36" spans="3:15" ht="12.75" customHeight="1">
      <c r="C36" s="300"/>
      <c r="D36" s="300"/>
      <c r="E36" s="300"/>
      <c r="F36" s="300"/>
      <c r="G36" s="300"/>
      <c r="H36" s="300"/>
      <c r="I36" s="300"/>
      <c r="J36" s="300"/>
      <c r="K36" s="300"/>
      <c r="L36" s="300"/>
      <c r="M36" s="300"/>
      <c r="N36" s="300"/>
      <c r="O36" s="300"/>
    </row>
    <row r="37" spans="3:15" ht="12.75" customHeight="1">
      <c r="C37" s="300"/>
      <c r="D37" s="300"/>
      <c r="E37" s="300"/>
      <c r="F37" s="300"/>
      <c r="G37" s="300"/>
      <c r="H37" s="300"/>
      <c r="I37" s="300"/>
      <c r="J37" s="300"/>
      <c r="K37" s="300"/>
      <c r="L37" s="300"/>
      <c r="M37" s="300"/>
      <c r="N37" s="300"/>
      <c r="O37" s="300"/>
    </row>
    <row r="38" spans="3:15" ht="12.75" customHeight="1">
      <c r="C38" s="300"/>
      <c r="D38" s="300"/>
      <c r="E38" s="300"/>
      <c r="F38" s="300"/>
      <c r="G38" s="300"/>
      <c r="H38" s="300"/>
      <c r="I38" s="300"/>
      <c r="J38" s="300"/>
      <c r="K38" s="300"/>
      <c r="L38" s="300"/>
      <c r="M38" s="300"/>
      <c r="N38" s="300"/>
      <c r="O38" s="300"/>
    </row>
    <row r="39" spans="3:15" ht="12.75" customHeight="1">
      <c r="C39" s="300"/>
      <c r="D39" s="300"/>
      <c r="E39" s="300"/>
      <c r="F39" s="300"/>
      <c r="G39" s="300"/>
      <c r="H39" s="300"/>
      <c r="I39" s="300"/>
      <c r="J39" s="300"/>
      <c r="K39" s="300"/>
      <c r="L39" s="300"/>
      <c r="M39" s="300"/>
      <c r="N39" s="300"/>
      <c r="O39" s="300"/>
    </row>
  </sheetData>
  <pageMargins left="0.67" right="0.01" top="0.6" bottom="0.41" header="0.3" footer="0.16"/>
  <pageSetup scale="65" orientation="landscape" r:id="rId1"/>
  <headerFooter>
    <oddFooter>&amp;L&amp;F&amp;C&amp;A&amp;R
&amp;D</oddFoot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79998168889431442"/>
    <pageSetUpPr fitToPage="1"/>
  </sheetPr>
  <dimension ref="A1:P14"/>
  <sheetViews>
    <sheetView zoomScaleNormal="100" workbookViewId="0">
      <selection activeCell="M45" sqref="M45"/>
    </sheetView>
  </sheetViews>
  <sheetFormatPr defaultColWidth="9.140625" defaultRowHeight="14.25"/>
  <cols>
    <col min="1" max="1" width="44.140625" style="332" customWidth="1"/>
    <col min="2" max="2" width="15.140625" style="332" bestFit="1" customWidth="1"/>
    <col min="3" max="3" width="14.42578125" style="332" bestFit="1" customWidth="1"/>
    <col min="4" max="4" width="14.85546875" style="332" bestFit="1" customWidth="1"/>
    <col min="5" max="5" width="14.28515625" style="332" bestFit="1" customWidth="1"/>
    <col min="6" max="6" width="16.140625" style="332" bestFit="1" customWidth="1"/>
    <col min="7" max="9" width="14.28515625" style="332" bestFit="1" customWidth="1"/>
    <col min="10" max="13" width="14.140625" style="332" customWidth="1"/>
    <col min="14" max="14" width="13.28515625" style="332" bestFit="1" customWidth="1"/>
    <col min="15" max="16384" width="9.140625" style="332"/>
  </cols>
  <sheetData>
    <row r="1" spans="1:16" ht="18">
      <c r="A1" s="356" t="s">
        <v>787</v>
      </c>
    </row>
    <row r="2" spans="1:16">
      <c r="A2" s="355"/>
      <c r="B2" s="354"/>
      <c r="C2" s="354"/>
      <c r="D2" s="354"/>
      <c r="E2" s="354"/>
      <c r="F2" s="354"/>
      <c r="G2" s="354"/>
      <c r="H2" s="354"/>
      <c r="I2" s="354"/>
      <c r="J2" s="354"/>
      <c r="K2" s="354"/>
      <c r="L2" s="354"/>
      <c r="M2" s="354"/>
      <c r="N2" s="334"/>
    </row>
    <row r="3" spans="1:16" s="335" customFormat="1" ht="12.75">
      <c r="B3" s="352">
        <f>'Summary normalization'!B4</f>
        <v>44927</v>
      </c>
      <c r="C3" s="352">
        <f>'Summary normalization'!C4</f>
        <v>44958</v>
      </c>
      <c r="D3" s="352">
        <f>'Summary normalization'!D4</f>
        <v>44986</v>
      </c>
      <c r="E3" s="352">
        <f>'Summary normalization'!E4</f>
        <v>45017</v>
      </c>
      <c r="F3" s="352">
        <f>'Summary normalization'!F4</f>
        <v>45047</v>
      </c>
      <c r="G3" s="352">
        <f>'Summary normalization'!G4</f>
        <v>45078</v>
      </c>
      <c r="H3" s="352">
        <f>'Summary normalization'!H4</f>
        <v>44743</v>
      </c>
      <c r="I3" s="352">
        <f>'Summary normalization'!I4</f>
        <v>44774</v>
      </c>
      <c r="J3" s="352">
        <f>'Summary normalization'!J4</f>
        <v>44805</v>
      </c>
      <c r="K3" s="352">
        <f>'Summary normalization'!K4</f>
        <v>44835</v>
      </c>
      <c r="L3" s="352">
        <f>'Summary normalization'!L4</f>
        <v>44866</v>
      </c>
      <c r="M3" s="352">
        <f>'Summary normalization'!M4</f>
        <v>44896</v>
      </c>
      <c r="N3" s="353" t="s">
        <v>60</v>
      </c>
    </row>
    <row r="4" spans="1:16" s="335" customFormat="1" ht="12.75">
      <c r="A4" s="348" t="s">
        <v>786</v>
      </c>
      <c r="B4" s="352"/>
      <c r="C4" s="352"/>
      <c r="D4" s="352"/>
      <c r="E4" s="352"/>
      <c r="F4" s="352"/>
      <c r="G4" s="352"/>
      <c r="H4" s="352"/>
      <c r="I4" s="352"/>
      <c r="J4" s="352"/>
      <c r="K4" s="352"/>
      <c r="L4" s="352"/>
      <c r="M4" s="352"/>
      <c r="N4" s="351"/>
    </row>
    <row r="5" spans="1:16" s="335" customFormat="1" ht="12.75">
      <c r="A5" s="339" t="s">
        <v>271</v>
      </c>
      <c r="B5" s="346">
        <f>VLOOKUP(B$3,'Normal vs actual load'!$A$9:$E$20,5,FALSE)/1000</f>
        <v>1766.4901281384707</v>
      </c>
      <c r="C5" s="346">
        <f>VLOOKUP(C$3,'Normal vs actual load'!$A$9:$E$20,5,FALSE)/1000</f>
        <v>-69056.940156445344</v>
      </c>
      <c r="D5" s="346">
        <f>VLOOKUP(D$3,'Normal vs actual load'!$A$9:$E$20,5,FALSE)/1000</f>
        <v>-60734.682098163939</v>
      </c>
      <c r="E5" s="346">
        <f>VLOOKUP(E$3,'Normal vs actual load'!$A$9:$E$20,5,FALSE)/1000</f>
        <v>-55204.525991796283</v>
      </c>
      <c r="F5" s="346">
        <f>VLOOKUP(F$3,'Normal vs actual load'!$A$9:$E$20,5,FALSE)/1000</f>
        <v>-11695.884040849309</v>
      </c>
      <c r="G5" s="346">
        <f>VLOOKUP(G$3,'Normal vs actual load'!$A$9:$E$20,5,FALSE)/1000</f>
        <v>19888.188572911502</v>
      </c>
      <c r="H5" s="346">
        <f>VLOOKUP(H$3,'Normal vs actual load'!$A$9:$E$20,5,FALSE)/1000</f>
        <v>-15249.427030156885</v>
      </c>
      <c r="I5" s="346">
        <f>VLOOKUP(I$3,'Normal vs actual load'!$A$9:$E$20,5,FALSE)/1000</f>
        <v>-26774.43704016403</v>
      </c>
      <c r="J5" s="346">
        <f>VLOOKUP(J$3,'Normal vs actual load'!$A$9:$E$20,5,FALSE)/1000</f>
        <v>-19028.750158827752</v>
      </c>
      <c r="K5" s="346">
        <f>VLOOKUP(K$3,'Normal vs actual load'!$A$9:$E$20,5,FALSE)/1000</f>
        <v>47512.784037849764</v>
      </c>
      <c r="L5" s="346">
        <f>VLOOKUP(L$3,'Normal vs actual load'!$A$9:$E$20,5,FALSE)/1000</f>
        <v>-101128.05152319114</v>
      </c>
      <c r="M5" s="346">
        <f>VLOOKUP(M$3,'Normal vs actual load'!$A$9:$E$20,5,FALSE)/1000</f>
        <v>-91810.460059814824</v>
      </c>
      <c r="N5" s="345">
        <f>SUM(B5:M5)</f>
        <v>-381515.6953605098</v>
      </c>
    </row>
    <row r="6" spans="1:16" s="335" customFormat="1" ht="12.75">
      <c r="A6" s="339" t="s">
        <v>785</v>
      </c>
      <c r="B6" s="344">
        <f>Prices!C12</f>
        <v>84.461519999999993</v>
      </c>
      <c r="C6" s="342">
        <f>Prices!D12</f>
        <v>85.937706000000006</v>
      </c>
      <c r="D6" s="342">
        <f>Prices!E12</f>
        <v>63.255659999999999</v>
      </c>
      <c r="E6" s="342">
        <f>Prices!F12</f>
        <v>46.832405100000003</v>
      </c>
      <c r="F6" s="342">
        <f>Prices!G12</f>
        <v>26.981567399999999</v>
      </c>
      <c r="G6" s="342">
        <f>Prices!H12</f>
        <v>37.494689999999999</v>
      </c>
      <c r="H6" s="342">
        <f>Prices!I12</f>
        <v>25.070952458750003</v>
      </c>
      <c r="I6" s="342">
        <f>Prices!J12</f>
        <v>30.2263133975</v>
      </c>
      <c r="J6" s="342">
        <f>Prices!K12</f>
        <v>30.227089678750001</v>
      </c>
      <c r="K6" s="342">
        <f>Prices!L12</f>
        <v>28.497059628750009</v>
      </c>
      <c r="L6" s="342">
        <f>Prices!M12</f>
        <v>28.475584073749996</v>
      </c>
      <c r="M6" s="341">
        <f>Prices!N12</f>
        <v>34.122034368749993</v>
      </c>
      <c r="N6" s="336">
        <f>AVERAGE(B6:M6)</f>
        <v>43.465215175520832</v>
      </c>
      <c r="O6" s="340"/>
      <c r="P6" s="330"/>
    </row>
    <row r="7" spans="1:16" s="335" customFormat="1" ht="13.5" thickBot="1">
      <c r="A7" s="339" t="s">
        <v>692</v>
      </c>
      <c r="B7" s="350">
        <f t="shared" ref="B7:M7" si="0">+B6*B5</f>
        <v>149200.44128756999</v>
      </c>
      <c r="C7" s="350">
        <f t="shared" si="0"/>
        <v>-5934595.0204241946</v>
      </c>
      <c r="D7" s="350">
        <f t="shared" si="0"/>
        <v>-3841812.4010095447</v>
      </c>
      <c r="E7" s="350">
        <f t="shared" si="0"/>
        <v>-2585360.7246012827</v>
      </c>
      <c r="F7" s="350">
        <f t="shared" si="0"/>
        <v>-315573.28355075995</v>
      </c>
      <c r="G7" s="350">
        <f t="shared" si="0"/>
        <v>745701.46520285914</v>
      </c>
      <c r="H7" s="350">
        <f t="shared" si="0"/>
        <v>-382317.66009624052</v>
      </c>
      <c r="I7" s="350">
        <f t="shared" si="0"/>
        <v>-809292.52501763031</v>
      </c>
      <c r="J7" s="350">
        <f t="shared" si="0"/>
        <v>-575183.73752541479</v>
      </c>
      <c r="K7" s="350">
        <f t="shared" si="0"/>
        <v>1353974.6398545264</v>
      </c>
      <c r="L7" s="350">
        <f t="shared" si="0"/>
        <v>-2879680.3333631507</v>
      </c>
      <c r="M7" s="350">
        <f t="shared" si="0"/>
        <v>-3132759.6735717501</v>
      </c>
      <c r="N7" s="349">
        <f>SUM(B7:M7)</f>
        <v>-18207698.812815014</v>
      </c>
    </row>
    <row r="8" spans="1:16" s="335" customFormat="1" ht="13.5" thickTop="1">
      <c r="N8" s="347"/>
    </row>
    <row r="9" spans="1:16" s="335" customFormat="1" ht="12.75">
      <c r="A9" s="348" t="s">
        <v>784</v>
      </c>
      <c r="N9" s="347"/>
    </row>
    <row r="10" spans="1:16" s="335" customFormat="1" ht="12.75">
      <c r="A10" s="339" t="s">
        <v>783</v>
      </c>
      <c r="B10" s="346">
        <f>VLOOKUP(B$3,'Normal vs actual load'!$A$9:$E$20,4,FALSE)/1000</f>
        <v>1630.4703882718086</v>
      </c>
      <c r="C10" s="346">
        <f>VLOOKUP(C$3,'Normal vs actual load'!$A$9:$E$20,4,FALSE)/1000</f>
        <v>-63739.555764399054</v>
      </c>
      <c r="D10" s="346">
        <f>VLOOKUP(D$3,'Normal vs actual load'!$A$9:$E$20,4,FALSE)/1000</f>
        <v>-56058.111576605319</v>
      </c>
      <c r="E10" s="346">
        <f>VLOOKUP(E$3,'Normal vs actual load'!$A$9:$E$20,4,FALSE)/1000</f>
        <v>-50953.777490427972</v>
      </c>
      <c r="F10" s="346">
        <f>VLOOKUP(F$3,'Normal vs actual load'!$A$9:$E$20,4,FALSE)/1000</f>
        <v>-10795.300969703912</v>
      </c>
      <c r="G10" s="346">
        <f>VLOOKUP(G$3,'Normal vs actual load'!$A$9:$E$20,4,FALSE)/1000</f>
        <v>18356.798052797316</v>
      </c>
      <c r="H10" s="346">
        <f>VLOOKUP(H$3,'Normal vs actual load'!$A$9:$E$20,4,FALSE)/1000</f>
        <v>-14053.871950992585</v>
      </c>
      <c r="I10" s="346">
        <f>VLOOKUP(I$3,'Normal vs actual load'!$A$9:$E$20,4,FALSE)/1000</f>
        <v>-24675.321176215173</v>
      </c>
      <c r="J10" s="346">
        <f>VLOOKUP(J$3,'Normal vs actual load'!$A$9:$E$20,4,FALSE)/1000</f>
        <v>-17536.896146375657</v>
      </c>
      <c r="K10" s="346">
        <f>VLOOKUP(K$3,'Normal vs actual load'!$A$9:$E$20,4,FALSE)/1000</f>
        <v>43787.781769282345</v>
      </c>
      <c r="L10" s="346">
        <f>VLOOKUP(L$3,'Normal vs actual load'!$A$9:$E$20,4,FALSE)/1000</f>
        <v>-93199.612283772949</v>
      </c>
      <c r="M10" s="346">
        <f>VLOOKUP(M$3,'Normal vs actual load'!$A$9:$E$20,4,FALSE)/1000</f>
        <v>-84612.519991125344</v>
      </c>
      <c r="N10" s="345">
        <f>SUM(B10:M10)</f>
        <v>-351849.9171392665</v>
      </c>
    </row>
    <row r="11" spans="1:16" s="335" customFormat="1" ht="12.75">
      <c r="A11" s="339" t="s">
        <v>782</v>
      </c>
      <c r="B11" s="344">
        <f>('Schedule_B 2023'!$D$29*1000*10/31)+('Schedule_B 2023'!$D$30*1000*21/31)</f>
        <v>44.084645161290325</v>
      </c>
      <c r="C11" s="342">
        <f>'Schedule_B 2023'!$D$30*1000</f>
        <v>46.514000000000003</v>
      </c>
      <c r="D11" s="342">
        <f>'Schedule_B 2023'!$D$30*1000</f>
        <v>46.514000000000003</v>
      </c>
      <c r="E11" s="342">
        <f>'Schedule_B 2023'!$D$30*1000</f>
        <v>46.514000000000003</v>
      </c>
      <c r="F11" s="342">
        <f>'Schedule_B 2023'!$D$30*1000</f>
        <v>46.514000000000003</v>
      </c>
      <c r="G11" s="343">
        <f>'Schedule_B 2023'!$D$30*1000</f>
        <v>46.514000000000003</v>
      </c>
      <c r="H11" s="342">
        <f>'Schedule_B 2022'!$D$27*1000</f>
        <v>38.982999999999997</v>
      </c>
      <c r="I11" s="342">
        <f>'Schedule_B 2022'!$D$27*1000</f>
        <v>38.982999999999997</v>
      </c>
      <c r="J11" s="342">
        <f>'Schedule_B 2022'!$D$27*1000</f>
        <v>38.982999999999997</v>
      </c>
      <c r="K11" s="342">
        <f>'Schedule_B 2022'!$D$27*1000</f>
        <v>38.982999999999997</v>
      </c>
      <c r="L11" s="342">
        <f>'Schedule_B 2022'!$D$27*1000</f>
        <v>38.982999999999997</v>
      </c>
      <c r="M11" s="341">
        <f>'Schedule_B 2022'!$D$27*1000</f>
        <v>38.982999999999997</v>
      </c>
      <c r="N11" s="336">
        <f>AVERAGE(B11:M11)</f>
        <v>42.546053763440867</v>
      </c>
      <c r="O11" s="340"/>
      <c r="P11" s="330"/>
    </row>
    <row r="12" spans="1:16" s="335" customFormat="1" ht="13.5" thickBot="1">
      <c r="A12" s="339" t="s">
        <v>781</v>
      </c>
      <c r="B12" s="338">
        <f t="shared" ref="B12:M12" si="1">+B11*B10</f>
        <v>71878.708512953948</v>
      </c>
      <c r="C12" s="338">
        <f t="shared" si="1"/>
        <v>-2964781.696825258</v>
      </c>
      <c r="D12" s="338">
        <f t="shared" si="1"/>
        <v>-2607487.0018742201</v>
      </c>
      <c r="E12" s="338">
        <f t="shared" si="1"/>
        <v>-2370064.0061897668</v>
      </c>
      <c r="F12" s="338">
        <f t="shared" si="1"/>
        <v>-502132.62930480781</v>
      </c>
      <c r="G12" s="338">
        <f t="shared" si="1"/>
        <v>853848.10462781438</v>
      </c>
      <c r="H12" s="338">
        <f t="shared" si="1"/>
        <v>-547862.0902655439</v>
      </c>
      <c r="I12" s="338">
        <f t="shared" si="1"/>
        <v>-961918.04541239596</v>
      </c>
      <c r="J12" s="338">
        <f t="shared" si="1"/>
        <v>-683640.82247416221</v>
      </c>
      <c r="K12" s="338">
        <f t="shared" si="1"/>
        <v>1706979.0967119336</v>
      </c>
      <c r="L12" s="338">
        <f t="shared" si="1"/>
        <v>-3633200.4856583206</v>
      </c>
      <c r="M12" s="338">
        <f t="shared" si="1"/>
        <v>-3298449.8668140392</v>
      </c>
      <c r="N12" s="337">
        <f>SUM(B12:M12)</f>
        <v>-14936830.734965812</v>
      </c>
      <c r="O12" s="336"/>
    </row>
    <row r="13" spans="1:16" ht="15" thickTop="1">
      <c r="N13" s="334"/>
    </row>
    <row r="14" spans="1:16">
      <c r="B14" s="333"/>
      <c r="C14" s="333"/>
      <c r="D14" s="333"/>
      <c r="E14" s="333"/>
      <c r="F14" s="333"/>
      <c r="G14" s="333"/>
      <c r="H14" s="333"/>
      <c r="I14" s="333"/>
      <c r="J14" s="333"/>
      <c r="K14" s="333"/>
      <c r="L14" s="333"/>
      <c r="M14" s="333"/>
    </row>
  </sheetData>
  <pageMargins left="0.7" right="0.7" top="0.75" bottom="0.75" header="0.3" footer="0.3"/>
  <pageSetup scale="68" orientation="landscape"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79998168889431442"/>
    <pageSetUpPr fitToPage="1"/>
  </sheetPr>
  <dimension ref="A1:I53"/>
  <sheetViews>
    <sheetView zoomScaleNormal="100" workbookViewId="0">
      <selection activeCell="M45" sqref="M45"/>
    </sheetView>
  </sheetViews>
  <sheetFormatPr defaultColWidth="9.140625" defaultRowHeight="12.75"/>
  <cols>
    <col min="1" max="1" width="14.85546875" style="299" customWidth="1"/>
    <col min="2" max="2" width="17.7109375" style="299" bestFit="1" customWidth="1"/>
    <col min="3" max="3" width="17.85546875" style="299" bestFit="1" customWidth="1"/>
    <col min="4" max="4" width="18.42578125" style="299" customWidth="1"/>
    <col min="5" max="5" width="16.140625" style="299" customWidth="1"/>
    <col min="6" max="6" width="26.85546875" style="299" customWidth="1"/>
    <col min="7" max="7" width="16.140625" style="299" bestFit="1" customWidth="1"/>
    <col min="8" max="8" width="17.5703125" style="299" bestFit="1" customWidth="1"/>
    <col min="9" max="9" width="16.42578125" style="299" bestFit="1" customWidth="1"/>
    <col min="10" max="16384" width="9.140625" style="299"/>
  </cols>
  <sheetData>
    <row r="1" spans="1:7">
      <c r="A1" s="388" t="s">
        <v>797</v>
      </c>
      <c r="C1" s="387"/>
      <c r="D1" s="387"/>
      <c r="E1" s="387"/>
    </row>
    <row r="2" spans="1:7">
      <c r="A2" s="386" t="s">
        <v>57</v>
      </c>
      <c r="C2" s="385"/>
      <c r="D2" s="385"/>
      <c r="E2" s="385"/>
    </row>
    <row r="3" spans="1:7">
      <c r="A3" s="384" t="s">
        <v>796</v>
      </c>
      <c r="C3" s="383"/>
      <c r="D3" s="383"/>
      <c r="E3" s="383"/>
    </row>
    <row r="4" spans="1:7">
      <c r="B4" s="382"/>
      <c r="C4" s="382"/>
    </row>
    <row r="5" spans="1:7">
      <c r="B5" s="381"/>
      <c r="C5" s="381"/>
      <c r="D5" s="381"/>
      <c r="E5" s="381"/>
    </row>
    <row r="7" spans="1:7">
      <c r="F7" s="380"/>
      <c r="G7" s="376" t="s">
        <v>277</v>
      </c>
    </row>
    <row r="8" spans="1:7" ht="13.5" thickBot="1">
      <c r="B8" s="379" t="s">
        <v>795</v>
      </c>
      <c r="C8" s="378" t="s">
        <v>794</v>
      </c>
      <c r="D8" s="378" t="s">
        <v>793</v>
      </c>
      <c r="E8" s="378" t="s">
        <v>792</v>
      </c>
      <c r="G8" s="305" t="s">
        <v>791</v>
      </c>
    </row>
    <row r="9" spans="1:7" ht="13.5" thickBot="1">
      <c r="A9" s="373">
        <v>44927</v>
      </c>
      <c r="B9" s="370">
        <v>2111770490.7419999</v>
      </c>
      <c r="C9" s="370">
        <v>2113400961.1302717</v>
      </c>
      <c r="D9" s="369">
        <v>1630470.3882718086</v>
      </c>
      <c r="E9" s="368">
        <f t="shared" ref="E9:E14" si="0">D9/(1-$G$12)</f>
        <v>1766490.1281384707</v>
      </c>
      <c r="F9" s="377" t="s">
        <v>790</v>
      </c>
      <c r="G9" s="375">
        <v>7.8399999999999997E-2</v>
      </c>
    </row>
    <row r="10" spans="1:7">
      <c r="A10" s="373">
        <v>44958</v>
      </c>
      <c r="B10" s="370">
        <v>1921150800.2520001</v>
      </c>
      <c r="C10" s="370">
        <v>1857411244.487601</v>
      </c>
      <c r="D10" s="369">
        <v>-63739555.764399052</v>
      </c>
      <c r="E10" s="368">
        <f t="shared" si="0"/>
        <v>-69056940.156445339</v>
      </c>
    </row>
    <row r="11" spans="1:7" ht="13.5" thickBot="1">
      <c r="A11" s="373">
        <v>44986</v>
      </c>
      <c r="B11" s="370">
        <v>1981144458.2120001</v>
      </c>
      <c r="C11" s="370">
        <v>1925086346.6353948</v>
      </c>
      <c r="D11" s="369">
        <v>-56058111.57660532</v>
      </c>
      <c r="E11" s="368">
        <f t="shared" si="0"/>
        <v>-60734682.09816394</v>
      </c>
      <c r="G11" s="376" t="s">
        <v>789</v>
      </c>
    </row>
    <row r="12" spans="1:7" ht="13.5" thickBot="1">
      <c r="A12" s="373">
        <v>45017</v>
      </c>
      <c r="B12" s="370">
        <v>1793975283.4909999</v>
      </c>
      <c r="C12" s="370">
        <v>1743021506.000572</v>
      </c>
      <c r="D12" s="369">
        <v>-50953777.490427971</v>
      </c>
      <c r="E12" s="368">
        <f t="shared" si="0"/>
        <v>-55204525.991796285</v>
      </c>
      <c r="G12" s="375">
        <v>7.6999999999999999E-2</v>
      </c>
    </row>
    <row r="13" spans="1:7">
      <c r="A13" s="373">
        <v>45047</v>
      </c>
      <c r="B13" s="370">
        <v>1462982365.934</v>
      </c>
      <c r="C13" s="370">
        <v>1452187064.9642961</v>
      </c>
      <c r="D13" s="369">
        <v>-10795300.969703913</v>
      </c>
      <c r="E13" s="368">
        <f t="shared" si="0"/>
        <v>-11695884.040849309</v>
      </c>
      <c r="G13" s="364"/>
    </row>
    <row r="14" spans="1:7">
      <c r="A14" s="373">
        <v>45078</v>
      </c>
      <c r="B14" s="370">
        <v>1435437308.3489997</v>
      </c>
      <c r="C14" s="370">
        <v>1453794106.4017971</v>
      </c>
      <c r="D14" s="369">
        <v>18356798.052797318</v>
      </c>
      <c r="E14" s="368">
        <f t="shared" si="0"/>
        <v>19888188.572911501</v>
      </c>
      <c r="G14" s="364"/>
    </row>
    <row r="15" spans="1:7">
      <c r="A15" s="373">
        <v>44743</v>
      </c>
      <c r="B15" s="370">
        <v>1373255364.6040006</v>
      </c>
      <c r="C15" s="370">
        <v>1359201492.6530099</v>
      </c>
      <c r="D15" s="369">
        <v>-14053871.950992584</v>
      </c>
      <c r="E15" s="368">
        <f t="shared" ref="E15:E20" si="1">D15/(1-$G$9)</f>
        <v>-15249427.030156884</v>
      </c>
      <c r="G15" s="364"/>
    </row>
    <row r="16" spans="1:7">
      <c r="A16" s="373">
        <v>44774</v>
      </c>
      <c r="B16" s="370">
        <v>1587279065.8910003</v>
      </c>
      <c r="C16" s="370">
        <v>1562603744.7147851</v>
      </c>
      <c r="D16" s="369">
        <v>-24675321.176215172</v>
      </c>
      <c r="E16" s="368">
        <f t="shared" si="1"/>
        <v>-26774437.040164031</v>
      </c>
      <c r="F16" s="374"/>
      <c r="G16" s="364"/>
    </row>
    <row r="17" spans="1:9">
      <c r="A17" s="373">
        <v>44805</v>
      </c>
      <c r="B17" s="370">
        <v>1468103270.4669998</v>
      </c>
      <c r="C17" s="370">
        <v>1450566374.3206241</v>
      </c>
      <c r="D17" s="369">
        <v>-17536896.146375656</v>
      </c>
      <c r="E17" s="368">
        <f t="shared" si="1"/>
        <v>-19028750.158827752</v>
      </c>
      <c r="F17" s="374"/>
      <c r="G17" s="364"/>
    </row>
    <row r="18" spans="1:9">
      <c r="A18" s="373">
        <v>44835</v>
      </c>
      <c r="B18" s="370">
        <v>1350933094.6499999</v>
      </c>
      <c r="C18" s="370">
        <v>1394720876.4192822</v>
      </c>
      <c r="D18" s="369">
        <v>43787781.769282341</v>
      </c>
      <c r="E18" s="368">
        <f t="shared" si="1"/>
        <v>47512784.037849762</v>
      </c>
      <c r="F18" s="374"/>
      <c r="G18" s="364"/>
    </row>
    <row r="19" spans="1:9">
      <c r="A19" s="373">
        <v>44866</v>
      </c>
      <c r="B19" s="370">
        <v>1678658293.72</v>
      </c>
      <c r="C19" s="370">
        <v>1585458681.4362271</v>
      </c>
      <c r="D19" s="369">
        <v>-93199612.283772945</v>
      </c>
      <c r="E19" s="368">
        <f t="shared" si="1"/>
        <v>-101128051.52319114</v>
      </c>
      <c r="G19" s="364"/>
    </row>
    <row r="20" spans="1:9">
      <c r="A20" s="372">
        <v>44896</v>
      </c>
      <c r="B20" s="371">
        <v>2067854813.671</v>
      </c>
      <c r="C20" s="370">
        <v>1983242293.6798747</v>
      </c>
      <c r="D20" s="369">
        <v>-84612519.991125345</v>
      </c>
      <c r="E20" s="368">
        <f t="shared" si="1"/>
        <v>-91810460.059814826</v>
      </c>
      <c r="G20" s="364"/>
    </row>
    <row r="21" spans="1:9">
      <c r="A21" s="367" t="s">
        <v>788</v>
      </c>
      <c r="B21" s="366">
        <f>SUM(B9:B20)</f>
        <v>20232544609.983002</v>
      </c>
      <c r="C21" s="365">
        <f>SUM(C9:C20)</f>
        <v>19880694692.843735</v>
      </c>
      <c r="D21" s="365">
        <f>SUM(D9:D20)</f>
        <v>-351849917.13926649</v>
      </c>
      <c r="E21" s="365">
        <f>SUM(E9:E20)</f>
        <v>-381515695.36050975</v>
      </c>
      <c r="G21" s="364"/>
    </row>
    <row r="22" spans="1:9">
      <c r="B22" s="192"/>
      <c r="C22" s="192"/>
      <c r="D22" s="192"/>
      <c r="E22" s="192"/>
      <c r="G22" s="364"/>
    </row>
    <row r="23" spans="1:9">
      <c r="B23" s="192"/>
      <c r="C23" s="192"/>
      <c r="D23" s="192"/>
      <c r="E23" s="192"/>
      <c r="F23" s="192"/>
      <c r="G23" s="364"/>
      <c r="H23" s="192"/>
    </row>
    <row r="24" spans="1:9">
      <c r="B24" s="357"/>
      <c r="C24" s="192"/>
      <c r="D24" s="192"/>
      <c r="E24" s="192"/>
      <c r="F24" s="192"/>
      <c r="G24" s="364"/>
      <c r="H24" s="192"/>
    </row>
    <row r="25" spans="1:9">
      <c r="A25" s="363"/>
      <c r="B25" s="357"/>
      <c r="C25" s="192"/>
      <c r="D25" s="192"/>
      <c r="E25" s="192"/>
      <c r="F25" s="192"/>
      <c r="G25" s="192"/>
      <c r="H25" s="192"/>
    </row>
    <row r="26" spans="1:9">
      <c r="B26" s="357"/>
      <c r="C26" s="357"/>
      <c r="D26" s="360"/>
      <c r="E26" s="192"/>
      <c r="F26" s="192"/>
      <c r="G26" s="361"/>
      <c r="H26" s="361"/>
      <c r="I26" s="362"/>
    </row>
    <row r="27" spans="1:9">
      <c r="B27" s="357"/>
      <c r="C27" s="357"/>
      <c r="D27" s="360"/>
      <c r="E27" s="192"/>
      <c r="F27" s="192"/>
      <c r="G27" s="361"/>
      <c r="H27" s="361"/>
      <c r="I27" s="362"/>
    </row>
    <row r="28" spans="1:9">
      <c r="A28" s="359"/>
      <c r="B28" s="357"/>
      <c r="C28" s="357"/>
      <c r="D28" s="360"/>
      <c r="E28" s="192"/>
      <c r="F28" s="192"/>
      <c r="G28" s="361"/>
      <c r="H28" s="361"/>
      <c r="I28" s="362"/>
    </row>
    <row r="29" spans="1:9">
      <c r="A29" s="359"/>
      <c r="B29" s="357"/>
      <c r="C29" s="357"/>
      <c r="D29" s="360"/>
      <c r="E29" s="192"/>
      <c r="F29" s="192"/>
      <c r="G29" s="361"/>
      <c r="H29" s="361"/>
      <c r="I29" s="362"/>
    </row>
    <row r="30" spans="1:9">
      <c r="A30" s="359"/>
      <c r="B30" s="357"/>
      <c r="C30" s="357"/>
      <c r="D30" s="360"/>
      <c r="E30" s="192"/>
      <c r="F30" s="192"/>
      <c r="G30" s="361"/>
      <c r="H30" s="361"/>
      <c r="I30" s="362"/>
    </row>
    <row r="31" spans="1:9">
      <c r="A31" s="359"/>
      <c r="B31" s="357"/>
      <c r="C31" s="357"/>
      <c r="D31" s="360"/>
      <c r="E31" s="192"/>
      <c r="F31" s="192"/>
      <c r="G31" s="192"/>
      <c r="H31" s="192"/>
    </row>
    <row r="32" spans="1:9">
      <c r="A32" s="359"/>
      <c r="B32" s="357"/>
      <c r="C32" s="361"/>
      <c r="D32" s="192"/>
      <c r="E32" s="192"/>
      <c r="F32" s="192"/>
      <c r="G32" s="192"/>
      <c r="H32" s="192"/>
    </row>
    <row r="33" spans="1:8">
      <c r="A33" s="359"/>
      <c r="B33" s="357"/>
      <c r="C33" s="361"/>
      <c r="D33" s="192"/>
      <c r="E33" s="192"/>
      <c r="F33" s="192"/>
      <c r="G33" s="192"/>
      <c r="H33" s="192"/>
    </row>
    <row r="34" spans="1:8">
      <c r="A34" s="359"/>
      <c r="B34" s="357"/>
      <c r="C34" s="361"/>
      <c r="D34" s="192"/>
      <c r="E34" s="192"/>
      <c r="F34" s="192"/>
      <c r="G34" s="192"/>
      <c r="H34" s="192"/>
    </row>
    <row r="35" spans="1:8">
      <c r="A35" s="359"/>
      <c r="B35" s="357"/>
      <c r="C35" s="357"/>
      <c r="D35" s="360"/>
      <c r="E35" s="192"/>
      <c r="F35" s="192"/>
      <c r="G35" s="192"/>
      <c r="H35" s="192"/>
    </row>
    <row r="36" spans="1:8">
      <c r="A36" s="359"/>
      <c r="B36" s="357"/>
      <c r="C36" s="357"/>
      <c r="D36" s="360"/>
      <c r="E36" s="192"/>
      <c r="F36" s="192"/>
      <c r="G36" s="192"/>
      <c r="H36" s="192"/>
    </row>
    <row r="37" spans="1:8">
      <c r="A37" s="359"/>
      <c r="B37" s="357"/>
      <c r="C37" s="357"/>
      <c r="D37" s="357"/>
      <c r="E37" s="192"/>
      <c r="F37" s="192"/>
      <c r="G37" s="192"/>
      <c r="H37" s="192"/>
    </row>
    <row r="38" spans="1:8">
      <c r="A38" s="359"/>
      <c r="B38" s="357"/>
      <c r="C38" s="357"/>
      <c r="D38" s="357"/>
      <c r="E38" s="192"/>
      <c r="F38" s="192"/>
      <c r="G38" s="192"/>
      <c r="H38" s="192"/>
    </row>
    <row r="39" spans="1:8">
      <c r="A39" s="359"/>
      <c r="B39" s="357"/>
      <c r="C39" s="357"/>
      <c r="D39" s="357"/>
      <c r="E39" s="192"/>
      <c r="F39" s="192"/>
      <c r="G39" s="192"/>
      <c r="H39" s="192"/>
    </row>
    <row r="40" spans="1:8">
      <c r="B40" s="357"/>
      <c r="C40" s="357"/>
      <c r="D40" s="357"/>
      <c r="E40" s="192"/>
      <c r="F40" s="192"/>
      <c r="G40" s="192"/>
      <c r="H40" s="192"/>
    </row>
    <row r="41" spans="1:8">
      <c r="B41" s="357"/>
      <c r="C41" s="357"/>
      <c r="D41" s="357"/>
      <c r="E41" s="192"/>
      <c r="F41" s="192"/>
      <c r="G41" s="192"/>
      <c r="H41" s="192"/>
    </row>
    <row r="42" spans="1:8">
      <c r="B42" s="357"/>
      <c r="C42" s="357"/>
      <c r="D42" s="357"/>
      <c r="E42" s="192"/>
      <c r="F42" s="192"/>
      <c r="G42" s="192"/>
      <c r="H42" s="192"/>
    </row>
    <row r="43" spans="1:8">
      <c r="B43" s="357"/>
      <c r="C43" s="357"/>
      <c r="D43" s="192"/>
      <c r="E43" s="192"/>
      <c r="F43" s="192"/>
      <c r="G43" s="192"/>
      <c r="H43" s="192"/>
    </row>
    <row r="44" spans="1:8">
      <c r="B44" s="357"/>
      <c r="C44" s="357"/>
      <c r="D44" s="192"/>
      <c r="E44" s="192"/>
      <c r="F44" s="192"/>
      <c r="G44" s="192"/>
      <c r="H44" s="192"/>
    </row>
    <row r="45" spans="1:8">
      <c r="B45" s="192"/>
      <c r="C45" s="357"/>
      <c r="D45" s="192"/>
      <c r="E45" s="192"/>
      <c r="F45" s="192"/>
      <c r="G45" s="192"/>
      <c r="H45" s="192"/>
    </row>
    <row r="46" spans="1:8">
      <c r="B46" s="192"/>
      <c r="C46" s="357"/>
      <c r="D46" s="192"/>
      <c r="E46" s="192"/>
      <c r="F46" s="192"/>
      <c r="G46" s="192"/>
      <c r="H46" s="192"/>
    </row>
    <row r="47" spans="1:8">
      <c r="B47" s="192"/>
      <c r="C47" s="357"/>
      <c r="D47" s="192"/>
      <c r="E47" s="192"/>
      <c r="F47" s="192"/>
      <c r="G47" s="192"/>
      <c r="H47" s="192"/>
    </row>
    <row r="48" spans="1:8">
      <c r="B48" s="358"/>
      <c r="C48" s="357"/>
      <c r="D48" s="358"/>
      <c r="E48" s="358"/>
      <c r="F48" s="192"/>
      <c r="G48" s="192"/>
      <c r="H48" s="192"/>
    </row>
    <row r="49" spans="2:5">
      <c r="B49" s="358"/>
      <c r="C49" s="357"/>
      <c r="D49" s="358"/>
      <c r="E49" s="358"/>
    </row>
    <row r="50" spans="2:5">
      <c r="C50" s="357"/>
    </row>
    <row r="51" spans="2:5">
      <c r="C51" s="357"/>
    </row>
    <row r="52" spans="2:5">
      <c r="C52" s="357"/>
    </row>
    <row r="53" spans="2:5">
      <c r="C53" s="357"/>
    </row>
  </sheetData>
  <printOptions horizontalCentered="1"/>
  <pageMargins left="0.75" right="0.75" top="1" bottom="1" header="0.5" footer="0.5"/>
  <pageSetup scale="39" orientation="landscape" r:id="rId1"/>
  <headerFooter alignWithMargins="0">
    <oddFooter xml:space="preserve">&amp;L&amp;F 
&amp;A&amp;R&amp;D
Page &amp;P of &amp;N </oddFooter>
  </headerFooter>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79998168889431442"/>
    <pageSetUpPr fitToPage="1"/>
  </sheetPr>
  <dimension ref="A1:AC38"/>
  <sheetViews>
    <sheetView zoomScale="80" zoomScaleNormal="80" workbookViewId="0">
      <selection activeCell="M45" sqref="M45"/>
    </sheetView>
  </sheetViews>
  <sheetFormatPr defaultColWidth="9.140625" defaultRowHeight="12.75"/>
  <cols>
    <col min="1" max="1" width="56" style="363" customWidth="1"/>
    <col min="2" max="2" width="15.85546875" style="299" bestFit="1" customWidth="1"/>
    <col min="3" max="3" width="13.85546875" style="299" customWidth="1"/>
    <col min="4" max="4" width="15" style="299" customWidth="1"/>
    <col min="5" max="7" width="12.85546875" style="299" customWidth="1"/>
    <col min="8" max="8" width="15.42578125" style="299" customWidth="1"/>
    <col min="9" max="10" width="14" style="299" customWidth="1"/>
    <col min="11" max="11" width="14.7109375" style="299" customWidth="1"/>
    <col min="12" max="13" width="13.42578125" style="299" bestFit="1" customWidth="1"/>
    <col min="14" max="14" width="15.140625" style="299" customWidth="1"/>
    <col min="15" max="15" width="14.85546875" style="363" customWidth="1"/>
    <col min="16" max="17" width="12.140625" style="363" bestFit="1" customWidth="1"/>
    <col min="18" max="18" width="10.5703125" style="363" bestFit="1" customWidth="1"/>
    <col min="19" max="19" width="9.85546875" style="363" bestFit="1" customWidth="1"/>
    <col min="20" max="28" width="9.140625" style="363"/>
    <col min="29" max="29" width="10.5703125" style="363" bestFit="1" customWidth="1"/>
    <col min="30" max="16384" width="9.140625" style="363"/>
  </cols>
  <sheetData>
    <row r="1" spans="1:29" ht="18">
      <c r="A1" s="356" t="s">
        <v>818</v>
      </c>
    </row>
    <row r="2" spans="1:29">
      <c r="B2" s="305"/>
      <c r="C2" s="305"/>
      <c r="D2" s="305"/>
      <c r="E2" s="305"/>
      <c r="F2" s="305"/>
      <c r="G2" s="305"/>
      <c r="H2" s="305"/>
      <c r="I2" s="305"/>
      <c r="J2" s="305"/>
      <c r="K2" s="305"/>
      <c r="L2" s="305"/>
      <c r="M2" s="305"/>
      <c r="N2" s="404"/>
    </row>
    <row r="3" spans="1:29" s="431" customFormat="1" ht="15">
      <c r="B3" s="433">
        <f>'Summary normalization'!B4</f>
        <v>44927</v>
      </c>
      <c r="C3" s="433">
        <f>'Summary normalization'!C4</f>
        <v>44958</v>
      </c>
      <c r="D3" s="433">
        <f>'Summary normalization'!D4</f>
        <v>44986</v>
      </c>
      <c r="E3" s="433">
        <f>'Summary normalization'!E4</f>
        <v>45017</v>
      </c>
      <c r="F3" s="433">
        <f>'Summary normalization'!F4</f>
        <v>45047</v>
      </c>
      <c r="G3" s="433">
        <f>'Summary normalization'!G4</f>
        <v>45078</v>
      </c>
      <c r="H3" s="433">
        <f>'Summary normalization'!H4</f>
        <v>44743</v>
      </c>
      <c r="I3" s="433">
        <f>'Summary normalization'!I4</f>
        <v>44774</v>
      </c>
      <c r="J3" s="433">
        <f>'Summary normalization'!J4</f>
        <v>44805</v>
      </c>
      <c r="K3" s="433">
        <f>'Summary normalization'!K4</f>
        <v>44835</v>
      </c>
      <c r="L3" s="433">
        <f>'Summary normalization'!L4</f>
        <v>44866</v>
      </c>
      <c r="M3" s="433">
        <f>'Summary normalization'!M4</f>
        <v>44896</v>
      </c>
      <c r="N3" s="432" t="s">
        <v>60</v>
      </c>
    </row>
    <row r="4" spans="1:29">
      <c r="A4" s="405" t="s">
        <v>817</v>
      </c>
      <c r="B4" s="430"/>
      <c r="C4" s="429"/>
      <c r="D4" s="429"/>
      <c r="E4" s="429"/>
      <c r="F4" s="429"/>
      <c r="G4" s="429"/>
      <c r="H4" s="429"/>
      <c r="I4" s="429"/>
      <c r="J4" s="429"/>
      <c r="K4" s="429"/>
      <c r="L4" s="429"/>
      <c r="M4" s="429"/>
      <c r="N4" s="404"/>
      <c r="O4" s="411"/>
    </row>
    <row r="5" spans="1:29">
      <c r="A5" s="367" t="s">
        <v>816</v>
      </c>
      <c r="B5" s="428">
        <f>'EA Database'!C25</f>
        <v>306551</v>
      </c>
      <c r="C5" s="428">
        <f>'EA Database'!D25</f>
        <v>281671</v>
      </c>
      <c r="D5" s="428">
        <f>'EA Database'!E25</f>
        <v>244529</v>
      </c>
      <c r="E5" s="428">
        <f>'EA Database'!F25</f>
        <v>205204</v>
      </c>
      <c r="F5" s="428">
        <f>'EA Database'!G25</f>
        <v>463540</v>
      </c>
      <c r="G5" s="428">
        <f>'EA Database'!H25</f>
        <v>310479</v>
      </c>
      <c r="H5" s="428">
        <f>'EA Database'!I25</f>
        <v>498581</v>
      </c>
      <c r="I5" s="428">
        <f>'EA Database'!J25</f>
        <v>446185</v>
      </c>
      <c r="J5" s="428">
        <f>'EA Database'!K25</f>
        <v>256909</v>
      </c>
      <c r="K5" s="428">
        <f>'EA Database'!L25</f>
        <v>213910</v>
      </c>
      <c r="L5" s="428">
        <f>'EA Database'!M25</f>
        <v>336667</v>
      </c>
      <c r="M5" s="428">
        <f>'EA Database'!N25</f>
        <v>331295</v>
      </c>
      <c r="N5" s="402">
        <f>SUM(B5:M5)</f>
        <v>3895521</v>
      </c>
      <c r="O5" s="411"/>
    </row>
    <row r="6" spans="1:29" s="405" customFormat="1">
      <c r="A6" s="427" t="s">
        <v>815</v>
      </c>
      <c r="B6" s="426">
        <f>'EA Database'!C26</f>
        <v>-11856</v>
      </c>
      <c r="C6" s="426">
        <f>'EA Database'!D26</f>
        <v>-10848</v>
      </c>
      <c r="D6" s="426">
        <f>'EA Database'!E26</f>
        <v>-12253</v>
      </c>
      <c r="E6" s="426">
        <f>'EA Database'!F26</f>
        <v>-11405</v>
      </c>
      <c r="F6" s="426">
        <f>'EA Database'!G26</f>
        <v>-12309</v>
      </c>
      <c r="G6" s="426">
        <f>'EA Database'!H26</f>
        <v>-11854</v>
      </c>
      <c r="H6" s="426">
        <f>'EA Database'!I26</f>
        <v>-11864</v>
      </c>
      <c r="I6" s="426">
        <f>'EA Database'!J26</f>
        <v>-12306</v>
      </c>
      <c r="J6" s="426">
        <f>'EA Database'!K26</f>
        <v>-11852</v>
      </c>
      <c r="K6" s="426">
        <f>'EA Database'!L26</f>
        <v>-11864</v>
      </c>
      <c r="L6" s="426">
        <f>'EA Database'!M26</f>
        <v>-11852</v>
      </c>
      <c r="M6" s="426">
        <f>'EA Database'!N26</f>
        <v>-12309</v>
      </c>
      <c r="N6" s="425">
        <f>SUM(B6:M6)</f>
        <v>-142572</v>
      </c>
      <c r="O6" s="424"/>
    </row>
    <row r="7" spans="1:29" s="405" customFormat="1">
      <c r="A7" s="367" t="s">
        <v>810</v>
      </c>
      <c r="B7" s="403">
        <f t="shared" ref="B7:N7" si="0">SUM(B5:B6)</f>
        <v>294695</v>
      </c>
      <c r="C7" s="403">
        <f t="shared" si="0"/>
        <v>270823</v>
      </c>
      <c r="D7" s="403">
        <f t="shared" si="0"/>
        <v>232276</v>
      </c>
      <c r="E7" s="403">
        <f t="shared" si="0"/>
        <v>193799</v>
      </c>
      <c r="F7" s="403">
        <f t="shared" si="0"/>
        <v>451231</v>
      </c>
      <c r="G7" s="403">
        <f t="shared" si="0"/>
        <v>298625</v>
      </c>
      <c r="H7" s="403">
        <f t="shared" si="0"/>
        <v>486717</v>
      </c>
      <c r="I7" s="403">
        <f t="shared" si="0"/>
        <v>433879</v>
      </c>
      <c r="J7" s="403">
        <f t="shared" si="0"/>
        <v>245057</v>
      </c>
      <c r="K7" s="403">
        <f t="shared" si="0"/>
        <v>202046</v>
      </c>
      <c r="L7" s="403">
        <f t="shared" si="0"/>
        <v>324815</v>
      </c>
      <c r="M7" s="403">
        <f t="shared" si="0"/>
        <v>318986</v>
      </c>
      <c r="N7" s="402">
        <f t="shared" si="0"/>
        <v>3752949</v>
      </c>
      <c r="O7" s="417"/>
      <c r="P7" s="417"/>
      <c r="Q7" s="419"/>
      <c r="R7" s="418"/>
      <c r="S7" s="418"/>
      <c r="T7" s="418"/>
      <c r="U7" s="418"/>
      <c r="V7" s="418"/>
      <c r="W7" s="418"/>
      <c r="X7" s="418"/>
      <c r="Y7" s="418"/>
      <c r="Z7" s="418"/>
      <c r="AA7" s="418"/>
      <c r="AB7" s="418"/>
      <c r="AC7" s="417"/>
    </row>
    <row r="8" spans="1:29" ht="7.9" customHeight="1">
      <c r="A8" s="367"/>
      <c r="B8" s="429"/>
      <c r="C8" s="429"/>
      <c r="D8" s="429"/>
      <c r="E8" s="429"/>
      <c r="F8" s="429"/>
      <c r="G8" s="429"/>
      <c r="H8" s="429"/>
      <c r="I8" s="429"/>
      <c r="J8" s="429"/>
      <c r="K8" s="429"/>
      <c r="L8" s="429"/>
      <c r="M8" s="429"/>
      <c r="N8" s="404"/>
      <c r="O8" s="411"/>
    </row>
    <row r="9" spans="1:29">
      <c r="A9" s="367" t="s">
        <v>809</v>
      </c>
      <c r="B9" s="428">
        <f>'EA Database'!C57</f>
        <v>15849</v>
      </c>
      <c r="C9" s="428">
        <f>'EA Database'!D57</f>
        <v>18760</v>
      </c>
      <c r="D9" s="428">
        <f>'EA Database'!E57</f>
        <v>12601</v>
      </c>
      <c r="E9" s="428">
        <f>'EA Database'!F57</f>
        <v>23999</v>
      </c>
      <c r="F9" s="428">
        <f>'EA Database'!G57</f>
        <v>29985</v>
      </c>
      <c r="G9" s="428">
        <f>'EA Database'!H57</f>
        <v>5937</v>
      </c>
      <c r="H9" s="428">
        <f>'EA Database'!I57</f>
        <v>19573.47</v>
      </c>
      <c r="I9" s="428">
        <f>'EA Database'!J57</f>
        <v>5025.83</v>
      </c>
      <c r="J9" s="428">
        <f>'EA Database'!K57</f>
        <v>2755.1</v>
      </c>
      <c r="K9" s="428">
        <f>'EA Database'!L57</f>
        <v>1445</v>
      </c>
      <c r="L9" s="428">
        <f>'EA Database'!M57</f>
        <v>9039</v>
      </c>
      <c r="M9" s="428">
        <f>'EA Database'!N57</f>
        <v>11143</v>
      </c>
      <c r="N9" s="402">
        <f>SUM(B9:M9)</f>
        <v>156112.4</v>
      </c>
      <c r="O9" s="411"/>
    </row>
    <row r="10" spans="1:29">
      <c r="A10" s="367" t="s">
        <v>62</v>
      </c>
      <c r="B10" s="428">
        <f>'EA Database'!C58</f>
        <v>40462.9</v>
      </c>
      <c r="C10" s="428">
        <f>'EA Database'!D58</f>
        <v>14665.8</v>
      </c>
      <c r="D10" s="428">
        <f>'EA Database'!E58</f>
        <v>15913.9</v>
      </c>
      <c r="E10" s="428">
        <f>'EA Database'!F58</f>
        <v>14672.4</v>
      </c>
      <c r="F10" s="428">
        <f>'EA Database'!G58</f>
        <v>27630.7</v>
      </c>
      <c r="G10" s="428">
        <f>'EA Database'!H58</f>
        <v>22584.6</v>
      </c>
      <c r="H10" s="428">
        <f>'EA Database'!I58</f>
        <v>44207.9</v>
      </c>
      <c r="I10" s="428">
        <f>'EA Database'!J58</f>
        <v>23265.8</v>
      </c>
      <c r="J10" s="428">
        <f>'EA Database'!K58</f>
        <v>15043.4</v>
      </c>
      <c r="K10" s="428">
        <f>'EA Database'!L58</f>
        <v>16639.900000000001</v>
      </c>
      <c r="L10" s="428">
        <f>'EA Database'!M58</f>
        <v>26120.799999999999</v>
      </c>
      <c r="M10" s="428">
        <f>'EA Database'!N58</f>
        <v>21619.5</v>
      </c>
      <c r="N10" s="402">
        <f>SUM(B10:M10)</f>
        <v>282827.59999999998</v>
      </c>
      <c r="O10" s="411"/>
    </row>
    <row r="11" spans="1:29" s="405" customFormat="1">
      <c r="A11" s="427" t="s">
        <v>63</v>
      </c>
      <c r="B11" s="426">
        <f>'EA Database'!C59</f>
        <v>29080.5</v>
      </c>
      <c r="C11" s="426">
        <f>'EA Database'!D59</f>
        <v>10310.700000000001</v>
      </c>
      <c r="D11" s="426">
        <f>'EA Database'!E59</f>
        <v>9933.5</v>
      </c>
      <c r="E11" s="426">
        <f>'EA Database'!F59</f>
        <v>11981.1</v>
      </c>
      <c r="F11" s="426">
        <f>'EA Database'!G59</f>
        <v>36597.1</v>
      </c>
      <c r="G11" s="426">
        <f>'EA Database'!H59</f>
        <v>31206.799999999999</v>
      </c>
      <c r="H11" s="426">
        <f>'EA Database'!I59</f>
        <v>37280.800000000003</v>
      </c>
      <c r="I11" s="426">
        <f>'EA Database'!J59</f>
        <v>24231.599999999999</v>
      </c>
      <c r="J11" s="426">
        <f>'EA Database'!K59</f>
        <v>17959.099999999999</v>
      </c>
      <c r="K11" s="426">
        <f>'EA Database'!L59</f>
        <v>28137.7</v>
      </c>
      <c r="L11" s="426">
        <f>'EA Database'!M59</f>
        <v>22529</v>
      </c>
      <c r="M11" s="426">
        <f>'EA Database'!N59</f>
        <v>20098.099999999999</v>
      </c>
      <c r="N11" s="425">
        <f>SUM(B11:M11)</f>
        <v>279346</v>
      </c>
      <c r="O11" s="424"/>
    </row>
    <row r="12" spans="1:29">
      <c r="A12" s="367" t="s">
        <v>808</v>
      </c>
      <c r="B12" s="403">
        <f t="shared" ref="B12:M12" si="1">SUM(B9:B11)</f>
        <v>85392.4</v>
      </c>
      <c r="C12" s="403">
        <f t="shared" si="1"/>
        <v>43736.5</v>
      </c>
      <c r="D12" s="403">
        <f t="shared" si="1"/>
        <v>38448.400000000001</v>
      </c>
      <c r="E12" s="403">
        <f t="shared" si="1"/>
        <v>50652.5</v>
      </c>
      <c r="F12" s="403">
        <f t="shared" si="1"/>
        <v>94212.799999999988</v>
      </c>
      <c r="G12" s="403">
        <f t="shared" si="1"/>
        <v>59728.399999999994</v>
      </c>
      <c r="H12" s="403">
        <f t="shared" si="1"/>
        <v>101062.17000000001</v>
      </c>
      <c r="I12" s="403">
        <f t="shared" si="1"/>
        <v>52523.229999999996</v>
      </c>
      <c r="J12" s="403">
        <f t="shared" si="1"/>
        <v>35757.599999999999</v>
      </c>
      <c r="K12" s="403">
        <f t="shared" si="1"/>
        <v>46222.600000000006</v>
      </c>
      <c r="L12" s="403">
        <f t="shared" si="1"/>
        <v>57688.800000000003</v>
      </c>
      <c r="M12" s="403">
        <f t="shared" si="1"/>
        <v>52860.6</v>
      </c>
      <c r="N12" s="402">
        <f>SUM(B12:M12)</f>
        <v>718286</v>
      </c>
      <c r="O12" s="411"/>
    </row>
    <row r="13" spans="1:29" ht="8.4499999999999993" customHeight="1">
      <c r="A13" s="367"/>
      <c r="B13" s="403"/>
      <c r="C13" s="403"/>
      <c r="D13" s="403"/>
      <c r="E13" s="403"/>
      <c r="F13" s="403"/>
      <c r="G13" s="403"/>
      <c r="H13" s="403"/>
      <c r="I13" s="403"/>
      <c r="J13" s="403"/>
      <c r="K13" s="403"/>
      <c r="L13" s="403"/>
      <c r="M13" s="403"/>
      <c r="N13" s="402"/>
      <c r="O13" s="411"/>
    </row>
    <row r="14" spans="1:29" ht="13.5" thickBot="1">
      <c r="A14" s="397" t="s">
        <v>814</v>
      </c>
      <c r="B14" s="407">
        <f t="shared" ref="B14:N14" si="2">B7+B12</f>
        <v>380087.4</v>
      </c>
      <c r="C14" s="407">
        <f t="shared" si="2"/>
        <v>314559.5</v>
      </c>
      <c r="D14" s="407">
        <f t="shared" si="2"/>
        <v>270724.40000000002</v>
      </c>
      <c r="E14" s="407">
        <f t="shared" si="2"/>
        <v>244451.5</v>
      </c>
      <c r="F14" s="407">
        <f t="shared" si="2"/>
        <v>545443.80000000005</v>
      </c>
      <c r="G14" s="407">
        <f t="shared" si="2"/>
        <v>358353.4</v>
      </c>
      <c r="H14" s="407">
        <f t="shared" si="2"/>
        <v>587779.17000000004</v>
      </c>
      <c r="I14" s="407">
        <f t="shared" si="2"/>
        <v>486402.23</v>
      </c>
      <c r="J14" s="407">
        <f t="shared" si="2"/>
        <v>280814.59999999998</v>
      </c>
      <c r="K14" s="407">
        <f t="shared" si="2"/>
        <v>248268.6</v>
      </c>
      <c r="L14" s="407">
        <f t="shared" si="2"/>
        <v>382503.8</v>
      </c>
      <c r="M14" s="407">
        <f t="shared" si="2"/>
        <v>371846.6</v>
      </c>
      <c r="N14" s="406">
        <f t="shared" si="2"/>
        <v>4471235</v>
      </c>
      <c r="O14" s="366"/>
    </row>
    <row r="15" spans="1:29">
      <c r="N15" s="404"/>
    </row>
    <row r="16" spans="1:29">
      <c r="A16" s="405" t="s">
        <v>813</v>
      </c>
      <c r="B16" s="330"/>
      <c r="N16" s="404"/>
    </row>
    <row r="17" spans="1:29">
      <c r="A17" s="367" t="s">
        <v>812</v>
      </c>
      <c r="B17" s="423">
        <f t="array" ref="B17:M17">TRANSPOSE('Normal Mid-C hydro'!H38:H49)</f>
        <v>439489.03142999997</v>
      </c>
      <c r="C17" s="423">
        <v>363134.99459999998</v>
      </c>
      <c r="D17" s="423">
        <v>328480.49766599992</v>
      </c>
      <c r="E17" s="423">
        <v>382647.50063999998</v>
      </c>
      <c r="F17" s="423">
        <v>541875.09604800004</v>
      </c>
      <c r="G17" s="423">
        <v>514375.69237277657</v>
      </c>
      <c r="H17" s="423">
        <v>440723.41094399994</v>
      </c>
      <c r="I17" s="423">
        <v>377853.02150399995</v>
      </c>
      <c r="J17" s="423">
        <v>255203.46935999999</v>
      </c>
      <c r="K17" s="423">
        <v>261780.23903999999</v>
      </c>
      <c r="L17" s="423">
        <v>336057.68628000002</v>
      </c>
      <c r="M17" s="422">
        <v>355795.70492400002</v>
      </c>
      <c r="N17" s="402">
        <f>SUM(B17:M17)</f>
        <v>4597416.3448087759</v>
      </c>
      <c r="O17" s="366"/>
      <c r="P17" s="366"/>
      <c r="Q17" s="410"/>
      <c r="R17" s="409"/>
      <c r="S17" s="409"/>
      <c r="T17" s="409"/>
      <c r="U17" s="409"/>
      <c r="V17" s="409"/>
      <c r="W17" s="409"/>
      <c r="X17" s="409"/>
      <c r="Y17" s="409"/>
      <c r="Z17" s="409"/>
      <c r="AA17" s="409"/>
      <c r="AB17" s="409"/>
      <c r="AC17" s="366"/>
    </row>
    <row r="18" spans="1:29" s="405" customFormat="1">
      <c r="A18" s="367" t="s">
        <v>811</v>
      </c>
      <c r="B18" s="421">
        <f t="array" ref="B18:M18">TRANSPOSE('Normal Mid-C hydro'!I38:I49)</f>
        <v>-18592.759120000002</v>
      </c>
      <c r="C18" s="421">
        <v>-17068.346879999997</v>
      </c>
      <c r="D18" s="421">
        <v>-20049.649410500002</v>
      </c>
      <c r="E18" s="421">
        <v>-19128.3416</v>
      </c>
      <c r="F18" s="421">
        <v>-20658.608927999998</v>
      </c>
      <c r="G18" s="421">
        <v>-19647.411956006054</v>
      </c>
      <c r="H18" s="421">
        <v>-19775.292576</v>
      </c>
      <c r="I18" s="421">
        <v>-20535.880751999997</v>
      </c>
      <c r="J18" s="421">
        <v>-19040.315424</v>
      </c>
      <c r="K18" s="421">
        <v>-19040.315424</v>
      </c>
      <c r="L18" s="421">
        <v>-19040.315424</v>
      </c>
      <c r="M18" s="420">
        <v>-18377.868911999998</v>
      </c>
      <c r="N18" s="413">
        <f>SUM(B18:M18)</f>
        <v>-230955.10640650606</v>
      </c>
      <c r="O18" s="417"/>
      <c r="P18" s="417"/>
      <c r="Q18" s="419"/>
      <c r="R18" s="418"/>
      <c r="S18" s="418"/>
      <c r="T18" s="418"/>
      <c r="U18" s="418"/>
      <c r="V18" s="418"/>
      <c r="W18" s="418"/>
      <c r="X18" s="418"/>
      <c r="Y18" s="418"/>
      <c r="Z18" s="418"/>
      <c r="AA18" s="418"/>
      <c r="AB18" s="418"/>
      <c r="AC18" s="417"/>
    </row>
    <row r="19" spans="1:29">
      <c r="A19" s="367" t="s">
        <v>810</v>
      </c>
      <c r="B19" s="403">
        <f t="shared" ref="B19:N19" si="3">SUM(B17:B18)</f>
        <v>420896.27230999997</v>
      </c>
      <c r="C19" s="403">
        <f t="shared" si="3"/>
        <v>346066.64772000001</v>
      </c>
      <c r="D19" s="403">
        <f t="shared" si="3"/>
        <v>308430.84825549991</v>
      </c>
      <c r="E19" s="403">
        <f t="shared" si="3"/>
        <v>363519.15904</v>
      </c>
      <c r="F19" s="403">
        <f t="shared" si="3"/>
        <v>521216.48712000006</v>
      </c>
      <c r="G19" s="403">
        <f t="shared" si="3"/>
        <v>494728.28041677049</v>
      </c>
      <c r="H19" s="403">
        <f t="shared" si="3"/>
        <v>420948.11836799997</v>
      </c>
      <c r="I19" s="403">
        <f t="shared" si="3"/>
        <v>357317.14075199992</v>
      </c>
      <c r="J19" s="403">
        <f t="shared" si="3"/>
        <v>236163.15393599999</v>
      </c>
      <c r="K19" s="403">
        <f t="shared" si="3"/>
        <v>242739.92361599999</v>
      </c>
      <c r="L19" s="403">
        <f t="shared" si="3"/>
        <v>317017.37085599999</v>
      </c>
      <c r="M19" s="403">
        <f t="shared" si="3"/>
        <v>337417.83601200004</v>
      </c>
      <c r="N19" s="402">
        <f t="shared" si="3"/>
        <v>4366461.2384022698</v>
      </c>
      <c r="O19" s="366"/>
      <c r="P19" s="366"/>
      <c r="Q19" s="410"/>
      <c r="R19" s="409"/>
      <c r="S19" s="408"/>
    </row>
    <row r="20" spans="1:29" ht="8.4499999999999993" customHeight="1">
      <c r="B20" s="403"/>
      <c r="C20" s="403"/>
      <c r="D20" s="403"/>
      <c r="E20" s="403"/>
      <c r="F20" s="403"/>
      <c r="G20" s="403"/>
      <c r="H20" s="403"/>
      <c r="I20" s="403"/>
      <c r="J20" s="403"/>
      <c r="K20" s="403"/>
      <c r="L20" s="403"/>
      <c r="M20" s="403"/>
      <c r="N20" s="402"/>
      <c r="O20" s="366"/>
      <c r="P20" s="366"/>
      <c r="R20" s="416"/>
      <c r="S20" s="408"/>
    </row>
    <row r="21" spans="1:29">
      <c r="A21" s="367" t="s">
        <v>809</v>
      </c>
      <c r="B21" s="414">
        <f>'Normal PSE hydro'!B39</f>
        <v>26855.028289469574</v>
      </c>
      <c r="C21" s="414">
        <f>'Normal PSE hydro'!C39</f>
        <v>23843.494560935589</v>
      </c>
      <c r="D21" s="414">
        <f>'Normal PSE hydro'!D39</f>
        <v>25896.335008790975</v>
      </c>
      <c r="E21" s="414">
        <f>'Normal PSE hydro'!E39</f>
        <v>30449.985845024843</v>
      </c>
      <c r="F21" s="414">
        <f>'Normal PSE hydro'!F39</f>
        <v>28444.210935580406</v>
      </c>
      <c r="G21" s="415">
        <f>'Normal PSE hydro'!G39</f>
        <v>24444.482957059598</v>
      </c>
      <c r="H21" s="414">
        <f>'Normal PSE hydro'!H30</f>
        <v>20036.773944557943</v>
      </c>
      <c r="I21" s="414">
        <f>'Normal PSE hydro'!I30</f>
        <v>8829.6339432247532</v>
      </c>
      <c r="J21" s="414">
        <f>'Normal PSE hydro'!J30</f>
        <v>9742.4216518057874</v>
      </c>
      <c r="K21" s="414">
        <f>'Normal PSE hydro'!K30</f>
        <v>17801.409653917905</v>
      </c>
      <c r="L21" s="414">
        <f>'Normal PSE hydro'!L30</f>
        <v>25570.992463844173</v>
      </c>
      <c r="M21" s="414">
        <f>'Normal PSE hydro'!M30</f>
        <v>28218.490121656727</v>
      </c>
      <c r="N21" s="402">
        <f>SUM(B21:M21)</f>
        <v>270133.25937586831</v>
      </c>
      <c r="O21" s="411"/>
      <c r="P21" s="366"/>
      <c r="Q21" s="410"/>
      <c r="R21" s="409"/>
      <c r="S21" s="408"/>
      <c r="T21" s="408"/>
      <c r="U21" s="408"/>
      <c r="V21" s="408"/>
      <c r="W21" s="408"/>
      <c r="X21" s="408"/>
      <c r="Y21" s="408"/>
      <c r="Z21" s="408"/>
      <c r="AA21" s="408"/>
      <c r="AB21" s="408"/>
      <c r="AC21" s="408"/>
    </row>
    <row r="22" spans="1:29">
      <c r="A22" s="367" t="s">
        <v>62</v>
      </c>
      <c r="B22" s="414">
        <f>'Normal PSE hydro'!B19</f>
        <v>24344.163712623951</v>
      </c>
      <c r="C22" s="414">
        <f>'Normal PSE hydro'!C19</f>
        <v>16964.312450446923</v>
      </c>
      <c r="D22" s="414">
        <f>'Normal PSE hydro'!D19</f>
        <v>18641.173514936621</v>
      </c>
      <c r="E22" s="414">
        <f>'Normal PSE hydro'!E19</f>
        <v>18577.993890257996</v>
      </c>
      <c r="F22" s="414">
        <f>'Normal PSE hydro'!F19</f>
        <v>24485.81162104234</v>
      </c>
      <c r="G22" s="415">
        <f>'Normal PSE hydro'!G19</f>
        <v>45276.465150330274</v>
      </c>
      <c r="H22" s="414">
        <f>'Normal PSE hydro'!H10</f>
        <v>45775.187391078631</v>
      </c>
      <c r="I22" s="414">
        <f>'Normal PSE hydro'!I10</f>
        <v>31093.813066788211</v>
      </c>
      <c r="J22" s="414">
        <f>'Normal PSE hydro'!J10</f>
        <v>22468.031443825712</v>
      </c>
      <c r="K22" s="414">
        <f>'Normal PSE hydro'!K10</f>
        <v>31243.00994366622</v>
      </c>
      <c r="L22" s="414">
        <f>'Normal PSE hydro'!L10</f>
        <v>39108.084141829262</v>
      </c>
      <c r="M22" s="414">
        <f>'Normal PSE hydro'!M10</f>
        <v>31683.478925580748</v>
      </c>
      <c r="N22" s="402">
        <f>SUM(B22:M22)</f>
        <v>349661.52525240689</v>
      </c>
      <c r="O22" s="411"/>
      <c r="P22" s="366"/>
      <c r="Q22" s="410"/>
      <c r="R22" s="409"/>
      <c r="S22" s="408"/>
      <c r="T22" s="408"/>
      <c r="U22" s="408"/>
      <c r="V22" s="408"/>
      <c r="W22" s="408"/>
      <c r="X22" s="408"/>
      <c r="Y22" s="408"/>
      <c r="Z22" s="408"/>
      <c r="AA22" s="408"/>
      <c r="AB22" s="408"/>
      <c r="AC22" s="408"/>
    </row>
    <row r="23" spans="1:29">
      <c r="A23" s="367" t="s">
        <v>63</v>
      </c>
      <c r="B23" s="414">
        <f>'Normal PSE hydro'!B18</f>
        <v>21969.95978384963</v>
      </c>
      <c r="C23" s="414">
        <f>'Normal PSE hydro'!C18</f>
        <v>16798.199166472426</v>
      </c>
      <c r="D23" s="414">
        <f>'Normal PSE hydro'!D18</f>
        <v>15595.828797425649</v>
      </c>
      <c r="E23" s="414">
        <f>'Normal PSE hydro'!E18</f>
        <v>16725.237663726395</v>
      </c>
      <c r="F23" s="414">
        <f>'Normal PSE hydro'!F18</f>
        <v>27938.975756888201</v>
      </c>
      <c r="G23" s="415">
        <f>'Normal PSE hydro'!G18</f>
        <v>49586.771260633534</v>
      </c>
      <c r="H23" s="414">
        <f>'Normal PSE hydro'!H9</f>
        <v>33515.018952559301</v>
      </c>
      <c r="I23" s="414">
        <f>'Normal PSE hydro'!I9</f>
        <v>25822.148575558364</v>
      </c>
      <c r="J23" s="414">
        <f>'Normal PSE hydro'!J9</f>
        <v>21898.419063971043</v>
      </c>
      <c r="K23" s="414">
        <f>'Normal PSE hydro'!K9</f>
        <v>34196.46747105378</v>
      </c>
      <c r="L23" s="414">
        <f>'Normal PSE hydro'!L9</f>
        <v>38449.274667724334</v>
      </c>
      <c r="M23" s="414">
        <f>'Normal PSE hydro'!M9</f>
        <v>27067.096072239052</v>
      </c>
      <c r="N23" s="413">
        <f>SUM(B23:M23)</f>
        <v>329563.39723210171</v>
      </c>
      <c r="O23" s="411"/>
      <c r="P23" s="366"/>
      <c r="Q23" s="410"/>
      <c r="R23" s="409"/>
      <c r="S23" s="408"/>
      <c r="T23" s="408"/>
      <c r="U23" s="408"/>
      <c r="V23" s="408"/>
      <c r="W23" s="408"/>
      <c r="X23" s="408"/>
      <c r="Y23" s="408"/>
      <c r="Z23" s="408"/>
      <c r="AA23" s="408"/>
      <c r="AB23" s="408"/>
      <c r="AC23" s="408"/>
    </row>
    <row r="24" spans="1:29">
      <c r="A24" s="367" t="s">
        <v>808</v>
      </c>
      <c r="B24" s="412">
        <f t="shared" ref="B24:N24" si="4">SUM(B21:B23)</f>
        <v>73169.151785943148</v>
      </c>
      <c r="C24" s="412">
        <f t="shared" si="4"/>
        <v>57606.006177854935</v>
      </c>
      <c r="D24" s="412">
        <f t="shared" si="4"/>
        <v>60133.337321153245</v>
      </c>
      <c r="E24" s="412">
        <f t="shared" si="4"/>
        <v>65753.217399009241</v>
      </c>
      <c r="F24" s="412">
        <f t="shared" si="4"/>
        <v>80868.998313510951</v>
      </c>
      <c r="G24" s="412">
        <f t="shared" si="4"/>
        <v>119307.71936802342</v>
      </c>
      <c r="H24" s="412">
        <f t="shared" si="4"/>
        <v>99326.980288195875</v>
      </c>
      <c r="I24" s="412">
        <f t="shared" si="4"/>
        <v>65745.595585571326</v>
      </c>
      <c r="J24" s="412">
        <f t="shared" si="4"/>
        <v>54108.872159602543</v>
      </c>
      <c r="K24" s="412">
        <f t="shared" si="4"/>
        <v>83240.887068637909</v>
      </c>
      <c r="L24" s="412">
        <f t="shared" si="4"/>
        <v>103128.35127339777</v>
      </c>
      <c r="M24" s="412">
        <f t="shared" si="4"/>
        <v>86969.065119476523</v>
      </c>
      <c r="N24" s="402">
        <f t="shared" si="4"/>
        <v>949358.18186037685</v>
      </c>
      <c r="O24" s="411"/>
      <c r="P24" s="366"/>
      <c r="Q24" s="410"/>
      <c r="R24" s="409"/>
      <c r="S24" s="408"/>
    </row>
    <row r="25" spans="1:29" ht="7.9" customHeight="1">
      <c r="B25" s="403"/>
      <c r="C25" s="403"/>
      <c r="D25" s="403"/>
      <c r="E25" s="403"/>
      <c r="F25" s="403"/>
      <c r="G25" s="403"/>
      <c r="H25" s="403"/>
      <c r="I25" s="403"/>
      <c r="J25" s="403"/>
      <c r="K25" s="403"/>
      <c r="L25" s="403"/>
      <c r="M25" s="403"/>
      <c r="N25" s="402"/>
      <c r="S25" s="366"/>
    </row>
    <row r="26" spans="1:29" ht="13.5" thickBot="1">
      <c r="A26" s="397" t="s">
        <v>807</v>
      </c>
      <c r="B26" s="407">
        <f t="shared" ref="B26:N26" si="5">B24+B19</f>
        <v>494065.4240959431</v>
      </c>
      <c r="C26" s="407">
        <f t="shared" si="5"/>
        <v>403672.65389785497</v>
      </c>
      <c r="D26" s="407">
        <f t="shared" si="5"/>
        <v>368564.18557665317</v>
      </c>
      <c r="E26" s="407">
        <f t="shared" si="5"/>
        <v>429272.37643900921</v>
      </c>
      <c r="F26" s="407">
        <f t="shared" si="5"/>
        <v>602085.48543351097</v>
      </c>
      <c r="G26" s="407">
        <f t="shared" si="5"/>
        <v>614035.99978479394</v>
      </c>
      <c r="H26" s="407">
        <f t="shared" si="5"/>
        <v>520275.09865619586</v>
      </c>
      <c r="I26" s="407">
        <f t="shared" si="5"/>
        <v>423062.73633757123</v>
      </c>
      <c r="J26" s="407">
        <f t="shared" si="5"/>
        <v>290272.02609560254</v>
      </c>
      <c r="K26" s="407">
        <f t="shared" si="5"/>
        <v>325980.81068463787</v>
      </c>
      <c r="L26" s="407">
        <f t="shared" si="5"/>
        <v>420145.72212939779</v>
      </c>
      <c r="M26" s="407">
        <f t="shared" si="5"/>
        <v>424386.90113147657</v>
      </c>
      <c r="N26" s="406">
        <f t="shared" si="5"/>
        <v>5315819.4202626469</v>
      </c>
    </row>
    <row r="27" spans="1:29">
      <c r="N27" s="404"/>
    </row>
    <row r="28" spans="1:29">
      <c r="A28" s="405" t="s">
        <v>806</v>
      </c>
      <c r="N28" s="404"/>
    </row>
    <row r="29" spans="1:29">
      <c r="A29" s="367" t="s">
        <v>805</v>
      </c>
      <c r="B29" s="403">
        <f t="shared" ref="B29:M29" si="6">B26-B14</f>
        <v>113978.02409594308</v>
      </c>
      <c r="C29" s="403">
        <f t="shared" si="6"/>
        <v>89113.153897854965</v>
      </c>
      <c r="D29" s="403">
        <f t="shared" si="6"/>
        <v>97839.785576653143</v>
      </c>
      <c r="E29" s="403">
        <f t="shared" si="6"/>
        <v>184820.87643900921</v>
      </c>
      <c r="F29" s="403">
        <f t="shared" si="6"/>
        <v>56641.685433510924</v>
      </c>
      <c r="G29" s="403">
        <f t="shared" si="6"/>
        <v>255682.59978479391</v>
      </c>
      <c r="H29" s="403">
        <f t="shared" si="6"/>
        <v>-67504.071343804186</v>
      </c>
      <c r="I29" s="403">
        <f t="shared" si="6"/>
        <v>-63339.493662428751</v>
      </c>
      <c r="J29" s="403">
        <f t="shared" si="6"/>
        <v>9457.4260956025682</v>
      </c>
      <c r="K29" s="403">
        <f t="shared" si="6"/>
        <v>77712.210684637859</v>
      </c>
      <c r="L29" s="403">
        <f t="shared" si="6"/>
        <v>37641.922129397804</v>
      </c>
      <c r="M29" s="403">
        <f t="shared" si="6"/>
        <v>52540.30113147659</v>
      </c>
      <c r="N29" s="402">
        <f>SUM(B29:M29)</f>
        <v>844584.42026264733</v>
      </c>
    </row>
    <row r="30" spans="1:29">
      <c r="A30" s="367" t="s">
        <v>804</v>
      </c>
      <c r="B30" s="403">
        <f>B14-B26</f>
        <v>-113978.02409594308</v>
      </c>
      <c r="C30" s="403">
        <f t="shared" ref="C30:N30" si="7">-C29</f>
        <v>-89113.153897854965</v>
      </c>
      <c r="D30" s="403">
        <f t="shared" si="7"/>
        <v>-97839.785576653143</v>
      </c>
      <c r="E30" s="403">
        <f t="shared" si="7"/>
        <v>-184820.87643900921</v>
      </c>
      <c r="F30" s="403">
        <f t="shared" si="7"/>
        <v>-56641.685433510924</v>
      </c>
      <c r="G30" s="403">
        <f t="shared" si="7"/>
        <v>-255682.59978479391</v>
      </c>
      <c r="H30" s="403">
        <f t="shared" si="7"/>
        <v>67504.071343804186</v>
      </c>
      <c r="I30" s="403">
        <f t="shared" si="7"/>
        <v>63339.493662428751</v>
      </c>
      <c r="J30" s="403">
        <f t="shared" si="7"/>
        <v>-9457.4260956025682</v>
      </c>
      <c r="K30" s="403">
        <f t="shared" si="7"/>
        <v>-77712.210684637859</v>
      </c>
      <c r="L30" s="403">
        <f t="shared" si="7"/>
        <v>-37641.922129397804</v>
      </c>
      <c r="M30" s="403">
        <f t="shared" si="7"/>
        <v>-52540.30113147659</v>
      </c>
      <c r="N30" s="402">
        <f t="shared" si="7"/>
        <v>-844584.42026264733</v>
      </c>
    </row>
    <row r="31" spans="1:29">
      <c r="A31" s="367" t="s">
        <v>803</v>
      </c>
      <c r="B31" s="401">
        <f>+Load!B6</f>
        <v>84.461519999999993</v>
      </c>
      <c r="C31" s="401">
        <f>+Load!C6</f>
        <v>85.937706000000006</v>
      </c>
      <c r="D31" s="401">
        <f>+Load!D6</f>
        <v>63.255659999999999</v>
      </c>
      <c r="E31" s="401">
        <f>+Load!E6</f>
        <v>46.832405100000003</v>
      </c>
      <c r="F31" s="401">
        <f>+Load!F6</f>
        <v>26.981567399999999</v>
      </c>
      <c r="G31" s="401">
        <f>+Load!G6</f>
        <v>37.494689999999999</v>
      </c>
      <c r="H31" s="401">
        <f>+Load!H6</f>
        <v>25.070952458750003</v>
      </c>
      <c r="I31" s="401">
        <f>+Load!I6</f>
        <v>30.2263133975</v>
      </c>
      <c r="J31" s="401">
        <f>+Load!J6</f>
        <v>30.227089678750001</v>
      </c>
      <c r="K31" s="401">
        <f>+Load!K6</f>
        <v>28.497059628750009</v>
      </c>
      <c r="L31" s="401">
        <f>+Load!L6</f>
        <v>28.475584073749996</v>
      </c>
      <c r="M31" s="401">
        <f>+Load!M6</f>
        <v>34.122034368749993</v>
      </c>
      <c r="N31" s="400">
        <f>AVERAGE(B31:M31)</f>
        <v>43.465215175520832</v>
      </c>
      <c r="O31" s="399"/>
      <c r="P31" s="398"/>
    </row>
    <row r="32" spans="1:29" ht="13.5" thickBot="1">
      <c r="A32" s="397" t="s">
        <v>802</v>
      </c>
      <c r="B32" s="396">
        <f t="shared" ref="B32:M32" si="8">B30*B31</f>
        <v>-9626757.1617399771</v>
      </c>
      <c r="C32" s="396">
        <f t="shared" si="8"/>
        <v>-7658180.020406615</v>
      </c>
      <c r="D32" s="396">
        <f t="shared" si="8"/>
        <v>-6188920.2109096749</v>
      </c>
      <c r="E32" s="396">
        <f t="shared" si="8"/>
        <v>-8655606.1563287247</v>
      </c>
      <c r="F32" s="396">
        <f t="shared" si="8"/>
        <v>-1528281.4531738732</v>
      </c>
      <c r="G32" s="396">
        <f t="shared" si="8"/>
        <v>-9586739.817324914</v>
      </c>
      <c r="H32" s="396">
        <f t="shared" si="8"/>
        <v>1692391.3634325832</v>
      </c>
      <c r="I32" s="396">
        <f t="shared" si="8"/>
        <v>1914519.3858795366</v>
      </c>
      <c r="J32" s="396">
        <f t="shared" si="8"/>
        <v>-285870.46672192932</v>
      </c>
      <c r="K32" s="396">
        <f t="shared" si="8"/>
        <v>-2214569.5017621084</v>
      </c>
      <c r="L32" s="396">
        <f t="shared" si="8"/>
        <v>-1071875.7182932177</v>
      </c>
      <c r="M32" s="396">
        <f t="shared" si="8"/>
        <v>-1792781.9609527183</v>
      </c>
      <c r="N32" s="395">
        <f>SUM(B32:M32)</f>
        <v>-45002671.718301639</v>
      </c>
      <c r="P32" s="366"/>
      <c r="Q32" s="366"/>
      <c r="R32" s="366"/>
    </row>
    <row r="33" spans="1:14" ht="13.5" thickTop="1">
      <c r="B33" s="357"/>
      <c r="C33" s="357"/>
      <c r="D33" s="357"/>
      <c r="E33" s="357"/>
      <c r="F33" s="357"/>
      <c r="G33" s="357"/>
      <c r="H33" s="357"/>
      <c r="I33" s="357"/>
      <c r="J33" s="357"/>
      <c r="K33" s="357"/>
      <c r="L33" s="357"/>
      <c r="M33" s="357"/>
      <c r="N33" s="394"/>
    </row>
    <row r="35" spans="1:14" s="390" customFormat="1">
      <c r="B35" s="393" t="s">
        <v>801</v>
      </c>
      <c r="C35" s="392" t="str">
        <f>IF(N14 &gt;N26,"&gt;","&lt;")</f>
        <v>&lt;</v>
      </c>
      <c r="D35" s="391" t="s">
        <v>800</v>
      </c>
      <c r="E35" s="391"/>
      <c r="F35" s="391"/>
      <c r="G35" s="392" t="str">
        <f>IF(N14 &gt;N26,"MORE","LESS")</f>
        <v>LESS</v>
      </c>
      <c r="H35" s="391" t="s">
        <v>799</v>
      </c>
      <c r="I35" s="391"/>
      <c r="J35" s="392" t="str">
        <f>IF(N14 &gt;N26,"INCREASE","DECREASE")</f>
        <v>DECREASE</v>
      </c>
      <c r="K35" s="391" t="s">
        <v>65</v>
      </c>
      <c r="L35" s="391">
        <f>+N32</f>
        <v>-45002671.718301639</v>
      </c>
    </row>
    <row r="38" spans="1:14">
      <c r="A38" s="389" t="s">
        <v>798</v>
      </c>
    </row>
  </sheetData>
  <pageMargins left="0.7" right="0.7" top="0.75" bottom="0.75" header="0.3" footer="0.3"/>
  <pageSetup scale="47" orientation="landscape"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79998168889431442"/>
  </sheetPr>
  <dimension ref="A1:Q50"/>
  <sheetViews>
    <sheetView zoomScale="90" zoomScaleNormal="90" workbookViewId="0">
      <selection activeCell="M45" sqref="M45"/>
    </sheetView>
  </sheetViews>
  <sheetFormatPr defaultColWidth="9.140625" defaultRowHeight="12.75"/>
  <cols>
    <col min="1" max="1" width="4" style="434" bestFit="1" customWidth="1"/>
    <col min="2" max="2" width="14.140625" style="434" bestFit="1" customWidth="1"/>
    <col min="3" max="3" width="11.85546875" style="434" customWidth="1"/>
    <col min="4" max="4" width="11.140625" style="434" bestFit="1" customWidth="1"/>
    <col min="5" max="5" width="11.42578125" style="434" bestFit="1" customWidth="1"/>
    <col min="6" max="8" width="11.140625" style="434" bestFit="1" customWidth="1"/>
    <col min="9" max="9" width="10.140625" style="434" bestFit="1" customWidth="1"/>
    <col min="10" max="10" width="10.7109375" style="434" bestFit="1" customWidth="1"/>
    <col min="11" max="11" width="11.42578125" style="434" bestFit="1" customWidth="1"/>
    <col min="12" max="12" width="12.140625" style="434" bestFit="1" customWidth="1"/>
    <col min="13" max="14" width="11.140625" style="434" bestFit="1" customWidth="1"/>
    <col min="15" max="15" width="13.85546875" style="434" bestFit="1" customWidth="1"/>
    <col min="16" max="16" width="9.140625" style="434" bestFit="1" customWidth="1"/>
    <col min="17" max="17" width="12.140625" style="434" bestFit="1" customWidth="1"/>
    <col min="18" max="16384" width="9.140625" style="434"/>
  </cols>
  <sheetData>
    <row r="1" spans="1:17" ht="18">
      <c r="A1" s="471" t="s">
        <v>828</v>
      </c>
    </row>
    <row r="3" spans="1:17">
      <c r="F3" s="470"/>
    </row>
    <row r="4" spans="1:17">
      <c r="B4" s="459"/>
      <c r="C4" s="1088" t="s">
        <v>827</v>
      </c>
      <c r="D4" s="1089"/>
      <c r="E4" s="1089"/>
      <c r="F4" s="1089"/>
      <c r="G4" s="1090"/>
      <c r="H4" s="459"/>
      <c r="I4" s="1088" t="s">
        <v>826</v>
      </c>
      <c r="J4" s="1089"/>
      <c r="K4" s="1089"/>
      <c r="L4" s="1089"/>
      <c r="M4" s="1090"/>
    </row>
    <row r="5" spans="1:17" ht="25.5">
      <c r="B5" s="457"/>
      <c r="C5" s="455" t="s">
        <v>151</v>
      </c>
      <c r="D5" s="454" t="s">
        <v>273</v>
      </c>
      <c r="E5" s="455" t="s">
        <v>274</v>
      </c>
      <c r="F5" s="455" t="s">
        <v>152</v>
      </c>
      <c r="G5" s="454" t="s">
        <v>272</v>
      </c>
      <c r="H5" s="422"/>
      <c r="I5" s="455" t="s">
        <v>151</v>
      </c>
      <c r="J5" s="454" t="s">
        <v>273</v>
      </c>
      <c r="K5" s="455" t="s">
        <v>274</v>
      </c>
      <c r="L5" s="455" t="s">
        <v>152</v>
      </c>
      <c r="M5" s="454" t="s">
        <v>272</v>
      </c>
    </row>
    <row r="6" spans="1:17">
      <c r="B6" s="451" t="s">
        <v>138</v>
      </c>
      <c r="C6" s="468">
        <v>426684</v>
      </c>
      <c r="D6" s="468">
        <v>635748</v>
      </c>
      <c r="E6" s="468">
        <v>274164</v>
      </c>
      <c r="F6" s="468">
        <v>513360</v>
      </c>
      <c r="G6" s="468">
        <v>469464</v>
      </c>
      <c r="H6" s="468"/>
      <c r="I6" s="468">
        <v>-17056</v>
      </c>
      <c r="J6" s="468">
        <v>-26624</v>
      </c>
      <c r="K6" s="468">
        <v>-12896</v>
      </c>
      <c r="L6" s="468">
        <v>-20862.399999999998</v>
      </c>
      <c r="M6" s="468">
        <v>-20113.600000000002</v>
      </c>
    </row>
    <row r="7" spans="1:17">
      <c r="B7" s="451" t="s">
        <v>139</v>
      </c>
      <c r="C7" s="468">
        <v>351120</v>
      </c>
      <c r="D7" s="468">
        <v>520128</v>
      </c>
      <c r="E7" s="468">
        <v>228816</v>
      </c>
      <c r="F7" s="468">
        <v>445536</v>
      </c>
      <c r="G7" s="468">
        <v>393120</v>
      </c>
      <c r="H7" s="468"/>
      <c r="I7" s="468">
        <v>-15744</v>
      </c>
      <c r="J7" s="468">
        <v>-24576</v>
      </c>
      <c r="K7" s="468">
        <v>-11590</v>
      </c>
      <c r="L7" s="468">
        <v>-19257.599999999999</v>
      </c>
      <c r="M7" s="468">
        <v>-18566.400000000001</v>
      </c>
    </row>
    <row r="8" spans="1:17">
      <c r="B8" s="451" t="s">
        <v>140</v>
      </c>
      <c r="C8" s="468">
        <v>304668</v>
      </c>
      <c r="D8" s="468">
        <v>443796</v>
      </c>
      <c r="E8" s="468">
        <v>201252</v>
      </c>
      <c r="F8" s="468">
        <v>374976</v>
      </c>
      <c r="G8" s="468">
        <v>358236</v>
      </c>
      <c r="H8" s="468"/>
      <c r="I8" s="468">
        <v>-17579</v>
      </c>
      <c r="J8" s="468">
        <v>-27875</v>
      </c>
      <c r="K8" s="468">
        <v>-12960</v>
      </c>
      <c r="L8" s="468">
        <v>-21664.799999999999</v>
      </c>
      <c r="M8" s="468">
        <v>-20887.2</v>
      </c>
    </row>
    <row r="9" spans="1:17">
      <c r="B9" s="451" t="s">
        <v>141</v>
      </c>
      <c r="C9" s="468">
        <v>340560</v>
      </c>
      <c r="D9" s="468">
        <v>526500</v>
      </c>
      <c r="E9" s="468">
        <v>219060</v>
      </c>
      <c r="F9" s="468">
        <v>412200</v>
      </c>
      <c r="G9" s="468">
        <v>374400</v>
      </c>
      <c r="H9" s="468"/>
      <c r="I9" s="468">
        <v>-16400</v>
      </c>
      <c r="J9" s="468">
        <v>-25600</v>
      </c>
      <c r="K9" s="468">
        <v>-12400</v>
      </c>
      <c r="L9" s="468">
        <v>-20060</v>
      </c>
      <c r="M9" s="468">
        <v>-19340</v>
      </c>
    </row>
    <row r="10" spans="1:17">
      <c r="B10" s="451" t="s">
        <v>81</v>
      </c>
      <c r="C10" s="468">
        <v>469092</v>
      </c>
      <c r="D10" s="468">
        <v>774132</v>
      </c>
      <c r="E10" s="468">
        <v>302808</v>
      </c>
      <c r="F10" s="468">
        <v>563952</v>
      </c>
      <c r="G10" s="468">
        <v>515592</v>
      </c>
      <c r="H10" s="468"/>
      <c r="I10" s="468">
        <v>-17712</v>
      </c>
      <c r="J10" s="468">
        <v>-27648</v>
      </c>
      <c r="K10" s="468">
        <v>-13392</v>
      </c>
      <c r="L10" s="468">
        <v>-21664.799999999999</v>
      </c>
      <c r="M10" s="468">
        <v>-20887.2</v>
      </c>
    </row>
    <row r="11" spans="1:17">
      <c r="B11" s="451" t="s">
        <v>142</v>
      </c>
      <c r="C11" s="468">
        <v>475200</v>
      </c>
      <c r="D11" s="468">
        <v>723240</v>
      </c>
      <c r="E11" s="468">
        <v>283680</v>
      </c>
      <c r="F11" s="468">
        <v>545760</v>
      </c>
      <c r="G11" s="468">
        <v>498960</v>
      </c>
      <c r="H11" s="468"/>
      <c r="I11" s="468">
        <v>-17056</v>
      </c>
      <c r="J11" s="468">
        <v>-26624</v>
      </c>
      <c r="K11" s="468">
        <v>-12896</v>
      </c>
      <c r="L11" s="468">
        <v>-20862.399999999998</v>
      </c>
      <c r="M11" s="468">
        <v>-20113.600000000002</v>
      </c>
    </row>
    <row r="12" spans="1:17">
      <c r="B12" s="451" t="s">
        <v>143</v>
      </c>
      <c r="C12" s="468">
        <v>413664</v>
      </c>
      <c r="D12" s="468">
        <v>606732</v>
      </c>
      <c r="E12" s="468">
        <v>231012</v>
      </c>
      <c r="F12" s="468">
        <v>496992</v>
      </c>
      <c r="G12" s="468">
        <v>442680</v>
      </c>
      <c r="H12" s="468"/>
      <c r="I12" s="468">
        <v>-17056</v>
      </c>
      <c r="J12" s="468">
        <v>-26624</v>
      </c>
      <c r="K12" s="468">
        <v>-12896</v>
      </c>
      <c r="L12" s="468">
        <v>-20862.399999999998</v>
      </c>
      <c r="M12" s="468">
        <v>-20113.600000000002</v>
      </c>
    </row>
    <row r="13" spans="1:17">
      <c r="B13" s="451" t="s">
        <v>144</v>
      </c>
      <c r="C13" s="468">
        <v>354624</v>
      </c>
      <c r="D13" s="468">
        <v>516804</v>
      </c>
      <c r="E13" s="468">
        <v>209544</v>
      </c>
      <c r="F13" s="468">
        <v>400200</v>
      </c>
      <c r="G13" s="468">
        <v>356280</v>
      </c>
      <c r="H13" s="468"/>
      <c r="I13" s="468">
        <v>-17712</v>
      </c>
      <c r="J13" s="468">
        <v>-27648</v>
      </c>
      <c r="K13" s="468">
        <v>-13392</v>
      </c>
      <c r="L13" s="468">
        <v>-21664.799999999999</v>
      </c>
      <c r="M13" s="468">
        <v>-20887.2</v>
      </c>
      <c r="Q13" s="469"/>
    </row>
    <row r="14" spans="1:17">
      <c r="B14" s="451" t="s">
        <v>145</v>
      </c>
      <c r="C14" s="468">
        <v>249840</v>
      </c>
      <c r="D14" s="468">
        <v>347400</v>
      </c>
      <c r="E14" s="468">
        <v>159840</v>
      </c>
      <c r="F14" s="468">
        <v>279360</v>
      </c>
      <c r="G14" s="468">
        <v>276120</v>
      </c>
      <c r="H14" s="468"/>
      <c r="I14" s="468">
        <v>-17056</v>
      </c>
      <c r="J14" s="468">
        <v>-26624</v>
      </c>
      <c r="K14" s="468">
        <v>-12896</v>
      </c>
      <c r="L14" s="468">
        <v>-20862.399999999998</v>
      </c>
      <c r="M14" s="468">
        <v>-20113.600000000002</v>
      </c>
    </row>
    <row r="15" spans="1:17">
      <c r="B15" s="451" t="s">
        <v>146</v>
      </c>
      <c r="C15" s="468">
        <v>252960</v>
      </c>
      <c r="D15" s="468">
        <v>357864</v>
      </c>
      <c r="E15" s="468">
        <v>165168</v>
      </c>
      <c r="F15" s="468">
        <v>288672</v>
      </c>
      <c r="G15" s="468">
        <v>284952</v>
      </c>
      <c r="H15" s="468"/>
      <c r="I15" s="468">
        <v>-17056</v>
      </c>
      <c r="J15" s="468">
        <v>-26624</v>
      </c>
      <c r="K15" s="468">
        <v>-12896</v>
      </c>
      <c r="L15" s="468">
        <v>-20862.399999999998</v>
      </c>
      <c r="M15" s="468">
        <v>-20113.600000000002</v>
      </c>
    </row>
    <row r="16" spans="1:17">
      <c r="B16" s="451" t="s">
        <v>147</v>
      </c>
      <c r="C16" s="468">
        <v>319320</v>
      </c>
      <c r="D16" s="468">
        <v>466200</v>
      </c>
      <c r="E16" s="468">
        <v>207360</v>
      </c>
      <c r="F16" s="468">
        <v>386640</v>
      </c>
      <c r="G16" s="468">
        <v>370080</v>
      </c>
      <c r="H16" s="468"/>
      <c r="I16" s="468">
        <v>-17056</v>
      </c>
      <c r="J16" s="468">
        <v>-26624</v>
      </c>
      <c r="K16" s="468">
        <v>-12896</v>
      </c>
      <c r="L16" s="468">
        <v>-20862.399999999998</v>
      </c>
      <c r="M16" s="468">
        <v>-20113.600000000002</v>
      </c>
    </row>
    <row r="17" spans="2:15">
      <c r="B17" s="445" t="s">
        <v>148</v>
      </c>
      <c r="C17" s="443">
        <v>351912</v>
      </c>
      <c r="D17" s="443">
        <v>511128</v>
      </c>
      <c r="E17" s="443">
        <v>225804</v>
      </c>
      <c r="F17" s="443">
        <v>434496</v>
      </c>
      <c r="G17" s="443">
        <v>414036</v>
      </c>
      <c r="H17" s="449"/>
      <c r="I17" s="443">
        <v>-17056</v>
      </c>
      <c r="J17" s="443">
        <v>-26624</v>
      </c>
      <c r="K17" s="443">
        <v>-12896</v>
      </c>
      <c r="L17" s="443">
        <v>-20862.399999999998</v>
      </c>
      <c r="M17" s="443">
        <v>-20113.600000000002</v>
      </c>
    </row>
    <row r="18" spans="2:15">
      <c r="B18" s="451" t="s">
        <v>44</v>
      </c>
      <c r="C18" s="460">
        <f>SUM(C6:C17)</f>
        <v>4309644</v>
      </c>
      <c r="D18" s="460">
        <f>SUM(D6:D17)</f>
        <v>6429672</v>
      </c>
      <c r="E18" s="460">
        <f>SUM(E6:E17)</f>
        <v>2708508</v>
      </c>
      <c r="F18" s="460">
        <f>SUM(F6:F17)</f>
        <v>5142144</v>
      </c>
      <c r="G18" s="460">
        <f>SUM(G6:G17)</f>
        <v>4753920</v>
      </c>
      <c r="H18" s="460"/>
      <c r="I18" s="460">
        <f>SUM(I6:I17)</f>
        <v>-204539</v>
      </c>
      <c r="J18" s="460">
        <f>SUM(J6:J17)</f>
        <v>-319715</v>
      </c>
      <c r="K18" s="460">
        <f>SUM(K6:K17)</f>
        <v>-154006</v>
      </c>
      <c r="L18" s="460">
        <f>SUM(L6:L17)</f>
        <v>-250348.79999999996</v>
      </c>
      <c r="M18" s="460">
        <f>SUM(M6:M17)</f>
        <v>-241363.20000000004</v>
      </c>
    </row>
    <row r="19" spans="2:15">
      <c r="J19" s="467"/>
      <c r="K19" s="467"/>
      <c r="L19" s="467"/>
      <c r="M19" s="467"/>
      <c r="N19" s="467"/>
      <c r="O19" s="467"/>
    </row>
    <row r="20" spans="2:15">
      <c r="B20" s="459"/>
      <c r="C20" s="1085" t="s">
        <v>825</v>
      </c>
      <c r="D20" s="1086"/>
      <c r="E20" s="1086"/>
      <c r="F20" s="1086"/>
      <c r="G20" s="1087"/>
      <c r="H20" s="466"/>
      <c r="I20" s="466"/>
    </row>
    <row r="21" spans="2:15" ht="25.5">
      <c r="B21" s="457"/>
      <c r="C21" s="455" t="s">
        <v>151</v>
      </c>
      <c r="D21" s="454" t="s">
        <v>273</v>
      </c>
      <c r="E21" s="455" t="s">
        <v>274</v>
      </c>
      <c r="F21" s="455" t="s">
        <v>152</v>
      </c>
      <c r="G21" s="454" t="s">
        <v>272</v>
      </c>
    </row>
    <row r="22" spans="2:15">
      <c r="B22" s="451" t="s">
        <v>138</v>
      </c>
      <c r="C22" s="463">
        <v>0.28038249999999998</v>
      </c>
      <c r="D22" s="464">
        <f t="shared" ref="D22:E33" si="0">25%+5%</f>
        <v>0.3</v>
      </c>
      <c r="E22" s="464">
        <f t="shared" si="0"/>
        <v>0.3</v>
      </c>
      <c r="F22" s="463">
        <f t="shared" ref="F22:G26" si="1">0.64%+4.13%</f>
        <v>4.7699999999999999E-2</v>
      </c>
      <c r="G22" s="463">
        <f t="shared" si="1"/>
        <v>4.7699999999999999E-2</v>
      </c>
    </row>
    <row r="23" spans="2:15">
      <c r="B23" s="451" t="s">
        <v>139</v>
      </c>
      <c r="C23" s="463">
        <v>0.28038249999999998</v>
      </c>
      <c r="D23" s="464">
        <f t="shared" si="0"/>
        <v>0.3</v>
      </c>
      <c r="E23" s="464">
        <f t="shared" si="0"/>
        <v>0.3</v>
      </c>
      <c r="F23" s="463">
        <f t="shared" si="1"/>
        <v>4.7699999999999999E-2</v>
      </c>
      <c r="G23" s="463">
        <f t="shared" si="1"/>
        <v>4.7699999999999999E-2</v>
      </c>
    </row>
    <row r="24" spans="2:15">
      <c r="B24" s="451" t="s">
        <v>140</v>
      </c>
      <c r="C24" s="463">
        <v>0.32819949999999998</v>
      </c>
      <c r="D24" s="464">
        <f t="shared" si="0"/>
        <v>0.3</v>
      </c>
      <c r="E24" s="464">
        <f t="shared" si="0"/>
        <v>0.3</v>
      </c>
      <c r="F24" s="463">
        <f t="shared" si="1"/>
        <v>4.7699999999999999E-2</v>
      </c>
      <c r="G24" s="463">
        <f t="shared" si="1"/>
        <v>4.7699999999999999E-2</v>
      </c>
    </row>
    <row r="25" spans="2:15">
      <c r="B25" s="451" t="s">
        <v>141</v>
      </c>
      <c r="C25" s="463">
        <v>0.35664399999999996</v>
      </c>
      <c r="D25" s="464">
        <f t="shared" si="0"/>
        <v>0.3</v>
      </c>
      <c r="E25" s="464">
        <f t="shared" si="0"/>
        <v>0.3</v>
      </c>
      <c r="F25" s="463">
        <f t="shared" si="1"/>
        <v>4.7699999999999999E-2</v>
      </c>
      <c r="G25" s="463">
        <f t="shared" si="1"/>
        <v>4.7699999999999999E-2</v>
      </c>
    </row>
    <row r="26" spans="2:15">
      <c r="B26" s="451" t="s">
        <v>81</v>
      </c>
      <c r="C26" s="463">
        <v>0.35664399999999996</v>
      </c>
      <c r="D26" s="464">
        <f t="shared" si="0"/>
        <v>0.3</v>
      </c>
      <c r="E26" s="464">
        <f t="shared" si="0"/>
        <v>0.3</v>
      </c>
      <c r="F26" s="463">
        <f t="shared" si="1"/>
        <v>4.7699999999999999E-2</v>
      </c>
      <c r="G26" s="463">
        <f t="shared" si="1"/>
        <v>4.7699999999999999E-2</v>
      </c>
    </row>
    <row r="27" spans="2:15">
      <c r="B27" s="451" t="s">
        <v>142</v>
      </c>
      <c r="C27" s="465">
        <v>0.33837330886527051</v>
      </c>
      <c r="D27" s="464">
        <f t="shared" si="0"/>
        <v>0.3</v>
      </c>
      <c r="E27" s="464">
        <f t="shared" si="0"/>
        <v>0.3</v>
      </c>
      <c r="F27" s="463">
        <f t="shared" ref="F27:G33" si="2">0.64%+4.29%</f>
        <v>4.9300000000000004E-2</v>
      </c>
      <c r="G27" s="463">
        <f t="shared" si="2"/>
        <v>4.9300000000000004E-2</v>
      </c>
    </row>
    <row r="28" spans="2:15">
      <c r="B28" s="451" t="s">
        <v>143</v>
      </c>
      <c r="C28" s="463">
        <v>0.34587099999999998</v>
      </c>
      <c r="D28" s="464">
        <f t="shared" si="0"/>
        <v>0.3</v>
      </c>
      <c r="E28" s="464">
        <f t="shared" si="0"/>
        <v>0.3</v>
      </c>
      <c r="F28" s="463">
        <f t="shared" si="2"/>
        <v>4.9300000000000004E-2</v>
      </c>
      <c r="G28" s="463">
        <f t="shared" si="2"/>
        <v>4.9300000000000004E-2</v>
      </c>
    </row>
    <row r="29" spans="2:15">
      <c r="B29" s="451" t="s">
        <v>144</v>
      </c>
      <c r="C29" s="463">
        <v>0.34587099999999998</v>
      </c>
      <c r="D29" s="464">
        <f t="shared" si="0"/>
        <v>0.3</v>
      </c>
      <c r="E29" s="464">
        <f t="shared" si="0"/>
        <v>0.3</v>
      </c>
      <c r="F29" s="463">
        <f t="shared" si="2"/>
        <v>4.9300000000000004E-2</v>
      </c>
      <c r="G29" s="463">
        <f t="shared" si="2"/>
        <v>4.9300000000000004E-2</v>
      </c>
    </row>
    <row r="30" spans="2:15">
      <c r="B30" s="451" t="s">
        <v>145</v>
      </c>
      <c r="C30" s="463">
        <v>0.30277899999999996</v>
      </c>
      <c r="D30" s="464">
        <f t="shared" si="0"/>
        <v>0.3</v>
      </c>
      <c r="E30" s="464">
        <f t="shared" si="0"/>
        <v>0.3</v>
      </c>
      <c r="F30" s="463">
        <f t="shared" si="2"/>
        <v>4.9300000000000004E-2</v>
      </c>
      <c r="G30" s="463">
        <f t="shared" si="2"/>
        <v>4.9300000000000004E-2</v>
      </c>
    </row>
    <row r="31" spans="2:15">
      <c r="B31" s="451" t="s">
        <v>146</v>
      </c>
      <c r="C31" s="463">
        <v>0.30277899999999996</v>
      </c>
      <c r="D31" s="464">
        <f t="shared" si="0"/>
        <v>0.3</v>
      </c>
      <c r="E31" s="464">
        <f t="shared" si="0"/>
        <v>0.3</v>
      </c>
      <c r="F31" s="463">
        <f t="shared" si="2"/>
        <v>4.9300000000000004E-2</v>
      </c>
      <c r="G31" s="463">
        <f t="shared" si="2"/>
        <v>4.9300000000000004E-2</v>
      </c>
    </row>
    <row r="32" spans="2:15">
      <c r="B32" s="451" t="s">
        <v>147</v>
      </c>
      <c r="C32" s="463">
        <v>0.30277899999999996</v>
      </c>
      <c r="D32" s="464">
        <f t="shared" si="0"/>
        <v>0.3</v>
      </c>
      <c r="E32" s="464">
        <f t="shared" si="0"/>
        <v>0.3</v>
      </c>
      <c r="F32" s="463">
        <f t="shared" si="2"/>
        <v>4.9300000000000004E-2</v>
      </c>
      <c r="G32" s="463">
        <f t="shared" si="2"/>
        <v>4.9300000000000004E-2</v>
      </c>
    </row>
    <row r="33" spans="2:10">
      <c r="B33" s="445" t="s">
        <v>148</v>
      </c>
      <c r="C33" s="463">
        <v>0.26393949999999999</v>
      </c>
      <c r="D33" s="464">
        <f t="shared" si="0"/>
        <v>0.3</v>
      </c>
      <c r="E33" s="464">
        <f t="shared" si="0"/>
        <v>0.3</v>
      </c>
      <c r="F33" s="463">
        <f t="shared" si="2"/>
        <v>4.9300000000000004E-2</v>
      </c>
      <c r="G33" s="463">
        <f t="shared" si="2"/>
        <v>4.9300000000000004E-2</v>
      </c>
    </row>
    <row r="34" spans="2:10">
      <c r="B34" s="451" t="s">
        <v>824</v>
      </c>
      <c r="C34" s="461">
        <f>AVERAGE(C22:C33)</f>
        <v>0.31705369240543924</v>
      </c>
      <c r="D34" s="462">
        <f>AVERAGE(D22:D33)</f>
        <v>0.29999999999999993</v>
      </c>
      <c r="E34" s="462">
        <f>AVERAGE(E22:E33)</f>
        <v>0.29999999999999993</v>
      </c>
      <c r="F34" s="461">
        <f>AVERAGE(F22:F33)</f>
        <v>4.8633333333333334E-2</v>
      </c>
      <c r="G34" s="461">
        <f>AVERAGE(G22:G33)</f>
        <v>4.8633333333333334E-2</v>
      </c>
      <c r="H34" s="460"/>
      <c r="I34" s="460"/>
    </row>
    <row r="36" spans="2:10">
      <c r="B36" s="459"/>
      <c r="C36" s="1088" t="s">
        <v>823</v>
      </c>
      <c r="D36" s="1089"/>
      <c r="E36" s="1089"/>
      <c r="F36" s="1089"/>
      <c r="G36" s="1089"/>
      <c r="H36" s="1090"/>
      <c r="I36" s="458" t="s">
        <v>822</v>
      </c>
      <c r="J36" s="458" t="s">
        <v>821</v>
      </c>
    </row>
    <row r="37" spans="2:10" ht="38.25">
      <c r="B37" s="457"/>
      <c r="C37" s="456" t="s">
        <v>151</v>
      </c>
      <c r="D37" s="454" t="s">
        <v>273</v>
      </c>
      <c r="E37" s="455" t="s">
        <v>274</v>
      </c>
      <c r="F37" s="455" t="s">
        <v>152</v>
      </c>
      <c r="G37" s="454" t="s">
        <v>272</v>
      </c>
      <c r="H37" s="453" t="s">
        <v>44</v>
      </c>
      <c r="I37" s="452" t="s">
        <v>820</v>
      </c>
      <c r="J37" s="452" t="s">
        <v>819</v>
      </c>
    </row>
    <row r="38" spans="2:10">
      <c r="B38" s="451" t="s">
        <v>138</v>
      </c>
      <c r="C38" s="450">
        <f t="shared" ref="C38:G49" si="3">C6*C22</f>
        <v>119634.72662999999</v>
      </c>
      <c r="D38" s="449">
        <f t="shared" si="3"/>
        <v>190724.4</v>
      </c>
      <c r="E38" s="449">
        <f t="shared" si="3"/>
        <v>82249.2</v>
      </c>
      <c r="F38" s="449">
        <f t="shared" si="3"/>
        <v>24487.272000000001</v>
      </c>
      <c r="G38" s="449">
        <f t="shared" si="3"/>
        <v>22393.432799999999</v>
      </c>
      <c r="H38" s="448">
        <f t="shared" ref="H38:H49" si="4">SUM(C38:G38)</f>
        <v>439489.03142999997</v>
      </c>
      <c r="I38" s="447">
        <f t="shared" ref="I38:I49" si="5">SUMPRODUCT(C22:G22,I6:M6)</f>
        <v>-18592.759120000002</v>
      </c>
      <c r="J38" s="446">
        <f t="shared" ref="J38:J50" si="6">H38+I38</f>
        <v>420896.27230999997</v>
      </c>
    </row>
    <row r="39" spans="2:10">
      <c r="B39" s="451" t="s">
        <v>139</v>
      </c>
      <c r="C39" s="450">
        <f t="shared" si="3"/>
        <v>98447.903399999996</v>
      </c>
      <c r="D39" s="449">
        <f t="shared" si="3"/>
        <v>156038.39999999999</v>
      </c>
      <c r="E39" s="449">
        <f t="shared" si="3"/>
        <v>68644.800000000003</v>
      </c>
      <c r="F39" s="449">
        <f t="shared" si="3"/>
        <v>21252.067200000001</v>
      </c>
      <c r="G39" s="449">
        <f t="shared" si="3"/>
        <v>18751.824000000001</v>
      </c>
      <c r="H39" s="448">
        <f t="shared" si="4"/>
        <v>363134.99459999998</v>
      </c>
      <c r="I39" s="447">
        <f t="shared" si="5"/>
        <v>-17068.346879999997</v>
      </c>
      <c r="J39" s="446">
        <f t="shared" si="6"/>
        <v>346066.64772000001</v>
      </c>
    </row>
    <row r="40" spans="2:10">
      <c r="B40" s="451" t="s">
        <v>140</v>
      </c>
      <c r="C40" s="450">
        <f t="shared" si="3"/>
        <v>99991.885265999998</v>
      </c>
      <c r="D40" s="449">
        <f t="shared" si="3"/>
        <v>133138.79999999999</v>
      </c>
      <c r="E40" s="449">
        <f t="shared" si="3"/>
        <v>60375.6</v>
      </c>
      <c r="F40" s="449">
        <f t="shared" si="3"/>
        <v>17886.355199999998</v>
      </c>
      <c r="G40" s="449">
        <f t="shared" si="3"/>
        <v>17087.857199999999</v>
      </c>
      <c r="H40" s="448">
        <f t="shared" si="4"/>
        <v>328480.49766599992</v>
      </c>
      <c r="I40" s="447">
        <f t="shared" si="5"/>
        <v>-20049.649410500002</v>
      </c>
      <c r="J40" s="446">
        <f t="shared" si="6"/>
        <v>308430.84825549991</v>
      </c>
    </row>
    <row r="41" spans="2:10">
      <c r="B41" s="451" t="s">
        <v>141</v>
      </c>
      <c r="C41" s="450">
        <f t="shared" si="3"/>
        <v>121458.68063999999</v>
      </c>
      <c r="D41" s="449">
        <f t="shared" si="3"/>
        <v>157950</v>
      </c>
      <c r="E41" s="449">
        <f t="shared" si="3"/>
        <v>65718</v>
      </c>
      <c r="F41" s="449">
        <f t="shared" si="3"/>
        <v>19661.939999999999</v>
      </c>
      <c r="G41" s="449">
        <f t="shared" si="3"/>
        <v>17858.88</v>
      </c>
      <c r="H41" s="448">
        <f t="shared" si="4"/>
        <v>382647.50063999998</v>
      </c>
      <c r="I41" s="447">
        <f t="shared" si="5"/>
        <v>-19128.3416</v>
      </c>
      <c r="J41" s="446">
        <f t="shared" si="6"/>
        <v>363519.15904</v>
      </c>
    </row>
    <row r="42" spans="2:10">
      <c r="B42" s="451" t="s">
        <v>81</v>
      </c>
      <c r="C42" s="450">
        <f t="shared" si="3"/>
        <v>167298.84724799998</v>
      </c>
      <c r="D42" s="449">
        <f t="shared" si="3"/>
        <v>232239.6</v>
      </c>
      <c r="E42" s="449">
        <f t="shared" si="3"/>
        <v>90842.4</v>
      </c>
      <c r="F42" s="449">
        <f t="shared" si="3"/>
        <v>26900.510399999999</v>
      </c>
      <c r="G42" s="449">
        <f t="shared" si="3"/>
        <v>24593.738399999998</v>
      </c>
      <c r="H42" s="448">
        <f t="shared" si="4"/>
        <v>541875.09604800004</v>
      </c>
      <c r="I42" s="447">
        <f t="shared" si="5"/>
        <v>-20658.608927999998</v>
      </c>
      <c r="J42" s="446">
        <f t="shared" si="6"/>
        <v>521216.48712000006</v>
      </c>
    </row>
    <row r="43" spans="2:10">
      <c r="B43" s="451" t="s">
        <v>142</v>
      </c>
      <c r="C43" s="450">
        <f t="shared" si="3"/>
        <v>160794.99637277654</v>
      </c>
      <c r="D43" s="449">
        <f t="shared" si="3"/>
        <v>216972</v>
      </c>
      <c r="E43" s="449">
        <f t="shared" si="3"/>
        <v>85104</v>
      </c>
      <c r="F43" s="449">
        <f t="shared" si="3"/>
        <v>26905.968000000001</v>
      </c>
      <c r="G43" s="449">
        <f t="shared" si="3"/>
        <v>24598.728000000003</v>
      </c>
      <c r="H43" s="448">
        <f t="shared" si="4"/>
        <v>514375.69237277657</v>
      </c>
      <c r="I43" s="447">
        <f t="shared" si="5"/>
        <v>-19647.411956006054</v>
      </c>
      <c r="J43" s="446">
        <f t="shared" si="6"/>
        <v>494728.28041677049</v>
      </c>
    </row>
    <row r="44" spans="2:10">
      <c r="B44" s="451" t="s">
        <v>143</v>
      </c>
      <c r="C44" s="450">
        <f t="shared" si="3"/>
        <v>143074.38134399999</v>
      </c>
      <c r="D44" s="449">
        <f t="shared" si="3"/>
        <v>182019.6</v>
      </c>
      <c r="E44" s="449">
        <f t="shared" si="3"/>
        <v>69303.599999999991</v>
      </c>
      <c r="F44" s="449">
        <f t="shared" si="3"/>
        <v>24501.705600000001</v>
      </c>
      <c r="G44" s="449">
        <f t="shared" si="3"/>
        <v>21824.124</v>
      </c>
      <c r="H44" s="448">
        <f t="shared" si="4"/>
        <v>440723.41094399994</v>
      </c>
      <c r="I44" s="447">
        <f t="shared" si="5"/>
        <v>-19775.292576</v>
      </c>
      <c r="J44" s="446">
        <f t="shared" si="6"/>
        <v>420948.11836799997</v>
      </c>
    </row>
    <row r="45" spans="2:10">
      <c r="B45" s="451" t="s">
        <v>144</v>
      </c>
      <c r="C45" s="450">
        <f t="shared" si="3"/>
        <v>122654.15750399999</v>
      </c>
      <c r="D45" s="449">
        <f t="shared" si="3"/>
        <v>155041.19999999998</v>
      </c>
      <c r="E45" s="449">
        <f t="shared" si="3"/>
        <v>62863.199999999997</v>
      </c>
      <c r="F45" s="449">
        <f t="shared" si="3"/>
        <v>19729.86</v>
      </c>
      <c r="G45" s="449">
        <f t="shared" si="3"/>
        <v>17564.604000000003</v>
      </c>
      <c r="H45" s="448">
        <f t="shared" si="4"/>
        <v>377853.02150399995</v>
      </c>
      <c r="I45" s="447">
        <f t="shared" si="5"/>
        <v>-20535.880751999997</v>
      </c>
      <c r="J45" s="446">
        <f t="shared" si="6"/>
        <v>357317.14075199992</v>
      </c>
    </row>
    <row r="46" spans="2:10">
      <c r="B46" s="451" t="s">
        <v>145</v>
      </c>
      <c r="C46" s="450">
        <f t="shared" si="3"/>
        <v>75646.305359999998</v>
      </c>
      <c r="D46" s="449">
        <f t="shared" si="3"/>
        <v>104220</v>
      </c>
      <c r="E46" s="449">
        <f t="shared" si="3"/>
        <v>47952</v>
      </c>
      <c r="F46" s="449">
        <f t="shared" si="3"/>
        <v>13772.448</v>
      </c>
      <c r="G46" s="449">
        <f t="shared" si="3"/>
        <v>13612.716</v>
      </c>
      <c r="H46" s="448">
        <f t="shared" si="4"/>
        <v>255203.46935999999</v>
      </c>
      <c r="I46" s="447">
        <f t="shared" si="5"/>
        <v>-19040.315424</v>
      </c>
      <c r="J46" s="446">
        <f t="shared" si="6"/>
        <v>236163.15393599999</v>
      </c>
    </row>
    <row r="47" spans="2:10">
      <c r="B47" s="451" t="s">
        <v>146</v>
      </c>
      <c r="C47" s="450">
        <f t="shared" si="3"/>
        <v>76590.975839999985</v>
      </c>
      <c r="D47" s="449">
        <f t="shared" si="3"/>
        <v>107359.2</v>
      </c>
      <c r="E47" s="449">
        <f t="shared" si="3"/>
        <v>49550.400000000001</v>
      </c>
      <c r="F47" s="449">
        <f t="shared" si="3"/>
        <v>14231.529600000002</v>
      </c>
      <c r="G47" s="449">
        <f t="shared" si="3"/>
        <v>14048.133600000001</v>
      </c>
      <c r="H47" s="448">
        <f t="shared" si="4"/>
        <v>261780.23903999999</v>
      </c>
      <c r="I47" s="447">
        <f t="shared" si="5"/>
        <v>-19040.315424</v>
      </c>
      <c r="J47" s="446">
        <f t="shared" si="6"/>
        <v>242739.92361599999</v>
      </c>
    </row>
    <row r="48" spans="2:10">
      <c r="B48" s="451" t="s">
        <v>147</v>
      </c>
      <c r="C48" s="450">
        <f t="shared" si="3"/>
        <v>96683.390279999992</v>
      </c>
      <c r="D48" s="449">
        <f t="shared" si="3"/>
        <v>139860</v>
      </c>
      <c r="E48" s="449">
        <f t="shared" si="3"/>
        <v>62208</v>
      </c>
      <c r="F48" s="449">
        <f t="shared" si="3"/>
        <v>19061.352000000003</v>
      </c>
      <c r="G48" s="449">
        <f t="shared" si="3"/>
        <v>18244.944</v>
      </c>
      <c r="H48" s="448">
        <f t="shared" si="4"/>
        <v>336057.68628000002</v>
      </c>
      <c r="I48" s="447">
        <f t="shared" si="5"/>
        <v>-19040.315424</v>
      </c>
      <c r="J48" s="446">
        <f t="shared" si="6"/>
        <v>317017.37085599999</v>
      </c>
    </row>
    <row r="49" spans="2:10">
      <c r="B49" s="445" t="s">
        <v>148</v>
      </c>
      <c r="C49" s="444">
        <f t="shared" si="3"/>
        <v>92883.477323999992</v>
      </c>
      <c r="D49" s="443">
        <f t="shared" si="3"/>
        <v>153338.4</v>
      </c>
      <c r="E49" s="443">
        <f t="shared" si="3"/>
        <v>67741.2</v>
      </c>
      <c r="F49" s="443">
        <f t="shared" si="3"/>
        <v>21420.6528</v>
      </c>
      <c r="G49" s="443">
        <f t="shared" si="3"/>
        <v>20411.9748</v>
      </c>
      <c r="H49" s="442">
        <f t="shared" si="4"/>
        <v>355795.70492400002</v>
      </c>
      <c r="I49" s="441">
        <f t="shared" si="5"/>
        <v>-18377.868911999998</v>
      </c>
      <c r="J49" s="435">
        <f t="shared" si="6"/>
        <v>337417.83601200004</v>
      </c>
    </row>
    <row r="50" spans="2:10">
      <c r="B50" s="440" t="s">
        <v>44</v>
      </c>
      <c r="C50" s="439">
        <f t="shared" ref="C50:I50" si="7">SUM(C38:C49)</f>
        <v>1375159.7272087764</v>
      </c>
      <c r="D50" s="438">
        <f t="shared" si="7"/>
        <v>1928901.5999999999</v>
      </c>
      <c r="E50" s="438">
        <f t="shared" si="7"/>
        <v>812552.39999999991</v>
      </c>
      <c r="F50" s="438">
        <f t="shared" si="7"/>
        <v>249811.66080000001</v>
      </c>
      <c r="G50" s="438">
        <f t="shared" si="7"/>
        <v>230990.95679999999</v>
      </c>
      <c r="H50" s="437">
        <f t="shared" si="7"/>
        <v>4597416.3448087759</v>
      </c>
      <c r="I50" s="436">
        <f t="shared" si="7"/>
        <v>-230955.10640650606</v>
      </c>
      <c r="J50" s="435">
        <f t="shared" si="6"/>
        <v>4366461.2384022698</v>
      </c>
    </row>
  </sheetData>
  <mergeCells count="4">
    <mergeCell ref="C20:G20"/>
    <mergeCell ref="C36:H36"/>
    <mergeCell ref="C4:G4"/>
    <mergeCell ref="I4:M4"/>
  </mergeCells>
  <pageMargins left="0.7" right="0.7" top="0.75" bottom="0.75" header="0.3" footer="0.3"/>
  <pageSetup orientation="portrait" r:id="rId1"/>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79998168889431442"/>
  </sheetPr>
  <dimension ref="A1:N39"/>
  <sheetViews>
    <sheetView zoomScale="80" zoomScaleNormal="80" workbookViewId="0">
      <selection activeCell="M45" sqref="M45"/>
    </sheetView>
  </sheetViews>
  <sheetFormatPr defaultColWidth="9.140625" defaultRowHeight="12.75"/>
  <cols>
    <col min="1" max="1" width="13.85546875" style="472" customWidth="1"/>
    <col min="2" max="2" width="8.85546875" style="472" bestFit="1" customWidth="1"/>
    <col min="3" max="3" width="10" style="472" bestFit="1" customWidth="1"/>
    <col min="4" max="4" width="7.28515625" style="472" bestFit="1" customWidth="1"/>
    <col min="5" max="8" width="7.140625" style="472" bestFit="1" customWidth="1"/>
    <col min="9" max="9" width="8.42578125" style="472" bestFit="1" customWidth="1"/>
    <col min="10" max="10" width="12.28515625" style="472" bestFit="1" customWidth="1"/>
    <col min="11" max="11" width="9.140625" style="472" bestFit="1" customWidth="1"/>
    <col min="12" max="13" width="11.42578125" style="472" bestFit="1" customWidth="1"/>
    <col min="14" max="14" width="12" style="472" bestFit="1" customWidth="1"/>
    <col min="15" max="16384" width="9.140625" style="472"/>
  </cols>
  <sheetData>
    <row r="1" spans="1:14" ht="15.75">
      <c r="A1" s="483" t="s">
        <v>837</v>
      </c>
    </row>
    <row r="2" spans="1:14">
      <c r="A2" s="472" t="s">
        <v>836</v>
      </c>
    </row>
    <row r="4" spans="1:14">
      <c r="B4" s="481"/>
    </row>
    <row r="5" spans="1:14">
      <c r="A5" s="481"/>
      <c r="B5" s="481"/>
      <c r="C5" s="481"/>
      <c r="D5" s="481"/>
      <c r="E5" s="481"/>
      <c r="F5" s="481"/>
      <c r="G5" s="481"/>
      <c r="H5" s="481"/>
      <c r="I5" s="481"/>
      <c r="J5" s="481"/>
      <c r="K5" s="481"/>
      <c r="L5" s="481"/>
    </row>
    <row r="6" spans="1:14">
      <c r="A6" s="472" t="s">
        <v>835</v>
      </c>
      <c r="B6" s="481"/>
      <c r="C6" s="481"/>
      <c r="D6" s="481"/>
      <c r="E6" s="481"/>
      <c r="F6" s="481"/>
      <c r="G6" s="481"/>
      <c r="H6" s="481"/>
      <c r="I6" s="481"/>
      <c r="J6" s="481"/>
      <c r="K6" s="481"/>
      <c r="L6" s="481"/>
    </row>
    <row r="7" spans="1:14">
      <c r="A7" s="482" t="s">
        <v>832</v>
      </c>
      <c r="B7" s="482"/>
      <c r="C7" s="482"/>
      <c r="D7" s="481"/>
      <c r="E7" s="481"/>
      <c r="F7" s="481"/>
      <c r="G7" s="481"/>
      <c r="H7" s="481"/>
      <c r="I7" s="481"/>
      <c r="J7" s="481"/>
      <c r="K7" s="481"/>
      <c r="L7" s="481"/>
    </row>
    <row r="8" spans="1:14">
      <c r="A8" s="481"/>
      <c r="B8" s="481" t="s">
        <v>138</v>
      </c>
      <c r="C8" s="481" t="s">
        <v>139</v>
      </c>
      <c r="D8" s="481" t="s">
        <v>140</v>
      </c>
      <c r="E8" s="481" t="s">
        <v>141</v>
      </c>
      <c r="F8" s="481" t="s">
        <v>81</v>
      </c>
      <c r="G8" s="481" t="s">
        <v>142</v>
      </c>
      <c r="H8" s="481" t="s">
        <v>143</v>
      </c>
      <c r="I8" s="481" t="s">
        <v>144</v>
      </c>
      <c r="J8" s="481" t="s">
        <v>145</v>
      </c>
      <c r="K8" s="481" t="s">
        <v>146</v>
      </c>
      <c r="L8" s="481" t="s">
        <v>147</v>
      </c>
      <c r="M8" s="480" t="s">
        <v>148</v>
      </c>
      <c r="N8" s="477" t="s">
        <v>829</v>
      </c>
    </row>
    <row r="9" spans="1:14">
      <c r="A9" s="475" t="s">
        <v>63</v>
      </c>
      <c r="B9" s="473">
        <v>23231.789077668414</v>
      </c>
      <c r="C9" s="473">
        <v>18871.396366587804</v>
      </c>
      <c r="D9" s="473">
        <v>18861.751845630504</v>
      </c>
      <c r="E9" s="473">
        <v>17067.610494625238</v>
      </c>
      <c r="F9" s="473">
        <v>23913.322770792522</v>
      </c>
      <c r="G9" s="473">
        <v>34782.863838122699</v>
      </c>
      <c r="H9" s="473">
        <v>33515.018952559301</v>
      </c>
      <c r="I9" s="473">
        <v>25822.148575558364</v>
      </c>
      <c r="J9" s="473">
        <v>21898.419063971043</v>
      </c>
      <c r="K9" s="473">
        <v>34196.46747105378</v>
      </c>
      <c r="L9" s="473">
        <v>38449.274667724334</v>
      </c>
      <c r="M9" s="473">
        <v>27067.096072239052</v>
      </c>
      <c r="N9" s="473">
        <f>SUM(B9:M9)</f>
        <v>317677.15919653303</v>
      </c>
    </row>
    <row r="10" spans="1:14">
      <c r="A10" s="475" t="s">
        <v>62</v>
      </c>
      <c r="B10" s="473">
        <v>27019.32408307444</v>
      </c>
      <c r="C10" s="473">
        <v>21051.978210088171</v>
      </c>
      <c r="D10" s="473">
        <v>19659.123806167216</v>
      </c>
      <c r="E10" s="473">
        <v>19905.392014589295</v>
      </c>
      <c r="F10" s="473">
        <v>24702.67739112139</v>
      </c>
      <c r="G10" s="473">
        <v>43828.821194074953</v>
      </c>
      <c r="H10" s="473">
        <v>45775.187391078631</v>
      </c>
      <c r="I10" s="473">
        <v>31093.813066788211</v>
      </c>
      <c r="J10" s="473">
        <v>22468.031443825712</v>
      </c>
      <c r="K10" s="473">
        <v>31243.00994366622</v>
      </c>
      <c r="L10" s="473">
        <v>39108.084141829262</v>
      </c>
      <c r="M10" s="473">
        <v>31683.478925580748</v>
      </c>
      <c r="N10" s="473">
        <f>SUM(B10:M10)</f>
        <v>357538.92161188426</v>
      </c>
    </row>
    <row r="11" spans="1:14">
      <c r="A11" s="475" t="s">
        <v>137</v>
      </c>
      <c r="B11" s="473">
        <f t="shared" ref="B11:M11" si="0">SUM(B9:B10)</f>
        <v>50251.113160742854</v>
      </c>
      <c r="C11" s="473">
        <f t="shared" si="0"/>
        <v>39923.374576675975</v>
      </c>
      <c r="D11" s="473">
        <f t="shared" si="0"/>
        <v>38520.875651797716</v>
      </c>
      <c r="E11" s="473">
        <f t="shared" si="0"/>
        <v>36973.002509214537</v>
      </c>
      <c r="F11" s="473">
        <f t="shared" si="0"/>
        <v>48616.000161913908</v>
      </c>
      <c r="G11" s="473">
        <f t="shared" si="0"/>
        <v>78611.685032197653</v>
      </c>
      <c r="H11" s="473">
        <f t="shared" si="0"/>
        <v>79290.206343637925</v>
      </c>
      <c r="I11" s="473">
        <f t="shared" si="0"/>
        <v>56915.961642346578</v>
      </c>
      <c r="J11" s="473">
        <f t="shared" si="0"/>
        <v>44366.450507796755</v>
      </c>
      <c r="K11" s="473">
        <f t="shared" si="0"/>
        <v>65439.477414720001</v>
      </c>
      <c r="L11" s="473">
        <f t="shared" si="0"/>
        <v>77557.358809553596</v>
      </c>
      <c r="M11" s="474">
        <f t="shared" si="0"/>
        <v>58750.5749978198</v>
      </c>
      <c r="N11" s="473">
        <f>SUM(B11:M11)</f>
        <v>675216.08080841729</v>
      </c>
    </row>
    <row r="12" spans="1:14">
      <c r="A12" s="475"/>
      <c r="B12" s="481"/>
      <c r="C12" s="481"/>
      <c r="D12" s="481"/>
      <c r="E12" s="481"/>
      <c r="F12" s="481"/>
      <c r="G12" s="481"/>
      <c r="H12" s="481"/>
      <c r="I12" s="481"/>
      <c r="J12" s="481"/>
      <c r="K12" s="481"/>
      <c r="L12" s="481"/>
    </row>
    <row r="13" spans="1:14">
      <c r="A13" s="475"/>
      <c r="B13" s="481"/>
      <c r="C13" s="481"/>
      <c r="D13" s="481"/>
      <c r="E13" s="481"/>
      <c r="F13" s="481"/>
      <c r="G13" s="481"/>
      <c r="H13" s="481"/>
      <c r="I13" s="481"/>
      <c r="J13" s="481"/>
      <c r="K13" s="481"/>
      <c r="L13" s="481"/>
    </row>
    <row r="14" spans="1:14">
      <c r="A14" s="481"/>
      <c r="B14" s="481"/>
      <c r="C14" s="481"/>
      <c r="D14" s="481"/>
      <c r="E14" s="481"/>
      <c r="F14" s="481"/>
      <c r="G14" s="481"/>
      <c r="H14" s="481"/>
      <c r="I14" s="481"/>
      <c r="J14" s="481"/>
      <c r="K14" s="481"/>
      <c r="L14" s="481"/>
    </row>
    <row r="15" spans="1:14">
      <c r="A15" s="472" t="s">
        <v>834</v>
      </c>
      <c r="B15" s="481"/>
      <c r="C15" s="481"/>
      <c r="D15" s="481"/>
      <c r="E15" s="481"/>
      <c r="F15" s="481"/>
      <c r="G15" s="481"/>
      <c r="H15" s="481"/>
      <c r="I15" s="481"/>
      <c r="J15" s="481"/>
      <c r="K15" s="481"/>
      <c r="L15" s="481"/>
    </row>
    <row r="16" spans="1:14">
      <c r="A16" s="482" t="s">
        <v>830</v>
      </c>
      <c r="B16" s="481"/>
      <c r="C16" s="481"/>
      <c r="D16" s="481"/>
      <c r="E16" s="481"/>
      <c r="F16" s="481"/>
      <c r="G16" s="481"/>
      <c r="H16" s="481"/>
      <c r="I16" s="481"/>
      <c r="J16" s="481"/>
      <c r="K16" s="481"/>
      <c r="L16" s="481"/>
    </row>
    <row r="17" spans="1:14">
      <c r="A17" s="481"/>
      <c r="B17" s="481" t="s">
        <v>138</v>
      </c>
      <c r="C17" s="481" t="s">
        <v>139</v>
      </c>
      <c r="D17" s="481" t="s">
        <v>140</v>
      </c>
      <c r="E17" s="481" t="s">
        <v>141</v>
      </c>
      <c r="F17" s="481" t="s">
        <v>81</v>
      </c>
      <c r="G17" s="481" t="s">
        <v>142</v>
      </c>
      <c r="H17" s="481" t="s">
        <v>143</v>
      </c>
      <c r="I17" s="481" t="s">
        <v>144</v>
      </c>
      <c r="J17" s="481" t="s">
        <v>145</v>
      </c>
      <c r="K17" s="481" t="s">
        <v>146</v>
      </c>
      <c r="L17" s="481" t="s">
        <v>147</v>
      </c>
      <c r="M17" s="480" t="s">
        <v>148</v>
      </c>
      <c r="N17" s="477" t="s">
        <v>829</v>
      </c>
    </row>
    <row r="18" spans="1:14">
      <c r="A18" s="475" t="s">
        <v>63</v>
      </c>
      <c r="B18" s="473">
        <v>21969.95978384963</v>
      </c>
      <c r="C18" s="473">
        <v>16798.199166472426</v>
      </c>
      <c r="D18" s="473">
        <v>15595.828797425649</v>
      </c>
      <c r="E18" s="473">
        <v>16725.237663726395</v>
      </c>
      <c r="F18" s="473">
        <v>27938.975756888201</v>
      </c>
      <c r="G18" s="473">
        <v>49586.771260633534</v>
      </c>
      <c r="H18" s="473">
        <v>40505.101607674645</v>
      </c>
      <c r="I18" s="473">
        <v>23739.925061424939</v>
      </c>
      <c r="J18" s="473">
        <v>20547.982546314946</v>
      </c>
      <c r="K18" s="473">
        <v>33664.302588119594</v>
      </c>
      <c r="L18" s="473">
        <v>38566.055528430792</v>
      </c>
      <c r="M18" s="473">
        <v>25201.689560422201</v>
      </c>
      <c r="N18" s="473">
        <f>SUM(B18:M18)</f>
        <v>330840.02932138299</v>
      </c>
    </row>
    <row r="19" spans="1:14">
      <c r="A19" s="475" t="s">
        <v>62</v>
      </c>
      <c r="B19" s="473">
        <v>24344.163712623951</v>
      </c>
      <c r="C19" s="473">
        <v>16964.312450446923</v>
      </c>
      <c r="D19" s="473">
        <v>18641.173514936621</v>
      </c>
      <c r="E19" s="473">
        <v>18577.993890257996</v>
      </c>
      <c r="F19" s="473">
        <v>24485.81162104234</v>
      </c>
      <c r="G19" s="473">
        <v>45276.465150330274</v>
      </c>
      <c r="H19" s="473">
        <v>41636.862348410243</v>
      </c>
      <c r="I19" s="473">
        <v>29519.604788459485</v>
      </c>
      <c r="J19" s="473">
        <v>21014.047566024423</v>
      </c>
      <c r="K19" s="473">
        <v>31199.197549777258</v>
      </c>
      <c r="L19" s="473">
        <v>39366.761296743978</v>
      </c>
      <c r="M19" s="473">
        <v>29197.69473920501</v>
      </c>
      <c r="N19" s="473">
        <f>SUM(B19:M19)</f>
        <v>340224.0886282585</v>
      </c>
    </row>
    <row r="20" spans="1:14">
      <c r="A20" s="475" t="s">
        <v>137</v>
      </c>
      <c r="B20" s="473">
        <f t="shared" ref="B20:N20" si="1">SUM(B18:B19)</f>
        <v>46314.123496473578</v>
      </c>
      <c r="C20" s="473">
        <f t="shared" si="1"/>
        <v>33762.51161691935</v>
      </c>
      <c r="D20" s="473">
        <f t="shared" si="1"/>
        <v>34237.002312362267</v>
      </c>
      <c r="E20" s="473">
        <f t="shared" si="1"/>
        <v>35303.231553984391</v>
      </c>
      <c r="F20" s="473">
        <f t="shared" si="1"/>
        <v>52424.787377930537</v>
      </c>
      <c r="G20" s="473">
        <f t="shared" si="1"/>
        <v>94863.236410963815</v>
      </c>
      <c r="H20" s="473">
        <f t="shared" si="1"/>
        <v>82141.963956084888</v>
      </c>
      <c r="I20" s="473">
        <f t="shared" si="1"/>
        <v>53259.52984988442</v>
      </c>
      <c r="J20" s="473">
        <f t="shared" si="1"/>
        <v>41562.030112339373</v>
      </c>
      <c r="K20" s="473">
        <f t="shared" si="1"/>
        <v>64863.500137896852</v>
      </c>
      <c r="L20" s="473">
        <f t="shared" si="1"/>
        <v>77932.81682517477</v>
      </c>
      <c r="M20" s="474">
        <f t="shared" si="1"/>
        <v>54399.384299627214</v>
      </c>
      <c r="N20" s="473">
        <f t="shared" si="1"/>
        <v>671064.11794964154</v>
      </c>
    </row>
    <row r="21" spans="1:14">
      <c r="A21" s="481"/>
      <c r="B21" s="481"/>
      <c r="C21" s="481"/>
      <c r="D21" s="481"/>
      <c r="E21" s="481"/>
      <c r="F21" s="481"/>
      <c r="G21" s="481"/>
      <c r="H21" s="481"/>
      <c r="I21" s="481"/>
      <c r="J21" s="481"/>
      <c r="K21" s="481"/>
      <c r="L21" s="481"/>
    </row>
    <row r="22" spans="1:14">
      <c r="A22" s="481"/>
      <c r="B22" s="481"/>
      <c r="C22" s="481"/>
      <c r="D22" s="481"/>
      <c r="E22" s="481"/>
      <c r="F22" s="481"/>
      <c r="G22" s="481"/>
      <c r="H22" s="481"/>
      <c r="I22" s="481"/>
      <c r="J22" s="481"/>
      <c r="K22" s="481"/>
      <c r="L22" s="481"/>
    </row>
    <row r="23" spans="1:14">
      <c r="A23" s="481"/>
      <c r="B23" s="481"/>
      <c r="C23" s="481"/>
      <c r="D23" s="481"/>
      <c r="E23" s="481"/>
      <c r="F23" s="481"/>
      <c r="G23" s="481"/>
      <c r="H23" s="481"/>
      <c r="I23" s="481"/>
      <c r="J23" s="481"/>
      <c r="K23" s="481"/>
      <c r="L23" s="481"/>
    </row>
    <row r="24" spans="1:14">
      <c r="B24" s="481"/>
    </row>
    <row r="25" spans="1:14">
      <c r="A25" s="472" t="s">
        <v>833</v>
      </c>
    </row>
    <row r="26" spans="1:14">
      <c r="A26" s="472" t="s">
        <v>832</v>
      </c>
    </row>
    <row r="27" spans="1:14">
      <c r="B27" s="481" t="s">
        <v>138</v>
      </c>
      <c r="C27" s="481" t="s">
        <v>139</v>
      </c>
      <c r="D27" s="481" t="s">
        <v>140</v>
      </c>
      <c r="E27" s="481" t="s">
        <v>141</v>
      </c>
      <c r="F27" s="481" t="s">
        <v>81</v>
      </c>
      <c r="G27" s="481" t="s">
        <v>142</v>
      </c>
      <c r="H27" s="481" t="s">
        <v>143</v>
      </c>
      <c r="I27" s="481" t="s">
        <v>144</v>
      </c>
      <c r="J27" s="481" t="s">
        <v>145</v>
      </c>
      <c r="K27" s="481" t="s">
        <v>146</v>
      </c>
      <c r="L27" s="481" t="s">
        <v>147</v>
      </c>
      <c r="M27" s="480" t="s">
        <v>148</v>
      </c>
      <c r="N27" s="477" t="s">
        <v>829</v>
      </c>
    </row>
    <row r="28" spans="1:14">
      <c r="A28" s="475" t="s">
        <v>149</v>
      </c>
      <c r="B28" s="473">
        <v>5251.3533106176501</v>
      </c>
      <c r="C28" s="473">
        <v>4553.2707484422936</v>
      </c>
      <c r="D28" s="473">
        <v>5096.1907783645274</v>
      </c>
      <c r="E28" s="473">
        <v>3724.307153477831</v>
      </c>
      <c r="F28" s="473">
        <v>5926.2686440200496</v>
      </c>
      <c r="G28" s="473">
        <v>5108.6266374259521</v>
      </c>
      <c r="H28" s="473">
        <v>4644.7832766457022</v>
      </c>
      <c r="I28" s="473">
        <v>4666.1448681285037</v>
      </c>
      <c r="J28" s="473">
        <v>4496.9762266206344</v>
      </c>
      <c r="K28" s="473">
        <v>4655.5333857942396</v>
      </c>
      <c r="L28" s="473">
        <v>5283.4387491951729</v>
      </c>
      <c r="M28" s="473">
        <v>5636.3320370170668</v>
      </c>
      <c r="N28" s="473">
        <f>SUM(B28:M28)</f>
        <v>59043.225815749625</v>
      </c>
    </row>
    <row r="29" spans="1:14">
      <c r="A29" s="475" t="s">
        <v>150</v>
      </c>
      <c r="B29" s="473">
        <v>21084.736610890512</v>
      </c>
      <c r="C29" s="473">
        <v>18702.357921737374</v>
      </c>
      <c r="D29" s="473">
        <v>21847.985965964737</v>
      </c>
      <c r="E29" s="473">
        <v>24274.203327821531</v>
      </c>
      <c r="F29" s="473">
        <v>19722.442382032539</v>
      </c>
      <c r="G29" s="473">
        <v>18952.86811559222</v>
      </c>
      <c r="H29" s="473">
        <v>15391.99066791224</v>
      </c>
      <c r="I29" s="473">
        <v>4163.4890750962495</v>
      </c>
      <c r="J29" s="473">
        <v>5245.445425185153</v>
      </c>
      <c r="K29" s="473">
        <v>13145.876268123664</v>
      </c>
      <c r="L29" s="473">
        <v>20287.553714648999</v>
      </c>
      <c r="M29" s="473">
        <v>22582.158084639661</v>
      </c>
      <c r="N29" s="473">
        <f>SUM(B29:M29)</f>
        <v>205401.10755964485</v>
      </c>
    </row>
    <row r="30" spans="1:14">
      <c r="A30" s="475" t="s">
        <v>44</v>
      </c>
      <c r="B30" s="473">
        <f t="shared" ref="B30:M30" si="2">SUM(B28:B29)</f>
        <v>26336.089921508163</v>
      </c>
      <c r="C30" s="473">
        <f t="shared" si="2"/>
        <v>23255.628670179667</v>
      </c>
      <c r="D30" s="473">
        <f t="shared" si="2"/>
        <v>26944.176744329263</v>
      </c>
      <c r="E30" s="473">
        <f t="shared" si="2"/>
        <v>27998.510481299363</v>
      </c>
      <c r="F30" s="473">
        <f t="shared" si="2"/>
        <v>25648.711026052588</v>
      </c>
      <c r="G30" s="473">
        <f t="shared" si="2"/>
        <v>24061.494753018174</v>
      </c>
      <c r="H30" s="473">
        <f t="shared" si="2"/>
        <v>20036.773944557943</v>
      </c>
      <c r="I30" s="473">
        <f t="shared" si="2"/>
        <v>8829.6339432247532</v>
      </c>
      <c r="J30" s="473">
        <f t="shared" si="2"/>
        <v>9742.4216518057874</v>
      </c>
      <c r="K30" s="473">
        <f t="shared" si="2"/>
        <v>17801.409653917905</v>
      </c>
      <c r="L30" s="473">
        <f t="shared" si="2"/>
        <v>25570.992463844173</v>
      </c>
      <c r="M30" s="474">
        <f t="shared" si="2"/>
        <v>28218.490121656727</v>
      </c>
      <c r="N30" s="473">
        <f>SUM(B30:M30)</f>
        <v>264444.33337539452</v>
      </c>
    </row>
    <row r="34" spans="1:14">
      <c r="A34" s="472" t="s">
        <v>831</v>
      </c>
    </row>
    <row r="35" spans="1:14">
      <c r="A35" s="479" t="s">
        <v>830</v>
      </c>
      <c r="B35" s="479"/>
      <c r="C35" s="479"/>
    </row>
    <row r="36" spans="1:14" s="476" customFormat="1">
      <c r="B36" s="477" t="s">
        <v>138</v>
      </c>
      <c r="C36" s="477" t="s">
        <v>139</v>
      </c>
      <c r="D36" s="477" t="s">
        <v>140</v>
      </c>
      <c r="E36" s="477" t="s">
        <v>141</v>
      </c>
      <c r="F36" s="477" t="s">
        <v>81</v>
      </c>
      <c r="G36" s="477" t="s">
        <v>142</v>
      </c>
      <c r="H36" s="477" t="s">
        <v>143</v>
      </c>
      <c r="I36" s="477" t="s">
        <v>144</v>
      </c>
      <c r="J36" s="477" t="s">
        <v>145</v>
      </c>
      <c r="K36" s="477" t="s">
        <v>146</v>
      </c>
      <c r="L36" s="477" t="s">
        <v>147</v>
      </c>
      <c r="M36" s="478" t="s">
        <v>148</v>
      </c>
      <c r="N36" s="477" t="s">
        <v>829</v>
      </c>
    </row>
    <row r="37" spans="1:14">
      <c r="A37" s="475" t="s">
        <v>149</v>
      </c>
      <c r="B37" s="473">
        <v>5313.29700426009</v>
      </c>
      <c r="C37" s="473">
        <v>4541.2865160894899</v>
      </c>
      <c r="D37" s="473">
        <v>3651.1783165756547</v>
      </c>
      <c r="E37" s="473">
        <v>6075.2535733068726</v>
      </c>
      <c r="F37" s="473">
        <v>5758.4684673607389</v>
      </c>
      <c r="G37" s="473">
        <v>5112.0792183043441</v>
      </c>
      <c r="H37" s="473">
        <v>4462.3604356851765</v>
      </c>
      <c r="I37" s="473">
        <v>6025.6924895218108</v>
      </c>
      <c r="J37" s="473">
        <v>4895.811696312081</v>
      </c>
      <c r="K37" s="473">
        <v>4728.2043892113925</v>
      </c>
      <c r="L37" s="473">
        <v>5332.6713418254676</v>
      </c>
      <c r="M37" s="473">
        <v>5722.5827283477593</v>
      </c>
      <c r="N37" s="473">
        <v>61618.886176800894</v>
      </c>
    </row>
    <row r="38" spans="1:14">
      <c r="A38" s="475" t="s">
        <v>150</v>
      </c>
      <c r="B38" s="473">
        <v>21541.731285209484</v>
      </c>
      <c r="C38" s="473">
        <v>19302.208044846098</v>
      </c>
      <c r="D38" s="473">
        <v>22245.156692215322</v>
      </c>
      <c r="E38" s="473">
        <v>24374.73227171797</v>
      </c>
      <c r="F38" s="473">
        <v>22685.742468219665</v>
      </c>
      <c r="G38" s="473">
        <v>19332.403738755253</v>
      </c>
      <c r="H38" s="473">
        <v>14248.548176461994</v>
      </c>
      <c r="I38" s="473">
        <v>0</v>
      </c>
      <c r="J38" s="473">
        <v>2806.9918933911858</v>
      </c>
      <c r="K38" s="473">
        <v>13211.869734306059</v>
      </c>
      <c r="L38" s="473">
        <v>21304.491867701698</v>
      </c>
      <c r="M38" s="473">
        <v>22668.026598036617</v>
      </c>
      <c r="N38" s="473">
        <v>203721.90277086134</v>
      </c>
    </row>
    <row r="39" spans="1:14">
      <c r="A39" s="475" t="s">
        <v>44</v>
      </c>
      <c r="B39" s="473">
        <f t="shared" ref="B39:N39" si="3">SUM(B37:B38)</f>
        <v>26855.028289469574</v>
      </c>
      <c r="C39" s="473">
        <f t="shared" si="3"/>
        <v>23843.494560935589</v>
      </c>
      <c r="D39" s="473">
        <f t="shared" si="3"/>
        <v>25896.335008790975</v>
      </c>
      <c r="E39" s="473">
        <f t="shared" si="3"/>
        <v>30449.985845024843</v>
      </c>
      <c r="F39" s="473">
        <f t="shared" si="3"/>
        <v>28444.210935580406</v>
      </c>
      <c r="G39" s="473">
        <f t="shared" si="3"/>
        <v>24444.482957059598</v>
      </c>
      <c r="H39" s="473">
        <f t="shared" si="3"/>
        <v>18710.90861214717</v>
      </c>
      <c r="I39" s="473">
        <f t="shared" si="3"/>
        <v>6025.6924895218108</v>
      </c>
      <c r="J39" s="473">
        <f t="shared" si="3"/>
        <v>7702.8035897032669</v>
      </c>
      <c r="K39" s="473">
        <f t="shared" si="3"/>
        <v>17940.07412351745</v>
      </c>
      <c r="L39" s="473">
        <f t="shared" si="3"/>
        <v>26637.163209527163</v>
      </c>
      <c r="M39" s="474">
        <f t="shared" si="3"/>
        <v>28390.609326384376</v>
      </c>
      <c r="N39" s="473">
        <f t="shared" si="3"/>
        <v>265340.78894766222</v>
      </c>
    </row>
  </sheetData>
  <pageMargins left="0.7" right="0.7" top="0.75" bottom="0.75" header="0.3" footer="0.3"/>
  <pageSetup orientation="portrait" r:id="rId1"/>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79998168889431442"/>
    <pageSetUpPr fitToPage="1"/>
  </sheetPr>
  <dimension ref="A1:Z74"/>
  <sheetViews>
    <sheetView zoomScale="80" zoomScaleNormal="80" workbookViewId="0">
      <pane xSplit="1" ySplit="3" topLeftCell="B22" activePane="bottomRight" state="frozen"/>
      <selection activeCell="M45" sqref="M45"/>
      <selection pane="topRight" activeCell="M45" sqref="M45"/>
      <selection pane="bottomLeft" activeCell="M45" sqref="M45"/>
      <selection pane="bottomRight" activeCell="M45" sqref="M45"/>
    </sheetView>
  </sheetViews>
  <sheetFormatPr defaultColWidth="9.140625" defaultRowHeight="12.75"/>
  <cols>
    <col min="1" max="1" width="61" style="484" customWidth="1"/>
    <col min="2" max="13" width="14.42578125" style="484" customWidth="1"/>
    <col min="14" max="14" width="16.28515625" style="484" customWidth="1"/>
    <col min="15" max="15" width="10.140625" style="484" bestFit="1" customWidth="1"/>
    <col min="16" max="16" width="11.140625" style="484" bestFit="1" customWidth="1"/>
    <col min="17" max="19" width="10.140625" style="484" bestFit="1" customWidth="1"/>
    <col min="20" max="16384" width="9.140625" style="484"/>
  </cols>
  <sheetData>
    <row r="1" spans="1:19" ht="18">
      <c r="A1" s="356" t="s">
        <v>878</v>
      </c>
    </row>
    <row r="2" spans="1:19">
      <c r="B2" s="526"/>
      <c r="C2" s="526"/>
      <c r="D2" s="526"/>
      <c r="E2" s="526"/>
      <c r="F2" s="526"/>
      <c r="G2" s="526"/>
      <c r="H2" s="526"/>
      <c r="I2" s="526"/>
      <c r="J2" s="526"/>
      <c r="K2" s="526"/>
      <c r="L2" s="526"/>
      <c r="M2" s="526"/>
    </row>
    <row r="3" spans="1:19" s="299" customFormat="1">
      <c r="B3" s="433">
        <f>Hydro!B3</f>
        <v>44927</v>
      </c>
      <c r="C3" s="433">
        <f>Hydro!C3</f>
        <v>44958</v>
      </c>
      <c r="D3" s="433">
        <f>Hydro!D3</f>
        <v>44986</v>
      </c>
      <c r="E3" s="433">
        <f>Hydro!E3</f>
        <v>45017</v>
      </c>
      <c r="F3" s="433">
        <f>Hydro!F3</f>
        <v>45047</v>
      </c>
      <c r="G3" s="433">
        <f>Hydro!G3</f>
        <v>45078</v>
      </c>
      <c r="H3" s="433">
        <f>Hydro!H3</f>
        <v>44743</v>
      </c>
      <c r="I3" s="433">
        <f>Hydro!I3</f>
        <v>44774</v>
      </c>
      <c r="J3" s="433">
        <f>Hydro!J3</f>
        <v>44805</v>
      </c>
      <c r="K3" s="433">
        <f>Hydro!K3</f>
        <v>44835</v>
      </c>
      <c r="L3" s="433">
        <f>Hydro!L3</f>
        <v>44866</v>
      </c>
      <c r="M3" s="433">
        <f>Hydro!M3</f>
        <v>44896</v>
      </c>
      <c r="N3" s="353" t="s">
        <v>60</v>
      </c>
    </row>
    <row r="4" spans="1:19" s="299" customFormat="1">
      <c r="A4" s="405" t="s">
        <v>877</v>
      </c>
      <c r="N4" s="404"/>
    </row>
    <row r="5" spans="1:19" s="299" customFormat="1">
      <c r="A5" s="367" t="s">
        <v>66</v>
      </c>
      <c r="B5" s="428">
        <f>'EA Database'!C83</f>
        <v>26310.527999999998</v>
      </c>
      <c r="C5" s="428">
        <f>'EA Database'!D83</f>
        <v>40879.552000000003</v>
      </c>
      <c r="D5" s="428">
        <f>'EA Database'!E83</f>
        <v>40550.591999999997</v>
      </c>
      <c r="E5" s="428">
        <f>'EA Database'!F83</f>
        <v>37114.624000000003</v>
      </c>
      <c r="F5" s="428">
        <f>'EA Database'!G83</f>
        <v>24591.936000000002</v>
      </c>
      <c r="G5" s="428">
        <f>'EA Database'!H83</f>
        <v>23897.216</v>
      </c>
      <c r="H5" s="428">
        <f>'EA Database'!I83</f>
        <v>21900.16</v>
      </c>
      <c r="I5" s="428">
        <f>'EA Database'!J83</f>
        <v>25858.752</v>
      </c>
      <c r="J5" s="428">
        <f>'EA Database'!K83</f>
        <v>22182.016</v>
      </c>
      <c r="K5" s="428">
        <f>'EA Database'!L83</f>
        <v>26295.040000000001</v>
      </c>
      <c r="L5" s="428">
        <f>'EA Database'!M83</f>
        <v>23964.288</v>
      </c>
      <c r="M5" s="428">
        <f>'EA Database'!N83</f>
        <v>18866.367999999999</v>
      </c>
      <c r="N5" s="402">
        <f t="shared" ref="N5:N10" si="0">SUM(B5:M5)</f>
        <v>332411.07200000004</v>
      </c>
      <c r="O5" s="357"/>
      <c r="P5" s="357"/>
      <c r="Q5" s="357"/>
      <c r="R5" s="357"/>
      <c r="S5" s="357"/>
    </row>
    <row r="6" spans="1:19" s="299" customFormat="1">
      <c r="A6" s="367" t="s">
        <v>67</v>
      </c>
      <c r="B6" s="428">
        <f>'EA Database'!C84</f>
        <v>46732.6</v>
      </c>
      <c r="C6" s="428">
        <f>'EA Database'!D84</f>
        <v>93044.084000000003</v>
      </c>
      <c r="D6" s="428">
        <f>'EA Database'!E84</f>
        <v>87749.335000000006</v>
      </c>
      <c r="E6" s="428">
        <f>'EA Database'!F84</f>
        <v>75782.399999999994</v>
      </c>
      <c r="F6" s="428">
        <f>'EA Database'!G84</f>
        <v>54627.55</v>
      </c>
      <c r="G6" s="428">
        <f>'EA Database'!H84</f>
        <v>56005.3</v>
      </c>
      <c r="H6" s="428">
        <f>'EA Database'!I84</f>
        <v>47788.6</v>
      </c>
      <c r="I6" s="428">
        <f>'EA Database'!J84</f>
        <v>55415.4</v>
      </c>
      <c r="J6" s="428">
        <f>'EA Database'!K84</f>
        <v>48553.9</v>
      </c>
      <c r="K6" s="428">
        <f>'EA Database'!L84</f>
        <v>57412.1</v>
      </c>
      <c r="L6" s="428">
        <f>'EA Database'!M84</f>
        <v>55271.9</v>
      </c>
      <c r="M6" s="428">
        <f>'EA Database'!N84</f>
        <v>39365.599999999999</v>
      </c>
      <c r="N6" s="402">
        <f t="shared" si="0"/>
        <v>717748.76899999997</v>
      </c>
      <c r="O6" s="357"/>
      <c r="P6" s="357"/>
      <c r="Q6" s="357"/>
      <c r="R6" s="357"/>
      <c r="S6" s="357"/>
    </row>
    <row r="7" spans="1:19" s="299" customFormat="1">
      <c r="A7" s="367" t="s">
        <v>70</v>
      </c>
      <c r="B7" s="428">
        <f>'EA Database'!C85</f>
        <v>32071.899000000001</v>
      </c>
      <c r="C7" s="428">
        <f>'EA Database'!D85</f>
        <v>62267.120999999999</v>
      </c>
      <c r="D7" s="428">
        <f>'EA Database'!E85</f>
        <v>65424.05</v>
      </c>
      <c r="E7" s="428">
        <f>'EA Database'!F85</f>
        <v>48121.055</v>
      </c>
      <c r="F7" s="428">
        <f>'EA Database'!G85</f>
        <v>33058.366000000002</v>
      </c>
      <c r="G7" s="428">
        <f>'EA Database'!H85</f>
        <v>39532.182000000001</v>
      </c>
      <c r="H7" s="428">
        <f>'EA Database'!I85</f>
        <v>32453.224999999999</v>
      </c>
      <c r="I7" s="428">
        <f>'EA Database'!J85</f>
        <v>38989.531999999999</v>
      </c>
      <c r="J7" s="428">
        <f>'EA Database'!K85</f>
        <v>37029.728000000003</v>
      </c>
      <c r="K7" s="428">
        <f>'EA Database'!L85</f>
        <v>50504.245999999999</v>
      </c>
      <c r="L7" s="428">
        <f>'EA Database'!M85</f>
        <v>35639.281999999999</v>
      </c>
      <c r="M7" s="428">
        <f>'EA Database'!N85</f>
        <v>35466.760999999999</v>
      </c>
      <c r="N7" s="402">
        <f t="shared" si="0"/>
        <v>510557.44699999999</v>
      </c>
    </row>
    <row r="8" spans="1:19" s="299" customFormat="1">
      <c r="A8" s="367" t="s">
        <v>849</v>
      </c>
      <c r="B8" s="428">
        <f>'EA Database'!C86</f>
        <v>5925</v>
      </c>
      <c r="C8" s="428">
        <f>'EA Database'!D86</f>
        <v>8898</v>
      </c>
      <c r="D8" s="428">
        <f>'EA Database'!E86</f>
        <v>8787</v>
      </c>
      <c r="E8" s="428">
        <f>'EA Database'!F86</f>
        <v>10241</v>
      </c>
      <c r="F8" s="428">
        <f>'EA Database'!G86</f>
        <v>14451</v>
      </c>
      <c r="G8" s="428">
        <f>'EA Database'!H86</f>
        <v>15797</v>
      </c>
      <c r="H8" s="428">
        <f>'EA Database'!I86</f>
        <v>14586</v>
      </c>
      <c r="I8" s="428">
        <f>'EA Database'!J86</f>
        <v>14045</v>
      </c>
      <c r="J8" s="428">
        <f>'EA Database'!K86</f>
        <v>10135</v>
      </c>
      <c r="K8" s="428">
        <f>'EA Database'!L86</f>
        <v>6692</v>
      </c>
      <c r="L8" s="428">
        <f>'EA Database'!M86</f>
        <v>6370</v>
      </c>
      <c r="M8" s="428">
        <f>'EA Database'!N86</f>
        <v>5197</v>
      </c>
      <c r="N8" s="402">
        <f t="shared" si="0"/>
        <v>121124</v>
      </c>
      <c r="O8" s="357"/>
      <c r="P8" s="357"/>
      <c r="Q8" s="357"/>
      <c r="R8" s="357"/>
      <c r="S8" s="357"/>
    </row>
    <row r="9" spans="1:19" s="299" customFormat="1">
      <c r="A9" s="367" t="s">
        <v>772</v>
      </c>
      <c r="B9" s="525">
        <f>'EA Database'!C87</f>
        <v>57921</v>
      </c>
      <c r="C9" s="525">
        <f>'EA Database'!D87</f>
        <v>61308</v>
      </c>
      <c r="D9" s="525">
        <f>'EA Database'!E87</f>
        <v>48277</v>
      </c>
      <c r="E9" s="525">
        <f>'EA Database'!F87</f>
        <v>49341</v>
      </c>
      <c r="F9" s="525">
        <f>'EA Database'!G87</f>
        <v>64307</v>
      </c>
      <c r="G9" s="524">
        <f>'EA Database'!H87</f>
        <v>71891</v>
      </c>
      <c r="H9" s="525"/>
      <c r="I9" s="525"/>
      <c r="J9" s="525"/>
      <c r="K9" s="525"/>
      <c r="L9" s="525"/>
      <c r="M9" s="525"/>
      <c r="N9" s="402">
        <f t="shared" si="0"/>
        <v>353045</v>
      </c>
      <c r="O9" s="357"/>
      <c r="P9" s="357"/>
      <c r="Q9" s="357"/>
      <c r="R9" s="357"/>
      <c r="S9" s="357"/>
    </row>
    <row r="10" spans="1:19" s="299" customFormat="1">
      <c r="A10" s="367" t="s">
        <v>771</v>
      </c>
      <c r="B10" s="525">
        <f>'EA Database'!C88</f>
        <v>98106.25</v>
      </c>
      <c r="C10" s="525">
        <f>'EA Database'!D88</f>
        <v>146604.29</v>
      </c>
      <c r="D10" s="525">
        <f>'EA Database'!E88</f>
        <v>117569</v>
      </c>
      <c r="E10" s="525">
        <f>'EA Database'!F88</f>
        <v>126354</v>
      </c>
      <c r="F10" s="525">
        <f>'EA Database'!G88</f>
        <v>97646.15</v>
      </c>
      <c r="G10" s="524">
        <f>'EA Database'!H88</f>
        <v>66287</v>
      </c>
      <c r="H10" s="525"/>
      <c r="I10" s="525"/>
      <c r="J10" s="525"/>
      <c r="K10" s="525"/>
      <c r="L10" s="525"/>
      <c r="M10" s="525"/>
      <c r="N10" s="402">
        <f t="shared" si="0"/>
        <v>652566.69000000006</v>
      </c>
      <c r="O10" s="357"/>
      <c r="P10" s="357"/>
      <c r="Q10" s="357"/>
      <c r="R10" s="357"/>
      <c r="S10" s="357"/>
    </row>
    <row r="11" spans="1:19" s="299" customFormat="1" ht="13.5" thickBot="1">
      <c r="A11" s="397" t="s">
        <v>876</v>
      </c>
      <c r="B11" s="407">
        <f t="shared" ref="B11:N11" si="1">SUM(B5:B10)</f>
        <v>267067.277</v>
      </c>
      <c r="C11" s="407">
        <f t="shared" si="1"/>
        <v>413001.04700000002</v>
      </c>
      <c r="D11" s="407">
        <f t="shared" si="1"/>
        <v>368356.97700000001</v>
      </c>
      <c r="E11" s="407">
        <f t="shared" si="1"/>
        <v>346954.07900000003</v>
      </c>
      <c r="F11" s="407">
        <f t="shared" si="1"/>
        <v>288682.00199999998</v>
      </c>
      <c r="G11" s="407">
        <f t="shared" si="1"/>
        <v>273409.69799999997</v>
      </c>
      <c r="H11" s="407">
        <f t="shared" si="1"/>
        <v>116727.98499999999</v>
      </c>
      <c r="I11" s="407">
        <f t="shared" si="1"/>
        <v>134308.68400000001</v>
      </c>
      <c r="J11" s="407">
        <f t="shared" si="1"/>
        <v>117900.644</v>
      </c>
      <c r="K11" s="407">
        <f t="shared" si="1"/>
        <v>140903.386</v>
      </c>
      <c r="L11" s="407">
        <f t="shared" si="1"/>
        <v>121245.47</v>
      </c>
      <c r="M11" s="407">
        <f t="shared" si="1"/>
        <v>98895.728999999992</v>
      </c>
      <c r="N11" s="406">
        <f t="shared" si="1"/>
        <v>2687452.9780000001</v>
      </c>
    </row>
    <row r="12" spans="1:19" s="299" customFormat="1">
      <c r="N12" s="404"/>
    </row>
    <row r="13" spans="1:19" s="299" customFormat="1">
      <c r="A13" s="405" t="s">
        <v>875</v>
      </c>
      <c r="B13" s="330"/>
      <c r="N13" s="404"/>
    </row>
    <row r="14" spans="1:19" s="299" customFormat="1">
      <c r="A14" s="367" t="s">
        <v>66</v>
      </c>
      <c r="B14" s="403">
        <f>'Normal wind'!B7</f>
        <v>35254.1</v>
      </c>
      <c r="C14" s="403">
        <f>'Normal wind'!C7</f>
        <v>31223</v>
      </c>
      <c r="D14" s="403">
        <f>'Normal wind'!D7</f>
        <v>44491.746099999997</v>
      </c>
      <c r="E14" s="403">
        <f>'Normal wind'!E7</f>
        <v>41078.097699999998</v>
      </c>
      <c r="F14" s="403">
        <f>'Normal wind'!F7</f>
        <v>38650.699999999997</v>
      </c>
      <c r="G14" s="403">
        <f>'Normal wind'!G7</f>
        <v>38256.800000000003</v>
      </c>
      <c r="H14" s="403">
        <f>'Normal wind'!H7</f>
        <v>29124.1</v>
      </c>
      <c r="I14" s="403">
        <f>'Normal wind'!I7</f>
        <v>28860.5</v>
      </c>
      <c r="J14" s="403">
        <f>'Normal wind'!J7</f>
        <v>26780.799999999999</v>
      </c>
      <c r="K14" s="403">
        <f>'Normal wind'!K7</f>
        <v>30789.8</v>
      </c>
      <c r="L14" s="403">
        <f>'Normal wind'!L7</f>
        <v>33101.300000000003</v>
      </c>
      <c r="M14" s="403">
        <f>'Normal wind'!M7</f>
        <v>34900.199999999997</v>
      </c>
      <c r="N14" s="402">
        <f t="shared" ref="N14:N19" si="2">SUM(B14:M14)</f>
        <v>412511.14379999996</v>
      </c>
      <c r="O14" s="403"/>
      <c r="P14" s="403"/>
    </row>
    <row r="15" spans="1:19" s="299" customFormat="1">
      <c r="A15" s="367" t="s">
        <v>67</v>
      </c>
      <c r="B15" s="403">
        <f>'Normal wind'!B8</f>
        <v>64025.8</v>
      </c>
      <c r="C15" s="403">
        <f>'Normal wind'!C8</f>
        <v>62369.3</v>
      </c>
      <c r="D15" s="403">
        <f>'Normal wind'!D8</f>
        <v>90770.22</v>
      </c>
      <c r="E15" s="403">
        <f>'Normal wind'!E8</f>
        <v>81351.100000000006</v>
      </c>
      <c r="F15" s="403">
        <f>'Normal wind'!F8</f>
        <v>78508.2</v>
      </c>
      <c r="G15" s="403">
        <f>'Normal wind'!G8</f>
        <v>78841.2</v>
      </c>
      <c r="H15" s="403">
        <f>'Normal wind'!H8</f>
        <v>65957.5</v>
      </c>
      <c r="I15" s="403">
        <f>'Normal wind'!I8</f>
        <v>65654.695300000007</v>
      </c>
      <c r="J15" s="403">
        <f>'Normal wind'!J8</f>
        <v>61595.199999999997</v>
      </c>
      <c r="K15" s="403">
        <f>'Normal wind'!K8</f>
        <v>68400.800000000003</v>
      </c>
      <c r="L15" s="403">
        <f>'Normal wind'!L8</f>
        <v>63729.1</v>
      </c>
      <c r="M15" s="403">
        <f>'Normal wind'!M8</f>
        <v>68684.7</v>
      </c>
      <c r="N15" s="402">
        <f t="shared" si="2"/>
        <v>849887.81530000002</v>
      </c>
      <c r="O15" s="403"/>
      <c r="P15" s="403"/>
    </row>
    <row r="16" spans="1:19" s="299" customFormat="1">
      <c r="A16" s="367" t="s">
        <v>68</v>
      </c>
      <c r="B16" s="403">
        <f>'Normal wind'!B9</f>
        <v>55244.1</v>
      </c>
      <c r="C16" s="403">
        <f>'Normal wind'!C9</f>
        <v>49375.600000000006</v>
      </c>
      <c r="D16" s="403">
        <f>'Normal wind'!D9</f>
        <v>64682.493800000004</v>
      </c>
      <c r="E16" s="403">
        <f>'Normal wind'!E9</f>
        <v>65616.3</v>
      </c>
      <c r="F16" s="403">
        <f>'Normal wind'!F9</f>
        <v>65225.9</v>
      </c>
      <c r="G16" s="403">
        <f>'Normal wind'!G9</f>
        <v>61730.400000000001</v>
      </c>
      <c r="H16" s="403">
        <f>'Normal wind'!H9</f>
        <v>57152.900289999998</v>
      </c>
      <c r="I16" s="403">
        <f>'Normal wind'!I9</f>
        <v>51866.9</v>
      </c>
      <c r="J16" s="403">
        <f>'Normal wind'!J9</f>
        <v>48583.5</v>
      </c>
      <c r="K16" s="403">
        <f>'Normal wind'!K9</f>
        <v>55249</v>
      </c>
      <c r="L16" s="403">
        <f>'Normal wind'!L9</f>
        <v>53707.8</v>
      </c>
      <c r="M16" s="403">
        <f>'Normal wind'!M9</f>
        <v>51649.700000000004</v>
      </c>
      <c r="N16" s="402">
        <f t="shared" si="2"/>
        <v>680084.59409000003</v>
      </c>
      <c r="O16" s="403"/>
      <c r="P16" s="403"/>
    </row>
    <row r="17" spans="1:26" s="299" customFormat="1">
      <c r="A17" s="367" t="s">
        <v>849</v>
      </c>
      <c r="B17" s="403">
        <f>'Normal wind'!B10</f>
        <v>6396.3574200000003</v>
      </c>
      <c r="C17" s="403">
        <f>'Normal wind'!C10</f>
        <v>7175.6113299999997</v>
      </c>
      <c r="D17" s="403">
        <f>'Normal wind'!D10</f>
        <v>10012.748</v>
      </c>
      <c r="E17" s="403">
        <f>'Normal wind'!E10</f>
        <v>14068.5947</v>
      </c>
      <c r="F17" s="403">
        <f>'Normal wind'!F10</f>
        <v>14571.743200000001</v>
      </c>
      <c r="G17" s="403">
        <f>'Normal wind'!G10</f>
        <v>16697.669999999998</v>
      </c>
      <c r="H17" s="403">
        <f>'Normal wind'!H10</f>
        <v>16309.481400000001</v>
      </c>
      <c r="I17" s="403">
        <f>'Normal wind'!I10</f>
        <v>15095.603499999999</v>
      </c>
      <c r="J17" s="403">
        <f>'Normal wind'!J10</f>
        <v>9843.6550000000007</v>
      </c>
      <c r="K17" s="403">
        <f>'Normal wind'!K10</f>
        <v>6975.3496100000002</v>
      </c>
      <c r="L17" s="403">
        <f>'Normal wind'!L10</f>
        <v>7334.5829999999996</v>
      </c>
      <c r="M17" s="403">
        <f>'Normal wind'!M10</f>
        <v>6944.8964800000003</v>
      </c>
      <c r="N17" s="402">
        <f t="shared" si="2"/>
        <v>131426.29364000002</v>
      </c>
      <c r="O17" s="403"/>
      <c r="P17" s="403"/>
    </row>
    <row r="18" spans="1:26" s="299" customFormat="1">
      <c r="A18" s="367" t="s">
        <v>772</v>
      </c>
      <c r="B18" s="523">
        <f>'Normal wind'!B11</f>
        <v>50725.319961291425</v>
      </c>
      <c r="C18" s="523">
        <f>'Normal wind'!C11</f>
        <v>56768.012881483482</v>
      </c>
      <c r="D18" s="523">
        <f>'Normal wind'!D11</f>
        <v>37128.396764554978</v>
      </c>
      <c r="E18" s="523">
        <f>'Normal wind'!E11</f>
        <v>63056.708403265766</v>
      </c>
      <c r="F18" s="523">
        <f>'Normal wind'!F11</f>
        <v>61430.636414366803</v>
      </c>
      <c r="G18" s="524">
        <f>'Normal wind'!G11</f>
        <v>70876.848120626513</v>
      </c>
      <c r="H18" s="523"/>
      <c r="I18" s="523"/>
      <c r="J18" s="523"/>
      <c r="K18" s="523"/>
      <c r="L18" s="523"/>
      <c r="M18" s="523"/>
      <c r="N18" s="402">
        <f t="shared" si="2"/>
        <v>339985.92254558898</v>
      </c>
      <c r="O18" s="403"/>
      <c r="P18" s="403"/>
    </row>
    <row r="19" spans="1:26" s="299" customFormat="1">
      <c r="A19" s="367" t="s">
        <v>771</v>
      </c>
      <c r="B19" s="523">
        <f>'Normal wind'!B12</f>
        <v>142714</v>
      </c>
      <c r="C19" s="523">
        <f>'Normal wind'!C12</f>
        <v>106191</v>
      </c>
      <c r="D19" s="523">
        <f>'Normal wind'!D12</f>
        <v>115138</v>
      </c>
      <c r="E19" s="523">
        <f>'Normal wind'!E12</f>
        <v>116503</v>
      </c>
      <c r="F19" s="523">
        <f>'Normal wind'!F12</f>
        <v>116486</v>
      </c>
      <c r="G19" s="524">
        <f>'Normal wind'!G12</f>
        <v>107380</v>
      </c>
      <c r="H19" s="523"/>
      <c r="I19" s="523"/>
      <c r="J19" s="523"/>
      <c r="K19" s="523"/>
      <c r="L19" s="523"/>
      <c r="M19" s="523"/>
      <c r="N19" s="402">
        <f t="shared" si="2"/>
        <v>704412</v>
      </c>
      <c r="O19" s="403"/>
      <c r="P19" s="403"/>
    </row>
    <row r="20" spans="1:26" s="299" customFormat="1" ht="13.5" thickBot="1">
      <c r="A20" s="397" t="s">
        <v>874</v>
      </c>
      <c r="B20" s="407">
        <f t="shared" ref="B20:N20" si="3">SUM(B14:B19)</f>
        <v>354359.6773812914</v>
      </c>
      <c r="C20" s="407">
        <f t="shared" si="3"/>
        <v>313102.52421148348</v>
      </c>
      <c r="D20" s="407">
        <f t="shared" si="3"/>
        <v>362223.60466455494</v>
      </c>
      <c r="E20" s="407">
        <f t="shared" si="3"/>
        <v>381673.80080326577</v>
      </c>
      <c r="F20" s="407">
        <f t="shared" si="3"/>
        <v>374873.17961436679</v>
      </c>
      <c r="G20" s="407">
        <f t="shared" si="3"/>
        <v>373782.91812062653</v>
      </c>
      <c r="H20" s="407">
        <f t="shared" si="3"/>
        <v>168543.98168999999</v>
      </c>
      <c r="I20" s="407">
        <f t="shared" si="3"/>
        <v>161477.69880000001</v>
      </c>
      <c r="J20" s="407">
        <f t="shared" si="3"/>
        <v>146803.155</v>
      </c>
      <c r="K20" s="407">
        <f t="shared" si="3"/>
        <v>161414.94961000001</v>
      </c>
      <c r="L20" s="407">
        <f t="shared" si="3"/>
        <v>157872.78300000002</v>
      </c>
      <c r="M20" s="407">
        <f t="shared" si="3"/>
        <v>162179.49648</v>
      </c>
      <c r="N20" s="406">
        <f t="shared" si="3"/>
        <v>3118307.7693755892</v>
      </c>
      <c r="O20" s="410"/>
      <c r="P20" s="522"/>
      <c r="Q20" s="403"/>
      <c r="R20" s="403"/>
      <c r="S20" s="403"/>
      <c r="T20" s="403"/>
      <c r="U20" s="403"/>
      <c r="V20" s="403"/>
      <c r="W20" s="403"/>
      <c r="X20" s="403"/>
      <c r="Y20" s="403"/>
      <c r="Z20" s="403"/>
    </row>
    <row r="21" spans="1:26" s="299" customFormat="1">
      <c r="B21" s="403"/>
      <c r="C21" s="403"/>
      <c r="D21" s="403"/>
      <c r="E21" s="403"/>
      <c r="F21" s="403"/>
      <c r="G21" s="403"/>
      <c r="H21" s="403"/>
      <c r="I21" s="403"/>
      <c r="J21" s="403"/>
      <c r="K21" s="403"/>
      <c r="L21" s="403"/>
      <c r="M21" s="403"/>
      <c r="N21" s="402"/>
    </row>
    <row r="22" spans="1:26" s="299" customFormat="1">
      <c r="A22" s="521" t="s">
        <v>873</v>
      </c>
      <c r="N22" s="404"/>
    </row>
    <row r="23" spans="1:26" s="299" customFormat="1">
      <c r="A23" s="367" t="s">
        <v>66</v>
      </c>
      <c r="B23" s="403">
        <f t="shared" ref="B23:N23" si="4">B14-B5</f>
        <v>8943.5720000000001</v>
      </c>
      <c r="C23" s="403">
        <f t="shared" si="4"/>
        <v>-9656.5520000000033</v>
      </c>
      <c r="D23" s="403">
        <f t="shared" si="4"/>
        <v>3941.1540999999997</v>
      </c>
      <c r="E23" s="403">
        <f t="shared" si="4"/>
        <v>3963.473699999995</v>
      </c>
      <c r="F23" s="403">
        <f t="shared" si="4"/>
        <v>14058.763999999996</v>
      </c>
      <c r="G23" s="403">
        <f t="shared" si="4"/>
        <v>14359.584000000003</v>
      </c>
      <c r="H23" s="403">
        <f t="shared" si="4"/>
        <v>7223.9399999999987</v>
      </c>
      <c r="I23" s="403">
        <f t="shared" si="4"/>
        <v>3001.7479999999996</v>
      </c>
      <c r="J23" s="403">
        <f t="shared" si="4"/>
        <v>4598.7839999999997</v>
      </c>
      <c r="K23" s="403">
        <f t="shared" si="4"/>
        <v>4494.7599999999984</v>
      </c>
      <c r="L23" s="403">
        <f t="shared" si="4"/>
        <v>9137.0120000000024</v>
      </c>
      <c r="M23" s="403">
        <f t="shared" si="4"/>
        <v>16033.831999999999</v>
      </c>
      <c r="N23" s="402">
        <f t="shared" si="4"/>
        <v>80100.071799999918</v>
      </c>
      <c r="O23" s="403"/>
      <c r="P23" s="403"/>
      <c r="Q23" s="403"/>
      <c r="R23" s="403"/>
      <c r="S23" s="403"/>
      <c r="T23" s="403"/>
      <c r="U23" s="403"/>
      <c r="V23" s="403"/>
      <c r="W23" s="403"/>
      <c r="X23" s="403"/>
      <c r="Y23" s="403"/>
      <c r="Z23" s="403"/>
    </row>
    <row r="24" spans="1:26" s="299" customFormat="1">
      <c r="A24" s="367" t="s">
        <v>67</v>
      </c>
      <c r="B24" s="403">
        <f t="shared" ref="B24:N24" si="5">B15-B6</f>
        <v>17293.200000000004</v>
      </c>
      <c r="C24" s="403">
        <f t="shared" si="5"/>
        <v>-30674.784</v>
      </c>
      <c r="D24" s="403">
        <f t="shared" si="5"/>
        <v>3020.8849999999948</v>
      </c>
      <c r="E24" s="403">
        <f t="shared" si="5"/>
        <v>5568.7000000000116</v>
      </c>
      <c r="F24" s="403">
        <f t="shared" si="5"/>
        <v>23880.649999999994</v>
      </c>
      <c r="G24" s="403">
        <f t="shared" si="5"/>
        <v>22835.899999999994</v>
      </c>
      <c r="H24" s="403">
        <f t="shared" si="5"/>
        <v>18168.900000000001</v>
      </c>
      <c r="I24" s="403">
        <f t="shared" si="5"/>
        <v>10239.295300000005</v>
      </c>
      <c r="J24" s="403">
        <f t="shared" si="5"/>
        <v>13041.299999999996</v>
      </c>
      <c r="K24" s="403">
        <f t="shared" si="5"/>
        <v>10988.700000000004</v>
      </c>
      <c r="L24" s="403">
        <f t="shared" si="5"/>
        <v>8457.1999999999971</v>
      </c>
      <c r="M24" s="403">
        <f t="shared" si="5"/>
        <v>29319.1</v>
      </c>
      <c r="N24" s="402">
        <f t="shared" si="5"/>
        <v>132139.04630000005</v>
      </c>
      <c r="O24" s="403"/>
      <c r="P24" s="403"/>
      <c r="Q24" s="403"/>
      <c r="R24" s="403"/>
      <c r="S24" s="403"/>
      <c r="T24" s="403"/>
      <c r="U24" s="403"/>
      <c r="V24" s="403"/>
      <c r="W24" s="403"/>
      <c r="X24" s="403"/>
      <c r="Y24" s="403"/>
      <c r="Z24" s="403"/>
    </row>
    <row r="25" spans="1:26" s="299" customFormat="1">
      <c r="A25" s="367" t="s">
        <v>70</v>
      </c>
      <c r="B25" s="403">
        <f t="shared" ref="B25:N25" si="6">B16-B7</f>
        <v>23172.200999999997</v>
      </c>
      <c r="C25" s="403">
        <f t="shared" si="6"/>
        <v>-12891.520999999993</v>
      </c>
      <c r="D25" s="403">
        <f t="shared" si="6"/>
        <v>-741.55619999999908</v>
      </c>
      <c r="E25" s="403">
        <f t="shared" si="6"/>
        <v>17495.245000000003</v>
      </c>
      <c r="F25" s="403">
        <f t="shared" si="6"/>
        <v>32167.534</v>
      </c>
      <c r="G25" s="403">
        <f t="shared" si="6"/>
        <v>22198.218000000001</v>
      </c>
      <c r="H25" s="403">
        <f t="shared" si="6"/>
        <v>24699.675289999999</v>
      </c>
      <c r="I25" s="403">
        <f t="shared" si="6"/>
        <v>12877.368000000002</v>
      </c>
      <c r="J25" s="403">
        <f t="shared" si="6"/>
        <v>11553.771999999997</v>
      </c>
      <c r="K25" s="403">
        <f t="shared" si="6"/>
        <v>4744.7540000000008</v>
      </c>
      <c r="L25" s="403">
        <f t="shared" si="6"/>
        <v>18068.518000000004</v>
      </c>
      <c r="M25" s="403">
        <f t="shared" si="6"/>
        <v>16182.939000000006</v>
      </c>
      <c r="N25" s="402">
        <f t="shared" si="6"/>
        <v>169527.14709000004</v>
      </c>
      <c r="O25" s="403"/>
      <c r="P25" s="403"/>
      <c r="Q25" s="403"/>
      <c r="R25" s="403"/>
      <c r="S25" s="403"/>
      <c r="T25" s="403"/>
      <c r="U25" s="403"/>
      <c r="V25" s="403"/>
      <c r="W25" s="403"/>
      <c r="X25" s="403"/>
      <c r="Y25" s="403"/>
      <c r="Z25" s="403"/>
    </row>
    <row r="26" spans="1:26" s="299" customFormat="1">
      <c r="A26" s="367" t="s">
        <v>849</v>
      </c>
      <c r="B26" s="403">
        <f t="shared" ref="B26:N26" si="7">B17-B8</f>
        <v>471.35742000000027</v>
      </c>
      <c r="C26" s="403">
        <f t="shared" si="7"/>
        <v>-1722.3886700000003</v>
      </c>
      <c r="D26" s="403">
        <f t="shared" si="7"/>
        <v>1225.7479999999996</v>
      </c>
      <c r="E26" s="403">
        <f t="shared" si="7"/>
        <v>3827.5946999999996</v>
      </c>
      <c r="F26" s="403">
        <f t="shared" si="7"/>
        <v>120.7432000000008</v>
      </c>
      <c r="G26" s="403">
        <f t="shared" si="7"/>
        <v>900.66999999999825</v>
      </c>
      <c r="H26" s="403">
        <f t="shared" si="7"/>
        <v>1723.4814000000006</v>
      </c>
      <c r="I26" s="403">
        <f t="shared" si="7"/>
        <v>1050.6034999999993</v>
      </c>
      <c r="J26" s="403">
        <f t="shared" si="7"/>
        <v>-291.34499999999935</v>
      </c>
      <c r="K26" s="403">
        <f t="shared" si="7"/>
        <v>283.34961000000021</v>
      </c>
      <c r="L26" s="403">
        <f t="shared" si="7"/>
        <v>964.58299999999963</v>
      </c>
      <c r="M26" s="403">
        <f t="shared" si="7"/>
        <v>1747.8964800000003</v>
      </c>
      <c r="N26" s="402">
        <f t="shared" si="7"/>
        <v>10302.293640000018</v>
      </c>
      <c r="O26" s="403"/>
      <c r="P26" s="403"/>
      <c r="Q26" s="403"/>
      <c r="R26" s="403"/>
      <c r="S26" s="403"/>
      <c r="T26" s="403"/>
      <c r="U26" s="403"/>
      <c r="V26" s="403"/>
      <c r="W26" s="403"/>
      <c r="X26" s="403"/>
      <c r="Y26" s="403"/>
      <c r="Z26" s="403"/>
    </row>
    <row r="27" spans="1:26" s="299" customFormat="1">
      <c r="A27" s="367" t="s">
        <v>772</v>
      </c>
      <c r="B27" s="403">
        <f t="shared" ref="B27:N27" si="8">B18-B9</f>
        <v>-7195.680038708575</v>
      </c>
      <c r="C27" s="403">
        <f t="shared" si="8"/>
        <v>-4539.9871185165175</v>
      </c>
      <c r="D27" s="403">
        <f t="shared" si="8"/>
        <v>-11148.603235445022</v>
      </c>
      <c r="E27" s="403">
        <f t="shared" si="8"/>
        <v>13715.708403265766</v>
      </c>
      <c r="F27" s="403">
        <f t="shared" si="8"/>
        <v>-2876.3635856331966</v>
      </c>
      <c r="G27" s="403">
        <f t="shared" si="8"/>
        <v>-1014.1518793734867</v>
      </c>
      <c r="H27" s="403">
        <f t="shared" si="8"/>
        <v>0</v>
      </c>
      <c r="I27" s="403">
        <f t="shared" si="8"/>
        <v>0</v>
      </c>
      <c r="J27" s="403">
        <f t="shared" si="8"/>
        <v>0</v>
      </c>
      <c r="K27" s="403">
        <f t="shared" si="8"/>
        <v>0</v>
      </c>
      <c r="L27" s="403">
        <f t="shared" si="8"/>
        <v>0</v>
      </c>
      <c r="M27" s="403">
        <f t="shared" si="8"/>
        <v>0</v>
      </c>
      <c r="N27" s="402">
        <f t="shared" si="8"/>
        <v>-13059.077454411017</v>
      </c>
      <c r="O27" s="403"/>
      <c r="P27" s="403"/>
      <c r="Q27" s="403"/>
      <c r="R27" s="403"/>
      <c r="S27" s="403"/>
      <c r="T27" s="403"/>
      <c r="U27" s="403"/>
      <c r="V27" s="403"/>
      <c r="W27" s="403"/>
      <c r="X27" s="403"/>
      <c r="Y27" s="403"/>
      <c r="Z27" s="403"/>
    </row>
    <row r="28" spans="1:26" s="299" customFormat="1">
      <c r="A28" s="367" t="s">
        <v>771</v>
      </c>
      <c r="B28" s="403">
        <f t="shared" ref="B28:N28" si="9">B19-B10</f>
        <v>44607.75</v>
      </c>
      <c r="C28" s="403">
        <f t="shared" si="9"/>
        <v>-40413.290000000008</v>
      </c>
      <c r="D28" s="403">
        <f t="shared" si="9"/>
        <v>-2431</v>
      </c>
      <c r="E28" s="403">
        <f t="shared" si="9"/>
        <v>-9851</v>
      </c>
      <c r="F28" s="403">
        <f t="shared" si="9"/>
        <v>18839.850000000006</v>
      </c>
      <c r="G28" s="403">
        <f t="shared" si="9"/>
        <v>41093</v>
      </c>
      <c r="H28" s="403">
        <f t="shared" si="9"/>
        <v>0</v>
      </c>
      <c r="I28" s="403">
        <f t="shared" si="9"/>
        <v>0</v>
      </c>
      <c r="J28" s="403">
        <f t="shared" si="9"/>
        <v>0</v>
      </c>
      <c r="K28" s="403">
        <f t="shared" si="9"/>
        <v>0</v>
      </c>
      <c r="L28" s="403">
        <f t="shared" si="9"/>
        <v>0</v>
      </c>
      <c r="M28" s="403">
        <f t="shared" si="9"/>
        <v>0</v>
      </c>
      <c r="N28" s="402">
        <f t="shared" si="9"/>
        <v>51845.309999999939</v>
      </c>
      <c r="O28" s="403"/>
      <c r="P28" s="403"/>
      <c r="Q28" s="403"/>
      <c r="R28" s="403"/>
      <c r="S28" s="403"/>
      <c r="T28" s="403"/>
      <c r="U28" s="403"/>
      <c r="V28" s="403"/>
      <c r="W28" s="403"/>
      <c r="X28" s="403"/>
      <c r="Y28" s="403"/>
      <c r="Z28" s="403"/>
    </row>
    <row r="29" spans="1:26" s="299" customFormat="1" ht="13.5" thickBot="1">
      <c r="A29" s="367" t="s">
        <v>71</v>
      </c>
      <c r="B29" s="407">
        <f t="shared" ref="B29:N29" si="10">B20-B11</f>
        <v>87292.400381291402</v>
      </c>
      <c r="C29" s="407">
        <f t="shared" si="10"/>
        <v>-99898.522788516537</v>
      </c>
      <c r="D29" s="407">
        <f t="shared" si="10"/>
        <v>-6133.3723354450776</v>
      </c>
      <c r="E29" s="407">
        <f t="shared" si="10"/>
        <v>34719.72180326574</v>
      </c>
      <c r="F29" s="407">
        <f t="shared" si="10"/>
        <v>86191.17761436681</v>
      </c>
      <c r="G29" s="407">
        <f t="shared" si="10"/>
        <v>100373.22012062656</v>
      </c>
      <c r="H29" s="407">
        <f t="shared" si="10"/>
        <v>51815.99669</v>
      </c>
      <c r="I29" s="407">
        <f t="shared" si="10"/>
        <v>27169.014800000004</v>
      </c>
      <c r="J29" s="407">
        <f t="shared" si="10"/>
        <v>28902.510999999999</v>
      </c>
      <c r="K29" s="407">
        <f t="shared" si="10"/>
        <v>20511.563610000012</v>
      </c>
      <c r="L29" s="407">
        <f t="shared" si="10"/>
        <v>36627.313000000024</v>
      </c>
      <c r="M29" s="407">
        <f t="shared" si="10"/>
        <v>63283.76748000001</v>
      </c>
      <c r="N29" s="406">
        <f t="shared" si="10"/>
        <v>430854.79137558909</v>
      </c>
    </row>
    <row r="30" spans="1:26" s="299" customFormat="1">
      <c r="A30" s="367"/>
      <c r="B30" s="403"/>
      <c r="C30" s="403"/>
      <c r="D30" s="403"/>
      <c r="E30" s="403"/>
      <c r="F30" s="403"/>
      <c r="G30" s="403"/>
      <c r="H30" s="403"/>
      <c r="I30" s="403"/>
      <c r="J30" s="403"/>
      <c r="K30" s="403"/>
      <c r="L30" s="403"/>
      <c r="M30" s="403"/>
      <c r="N30" s="402"/>
    </row>
    <row r="31" spans="1:26" s="299" customFormat="1">
      <c r="A31" s="405" t="s">
        <v>872</v>
      </c>
      <c r="B31" s="403"/>
      <c r="C31" s="403"/>
      <c r="D31" s="403"/>
      <c r="E31" s="403"/>
      <c r="F31" s="403"/>
      <c r="G31" s="403"/>
      <c r="H31" s="403"/>
      <c r="I31" s="403"/>
      <c r="J31" s="403"/>
      <c r="K31" s="403"/>
      <c r="L31" s="403"/>
      <c r="M31" s="403"/>
      <c r="N31" s="402"/>
    </row>
    <row r="32" spans="1:26" s="299" customFormat="1">
      <c r="A32" s="367" t="s">
        <v>871</v>
      </c>
      <c r="B32" s="403">
        <f t="shared" ref="B32:N32" si="11">-B29</f>
        <v>-87292.400381291402</v>
      </c>
      <c r="C32" s="403">
        <f t="shared" si="11"/>
        <v>99898.522788516537</v>
      </c>
      <c r="D32" s="403">
        <f t="shared" si="11"/>
        <v>6133.3723354450776</v>
      </c>
      <c r="E32" s="403">
        <f t="shared" si="11"/>
        <v>-34719.72180326574</v>
      </c>
      <c r="F32" s="403">
        <f t="shared" si="11"/>
        <v>-86191.17761436681</v>
      </c>
      <c r="G32" s="403">
        <f t="shared" si="11"/>
        <v>-100373.22012062656</v>
      </c>
      <c r="H32" s="403">
        <f t="shared" si="11"/>
        <v>-51815.99669</v>
      </c>
      <c r="I32" s="403">
        <f t="shared" si="11"/>
        <v>-27169.014800000004</v>
      </c>
      <c r="J32" s="403">
        <f t="shared" si="11"/>
        <v>-28902.510999999999</v>
      </c>
      <c r="K32" s="403">
        <f t="shared" si="11"/>
        <v>-20511.563610000012</v>
      </c>
      <c r="L32" s="403">
        <f t="shared" si="11"/>
        <v>-36627.313000000024</v>
      </c>
      <c r="M32" s="403">
        <f t="shared" si="11"/>
        <v>-63283.76748000001</v>
      </c>
      <c r="N32" s="402">
        <f t="shared" si="11"/>
        <v>-430854.79137558909</v>
      </c>
    </row>
    <row r="33" spans="1:16" s="299" customFormat="1">
      <c r="A33" s="367" t="s">
        <v>803</v>
      </c>
      <c r="B33" s="401">
        <f>Load!B6</f>
        <v>84.461519999999993</v>
      </c>
      <c r="C33" s="401">
        <f>Load!C6</f>
        <v>85.937706000000006</v>
      </c>
      <c r="D33" s="401">
        <f>Load!D6</f>
        <v>63.255659999999999</v>
      </c>
      <c r="E33" s="401">
        <f>Load!E6</f>
        <v>46.832405100000003</v>
      </c>
      <c r="F33" s="401">
        <f>Load!F6</f>
        <v>26.981567399999999</v>
      </c>
      <c r="G33" s="401">
        <f>Load!G6</f>
        <v>37.494689999999999</v>
      </c>
      <c r="H33" s="401">
        <f>Load!H6</f>
        <v>25.070952458750003</v>
      </c>
      <c r="I33" s="401">
        <f>Load!I6</f>
        <v>30.2263133975</v>
      </c>
      <c r="J33" s="401">
        <f>Load!J6</f>
        <v>30.227089678750001</v>
      </c>
      <c r="K33" s="401">
        <f>Load!K6</f>
        <v>28.497059628750009</v>
      </c>
      <c r="L33" s="401">
        <f>Load!L6</f>
        <v>28.475584073749996</v>
      </c>
      <c r="M33" s="401">
        <f>Load!M6</f>
        <v>34.122034368749993</v>
      </c>
      <c r="N33" s="512">
        <f>AVERAGE(B33:M33)</f>
        <v>43.465215175520832</v>
      </c>
    </row>
    <row r="34" spans="1:16" s="299" customFormat="1">
      <c r="A34" s="397" t="s">
        <v>870</v>
      </c>
      <c r="B34" s="499">
        <f t="shared" ref="B34:M34" si="12">B32*B33</f>
        <v>-7372848.8206524504</v>
      </c>
      <c r="C34" s="499">
        <f t="shared" si="12"/>
        <v>8585049.8812338356</v>
      </c>
      <c r="D34" s="499">
        <f t="shared" si="12"/>
        <v>387970.51510431978</v>
      </c>
      <c r="E34" s="499">
        <f t="shared" si="12"/>
        <v>-1626008.0764498438</v>
      </c>
      <c r="F34" s="499">
        <f t="shared" si="12"/>
        <v>-2325573.0680874093</v>
      </c>
      <c r="G34" s="499">
        <f t="shared" si="12"/>
        <v>-3763462.7727246555</v>
      </c>
      <c r="H34" s="499">
        <f t="shared" si="12"/>
        <v>-1299076.3896177376</v>
      </c>
      <c r="I34" s="499">
        <f t="shared" si="12"/>
        <v>-821219.15604611591</v>
      </c>
      <c r="J34" s="499">
        <f t="shared" si="12"/>
        <v>-873638.79193805833</v>
      </c>
      <c r="K34" s="499">
        <f t="shared" si="12"/>
        <v>-584519.25127306918</v>
      </c>
      <c r="L34" s="499">
        <f t="shared" si="12"/>
        <v>-1042984.1307270569</v>
      </c>
      <c r="M34" s="499">
        <f t="shared" si="12"/>
        <v>-2159370.8889365434</v>
      </c>
      <c r="N34" s="498">
        <f>SUM(B34:M34)</f>
        <v>-12895680.950114785</v>
      </c>
    </row>
    <row r="35" spans="1:16" s="299" customFormat="1">
      <c r="A35" s="397"/>
      <c r="B35" s="505"/>
      <c r="C35" s="505"/>
      <c r="D35" s="505"/>
      <c r="E35" s="505"/>
      <c r="F35" s="505"/>
      <c r="G35" s="505"/>
      <c r="H35" s="505"/>
      <c r="I35" s="505"/>
      <c r="J35" s="505"/>
      <c r="K35" s="505"/>
      <c r="L35" s="505"/>
      <c r="M35" s="505"/>
      <c r="N35" s="504"/>
    </row>
    <row r="36" spans="1:16" s="299" customFormat="1">
      <c r="A36" s="489"/>
      <c r="B36" s="488" t="s">
        <v>869</v>
      </c>
      <c r="C36" s="487" t="str">
        <f>IF(N11 &gt;N20,"&gt;","&lt;")</f>
        <v>&lt;</v>
      </c>
      <c r="D36" s="391" t="s">
        <v>868</v>
      </c>
      <c r="E36" s="391"/>
      <c r="F36" s="391"/>
      <c r="G36" s="487" t="str">
        <f>IF(N11 &gt;N20,"MORE","LESS")</f>
        <v>LESS</v>
      </c>
      <c r="H36" s="391" t="s">
        <v>64</v>
      </c>
      <c r="I36" s="391"/>
      <c r="J36" s="487" t="str">
        <f>IF(N11 &gt;N20,"INCREASE","DECREASE")</f>
        <v>DECREASE</v>
      </c>
      <c r="K36" s="391" t="s">
        <v>839</v>
      </c>
      <c r="L36" s="486">
        <f>N34</f>
        <v>-12895680.950114785</v>
      </c>
      <c r="M36" s="391"/>
      <c r="N36" s="506"/>
    </row>
    <row r="37" spans="1:16" s="299" customFormat="1">
      <c r="A37" s="511"/>
      <c r="B37" s="510"/>
      <c r="C37" s="509"/>
      <c r="D37" s="507"/>
      <c r="E37" s="507"/>
      <c r="F37" s="507"/>
      <c r="G37" s="509"/>
      <c r="H37" s="507"/>
      <c r="I37" s="507"/>
      <c r="J37" s="509"/>
      <c r="K37" s="507"/>
      <c r="L37" s="508"/>
      <c r="M37" s="507"/>
      <c r="N37" s="506"/>
    </row>
    <row r="38" spans="1:16" s="299" customFormat="1">
      <c r="A38" s="515" t="s">
        <v>867</v>
      </c>
      <c r="B38" s="520">
        <v>74.099999999999994</v>
      </c>
      <c r="C38" s="520">
        <v>74.099999999999994</v>
      </c>
      <c r="D38" s="520">
        <v>74.099999999999994</v>
      </c>
      <c r="E38" s="520">
        <v>74.099999999999994</v>
      </c>
      <c r="F38" s="520">
        <v>74.099999999999994</v>
      </c>
      <c r="G38" s="520">
        <v>74.099999999999994</v>
      </c>
      <c r="H38" s="520">
        <v>74.099999999999994</v>
      </c>
      <c r="I38" s="520">
        <v>74.099999999999994</v>
      </c>
      <c r="J38" s="520">
        <v>74.099999999999994</v>
      </c>
      <c r="K38" s="520">
        <v>74.099999999999994</v>
      </c>
      <c r="L38" s="520">
        <v>74.099999999999994</v>
      </c>
      <c r="M38" s="520">
        <v>74.099999999999994</v>
      </c>
      <c r="N38" s="512">
        <f>AVERAGE(B38:M38)</f>
        <v>74.100000000000009</v>
      </c>
    </row>
    <row r="39" spans="1:16" s="299" customFormat="1">
      <c r="A39" s="515" t="s">
        <v>858</v>
      </c>
      <c r="B39" s="519">
        <f t="shared" ref="B39:N39" si="13">B38-B33</f>
        <v>-10.361519999999999</v>
      </c>
      <c r="C39" s="519">
        <f t="shared" si="13"/>
        <v>-11.837706000000011</v>
      </c>
      <c r="D39" s="519">
        <f t="shared" si="13"/>
        <v>10.844339999999995</v>
      </c>
      <c r="E39" s="519">
        <f t="shared" si="13"/>
        <v>27.267594899999992</v>
      </c>
      <c r="F39" s="519">
        <f t="shared" si="13"/>
        <v>47.118432599999991</v>
      </c>
      <c r="G39" s="519">
        <f t="shared" si="13"/>
        <v>36.605309999999996</v>
      </c>
      <c r="H39" s="519">
        <f t="shared" si="13"/>
        <v>49.029047541249994</v>
      </c>
      <c r="I39" s="519">
        <f t="shared" si="13"/>
        <v>43.873686602499994</v>
      </c>
      <c r="J39" s="519">
        <f t="shared" si="13"/>
        <v>43.872910321249989</v>
      </c>
      <c r="K39" s="519">
        <f t="shared" si="13"/>
        <v>45.602940371249986</v>
      </c>
      <c r="L39" s="519">
        <f t="shared" si="13"/>
        <v>45.624415926249995</v>
      </c>
      <c r="M39" s="519">
        <f t="shared" si="13"/>
        <v>39.977965631250001</v>
      </c>
      <c r="N39" s="518">
        <f t="shared" si="13"/>
        <v>30.634784824479176</v>
      </c>
    </row>
    <row r="40" spans="1:16" s="299" customFormat="1">
      <c r="A40" s="397" t="s">
        <v>857</v>
      </c>
      <c r="B40" s="499">
        <f t="shared" ref="B40:M40" si="14">B39*B26</f>
        <v>-4883.9793344784021</v>
      </c>
      <c r="C40" s="499">
        <f t="shared" si="14"/>
        <v>20389.130693191044</v>
      </c>
      <c r="D40" s="499">
        <f t="shared" si="14"/>
        <v>13292.42806631999</v>
      </c>
      <c r="E40" s="499">
        <f t="shared" si="14"/>
        <v>104369.30172098699</v>
      </c>
      <c r="F40" s="499">
        <f t="shared" si="14"/>
        <v>5689.2303311083569</v>
      </c>
      <c r="G40" s="499">
        <f t="shared" si="14"/>
        <v>32969.304557699936</v>
      </c>
      <c r="H40" s="499">
        <f t="shared" si="14"/>
        <v>84500.651497060127</v>
      </c>
      <c r="I40" s="499">
        <f t="shared" si="14"/>
        <v>46093.848702489573</v>
      </c>
      <c r="J40" s="499">
        <f t="shared" si="14"/>
        <v>-12782.153057544549</v>
      </c>
      <c r="K40" s="499">
        <f t="shared" si="14"/>
        <v>12921.575369046948</v>
      </c>
      <c r="L40" s="499">
        <f t="shared" si="14"/>
        <v>44008.53598738998</v>
      </c>
      <c r="M40" s="499">
        <f t="shared" si="14"/>
        <v>69877.345404422871</v>
      </c>
      <c r="N40" s="498">
        <f>SUM(B40:M40)</f>
        <v>416445.21993769286</v>
      </c>
    </row>
    <row r="41" spans="1:16" s="299" customFormat="1">
      <c r="A41" s="511"/>
      <c r="B41" s="510"/>
      <c r="C41" s="509"/>
      <c r="D41" s="507"/>
      <c r="E41" s="507"/>
      <c r="F41" s="507"/>
      <c r="G41" s="509"/>
      <c r="H41" s="507"/>
      <c r="I41" s="507"/>
      <c r="J41" s="509"/>
      <c r="K41" s="507"/>
      <c r="L41" s="508"/>
      <c r="M41" s="507"/>
      <c r="N41" s="506"/>
    </row>
    <row r="42" spans="1:16" s="390" customFormat="1">
      <c r="A42" s="489"/>
      <c r="B42" s="488" t="s">
        <v>866</v>
      </c>
      <c r="C42" s="487" t="str">
        <f>IF(N8 &gt;N17,"&gt;","&lt;")</f>
        <v>&lt;</v>
      </c>
      <c r="D42" s="391" t="s">
        <v>841</v>
      </c>
      <c r="E42" s="391"/>
      <c r="F42" s="391"/>
      <c r="G42" s="487" t="str">
        <f>IF(N17&gt;N8,"MORE","LESS")</f>
        <v>MORE</v>
      </c>
      <c r="H42" s="391" t="s">
        <v>865</v>
      </c>
      <c r="I42" s="391"/>
      <c r="J42" s="487" t="str">
        <f>IF(N40&gt;0,"INCREASE","DECREASE")</f>
        <v>INCREASE</v>
      </c>
      <c r="K42" s="391" t="s">
        <v>839</v>
      </c>
      <c r="L42" s="486">
        <f>N40</f>
        <v>416445.21993769286</v>
      </c>
      <c r="M42" s="391" t="s">
        <v>864</v>
      </c>
      <c r="N42" s="503"/>
      <c r="O42" s="487" t="str">
        <f>IF(N38&gt;N33,"HIGHER","LOWER")</f>
        <v>HIGHER</v>
      </c>
      <c r="P42" s="390" t="s">
        <v>853</v>
      </c>
    </row>
    <row r="43" spans="1:16" s="299" customFormat="1">
      <c r="A43" s="511"/>
      <c r="B43" s="510"/>
      <c r="C43" s="509"/>
      <c r="D43" s="507"/>
      <c r="E43" s="507"/>
      <c r="F43" s="507"/>
      <c r="G43" s="509"/>
      <c r="H43" s="507"/>
      <c r="I43" s="507"/>
      <c r="J43" s="509"/>
      <c r="K43" s="507"/>
      <c r="L43" s="508"/>
      <c r="M43" s="507"/>
      <c r="N43" s="506"/>
    </row>
    <row r="44" spans="1:16" s="299" customFormat="1">
      <c r="A44" s="515" t="s">
        <v>863</v>
      </c>
      <c r="B44" s="516">
        <v>42.3</v>
      </c>
      <c r="C44" s="516">
        <v>42.3</v>
      </c>
      <c r="D44" s="516">
        <v>42.3</v>
      </c>
      <c r="E44" s="516">
        <v>42.3</v>
      </c>
      <c r="F44" s="516">
        <v>42.3</v>
      </c>
      <c r="G44" s="517">
        <v>42.3</v>
      </c>
      <c r="H44" s="516"/>
      <c r="I44" s="516"/>
      <c r="J44" s="516"/>
      <c r="K44" s="516"/>
      <c r="L44" s="516"/>
      <c r="M44" s="516"/>
      <c r="N44" s="512">
        <f>AVERAGE(B44:M44)</f>
        <v>42.300000000000004</v>
      </c>
    </row>
    <row r="45" spans="1:16" s="299" customFormat="1">
      <c r="A45" s="515" t="s">
        <v>858</v>
      </c>
      <c r="B45" s="513">
        <f t="shared" ref="B45:G45" si="15">B44-B33</f>
        <v>-42.161519999999996</v>
      </c>
      <c r="C45" s="513">
        <f t="shared" si="15"/>
        <v>-43.637706000000009</v>
      </c>
      <c r="D45" s="513">
        <f t="shared" si="15"/>
        <v>-20.955660000000002</v>
      </c>
      <c r="E45" s="513">
        <f t="shared" si="15"/>
        <v>-4.5324051000000054</v>
      </c>
      <c r="F45" s="513">
        <f t="shared" si="15"/>
        <v>15.318432599999998</v>
      </c>
      <c r="G45" s="514">
        <f t="shared" si="15"/>
        <v>4.8053099999999986</v>
      </c>
      <c r="H45" s="513"/>
      <c r="I45" s="513"/>
      <c r="J45" s="513"/>
      <c r="K45" s="513"/>
      <c r="L45" s="513"/>
      <c r="M45" s="513"/>
      <c r="N45" s="518">
        <f>AVERAGE(B45:M45)</f>
        <v>-15.193924750000003</v>
      </c>
    </row>
    <row r="46" spans="1:16" s="299" customFormat="1">
      <c r="A46" s="397" t="s">
        <v>857</v>
      </c>
      <c r="B46" s="499">
        <f t="shared" ref="B46:M46" si="16">B45*B27</f>
        <v>303380.80786561233</v>
      </c>
      <c r="C46" s="499">
        <f t="shared" si="16"/>
        <v>198114.62312161099</v>
      </c>
      <c r="D46" s="499">
        <f t="shared" si="16"/>
        <v>233626.33887688586</v>
      </c>
      <c r="E46" s="499">
        <f t="shared" si="16"/>
        <v>-62165.146717074691</v>
      </c>
      <c r="F46" s="499">
        <f t="shared" si="16"/>
        <v>-44061.381719616445</v>
      </c>
      <c r="G46" s="499">
        <f t="shared" si="16"/>
        <v>-4873.3141674722083</v>
      </c>
      <c r="H46" s="499">
        <f t="shared" si="16"/>
        <v>0</v>
      </c>
      <c r="I46" s="499">
        <f t="shared" si="16"/>
        <v>0</v>
      </c>
      <c r="J46" s="499">
        <f t="shared" si="16"/>
        <v>0</v>
      </c>
      <c r="K46" s="499">
        <f t="shared" si="16"/>
        <v>0</v>
      </c>
      <c r="L46" s="499">
        <f t="shared" si="16"/>
        <v>0</v>
      </c>
      <c r="M46" s="499">
        <f t="shared" si="16"/>
        <v>0</v>
      </c>
      <c r="N46" s="498">
        <f>SUM(B46:M46)</f>
        <v>624021.92725994578</v>
      </c>
    </row>
    <row r="47" spans="1:16" s="299" customFormat="1">
      <c r="A47" s="511"/>
      <c r="B47" s="510"/>
      <c r="C47" s="509"/>
      <c r="D47" s="507"/>
      <c r="E47" s="507"/>
      <c r="F47" s="507"/>
      <c r="G47" s="509"/>
      <c r="H47" s="507"/>
      <c r="I47" s="507"/>
      <c r="J47" s="509"/>
      <c r="K47" s="507"/>
      <c r="L47" s="508"/>
      <c r="M47" s="507"/>
      <c r="N47" s="506"/>
    </row>
    <row r="48" spans="1:16" s="390" customFormat="1">
      <c r="A48" s="489"/>
      <c r="B48" s="488" t="s">
        <v>862</v>
      </c>
      <c r="C48" s="487" t="str">
        <f>IF(N9 &gt;N18,"&gt;","&lt;")</f>
        <v>&gt;</v>
      </c>
      <c r="D48" s="391" t="s">
        <v>841</v>
      </c>
      <c r="E48" s="391"/>
      <c r="F48" s="391"/>
      <c r="G48" s="487" t="str">
        <f>IF(N18&gt;N9,"MORE","LESS")</f>
        <v>LESS</v>
      </c>
      <c r="H48" s="391" t="s">
        <v>861</v>
      </c>
      <c r="I48" s="391"/>
      <c r="J48" s="487" t="str">
        <f>IF(N46&gt;0,"INCREASE","DECREASE")</f>
        <v>INCREASE</v>
      </c>
      <c r="K48" s="391" t="s">
        <v>839</v>
      </c>
      <c r="L48" s="486">
        <f>N46</f>
        <v>624021.92725994578</v>
      </c>
      <c r="M48" s="391" t="s">
        <v>860</v>
      </c>
      <c r="N48" s="503"/>
      <c r="O48" s="487" t="str">
        <f>IF(N44&gt;N33,"HIGHER","LOWER")</f>
        <v>LOWER</v>
      </c>
      <c r="P48" s="390" t="s">
        <v>853</v>
      </c>
    </row>
    <row r="49" spans="1:16" s="299" customFormat="1">
      <c r="A49" s="511"/>
      <c r="B49" s="510"/>
      <c r="C49" s="509"/>
      <c r="D49" s="507"/>
      <c r="E49" s="507"/>
      <c r="F49" s="507"/>
      <c r="G49" s="509"/>
      <c r="H49" s="507"/>
      <c r="I49" s="507"/>
      <c r="J49" s="509"/>
      <c r="K49" s="507"/>
      <c r="L49" s="508"/>
      <c r="M49" s="507"/>
      <c r="N49" s="506"/>
    </row>
    <row r="50" spans="1:16" s="299" customFormat="1">
      <c r="A50" s="515" t="s">
        <v>859</v>
      </c>
      <c r="B50" s="516">
        <v>26.72</v>
      </c>
      <c r="C50" s="516">
        <v>26.72</v>
      </c>
      <c r="D50" s="516">
        <v>26.72</v>
      </c>
      <c r="E50" s="516">
        <v>26.72</v>
      </c>
      <c r="F50" s="516">
        <v>26.72</v>
      </c>
      <c r="G50" s="517">
        <v>26.72</v>
      </c>
      <c r="H50" s="516"/>
      <c r="I50" s="516"/>
      <c r="J50" s="516"/>
      <c r="K50" s="516"/>
      <c r="L50" s="516"/>
      <c r="M50" s="516"/>
      <c r="N50" s="512">
        <f>AVERAGE(B50:M50)</f>
        <v>26.72</v>
      </c>
    </row>
    <row r="51" spans="1:16" s="299" customFormat="1">
      <c r="A51" s="515" t="s">
        <v>858</v>
      </c>
      <c r="B51" s="513">
        <f t="shared" ref="B51:G51" si="17">B50-B33</f>
        <v>-57.741519999999994</v>
      </c>
      <c r="C51" s="513">
        <f t="shared" si="17"/>
        <v>-59.217706000000007</v>
      </c>
      <c r="D51" s="513">
        <f t="shared" si="17"/>
        <v>-36.53566</v>
      </c>
      <c r="E51" s="513">
        <f t="shared" si="17"/>
        <v>-20.112405100000004</v>
      </c>
      <c r="F51" s="513">
        <f t="shared" si="17"/>
        <v>-0.26156740000000056</v>
      </c>
      <c r="G51" s="514">
        <f t="shared" si="17"/>
        <v>-10.77469</v>
      </c>
      <c r="H51" s="513"/>
      <c r="I51" s="513"/>
      <c r="J51" s="513"/>
      <c r="K51" s="513"/>
      <c r="L51" s="513"/>
      <c r="M51" s="513"/>
      <c r="N51" s="512">
        <f>AVERAGE(B51:M51)</f>
        <v>-30.773924749999995</v>
      </c>
    </row>
    <row r="52" spans="1:16" s="299" customFormat="1">
      <c r="A52" s="397" t="s">
        <v>857</v>
      </c>
      <c r="B52" s="499">
        <f t="shared" ref="B52:M52" si="18">B51*B28</f>
        <v>-2575719.2887799996</v>
      </c>
      <c r="C52" s="499">
        <f t="shared" si="18"/>
        <v>2393182.3257127409</v>
      </c>
      <c r="D52" s="499">
        <f t="shared" si="18"/>
        <v>88818.189459999994</v>
      </c>
      <c r="E52" s="499">
        <f t="shared" si="18"/>
        <v>198127.30264010004</v>
      </c>
      <c r="F52" s="499">
        <f t="shared" si="18"/>
        <v>-4927.8905808900117</v>
      </c>
      <c r="G52" s="499">
        <f t="shared" si="18"/>
        <v>-442764.33616999997</v>
      </c>
      <c r="H52" s="499">
        <f t="shared" si="18"/>
        <v>0</v>
      </c>
      <c r="I52" s="499">
        <f t="shared" si="18"/>
        <v>0</v>
      </c>
      <c r="J52" s="499">
        <f t="shared" si="18"/>
        <v>0</v>
      </c>
      <c r="K52" s="499">
        <f t="shared" si="18"/>
        <v>0</v>
      </c>
      <c r="L52" s="499">
        <f t="shared" si="18"/>
        <v>0</v>
      </c>
      <c r="M52" s="499">
        <f t="shared" si="18"/>
        <v>0</v>
      </c>
      <c r="N52" s="498">
        <f>SUM(B52:M52)</f>
        <v>-343283.69771804864</v>
      </c>
    </row>
    <row r="53" spans="1:16" s="299" customFormat="1">
      <c r="A53" s="511"/>
      <c r="B53" s="510"/>
      <c r="C53" s="509"/>
      <c r="D53" s="507"/>
      <c r="E53" s="507"/>
      <c r="F53" s="507"/>
      <c r="G53" s="509"/>
      <c r="H53" s="507"/>
      <c r="I53" s="507"/>
      <c r="J53" s="509"/>
      <c r="K53" s="507"/>
      <c r="L53" s="508"/>
      <c r="M53" s="507"/>
      <c r="N53" s="506"/>
    </row>
    <row r="54" spans="1:16" s="390" customFormat="1">
      <c r="A54" s="489"/>
      <c r="B54" s="488" t="s">
        <v>856</v>
      </c>
      <c r="C54" s="487" t="str">
        <f>IF(N10 &gt;N19,"&gt;","&lt;")</f>
        <v>&lt;</v>
      </c>
      <c r="D54" s="391" t="s">
        <v>841</v>
      </c>
      <c r="E54" s="391"/>
      <c r="F54" s="391"/>
      <c r="G54" s="487" t="str">
        <f>IF(N19&gt;N10,"MORE","LESS")</f>
        <v>MORE</v>
      </c>
      <c r="H54" s="391" t="s">
        <v>855</v>
      </c>
      <c r="I54" s="391"/>
      <c r="J54" s="487" t="str">
        <f>IF(N52&gt;0,"INCREASE","DECREASE")</f>
        <v>DECREASE</v>
      </c>
      <c r="K54" s="391" t="s">
        <v>839</v>
      </c>
      <c r="L54" s="486">
        <f>N52</f>
        <v>-343283.69771804864</v>
      </c>
      <c r="M54" s="391" t="s">
        <v>854</v>
      </c>
      <c r="N54" s="503"/>
      <c r="O54" s="487" t="str">
        <f>IF(N50&gt;N33,"HIGHER","LOWER")</f>
        <v>LOWER</v>
      </c>
      <c r="P54" s="390" t="s">
        <v>853</v>
      </c>
    </row>
    <row r="55" spans="1:16" s="299" customFormat="1">
      <c r="A55" s="511"/>
      <c r="B55" s="510"/>
      <c r="C55" s="509"/>
      <c r="D55" s="507"/>
      <c r="E55" s="507"/>
      <c r="F55" s="507"/>
      <c r="G55" s="509"/>
      <c r="H55" s="507"/>
      <c r="I55" s="507"/>
      <c r="J55" s="509"/>
      <c r="K55" s="507"/>
      <c r="L55" s="508"/>
      <c r="M55" s="507"/>
      <c r="N55" s="506"/>
    </row>
    <row r="56" spans="1:16" s="299" customFormat="1">
      <c r="A56" s="367" t="s">
        <v>852</v>
      </c>
      <c r="B56" s="501">
        <f>B23*'Wind integration'!$C7</f>
        <v>5568.2679272000005</v>
      </c>
      <c r="C56" s="501">
        <f>C23*'Wind integration'!$C7</f>
        <v>-6012.1692752000026</v>
      </c>
      <c r="D56" s="501">
        <f>D23*'Wind integration'!$C7</f>
        <v>2453.7625426599998</v>
      </c>
      <c r="E56" s="501">
        <f>E23*'Wind integration'!$C7</f>
        <v>2467.6587256199969</v>
      </c>
      <c r="F56" s="501">
        <f>F23*'Wind integration'!$C7</f>
        <v>8752.9864663999979</v>
      </c>
      <c r="G56" s="502">
        <f>G23*'Wind integration'!$C7</f>
        <v>8940.2769984000024</v>
      </c>
      <c r="H56" s="501">
        <f>H23*'Wind integration'!$B7</f>
        <v>4647.160601999999</v>
      </c>
      <c r="I56" s="501">
        <f>I23*'Wind integration'!$B7</f>
        <v>1931.0244883999997</v>
      </c>
      <c r="J56" s="501">
        <f>J23*'Wind integration'!$B7</f>
        <v>2958.3977471999997</v>
      </c>
      <c r="K56" s="501">
        <f>K23*'Wind integration'!$B7</f>
        <v>2891.4791079999991</v>
      </c>
      <c r="L56" s="501">
        <f>L23*'Wind integration'!$B7</f>
        <v>5877.8398196000016</v>
      </c>
      <c r="M56" s="501">
        <f>M23*'Wind integration'!$B7</f>
        <v>10314.564125599998</v>
      </c>
      <c r="N56" s="506">
        <f t="shared" ref="N56:N62" si="19">SUM(B56:M56)</f>
        <v>50791.249275879993</v>
      </c>
    </row>
    <row r="57" spans="1:16" s="299" customFormat="1">
      <c r="A57" s="367" t="s">
        <v>851</v>
      </c>
      <c r="B57" s="501">
        <f>B24*'Wind integration'!$C8</f>
        <v>12189.976680000003</v>
      </c>
      <c r="C57" s="501">
        <f>C24*'Wind integration'!$C8</f>
        <v>-21622.655241599998</v>
      </c>
      <c r="D57" s="501">
        <f>D24*'Wind integration'!$C8</f>
        <v>2129.4218364999961</v>
      </c>
      <c r="E57" s="501">
        <f>E24*'Wind integration'!$C8</f>
        <v>3925.3766300000079</v>
      </c>
      <c r="F57" s="501">
        <f>F24*'Wind integration'!$C8</f>
        <v>16833.470184999995</v>
      </c>
      <c r="G57" s="502">
        <f>G24*'Wind integration'!$C8</f>
        <v>16097.025909999995</v>
      </c>
      <c r="H57" s="501">
        <f>H24*'Wind integration'!$B8</f>
        <v>9382.4199600000011</v>
      </c>
      <c r="I57" s="501">
        <f>I24*'Wind integration'!$B8</f>
        <v>5287.5720929200024</v>
      </c>
      <c r="J57" s="501">
        <f>J24*'Wind integration'!$B8</f>
        <v>6734.5273199999974</v>
      </c>
      <c r="K57" s="501">
        <f>K24*'Wind integration'!$B8</f>
        <v>5674.5646800000022</v>
      </c>
      <c r="L57" s="501">
        <f>L24*'Wind integration'!$B8</f>
        <v>4367.2980799999987</v>
      </c>
      <c r="M57" s="501">
        <f>M24*'Wind integration'!$B8</f>
        <v>15140.383239999999</v>
      </c>
      <c r="N57" s="506">
        <f t="shared" si="19"/>
        <v>76139.381372820004</v>
      </c>
    </row>
    <row r="58" spans="1:16" s="299" customFormat="1">
      <c r="A58" s="367" t="s">
        <v>850</v>
      </c>
      <c r="B58" s="501">
        <f>B25*'Wind integration'!$C9</f>
        <v>13279.9883931</v>
      </c>
      <c r="C58" s="501">
        <f>C25*'Wind integration'!$C9</f>
        <v>-7388.1306850999972</v>
      </c>
      <c r="D58" s="501">
        <f>D25*'Wind integration'!$C9</f>
        <v>-424.9858582199995</v>
      </c>
      <c r="E58" s="501">
        <f>E25*'Wind integration'!$C9</f>
        <v>10026.524909500002</v>
      </c>
      <c r="F58" s="501">
        <f>F25*'Wind integration'!$C9</f>
        <v>18435.213735400001</v>
      </c>
      <c r="G58" s="502">
        <f>G25*'Wind integration'!$C9</f>
        <v>12721.798735800001</v>
      </c>
      <c r="H58" s="501">
        <f>H25*'Wind integration'!$B9</f>
        <v>11045.694789687999</v>
      </c>
      <c r="I58" s="501">
        <f>I25*'Wind integration'!$B9</f>
        <v>5758.7589696000005</v>
      </c>
      <c r="J58" s="501">
        <f>J25*'Wind integration'!$B9</f>
        <v>5166.8468383999989</v>
      </c>
      <c r="K58" s="501">
        <f>K25*'Wind integration'!$B9</f>
        <v>2121.8539888000005</v>
      </c>
      <c r="L58" s="501">
        <f>L25*'Wind integration'!$B9</f>
        <v>8080.2412496000015</v>
      </c>
      <c r="M58" s="501">
        <f>M25*'Wind integration'!$B9</f>
        <v>7237.0103208000028</v>
      </c>
      <c r="N58" s="506">
        <f t="shared" si="19"/>
        <v>86060.815387368013</v>
      </c>
    </row>
    <row r="59" spans="1:16" s="299" customFormat="1">
      <c r="A59" s="367" t="s">
        <v>849</v>
      </c>
      <c r="B59" s="501">
        <f>B26*'Wind integration'!$C10</f>
        <v>314.91389230200019</v>
      </c>
      <c r="C59" s="501">
        <f>C26*'Wind integration'!$C10</f>
        <v>-1150.7278704270002</v>
      </c>
      <c r="D59" s="501">
        <f>D26*'Wind integration'!$C10</f>
        <v>818.92223879999972</v>
      </c>
      <c r="E59" s="501">
        <f>E26*'Wind integration'!$C10</f>
        <v>2557.2160190699997</v>
      </c>
      <c r="F59" s="501">
        <f>F26*'Wind integration'!$C10</f>
        <v>80.668531920000532</v>
      </c>
      <c r="G59" s="502">
        <f>G26*'Wind integration'!$C10</f>
        <v>601.73762699999884</v>
      </c>
      <c r="H59" s="501">
        <f>H26*'Wind integration'!$B10</f>
        <v>854.15738184000031</v>
      </c>
      <c r="I59" s="501">
        <f>I26*'Wind integration'!$B10</f>
        <v>520.67909459999964</v>
      </c>
      <c r="J59" s="501">
        <f>J26*'Wind integration'!$B10</f>
        <v>-144.39058199999968</v>
      </c>
      <c r="K59" s="501">
        <f>K26*'Wind integration'!$B10</f>
        <v>140.4280667160001</v>
      </c>
      <c r="L59" s="501">
        <f>L26*'Wind integration'!$B10</f>
        <v>478.04733479999982</v>
      </c>
      <c r="M59" s="501">
        <f>M26*'Wind integration'!$B10</f>
        <v>866.25749548800013</v>
      </c>
      <c r="N59" s="506">
        <f t="shared" si="19"/>
        <v>5937.9092301089986</v>
      </c>
    </row>
    <row r="60" spans="1:16" s="299" customFormat="1">
      <c r="A60" s="367" t="s">
        <v>772</v>
      </c>
      <c r="B60" s="501">
        <f>B27*'Wind integration'!$C11</f>
        <v>-4540.4741044251105</v>
      </c>
      <c r="C60" s="501">
        <f>C27*'Wind integration'!$C11</f>
        <v>-2864.7318717839225</v>
      </c>
      <c r="D60" s="501">
        <f>D27*'Wind integration'!$C11</f>
        <v>-7034.768641565809</v>
      </c>
      <c r="E60" s="501">
        <f>E27*'Wind integration'!$C11</f>
        <v>8654.6120024606989</v>
      </c>
      <c r="F60" s="501">
        <f>F27*'Wind integration'!$C11</f>
        <v>-1814.9854225345471</v>
      </c>
      <c r="G60" s="502">
        <f>G27*'Wind integration'!$C11</f>
        <v>-639.92983588467018</v>
      </c>
      <c r="H60" s="501">
        <f>H27*'Wind integration'!$B11</f>
        <v>0</v>
      </c>
      <c r="I60" s="501">
        <f>I27*'Wind integration'!$B11</f>
        <v>0</v>
      </c>
      <c r="J60" s="501">
        <f>J27*'Wind integration'!$B11</f>
        <v>0</v>
      </c>
      <c r="K60" s="501">
        <f>K27*'Wind integration'!$B11</f>
        <v>0</v>
      </c>
      <c r="L60" s="501">
        <f>L27*'Wind integration'!$B11</f>
        <v>0</v>
      </c>
      <c r="M60" s="501">
        <f>M27*'Wind integration'!$B11</f>
        <v>0</v>
      </c>
      <c r="N60" s="506">
        <f t="shared" si="19"/>
        <v>-8240.277873733361</v>
      </c>
    </row>
    <row r="61" spans="1:16" s="299" customFormat="1">
      <c r="A61" s="367" t="s">
        <v>771</v>
      </c>
      <c r="B61" s="501">
        <f>B28*'Wind integration'!$C12</f>
        <v>28147.490249999999</v>
      </c>
      <c r="C61" s="501">
        <f>C28*'Wind integration'!$C12</f>
        <v>-25500.785990000004</v>
      </c>
      <c r="D61" s="501">
        <f>D28*'Wind integration'!$C12</f>
        <v>-1533.961</v>
      </c>
      <c r="E61" s="501">
        <f>E28*'Wind integration'!$C12</f>
        <v>-6215.9809999999998</v>
      </c>
      <c r="F61" s="501">
        <f>F28*'Wind integration'!$C12</f>
        <v>11887.945350000004</v>
      </c>
      <c r="G61" s="502">
        <f>G28*'Wind integration'!$C12</f>
        <v>25929.683000000001</v>
      </c>
      <c r="H61" s="501">
        <f>H28*'Wind integration'!$B12</f>
        <v>0</v>
      </c>
      <c r="I61" s="501">
        <f>I28*'Wind integration'!$B12</f>
        <v>0</v>
      </c>
      <c r="J61" s="501">
        <f>J28*'Wind integration'!$B12</f>
        <v>0</v>
      </c>
      <c r="K61" s="501">
        <f>K28*'Wind integration'!$B12</f>
        <v>0</v>
      </c>
      <c r="L61" s="501">
        <f>L28*'Wind integration'!$B12</f>
        <v>0</v>
      </c>
      <c r="M61" s="501">
        <f>M28*'Wind integration'!$B12</f>
        <v>0</v>
      </c>
      <c r="N61" s="506">
        <f t="shared" si="19"/>
        <v>32714.390609999999</v>
      </c>
    </row>
    <row r="62" spans="1:16" s="299" customFormat="1">
      <c r="A62" s="397" t="s">
        <v>848</v>
      </c>
      <c r="B62" s="499">
        <f t="shared" ref="B62:M62" si="20">SUM(B56:B59)</f>
        <v>31353.146892602002</v>
      </c>
      <c r="C62" s="499">
        <f t="shared" si="20"/>
        <v>-36173.683072326996</v>
      </c>
      <c r="D62" s="499">
        <f t="shared" si="20"/>
        <v>4977.1207597399962</v>
      </c>
      <c r="E62" s="499">
        <f t="shared" si="20"/>
        <v>18976.776284190004</v>
      </c>
      <c r="F62" s="499">
        <f t="shared" si="20"/>
        <v>44102.338918719994</v>
      </c>
      <c r="G62" s="499">
        <f t="shared" si="20"/>
        <v>38360.839271199999</v>
      </c>
      <c r="H62" s="499">
        <f t="shared" si="20"/>
        <v>25929.432733527996</v>
      </c>
      <c r="I62" s="499">
        <f t="shared" si="20"/>
        <v>13498.034645520002</v>
      </c>
      <c r="J62" s="499">
        <f t="shared" si="20"/>
        <v>14715.381323599997</v>
      </c>
      <c r="K62" s="499">
        <f t="shared" si="20"/>
        <v>10828.325843516001</v>
      </c>
      <c r="L62" s="499">
        <f t="shared" si="20"/>
        <v>18803.426484000003</v>
      </c>
      <c r="M62" s="499">
        <f t="shared" si="20"/>
        <v>33558.215181888001</v>
      </c>
      <c r="N62" s="498">
        <f t="shared" si="19"/>
        <v>218929.35526617698</v>
      </c>
    </row>
    <row r="63" spans="1:16" s="299" customFormat="1">
      <c r="A63" s="397"/>
      <c r="B63" s="505"/>
      <c r="C63" s="505"/>
      <c r="D63" s="505"/>
      <c r="E63" s="505"/>
      <c r="F63" s="505"/>
      <c r="G63" s="505"/>
      <c r="H63" s="505"/>
      <c r="I63" s="505"/>
      <c r="J63" s="505"/>
      <c r="K63" s="505"/>
      <c r="L63" s="505"/>
      <c r="M63" s="505"/>
      <c r="N63" s="504"/>
    </row>
    <row r="64" spans="1:16" s="299" customFormat="1">
      <c r="A64" s="489"/>
      <c r="B64" s="488" t="s">
        <v>847</v>
      </c>
      <c r="C64" s="487" t="str">
        <f>IF(N11 &gt;N20,"&gt;","&lt;")</f>
        <v>&lt;</v>
      </c>
      <c r="D64" s="391" t="s">
        <v>841</v>
      </c>
      <c r="E64" s="391"/>
      <c r="F64" s="391"/>
      <c r="G64" s="487" t="str">
        <f>IF(N11&lt;N20,"MORE","LESS")</f>
        <v>MORE</v>
      </c>
      <c r="H64" s="391" t="s">
        <v>846</v>
      </c>
      <c r="I64" s="391"/>
      <c r="J64" s="487" t="str">
        <f>IF(G64="MORE","INCREASE","DECREASE")</f>
        <v>INCREASE</v>
      </c>
      <c r="K64" s="391" t="s">
        <v>839</v>
      </c>
      <c r="L64" s="486">
        <f>N62</f>
        <v>218929.35526617698</v>
      </c>
      <c r="M64" s="391"/>
      <c r="N64" s="503"/>
      <c r="O64" s="487"/>
      <c r="P64" s="390"/>
    </row>
    <row r="65" spans="1:16" s="299" customFormat="1">
      <c r="A65" s="489"/>
      <c r="B65" s="488"/>
      <c r="C65" s="487"/>
      <c r="D65" s="391"/>
      <c r="E65" s="391"/>
      <c r="F65" s="391"/>
      <c r="G65" s="487"/>
      <c r="H65" s="391"/>
      <c r="I65" s="391"/>
      <c r="J65" s="487"/>
      <c r="K65" s="391"/>
      <c r="L65" s="486"/>
      <c r="M65" s="391"/>
      <c r="N65" s="503"/>
      <c r="O65" s="487"/>
      <c r="P65" s="390"/>
    </row>
    <row r="66" spans="1:16" s="299" customFormat="1">
      <c r="A66" s="367" t="s">
        <v>845</v>
      </c>
      <c r="B66" s="501">
        <f>B23*'Wind integration'!B27</f>
        <v>12685.963569756341</v>
      </c>
      <c r="C66" s="501">
        <f>C23*'Wind integration'!C27</f>
        <v>-13795.591382783346</v>
      </c>
      <c r="D66" s="501">
        <f>D23*'Wind integration'!D27</f>
        <v>4697.5981143732652</v>
      </c>
      <c r="E66" s="501">
        <f>E23*'Wind integration'!E27</f>
        <v>2927.6679788216684</v>
      </c>
      <c r="F66" s="501">
        <f>F23*'Wind integration'!F27</f>
        <v>6782.5823727455654</v>
      </c>
      <c r="G66" s="502">
        <f>G23*'Wind integration'!G27</f>
        <v>9459.8011750242222</v>
      </c>
      <c r="H66" s="501">
        <f>H23*'Wind integration'!H19</f>
        <v>2006.0762755203968</v>
      </c>
      <c r="I66" s="501">
        <f>I23*'Wind integration'!I19</f>
        <v>1698.3013238079272</v>
      </c>
      <c r="J66" s="501">
        <f>J23*'Wind integration'!J19</f>
        <v>3423.3680902069027</v>
      </c>
      <c r="K66" s="501">
        <f>K23*'Wind integration'!K19</f>
        <v>2801.6335791889396</v>
      </c>
      <c r="L66" s="501">
        <f>L23*'Wind integration'!L19</f>
        <v>5127.3181093220746</v>
      </c>
      <c r="M66" s="501">
        <f>M23*'Wind integration'!M19</f>
        <v>8076.3869453792149</v>
      </c>
      <c r="N66" s="500">
        <f>SUM(B66:M66)</f>
        <v>45891.106151363172</v>
      </c>
      <c r="O66" s="487"/>
      <c r="P66" s="390"/>
    </row>
    <row r="67" spans="1:16">
      <c r="A67" s="367" t="s">
        <v>844</v>
      </c>
      <c r="B67" s="501">
        <f>B24*'Wind integration'!B28</f>
        <v>25625.413252688231</v>
      </c>
      <c r="C67" s="501">
        <f>C24*'Wind integration'!C28</f>
        <v>-36847.297454647203</v>
      </c>
      <c r="D67" s="501">
        <f>D24*'Wind integration'!D28</f>
        <v>3137.6354279168359</v>
      </c>
      <c r="E67" s="501">
        <f>E24*'Wind integration'!E28</f>
        <v>3961.4988971286712</v>
      </c>
      <c r="F67" s="501">
        <f>F24*'Wind integration'!F28</f>
        <v>11409.210961171892</v>
      </c>
      <c r="G67" s="502">
        <f>G24*'Wind integration'!G28</f>
        <v>14064.191308510233</v>
      </c>
      <c r="H67" s="501">
        <f>H24*'Wind integration'!H20</f>
        <v>4846.4419913860911</v>
      </c>
      <c r="I67" s="501">
        <f>I24*'Wind integration'!I20</f>
        <v>4659.9257522237667</v>
      </c>
      <c r="J67" s="501">
        <f>J24*'Wind integration'!J20</f>
        <v>9126.9592636477992</v>
      </c>
      <c r="K67" s="501">
        <f>K24*'Wind integration'!K20</f>
        <v>5732.7944248103222</v>
      </c>
      <c r="L67" s="501">
        <f>L24*'Wind integration'!L20</f>
        <v>5436.2981692850799</v>
      </c>
      <c r="M67" s="501">
        <f>M24*'Wind integration'!M20</f>
        <v>13328.387914672689</v>
      </c>
      <c r="N67" s="500">
        <f>SUM(B67:M67)</f>
        <v>64481.459908794408</v>
      </c>
    </row>
    <row r="68" spans="1:16" s="299" customFormat="1">
      <c r="A68" s="397" t="s">
        <v>843</v>
      </c>
      <c r="B68" s="499">
        <f t="shared" ref="B68:M68" si="21">B66+B67</f>
        <v>38311.376822444574</v>
      </c>
      <c r="C68" s="499">
        <f t="shared" si="21"/>
        <v>-50642.888837430553</v>
      </c>
      <c r="D68" s="499">
        <f t="shared" si="21"/>
        <v>7835.2335422901015</v>
      </c>
      <c r="E68" s="499">
        <f t="shared" si="21"/>
        <v>6889.1668759503391</v>
      </c>
      <c r="F68" s="499">
        <f t="shared" si="21"/>
        <v>18191.793333917456</v>
      </c>
      <c r="G68" s="499">
        <f t="shared" si="21"/>
        <v>23523.992483534457</v>
      </c>
      <c r="H68" s="499">
        <f t="shared" si="21"/>
        <v>6852.518266906488</v>
      </c>
      <c r="I68" s="499">
        <f t="shared" si="21"/>
        <v>6358.2270760316942</v>
      </c>
      <c r="J68" s="499">
        <f t="shared" si="21"/>
        <v>12550.327353854702</v>
      </c>
      <c r="K68" s="499">
        <f t="shared" si="21"/>
        <v>8534.4280039992627</v>
      </c>
      <c r="L68" s="499">
        <f t="shared" si="21"/>
        <v>10563.616278607155</v>
      </c>
      <c r="M68" s="499">
        <f t="shared" si="21"/>
        <v>21404.774860051904</v>
      </c>
      <c r="N68" s="498">
        <f>SUM(B68:M68)</f>
        <v>110372.56606015758</v>
      </c>
    </row>
    <row r="69" spans="1:16">
      <c r="A69" s="497"/>
      <c r="N69" s="485"/>
    </row>
    <row r="70" spans="1:16">
      <c r="A70" s="489"/>
      <c r="B70" s="488" t="s">
        <v>842</v>
      </c>
      <c r="C70" s="487" t="str">
        <f>IF(N5+N6 &gt;N14+N15,"&gt;","&lt;")</f>
        <v>&lt;</v>
      </c>
      <c r="D70" s="391" t="s">
        <v>841</v>
      </c>
      <c r="E70" s="391"/>
      <c r="F70" s="391"/>
      <c r="G70" s="487" t="str">
        <f>IF(N5+N6&lt;N14+N15,"MORE","LESS")</f>
        <v>MORE</v>
      </c>
      <c r="H70" s="391" t="s">
        <v>840</v>
      </c>
      <c r="I70" s="391"/>
      <c r="J70" s="487" t="str">
        <f>IF(G70="MORE","INCREASE","DECREASE")</f>
        <v>INCREASE</v>
      </c>
      <c r="K70" s="391" t="s">
        <v>839</v>
      </c>
      <c r="L70" s="486">
        <f>N68</f>
        <v>110372.56606015758</v>
      </c>
      <c r="N70" s="485"/>
    </row>
    <row r="71" spans="1:16">
      <c r="B71" s="496"/>
      <c r="C71" s="496"/>
      <c r="D71" s="496"/>
      <c r="E71" s="496"/>
      <c r="F71" s="496"/>
      <c r="G71" s="496"/>
      <c r="H71" s="496"/>
      <c r="I71" s="496"/>
      <c r="J71" s="496"/>
      <c r="K71" s="496"/>
      <c r="L71" s="496"/>
      <c r="M71" s="496"/>
      <c r="N71" s="495"/>
    </row>
    <row r="72" spans="1:16" s="299" customFormat="1" ht="15">
      <c r="A72" s="494" t="s">
        <v>838</v>
      </c>
      <c r="B72" s="493">
        <f t="shared" ref="B72:N72" si="22">B34+B40+B46+B52+B62+B68</f>
        <v>-9580406.7571862713</v>
      </c>
      <c r="C72" s="493">
        <f t="shared" si="22"/>
        <v>11109919.388851622</v>
      </c>
      <c r="D72" s="493">
        <f t="shared" si="22"/>
        <v>736519.82580955571</v>
      </c>
      <c r="E72" s="493">
        <f t="shared" si="22"/>
        <v>-1359810.6756456913</v>
      </c>
      <c r="F72" s="493">
        <f t="shared" si="22"/>
        <v>-2306578.97780417</v>
      </c>
      <c r="G72" s="493">
        <f t="shared" si="22"/>
        <v>-4116246.2867496936</v>
      </c>
      <c r="H72" s="493">
        <f t="shared" si="22"/>
        <v>-1181793.7871202428</v>
      </c>
      <c r="I72" s="493">
        <f t="shared" si="22"/>
        <v>-755269.04562207463</v>
      </c>
      <c r="J72" s="493">
        <f t="shared" si="22"/>
        <v>-859155.23631814821</v>
      </c>
      <c r="K72" s="493">
        <f t="shared" si="22"/>
        <v>-552234.92205650685</v>
      </c>
      <c r="L72" s="493">
        <f t="shared" si="22"/>
        <v>-969608.55197705969</v>
      </c>
      <c r="M72" s="493">
        <f t="shared" si="22"/>
        <v>-2034530.5534901805</v>
      </c>
      <c r="N72" s="492">
        <f t="shared" si="22"/>
        <v>-11869195.57930886</v>
      </c>
    </row>
    <row r="73" spans="1:16">
      <c r="B73" s="491"/>
      <c r="C73" s="491"/>
      <c r="D73" s="491"/>
      <c r="E73" s="491"/>
      <c r="F73" s="491"/>
      <c r="G73" s="491"/>
      <c r="H73" s="491"/>
      <c r="I73" s="491"/>
      <c r="J73" s="491"/>
      <c r="K73" s="491"/>
      <c r="L73" s="491"/>
      <c r="M73" s="491"/>
      <c r="N73" s="490"/>
    </row>
    <row r="74" spans="1:16">
      <c r="A74" s="489"/>
      <c r="B74" s="488"/>
      <c r="C74" s="487"/>
      <c r="D74" s="391"/>
      <c r="E74" s="391"/>
      <c r="F74" s="391"/>
      <c r="G74" s="487"/>
      <c r="H74" s="391"/>
      <c r="I74" s="391"/>
      <c r="J74" s="487"/>
      <c r="K74" s="391"/>
      <c r="L74" s="486"/>
      <c r="N74" s="485"/>
    </row>
  </sheetData>
  <pageMargins left="0.7" right="0.7" top="0.75" bottom="0.75" header="0.3" footer="0.3"/>
  <pageSetup scale="56" orientation="landscape" r:id="rId1"/>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79998168889431442"/>
  </sheetPr>
  <dimension ref="A1:M26"/>
  <sheetViews>
    <sheetView workbookViewId="0">
      <selection activeCell="M45" sqref="M45"/>
    </sheetView>
  </sheetViews>
  <sheetFormatPr defaultColWidth="8.85546875" defaultRowHeight="12.75"/>
  <cols>
    <col min="1" max="1" width="24.85546875" style="192" customWidth="1"/>
    <col min="2" max="2" width="12.42578125" style="192" bestFit="1" customWidth="1"/>
    <col min="3" max="13" width="10" style="192" bestFit="1" customWidth="1"/>
    <col min="14" max="16384" width="8.85546875" style="192"/>
  </cols>
  <sheetData>
    <row r="1" spans="1:13" ht="15.75">
      <c r="A1" s="483" t="s">
        <v>880</v>
      </c>
    </row>
    <row r="2" spans="1:13">
      <c r="A2" s="482" t="s">
        <v>879</v>
      </c>
    </row>
    <row r="5" spans="1:13">
      <c r="A5" s="527"/>
    </row>
    <row r="6" spans="1:13">
      <c r="B6" s="528" t="s">
        <v>77</v>
      </c>
      <c r="C6" s="528" t="s">
        <v>78</v>
      </c>
      <c r="D6" s="528" t="s">
        <v>79</v>
      </c>
      <c r="E6" s="528" t="s">
        <v>80</v>
      </c>
      <c r="F6" s="528" t="s">
        <v>81</v>
      </c>
      <c r="G6" s="528" t="s">
        <v>82</v>
      </c>
      <c r="H6" s="528" t="s">
        <v>83</v>
      </c>
      <c r="I6" s="528" t="s">
        <v>84</v>
      </c>
      <c r="J6" s="528" t="s">
        <v>85</v>
      </c>
      <c r="K6" s="528" t="s">
        <v>86</v>
      </c>
      <c r="L6" s="528" t="s">
        <v>87</v>
      </c>
      <c r="M6" s="528" t="s">
        <v>88</v>
      </c>
    </row>
    <row r="7" spans="1:13">
      <c r="A7" s="367" t="s">
        <v>66</v>
      </c>
      <c r="B7" s="403">
        <v>35254.1</v>
      </c>
      <c r="C7" s="403">
        <v>31223</v>
      </c>
      <c r="D7" s="403">
        <v>44491.746099999997</v>
      </c>
      <c r="E7" s="403">
        <v>41078.097699999998</v>
      </c>
      <c r="F7" s="403">
        <v>38650.699999999997</v>
      </c>
      <c r="G7" s="403">
        <v>38256.800000000003</v>
      </c>
      <c r="H7" s="403">
        <v>29124.1</v>
      </c>
      <c r="I7" s="403">
        <v>28860.5</v>
      </c>
      <c r="J7" s="403">
        <v>26780.799999999999</v>
      </c>
      <c r="K7" s="403">
        <v>30789.8</v>
      </c>
      <c r="L7" s="403">
        <v>33101.300000000003</v>
      </c>
      <c r="M7" s="403">
        <v>34900.199999999997</v>
      </c>
    </row>
    <row r="8" spans="1:13">
      <c r="A8" s="367" t="s">
        <v>67</v>
      </c>
      <c r="B8" s="403">
        <v>64025.8</v>
      </c>
      <c r="C8" s="403">
        <v>62369.3</v>
      </c>
      <c r="D8" s="403">
        <v>90770.22</v>
      </c>
      <c r="E8" s="403">
        <v>81351.100000000006</v>
      </c>
      <c r="F8" s="403">
        <v>78508.2</v>
      </c>
      <c r="G8" s="403">
        <v>78841.2</v>
      </c>
      <c r="H8" s="403">
        <v>65957.5</v>
      </c>
      <c r="I8" s="403">
        <v>65654.695300000007</v>
      </c>
      <c r="J8" s="403">
        <v>61595.199999999997</v>
      </c>
      <c r="K8" s="403">
        <v>68400.800000000003</v>
      </c>
      <c r="L8" s="403">
        <v>63729.1</v>
      </c>
      <c r="M8" s="403">
        <v>68684.7</v>
      </c>
    </row>
    <row r="9" spans="1:13">
      <c r="A9" s="367" t="s">
        <v>68</v>
      </c>
      <c r="B9" s="403">
        <v>55244.1</v>
      </c>
      <c r="C9" s="403">
        <v>49375.600000000006</v>
      </c>
      <c r="D9" s="403">
        <v>64682.493800000004</v>
      </c>
      <c r="E9" s="403">
        <v>65616.3</v>
      </c>
      <c r="F9" s="403">
        <v>65225.9</v>
      </c>
      <c r="G9" s="403">
        <v>61730.400000000001</v>
      </c>
      <c r="H9" s="403">
        <v>57152.900289999998</v>
      </c>
      <c r="I9" s="403">
        <v>51866.9</v>
      </c>
      <c r="J9" s="403">
        <v>48583.5</v>
      </c>
      <c r="K9" s="403">
        <v>55249</v>
      </c>
      <c r="L9" s="403">
        <v>53707.8</v>
      </c>
      <c r="M9" s="403">
        <v>51649.700000000004</v>
      </c>
    </row>
    <row r="10" spans="1:13">
      <c r="A10" s="367" t="s">
        <v>849</v>
      </c>
      <c r="B10" s="403">
        <v>6396.3574200000003</v>
      </c>
      <c r="C10" s="403">
        <v>7175.6113299999997</v>
      </c>
      <c r="D10" s="403">
        <v>10012.748</v>
      </c>
      <c r="E10" s="403">
        <v>14068.5947</v>
      </c>
      <c r="F10" s="403">
        <v>14571.743200000001</v>
      </c>
      <c r="G10" s="403">
        <v>16697.669999999998</v>
      </c>
      <c r="H10" s="403">
        <v>16309.481400000001</v>
      </c>
      <c r="I10" s="403">
        <v>15095.603499999999</v>
      </c>
      <c r="J10" s="403">
        <v>9843.6550000000007</v>
      </c>
      <c r="K10" s="403">
        <v>6975.3496100000002</v>
      </c>
      <c r="L10" s="403">
        <v>7334.5829999999996</v>
      </c>
      <c r="M10" s="403">
        <v>6944.8964800000003</v>
      </c>
    </row>
    <row r="11" spans="1:13">
      <c r="A11" s="367" t="s">
        <v>772</v>
      </c>
      <c r="B11" s="403">
        <v>50725.319961291425</v>
      </c>
      <c r="C11" s="403">
        <v>56768.012881483482</v>
      </c>
      <c r="D11" s="403">
        <v>37128.396764554978</v>
      </c>
      <c r="E11" s="403">
        <v>63056.708403265766</v>
      </c>
      <c r="F11" s="403">
        <v>61430.636414366803</v>
      </c>
      <c r="G11" s="403">
        <v>70876.848120626513</v>
      </c>
      <c r="H11" s="403">
        <v>76506.938120940293</v>
      </c>
      <c r="I11" s="403">
        <v>60837.396960577236</v>
      </c>
      <c r="J11" s="403">
        <v>50889.867878722529</v>
      </c>
      <c r="K11" s="403">
        <v>45746.093261989008</v>
      </c>
      <c r="L11" s="403">
        <v>57611.681626376732</v>
      </c>
      <c r="M11" s="403">
        <v>52976.486765341389</v>
      </c>
    </row>
    <row r="12" spans="1:13">
      <c r="A12" s="367" t="s">
        <v>771</v>
      </c>
      <c r="B12" s="403">
        <v>142714</v>
      </c>
      <c r="C12" s="403">
        <v>106191</v>
      </c>
      <c r="D12" s="403">
        <v>115138</v>
      </c>
      <c r="E12" s="403">
        <v>116503</v>
      </c>
      <c r="F12" s="403">
        <v>116486</v>
      </c>
      <c r="G12" s="403">
        <v>107380</v>
      </c>
      <c r="H12" s="403">
        <v>97588</v>
      </c>
      <c r="I12" s="403">
        <v>97547</v>
      </c>
      <c r="J12" s="403">
        <v>101695</v>
      </c>
      <c r="K12" s="403">
        <v>121325</v>
      </c>
      <c r="L12" s="403">
        <v>126526</v>
      </c>
      <c r="M12" s="403">
        <v>133746</v>
      </c>
    </row>
    <row r="13" spans="1:13">
      <c r="B13" s="403"/>
      <c r="C13" s="403"/>
    </row>
    <row r="21" spans="1:13">
      <c r="A21" s="527"/>
    </row>
    <row r="23" spans="1:13">
      <c r="A23" s="299"/>
      <c r="B23" s="403"/>
      <c r="C23" s="403"/>
      <c r="D23" s="403"/>
      <c r="E23" s="403"/>
      <c r="F23" s="403"/>
      <c r="G23" s="403"/>
      <c r="H23" s="403"/>
      <c r="I23" s="403"/>
      <c r="J23" s="403"/>
      <c r="K23" s="403"/>
      <c r="L23" s="403"/>
      <c r="M23" s="403"/>
    </row>
    <row r="24" spans="1:13">
      <c r="A24" s="299"/>
      <c r="B24" s="403"/>
      <c r="C24" s="403"/>
      <c r="D24" s="403"/>
      <c r="E24" s="403"/>
      <c r="F24" s="403"/>
      <c r="G24" s="403"/>
      <c r="H24" s="403"/>
      <c r="I24" s="403"/>
      <c r="J24" s="403"/>
      <c r="K24" s="403"/>
      <c r="L24" s="403"/>
      <c r="M24" s="403"/>
    </row>
    <row r="25" spans="1:13">
      <c r="A25" s="299"/>
      <c r="B25" s="403"/>
      <c r="C25" s="403"/>
      <c r="D25" s="403"/>
      <c r="E25" s="403"/>
      <c r="F25" s="403"/>
      <c r="G25" s="403"/>
      <c r="H25" s="403"/>
      <c r="I25" s="403"/>
      <c r="J25" s="403"/>
      <c r="K25" s="403"/>
      <c r="L25" s="403"/>
      <c r="M25" s="403"/>
    </row>
    <row r="26" spans="1:13">
      <c r="A26" s="299"/>
      <c r="B26" s="403"/>
      <c r="C26" s="403"/>
      <c r="D26" s="403"/>
      <c r="E26" s="403"/>
      <c r="F26" s="403"/>
      <c r="G26" s="403"/>
      <c r="H26" s="403"/>
      <c r="I26" s="403"/>
      <c r="J26" s="403"/>
      <c r="K26" s="403"/>
      <c r="L26" s="403"/>
      <c r="M26" s="403"/>
    </row>
  </sheetData>
  <pageMargins left="0.7" right="0.7" top="0.75" bottom="0.75" header="0.3" footer="0.3"/>
  <pageSetup orientation="portrait" r:id="rId1"/>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79998168889431442"/>
  </sheetPr>
  <dimension ref="A1:M28"/>
  <sheetViews>
    <sheetView zoomScale="90" zoomScaleNormal="90" workbookViewId="0">
      <selection activeCell="M45" sqref="M45"/>
    </sheetView>
  </sheetViews>
  <sheetFormatPr defaultColWidth="9.140625" defaultRowHeight="12.75"/>
  <cols>
    <col min="1" max="1" width="19.7109375" style="192" customWidth="1"/>
    <col min="2" max="2" width="12.28515625" style="192" customWidth="1"/>
    <col min="3" max="3" width="9.5703125" style="192" bestFit="1" customWidth="1"/>
    <col min="4" max="8" width="6.42578125" style="192" bestFit="1" customWidth="1"/>
    <col min="9" max="9" width="7.140625" style="192" bestFit="1" customWidth="1"/>
    <col min="10" max="10" width="10.7109375" style="192" bestFit="1" customWidth="1"/>
    <col min="11" max="11" width="7.85546875" style="192" bestFit="1" customWidth="1"/>
    <col min="12" max="12" width="10.140625" style="192" bestFit="1" customWidth="1"/>
    <col min="13" max="13" width="10.28515625" style="192" bestFit="1" customWidth="1"/>
    <col min="14" max="16384" width="9.140625" style="192"/>
  </cols>
  <sheetData>
    <row r="1" spans="1:12" ht="15.75">
      <c r="A1" s="331" t="s">
        <v>886</v>
      </c>
    </row>
    <row r="5" spans="1:12" ht="15">
      <c r="A5" s="532" t="s">
        <v>885</v>
      </c>
      <c r="B5" s="227"/>
      <c r="C5" s="227"/>
      <c r="D5" s="227"/>
    </row>
    <row r="6" spans="1:12" ht="15">
      <c r="A6" s="534"/>
      <c r="B6" s="227" t="s">
        <v>277</v>
      </c>
      <c r="C6" s="227" t="s">
        <v>789</v>
      </c>
      <c r="D6" s="227"/>
      <c r="E6" s="227"/>
      <c r="F6" s="227"/>
      <c r="G6" s="227"/>
      <c r="H6" s="227"/>
      <c r="I6" s="227"/>
      <c r="J6" s="227"/>
      <c r="K6" s="227"/>
      <c r="L6" s="227"/>
    </row>
    <row r="7" spans="1:12" ht="15">
      <c r="A7" s="311" t="s">
        <v>66</v>
      </c>
      <c r="B7" s="533">
        <v>0.64329999999999998</v>
      </c>
      <c r="C7" s="533">
        <v>0.62260000000000004</v>
      </c>
      <c r="D7" s="533"/>
      <c r="E7" s="533"/>
      <c r="F7" s="533"/>
      <c r="G7" s="533"/>
      <c r="H7" s="533"/>
      <c r="I7" s="533"/>
      <c r="J7" s="533"/>
      <c r="K7" s="533"/>
      <c r="L7" s="533"/>
    </row>
    <row r="8" spans="1:12" ht="15">
      <c r="A8" s="311" t="s">
        <v>67</v>
      </c>
      <c r="B8" s="533">
        <v>0.51639999999999997</v>
      </c>
      <c r="C8" s="533">
        <v>0.70489999999999997</v>
      </c>
      <c r="D8" s="533"/>
      <c r="E8" s="533"/>
      <c r="F8" s="533"/>
      <c r="G8" s="533"/>
      <c r="H8" s="533"/>
      <c r="I8" s="533"/>
      <c r="J8" s="533"/>
      <c r="K8" s="533"/>
      <c r="L8" s="533"/>
    </row>
    <row r="9" spans="1:12" ht="15">
      <c r="A9" s="311" t="s">
        <v>70</v>
      </c>
      <c r="B9" s="533">
        <v>0.44719999999999999</v>
      </c>
      <c r="C9" s="533">
        <v>0.57310000000000005</v>
      </c>
      <c r="D9" s="533"/>
      <c r="E9" s="533"/>
      <c r="F9" s="533"/>
      <c r="G9" s="533"/>
      <c r="H9" s="533"/>
      <c r="I9" s="533"/>
      <c r="J9" s="533"/>
      <c r="K9" s="533"/>
      <c r="L9" s="533"/>
    </row>
    <row r="10" spans="1:12" ht="15">
      <c r="A10" s="311" t="s">
        <v>884</v>
      </c>
      <c r="B10" s="533">
        <v>0.49559999999999998</v>
      </c>
      <c r="C10" s="533">
        <v>0.66810000000000003</v>
      </c>
      <c r="D10" s="533"/>
      <c r="E10" s="533"/>
      <c r="F10" s="533"/>
      <c r="G10" s="533"/>
      <c r="H10" s="533"/>
      <c r="I10" s="533"/>
      <c r="J10" s="533"/>
      <c r="K10" s="533"/>
      <c r="L10" s="533"/>
    </row>
    <row r="11" spans="1:12" ht="15">
      <c r="A11" s="311" t="s">
        <v>883</v>
      </c>
      <c r="B11" s="533"/>
      <c r="C11" s="533">
        <v>0.63100000000000001</v>
      </c>
      <c r="D11" s="533"/>
      <c r="E11" s="533"/>
      <c r="F11" s="533"/>
      <c r="G11" s="533"/>
      <c r="H11" s="533"/>
      <c r="I11" s="533"/>
      <c r="J11" s="533"/>
      <c r="K11" s="533"/>
      <c r="L11" s="533"/>
    </row>
    <row r="12" spans="1:12" ht="15">
      <c r="A12" s="311" t="s">
        <v>882</v>
      </c>
      <c r="B12" s="533"/>
      <c r="C12" s="533">
        <v>0.63100000000000001</v>
      </c>
      <c r="D12" s="533"/>
      <c r="E12" s="533"/>
      <c r="F12" s="533"/>
      <c r="G12" s="533"/>
      <c r="H12" s="533"/>
      <c r="I12" s="533"/>
      <c r="J12" s="533"/>
      <c r="K12" s="533"/>
      <c r="L12" s="533"/>
    </row>
    <row r="13" spans="1:12" ht="15">
      <c r="A13" s="311"/>
      <c r="B13" s="533"/>
      <c r="C13" s="533"/>
      <c r="D13" s="533"/>
      <c r="E13" s="533"/>
      <c r="F13" s="533"/>
      <c r="G13" s="533"/>
      <c r="H13" s="533"/>
      <c r="I13" s="533"/>
      <c r="J13" s="533"/>
      <c r="K13" s="533"/>
      <c r="L13" s="533"/>
    </row>
    <row r="16" spans="1:12" ht="15">
      <c r="A16" s="532" t="s">
        <v>881</v>
      </c>
    </row>
    <row r="18" spans="1:13">
      <c r="A18" s="531" t="s">
        <v>277</v>
      </c>
      <c r="B18" s="475" t="s">
        <v>138</v>
      </c>
      <c r="C18" s="475" t="s">
        <v>139</v>
      </c>
      <c r="D18" s="475" t="s">
        <v>140</v>
      </c>
      <c r="E18" s="475" t="s">
        <v>141</v>
      </c>
      <c r="F18" s="475" t="s">
        <v>81</v>
      </c>
      <c r="G18" s="475" t="s">
        <v>142</v>
      </c>
      <c r="H18" s="475" t="s">
        <v>143</v>
      </c>
      <c r="I18" s="475" t="s">
        <v>144</v>
      </c>
      <c r="J18" s="475" t="s">
        <v>145</v>
      </c>
      <c r="K18" s="475" t="s">
        <v>146</v>
      </c>
      <c r="L18" s="475" t="s">
        <v>147</v>
      </c>
      <c r="M18" s="475" t="s">
        <v>148</v>
      </c>
    </row>
    <row r="19" spans="1:13">
      <c r="A19" s="530" t="s">
        <v>66</v>
      </c>
      <c r="B19" s="529">
        <v>0.59211393107108645</v>
      </c>
      <c r="C19" s="529">
        <v>0.60892018791425884</v>
      </c>
      <c r="D19" s="529">
        <v>0.60343766404758747</v>
      </c>
      <c r="E19" s="529">
        <v>0.49691489850747045</v>
      </c>
      <c r="F19" s="529">
        <v>0.29897401179797028</v>
      </c>
      <c r="G19" s="529">
        <v>0.22440399376769526</v>
      </c>
      <c r="H19" s="529">
        <v>0.27769835789339298</v>
      </c>
      <c r="I19" s="529">
        <v>0.5657707854916294</v>
      </c>
      <c r="J19" s="529">
        <v>0.74440723682758381</v>
      </c>
      <c r="K19" s="529">
        <v>0.6233110509101577</v>
      </c>
      <c r="L19" s="529">
        <v>0.56115917428170969</v>
      </c>
      <c r="M19" s="529">
        <v>0.50370909121283147</v>
      </c>
    </row>
    <row r="20" spans="1:13">
      <c r="A20" s="530" t="s">
        <v>67</v>
      </c>
      <c r="B20" s="529">
        <v>0.58528712755578549</v>
      </c>
      <c r="C20" s="529">
        <v>0.67197829849857815</v>
      </c>
      <c r="D20" s="529">
        <v>0.50608369192727543</v>
      </c>
      <c r="E20" s="529">
        <v>0.43595280723423241</v>
      </c>
      <c r="F20" s="529">
        <v>0.28606051731974091</v>
      </c>
      <c r="G20" s="529">
        <v>0.22475562464048734</v>
      </c>
      <c r="H20" s="529">
        <v>0.26674383101817339</v>
      </c>
      <c r="I20" s="529">
        <v>0.4551021936269154</v>
      </c>
      <c r="J20" s="529">
        <v>0.69985041856623209</v>
      </c>
      <c r="K20" s="529">
        <v>0.52169905674104489</v>
      </c>
      <c r="L20" s="529">
        <v>0.64280118352233384</v>
      </c>
      <c r="M20" s="529">
        <v>0.45459744380532446</v>
      </c>
    </row>
    <row r="24" spans="1:13" ht="15">
      <c r="A24" s="532" t="s">
        <v>881</v>
      </c>
    </row>
    <row r="26" spans="1:13">
      <c r="A26" s="531" t="s">
        <v>789</v>
      </c>
      <c r="B26" s="475" t="s">
        <v>138</v>
      </c>
      <c r="C26" s="475" t="s">
        <v>139</v>
      </c>
      <c r="D26" s="475" t="s">
        <v>140</v>
      </c>
      <c r="E26" s="475" t="s">
        <v>141</v>
      </c>
      <c r="F26" s="475" t="s">
        <v>81</v>
      </c>
      <c r="G26" s="475" t="s">
        <v>142</v>
      </c>
      <c r="H26" s="475" t="s">
        <v>143</v>
      </c>
      <c r="I26" s="475" t="s">
        <v>144</v>
      </c>
      <c r="J26" s="475" t="s">
        <v>145</v>
      </c>
      <c r="K26" s="475" t="s">
        <v>146</v>
      </c>
      <c r="L26" s="475" t="s">
        <v>147</v>
      </c>
      <c r="M26" s="475" t="s">
        <v>148</v>
      </c>
    </row>
    <row r="27" spans="1:13">
      <c r="A27" s="530" t="s">
        <v>66</v>
      </c>
      <c r="B27" s="529">
        <v>1.4184448416981874</v>
      </c>
      <c r="C27" s="529">
        <v>1.4286249774022179</v>
      </c>
      <c r="D27" s="529">
        <v>1.1919346453297184</v>
      </c>
      <c r="E27" s="529">
        <v>0.73866214346815828</v>
      </c>
      <c r="F27" s="529">
        <v>0.48244514046509124</v>
      </c>
      <c r="G27" s="529">
        <v>0.65877961193194878</v>
      </c>
      <c r="H27" s="529">
        <v>1.3993535351933064</v>
      </c>
      <c r="I27" s="529">
        <v>1.7620780881056854</v>
      </c>
      <c r="J27" s="529">
        <v>1.5126075039584885</v>
      </c>
      <c r="K27" s="529">
        <v>1.2944408350876904</v>
      </c>
      <c r="L27" s="529">
        <v>1.204532932582852</v>
      </c>
      <c r="M27" s="529">
        <v>1.3544937447674963</v>
      </c>
    </row>
    <row r="28" spans="1:13">
      <c r="A28" s="530" t="s">
        <v>67</v>
      </c>
      <c r="B28" s="529">
        <v>1.4818202098332423</v>
      </c>
      <c r="C28" s="529">
        <v>1.2012243494411308</v>
      </c>
      <c r="D28" s="529">
        <v>1.0386477565073948</v>
      </c>
      <c r="E28" s="529">
        <v>0.71138666064407541</v>
      </c>
      <c r="F28" s="529">
        <v>0.47775964896985196</v>
      </c>
      <c r="G28" s="529">
        <v>0.61588075392300001</v>
      </c>
      <c r="H28" s="529">
        <v>1.1479262996883808</v>
      </c>
      <c r="I28" s="529">
        <v>1.6508702764226544</v>
      </c>
      <c r="J28" s="529">
        <v>1.2752697627003498</v>
      </c>
      <c r="K28" s="529">
        <v>1.4308344015146299</v>
      </c>
      <c r="L28" s="529">
        <v>1.0890583986854538</v>
      </c>
      <c r="M28" s="529">
        <v>1.323893705276002</v>
      </c>
    </row>
  </sheetData>
  <pageMargins left="0.7" right="0.7" top="0.75" bottom="0.75" header="0.3" footer="0.3"/>
  <customProperties>
    <customPr name="_pios_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FF"/>
  </sheetPr>
  <dimension ref="A1:T40"/>
  <sheetViews>
    <sheetView topLeftCell="A7" workbookViewId="0">
      <selection activeCell="A29" sqref="A29"/>
    </sheetView>
  </sheetViews>
  <sheetFormatPr defaultColWidth="11" defaultRowHeight="12.75"/>
  <cols>
    <col min="1" max="1" width="11" style="30"/>
    <col min="2" max="2" width="26.140625" style="30" customWidth="1"/>
    <col min="3" max="4" width="12.85546875" style="895" bestFit="1" customWidth="1"/>
    <col min="5" max="6" width="11" style="895"/>
    <col min="7" max="8" width="11" style="30"/>
    <col min="9" max="18" width="11" style="895"/>
    <col min="19" max="16384" width="11" style="30"/>
  </cols>
  <sheetData>
    <row r="1" spans="1:20" ht="15.75">
      <c r="A1" s="894" t="s">
        <v>1169</v>
      </c>
    </row>
    <row r="2" spans="1:20" ht="15">
      <c r="A2" s="896"/>
    </row>
    <row r="3" spans="1:20" ht="18.75">
      <c r="A3" s="897" t="s">
        <v>185</v>
      </c>
      <c r="B3" s="898"/>
      <c r="C3" s="899"/>
      <c r="D3" s="899"/>
      <c r="E3" s="899"/>
      <c r="F3" s="899"/>
      <c r="G3" s="898"/>
      <c r="H3" s="898"/>
      <c r="I3" s="899"/>
      <c r="J3" s="899"/>
      <c r="K3" s="899"/>
      <c r="L3" s="899"/>
      <c r="M3" s="899"/>
      <c r="O3" s="900"/>
      <c r="P3" s="899"/>
      <c r="Q3" s="899"/>
      <c r="R3" s="899"/>
    </row>
    <row r="4" spans="1:20" ht="18.75">
      <c r="A4" s="901" t="s">
        <v>1172</v>
      </c>
      <c r="B4" s="898"/>
      <c r="C4" s="899"/>
      <c r="D4" s="899"/>
      <c r="E4" s="899"/>
      <c r="F4" s="899"/>
      <c r="G4" s="898"/>
      <c r="H4" s="898"/>
      <c r="I4" s="899"/>
      <c r="J4" s="899"/>
      <c r="K4" s="899"/>
      <c r="L4" s="899"/>
      <c r="M4" s="899"/>
      <c r="O4" s="900"/>
      <c r="P4" s="899"/>
      <c r="Q4" s="899"/>
      <c r="R4" s="899"/>
    </row>
    <row r="5" spans="1:20" ht="21">
      <c r="A5" s="902" t="s">
        <v>675</v>
      </c>
      <c r="B5" s="898"/>
      <c r="C5" s="899"/>
      <c r="D5" s="899"/>
      <c r="E5" s="899"/>
      <c r="F5" s="899"/>
      <c r="G5" s="898"/>
      <c r="H5" s="898"/>
      <c r="I5" s="899"/>
      <c r="J5" s="899"/>
      <c r="K5" s="899"/>
      <c r="L5" s="899"/>
      <c r="M5" s="899"/>
      <c r="O5" s="900"/>
      <c r="P5" s="899"/>
      <c r="Q5" s="899"/>
      <c r="R5" s="899"/>
    </row>
    <row r="6" spans="1:20" ht="18.75">
      <c r="A6" s="903"/>
      <c r="B6" s="904"/>
      <c r="C6" s="899"/>
      <c r="D6" s="899"/>
      <c r="E6" s="899"/>
      <c r="F6" s="899"/>
      <c r="G6" s="898"/>
      <c r="H6" s="898"/>
      <c r="I6" s="899"/>
      <c r="J6" s="899"/>
      <c r="K6" s="899"/>
      <c r="L6" s="899"/>
      <c r="M6" s="899"/>
      <c r="O6" s="900"/>
      <c r="P6" s="899"/>
      <c r="Q6" s="899"/>
      <c r="R6" s="899"/>
    </row>
    <row r="7" spans="1:20" ht="60.75">
      <c r="A7" s="905" t="s">
        <v>230</v>
      </c>
      <c r="B7" s="906" t="s">
        <v>231</v>
      </c>
      <c r="C7" s="733" t="s">
        <v>1170</v>
      </c>
      <c r="D7" s="733" t="s">
        <v>1173</v>
      </c>
      <c r="E7" s="733" t="s">
        <v>1171</v>
      </c>
      <c r="F7" s="907"/>
      <c r="G7" s="898"/>
      <c r="H7" s="898"/>
      <c r="I7" s="899"/>
      <c r="J7" s="899"/>
      <c r="K7" s="899"/>
      <c r="L7" s="899"/>
      <c r="M7" s="899"/>
      <c r="O7" s="900"/>
      <c r="P7" s="899"/>
      <c r="Q7" s="899"/>
      <c r="R7" s="899"/>
    </row>
    <row r="8" spans="1:20" ht="18.75">
      <c r="A8" s="970">
        <v>501</v>
      </c>
      <c r="B8" s="929" t="s">
        <v>232</v>
      </c>
      <c r="C8" s="909">
        <v>0</v>
      </c>
      <c r="D8" s="910">
        <v>54423.071549999993</v>
      </c>
      <c r="E8" s="910">
        <f t="shared" ref="E8:E19" si="0">C8-D8</f>
        <v>-54423.071549999993</v>
      </c>
      <c r="F8" s="911"/>
      <c r="G8" s="898"/>
      <c r="H8" s="898"/>
      <c r="I8" s="899"/>
      <c r="J8" s="899"/>
      <c r="K8" s="899"/>
      <c r="L8" s="899"/>
      <c r="M8" s="899"/>
      <c r="O8" s="900"/>
      <c r="P8" s="899"/>
      <c r="Q8" s="899"/>
      <c r="R8" s="899"/>
      <c r="S8" s="930"/>
      <c r="T8" s="930"/>
    </row>
    <row r="9" spans="1:20" ht="18.75">
      <c r="A9" s="970">
        <v>547</v>
      </c>
      <c r="B9" s="931" t="s">
        <v>233</v>
      </c>
      <c r="C9" s="909">
        <v>316564.37260764645</v>
      </c>
      <c r="D9" s="910">
        <v>487447.39150158141</v>
      </c>
      <c r="E9" s="910">
        <f t="shared" si="0"/>
        <v>-170883.01889393496</v>
      </c>
      <c r="F9" s="911"/>
      <c r="G9" s="898"/>
      <c r="H9" s="898"/>
      <c r="I9" s="899"/>
      <c r="J9" s="899"/>
      <c r="K9" s="899"/>
      <c r="L9" s="899"/>
      <c r="M9" s="899"/>
      <c r="O9" s="900"/>
      <c r="P9" s="899"/>
      <c r="Q9" s="899"/>
      <c r="R9" s="899"/>
      <c r="S9" s="932"/>
      <c r="T9" s="933"/>
    </row>
    <row r="10" spans="1:20" ht="18.75">
      <c r="A10" s="970" t="s">
        <v>244</v>
      </c>
      <c r="B10" s="931" t="s">
        <v>245</v>
      </c>
      <c r="C10" s="909">
        <v>89172.47</v>
      </c>
      <c r="D10" s="910">
        <v>79709.378699999987</v>
      </c>
      <c r="E10" s="910">
        <f t="shared" si="0"/>
        <v>9463.0913000000146</v>
      </c>
      <c r="F10" s="911"/>
      <c r="G10" s="898"/>
      <c r="H10" s="898"/>
      <c r="I10" s="899"/>
      <c r="J10" s="899"/>
      <c r="K10" s="899"/>
      <c r="L10" s="899"/>
      <c r="M10" s="899"/>
      <c r="O10" s="900"/>
      <c r="P10" s="899"/>
      <c r="Q10" s="899"/>
      <c r="R10" s="899"/>
      <c r="S10" s="934"/>
      <c r="T10" s="935"/>
    </row>
    <row r="11" spans="1:20" ht="18.75">
      <c r="A11" s="971" t="s">
        <v>234</v>
      </c>
      <c r="B11" s="931" t="s">
        <v>235</v>
      </c>
      <c r="C11" s="909">
        <v>342943.31103660655</v>
      </c>
      <c r="D11" s="910">
        <v>453065.54093707999</v>
      </c>
      <c r="E11" s="910">
        <f t="shared" si="0"/>
        <v>-110122.22990047344</v>
      </c>
      <c r="F11" s="911"/>
      <c r="G11" s="898"/>
      <c r="H11" s="898"/>
      <c r="I11" s="899"/>
      <c r="J11" s="899"/>
      <c r="K11" s="899"/>
      <c r="L11" s="899"/>
      <c r="M11" s="899"/>
      <c r="O11" s="900"/>
      <c r="P11" s="899"/>
      <c r="Q11" s="899"/>
      <c r="R11" s="899"/>
      <c r="S11" s="934"/>
      <c r="T11" s="935"/>
    </row>
    <row r="12" spans="1:20" ht="18.75">
      <c r="A12" s="971" t="s">
        <v>236</v>
      </c>
      <c r="B12" s="931" t="s">
        <v>237</v>
      </c>
      <c r="C12" s="909">
        <v>277975.89915173053</v>
      </c>
      <c r="D12" s="910">
        <v>85032.421922308029</v>
      </c>
      <c r="E12" s="910">
        <f t="shared" si="0"/>
        <v>192943.47722942248</v>
      </c>
      <c r="F12" s="911"/>
      <c r="G12" s="898"/>
      <c r="H12" s="898"/>
      <c r="I12" s="899"/>
      <c r="J12" s="899"/>
      <c r="K12" s="899"/>
      <c r="L12" s="899"/>
      <c r="M12" s="899"/>
      <c r="O12" s="900"/>
      <c r="P12" s="899"/>
      <c r="Q12" s="899"/>
      <c r="R12" s="899"/>
      <c r="S12" s="932"/>
      <c r="T12" s="933"/>
    </row>
    <row r="13" spans="1:20" ht="18.75">
      <c r="A13" s="970">
        <v>555</v>
      </c>
      <c r="B13" s="931" t="s">
        <v>238</v>
      </c>
      <c r="C13" s="909">
        <v>714452.67346877535</v>
      </c>
      <c r="D13" s="910">
        <v>463028.65252322133</v>
      </c>
      <c r="E13" s="910">
        <f t="shared" si="0"/>
        <v>251424.02094555402</v>
      </c>
      <c r="F13" s="911"/>
      <c r="G13" s="898"/>
      <c r="H13" s="898"/>
      <c r="I13" s="899"/>
      <c r="J13" s="899"/>
      <c r="K13" s="899"/>
      <c r="L13" s="899"/>
      <c r="M13" s="899"/>
      <c r="O13" s="900"/>
      <c r="P13" s="899"/>
      <c r="Q13" s="899"/>
      <c r="R13" s="899"/>
      <c r="S13" s="934"/>
      <c r="T13" s="935"/>
    </row>
    <row r="14" spans="1:20" ht="18.75">
      <c r="A14" s="970">
        <v>447</v>
      </c>
      <c r="B14" s="931" t="s">
        <v>239</v>
      </c>
      <c r="C14" s="909">
        <v>-250631.52799999999</v>
      </c>
      <c r="D14" s="910">
        <v>-491570.73779743654</v>
      </c>
      <c r="E14" s="910">
        <f t="shared" si="0"/>
        <v>240939.20979743655</v>
      </c>
      <c r="F14" s="911"/>
      <c r="G14" s="898"/>
      <c r="H14" s="898"/>
      <c r="I14" s="899"/>
      <c r="J14" s="899"/>
      <c r="K14" s="899"/>
      <c r="L14" s="899"/>
      <c r="M14" s="899"/>
      <c r="O14" s="900"/>
      <c r="P14" s="899"/>
      <c r="Q14" s="899"/>
      <c r="R14" s="899"/>
      <c r="S14" s="932"/>
      <c r="T14" s="933"/>
    </row>
    <row r="15" spans="1:20" ht="18.75">
      <c r="A15" s="971">
        <v>565</v>
      </c>
      <c r="B15" s="931" t="s">
        <v>240</v>
      </c>
      <c r="C15" s="909">
        <v>229979.69028594295</v>
      </c>
      <c r="D15" s="910">
        <v>169429.069240474</v>
      </c>
      <c r="E15" s="910">
        <f t="shared" si="0"/>
        <v>60550.621045468957</v>
      </c>
      <c r="F15" s="911"/>
      <c r="G15" s="898"/>
      <c r="H15" s="898"/>
      <c r="I15" s="899"/>
      <c r="J15" s="899"/>
      <c r="K15" s="899"/>
      <c r="L15" s="899"/>
      <c r="M15" s="899"/>
      <c r="O15" s="900"/>
      <c r="P15" s="899"/>
      <c r="Q15" s="899"/>
      <c r="R15" s="899"/>
      <c r="S15" s="934"/>
      <c r="T15" s="935"/>
    </row>
    <row r="16" spans="1:20" ht="18.75">
      <c r="A16" s="971">
        <v>456</v>
      </c>
      <c r="B16" s="931" t="s">
        <v>241</v>
      </c>
      <c r="C16" s="909">
        <v>-67515.193328701032</v>
      </c>
      <c r="D16" s="910">
        <v>-117968.88309120078</v>
      </c>
      <c r="E16" s="910">
        <f t="shared" si="0"/>
        <v>50453.689762499751</v>
      </c>
      <c r="F16" s="911"/>
      <c r="G16" s="898"/>
      <c r="H16" s="898"/>
      <c r="I16" s="899"/>
      <c r="J16" s="899"/>
      <c r="K16" s="899"/>
      <c r="L16" s="899"/>
      <c r="M16" s="899"/>
      <c r="O16" s="900"/>
      <c r="P16" s="899"/>
      <c r="Q16" s="899"/>
      <c r="R16" s="899"/>
      <c r="S16" s="934"/>
      <c r="T16" s="935"/>
    </row>
    <row r="17" spans="1:20" ht="18.75">
      <c r="A17" s="971" t="s">
        <v>699</v>
      </c>
      <c r="B17" s="931" t="s">
        <v>700</v>
      </c>
      <c r="C17" s="909">
        <v>19082.769339663741</v>
      </c>
      <c r="D17" s="910">
        <v>16618.234449275365</v>
      </c>
      <c r="E17" s="910">
        <f t="shared" si="0"/>
        <v>2464.5348903883751</v>
      </c>
      <c r="F17" s="911"/>
      <c r="G17" s="898"/>
      <c r="H17" s="898"/>
      <c r="I17" s="899"/>
      <c r="J17" s="899"/>
      <c r="K17" s="899"/>
      <c r="L17" s="899"/>
      <c r="M17" s="899"/>
      <c r="O17" s="900"/>
      <c r="P17" s="899"/>
      <c r="Q17" s="899"/>
      <c r="R17" s="899"/>
      <c r="S17" s="934"/>
      <c r="T17" s="935"/>
    </row>
    <row r="18" spans="1:20" s="941" customFormat="1" ht="19.5" thickBot="1">
      <c r="A18" s="972">
        <v>557</v>
      </c>
      <c r="B18" s="936" t="s">
        <v>242</v>
      </c>
      <c r="C18" s="937">
        <v>23662.411399589055</v>
      </c>
      <c r="D18" s="938">
        <v>22547.353272656848</v>
      </c>
      <c r="E18" s="938">
        <f t="shared" si="0"/>
        <v>1115.0581269322065</v>
      </c>
      <c r="F18" s="939"/>
      <c r="G18" s="898"/>
      <c r="H18" s="898"/>
      <c r="I18" s="899"/>
      <c r="J18" s="899"/>
      <c r="K18" s="899"/>
      <c r="L18" s="899"/>
      <c r="M18" s="899"/>
      <c r="N18" s="895"/>
      <c r="O18" s="900"/>
      <c r="P18" s="899"/>
      <c r="Q18" s="899"/>
      <c r="R18" s="899"/>
      <c r="S18" s="940"/>
      <c r="T18" s="939"/>
    </row>
    <row r="19" spans="1:20" s="949" customFormat="1" ht="19.5" thickTop="1">
      <c r="A19" s="942"/>
      <c r="B19" s="943" t="s">
        <v>1174</v>
      </c>
      <c r="C19" s="944">
        <f>SUM(C8:C18)</f>
        <v>1695686.8759612539</v>
      </c>
      <c r="D19" s="944">
        <f>SUM(D8:D18)</f>
        <v>1221761.4932079592</v>
      </c>
      <c r="E19" s="945">
        <f t="shared" si="0"/>
        <v>473925.38275329466</v>
      </c>
      <c r="F19" s="946"/>
      <c r="G19" s="898"/>
      <c r="H19" s="898"/>
      <c r="I19" s="899"/>
      <c r="J19" s="899"/>
      <c r="K19" s="899"/>
      <c r="L19" s="899"/>
      <c r="M19" s="899"/>
      <c r="N19" s="895"/>
      <c r="O19" s="900"/>
      <c r="P19" s="899"/>
      <c r="Q19" s="899"/>
      <c r="R19" s="899"/>
      <c r="S19" s="947"/>
      <c r="T19" s="948"/>
    </row>
    <row r="20" spans="1:20" s="952" customFormat="1" ht="19.5" thickBot="1">
      <c r="A20" s="1033" t="s">
        <v>1175</v>
      </c>
      <c r="B20" s="950" t="s">
        <v>1176</v>
      </c>
      <c r="C20" s="909">
        <v>235338.70766571519</v>
      </c>
      <c r="D20" s="910"/>
      <c r="E20" s="910">
        <f>C20-D20</f>
        <v>235338.70766571519</v>
      </c>
      <c r="F20" s="911"/>
      <c r="G20" s="898"/>
      <c r="H20" s="898"/>
      <c r="I20" s="899"/>
      <c r="J20" s="899"/>
      <c r="K20" s="899"/>
      <c r="L20" s="899"/>
      <c r="M20" s="899"/>
      <c r="N20" s="895"/>
      <c r="O20" s="900"/>
      <c r="P20" s="899"/>
      <c r="Q20" s="899"/>
      <c r="R20" s="899"/>
      <c r="S20" s="951"/>
      <c r="T20" s="911"/>
    </row>
    <row r="21" spans="1:20" s="961" customFormat="1" ht="19.5" thickTop="1">
      <c r="A21" s="953"/>
      <c r="B21" s="954" t="s">
        <v>1177</v>
      </c>
      <c r="C21" s="955">
        <f>C19+C20</f>
        <v>1931025.583626969</v>
      </c>
      <c r="D21" s="956">
        <f>D19+D20</f>
        <v>1221761.4932079592</v>
      </c>
      <c r="E21" s="957">
        <f>C21-D21</f>
        <v>709264.09041900979</v>
      </c>
      <c r="F21" s="958"/>
      <c r="G21" s="898"/>
      <c r="H21" s="898"/>
      <c r="I21" s="899"/>
      <c r="J21" s="899"/>
      <c r="K21" s="899"/>
      <c r="L21" s="899"/>
      <c r="M21" s="899"/>
      <c r="N21" s="895"/>
      <c r="O21" s="900"/>
      <c r="P21" s="899"/>
      <c r="Q21" s="899"/>
      <c r="R21" s="899"/>
      <c r="S21" s="959"/>
      <c r="T21" s="960"/>
    </row>
    <row r="22" spans="1:20" ht="18.75">
      <c r="A22" s="908"/>
      <c r="B22" s="126"/>
      <c r="C22" s="912"/>
      <c r="D22" s="962"/>
      <c r="E22" s="963">
        <f>E21/D21</f>
        <v>0.58052581814205539</v>
      </c>
      <c r="F22" s="913"/>
      <c r="G22" s="898"/>
      <c r="H22" s="898"/>
      <c r="I22" s="899"/>
      <c r="J22" s="899"/>
      <c r="K22" s="899"/>
      <c r="L22" s="899"/>
      <c r="M22" s="899"/>
      <c r="O22" s="900"/>
      <c r="P22" s="899"/>
      <c r="Q22" s="899"/>
      <c r="R22" s="899"/>
    </row>
    <row r="23" spans="1:20">
      <c r="C23" s="914"/>
      <c r="D23" s="914"/>
      <c r="E23" s="915"/>
      <c r="F23" s="915"/>
    </row>
    <row r="24" spans="1:20" ht="15">
      <c r="A24" s="916" t="s">
        <v>1178</v>
      </c>
      <c r="C24" s="917"/>
      <c r="D24" s="917"/>
      <c r="E24" s="918"/>
      <c r="F24" s="918"/>
      <c r="I24" s="919"/>
      <c r="J24" s="919"/>
      <c r="K24" s="919"/>
      <c r="L24" s="919"/>
      <c r="M24" s="919"/>
      <c r="N24" s="919"/>
      <c r="O24" s="919"/>
      <c r="P24" s="919"/>
      <c r="Q24" s="919"/>
      <c r="R24" s="919"/>
    </row>
    <row r="25" spans="1:20" ht="15">
      <c r="A25" s="916" t="s">
        <v>1179</v>
      </c>
      <c r="C25" s="917"/>
      <c r="D25" s="917"/>
      <c r="E25" s="918"/>
      <c r="F25" s="918"/>
      <c r="I25" s="919"/>
      <c r="J25" s="919"/>
      <c r="K25" s="919"/>
      <c r="L25" s="919"/>
      <c r="M25" s="919"/>
      <c r="N25" s="919"/>
      <c r="O25" s="919"/>
      <c r="P25" s="919"/>
      <c r="Q25" s="919"/>
      <c r="R25" s="919"/>
    </row>
    <row r="26" spans="1:20" ht="15">
      <c r="A26" s="916" t="s">
        <v>1224</v>
      </c>
      <c r="B26" s="869"/>
      <c r="C26" s="920"/>
      <c r="D26" s="920"/>
      <c r="E26" s="920"/>
      <c r="F26" s="920"/>
      <c r="G26" s="921"/>
      <c r="H26" s="922"/>
      <c r="I26" s="919"/>
      <c r="J26" s="919"/>
      <c r="K26" s="919"/>
      <c r="L26" s="919"/>
      <c r="M26" s="919"/>
      <c r="N26" s="919"/>
      <c r="O26" s="919"/>
      <c r="P26" s="919"/>
      <c r="Q26" s="919"/>
      <c r="R26" s="919"/>
    </row>
    <row r="27" spans="1:20" ht="15">
      <c r="A27" s="916" t="s">
        <v>1225</v>
      </c>
      <c r="B27" s="869"/>
      <c r="C27" s="869"/>
      <c r="D27" s="923"/>
      <c r="E27" s="869"/>
      <c r="F27" s="869"/>
      <c r="G27" s="919"/>
      <c r="H27" s="919"/>
      <c r="I27" s="919"/>
      <c r="J27" s="919"/>
      <c r="K27" s="919"/>
      <c r="L27" s="919"/>
      <c r="M27" s="919"/>
      <c r="N27" s="919"/>
      <c r="O27" s="919"/>
      <c r="P27" s="919"/>
      <c r="Q27" s="919"/>
      <c r="R27" s="919"/>
    </row>
    <row r="28" spans="1:20">
      <c r="A28" s="924"/>
      <c r="B28" s="925"/>
      <c r="C28" s="926"/>
      <c r="D28" s="926"/>
      <c r="G28" s="925"/>
      <c r="H28" s="925"/>
      <c r="I28" s="927"/>
      <c r="J28" s="927"/>
      <c r="K28" s="927"/>
      <c r="L28" s="927"/>
      <c r="M28" s="927"/>
      <c r="N28" s="927"/>
      <c r="O28" s="927"/>
      <c r="P28" s="927"/>
      <c r="Q28" s="927"/>
      <c r="R28" s="927"/>
    </row>
    <row r="29" spans="1:20">
      <c r="A29" s="1093" t="s">
        <v>1223</v>
      </c>
      <c r="B29" s="925"/>
      <c r="C29" s="927"/>
      <c r="D29" s="927"/>
      <c r="G29" s="925"/>
      <c r="H29" s="925"/>
      <c r="I29" s="927"/>
      <c r="J29" s="927"/>
      <c r="K29" s="927"/>
      <c r="L29" s="927"/>
      <c r="M29" s="927"/>
      <c r="N29" s="927"/>
      <c r="O29" s="927"/>
      <c r="P29" s="927"/>
      <c r="Q29" s="927"/>
      <c r="R29" s="927"/>
    </row>
    <row r="30" spans="1:20">
      <c r="A30" s="924"/>
      <c r="B30" s="925"/>
      <c r="C30" s="927"/>
      <c r="D30" s="927"/>
      <c r="G30" s="925"/>
      <c r="H30" s="925"/>
      <c r="I30" s="927"/>
      <c r="J30" s="927"/>
      <c r="K30" s="927"/>
      <c r="L30" s="927"/>
      <c r="M30" s="927"/>
      <c r="N30" s="927"/>
      <c r="O30" s="927"/>
      <c r="P30" s="927"/>
      <c r="Q30" s="927"/>
      <c r="R30" s="927"/>
    </row>
    <row r="31" spans="1:20">
      <c r="A31" s="924"/>
      <c r="B31" s="925"/>
      <c r="C31" s="927"/>
      <c r="D31" s="927"/>
      <c r="G31" s="925"/>
      <c r="H31" s="925"/>
      <c r="I31" s="927"/>
      <c r="J31" s="927"/>
      <c r="K31" s="927"/>
      <c r="L31" s="927"/>
      <c r="M31" s="927"/>
      <c r="N31" s="927"/>
      <c r="O31" s="927"/>
      <c r="P31" s="927"/>
      <c r="Q31" s="927"/>
      <c r="R31" s="927"/>
    </row>
    <row r="32" spans="1:20">
      <c r="A32" s="924"/>
      <c r="B32" s="925"/>
      <c r="C32" s="927"/>
      <c r="D32" s="927"/>
      <c r="G32" s="925"/>
      <c r="H32" s="925"/>
      <c r="I32" s="927"/>
      <c r="J32" s="927"/>
      <c r="K32" s="927"/>
      <c r="L32" s="927"/>
      <c r="M32" s="927"/>
      <c r="N32" s="927"/>
      <c r="O32" s="927"/>
      <c r="P32" s="927"/>
      <c r="Q32" s="927"/>
      <c r="R32" s="927"/>
    </row>
    <row r="33" spans="1:18">
      <c r="A33" s="924"/>
      <c r="B33" s="925"/>
      <c r="C33" s="927"/>
      <c r="D33" s="964"/>
      <c r="G33" s="925"/>
      <c r="H33" s="925"/>
      <c r="I33" s="965"/>
      <c r="J33" s="965"/>
      <c r="K33" s="965"/>
      <c r="L33" s="965"/>
      <c r="M33" s="965"/>
      <c r="N33" s="965"/>
      <c r="O33" s="965"/>
      <c r="P33" s="965"/>
      <c r="Q33" s="965"/>
      <c r="R33" s="965"/>
    </row>
    <row r="34" spans="1:18">
      <c r="A34" s="966"/>
      <c r="B34" s="925"/>
      <c r="C34" s="927"/>
      <c r="D34" s="927"/>
      <c r="G34" s="925"/>
      <c r="H34" s="925"/>
      <c r="I34" s="927"/>
      <c r="J34" s="927"/>
      <c r="K34" s="927"/>
      <c r="L34" s="927"/>
      <c r="M34" s="927"/>
      <c r="N34" s="927"/>
      <c r="O34" s="927"/>
      <c r="P34" s="927"/>
      <c r="Q34" s="927"/>
      <c r="R34" s="927"/>
    </row>
    <row r="35" spans="1:18">
      <c r="C35" s="927"/>
      <c r="D35" s="927"/>
      <c r="I35" s="967"/>
      <c r="J35" s="967"/>
      <c r="K35" s="967"/>
      <c r="L35" s="967"/>
      <c r="M35" s="967"/>
      <c r="N35" s="967"/>
      <c r="O35" s="967"/>
      <c r="P35" s="967"/>
      <c r="Q35" s="967"/>
      <c r="R35" s="967"/>
    </row>
    <row r="36" spans="1:18">
      <c r="A36" s="966"/>
      <c r="B36" s="925"/>
      <c r="C36" s="927"/>
      <c r="D36" s="927"/>
      <c r="G36" s="925"/>
      <c r="H36" s="925"/>
      <c r="I36" s="968"/>
      <c r="J36" s="968"/>
      <c r="K36" s="968"/>
      <c r="L36" s="968"/>
      <c r="M36" s="968"/>
      <c r="N36" s="968"/>
      <c r="O36" s="968"/>
      <c r="P36" s="968"/>
      <c r="Q36" s="968"/>
      <c r="R36" s="968"/>
    </row>
    <row r="37" spans="1:18">
      <c r="A37" s="966"/>
      <c r="B37" s="925"/>
      <c r="C37" s="967"/>
      <c r="D37" s="967"/>
      <c r="G37" s="925"/>
      <c r="H37" s="925"/>
      <c r="I37" s="968"/>
      <c r="J37" s="968"/>
      <c r="K37" s="968"/>
      <c r="L37" s="968"/>
      <c r="M37" s="968"/>
      <c r="N37" s="968"/>
      <c r="O37" s="968"/>
      <c r="P37" s="968"/>
      <c r="Q37" s="968"/>
      <c r="R37" s="968"/>
    </row>
    <row r="38" spans="1:18">
      <c r="C38" s="968"/>
      <c r="D38" s="968"/>
    </row>
    <row r="39" spans="1:18">
      <c r="C39" s="968"/>
      <c r="D39" s="968"/>
    </row>
    <row r="40" spans="1:18">
      <c r="C40" s="969"/>
      <c r="D40" s="969"/>
    </row>
  </sheetData>
  <pageMargins left="0.7" right="0.7" top="0.75" bottom="0.75" header="0.3" footer="0.3"/>
  <customProperties>
    <customPr name="_pios_id" r:id="rId1"/>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79998168889431442"/>
  </sheetPr>
  <dimension ref="A1:W3953"/>
  <sheetViews>
    <sheetView zoomScale="85" zoomScaleNormal="85" workbookViewId="0">
      <selection activeCell="M45" sqref="M45"/>
    </sheetView>
  </sheetViews>
  <sheetFormatPr defaultColWidth="8.85546875" defaultRowHeight="12.75"/>
  <cols>
    <col min="1" max="1" width="59.5703125" style="305" customWidth="1"/>
    <col min="2" max="2" width="14.85546875" style="305" customWidth="1"/>
    <col min="3" max="3" width="13.140625" style="299" customWidth="1"/>
    <col min="4" max="4" width="13.7109375" style="299" customWidth="1"/>
    <col min="5" max="5" width="13.28515625" style="299" bestFit="1" customWidth="1"/>
    <col min="6" max="6" width="14" style="299" bestFit="1" customWidth="1"/>
    <col min="7" max="7" width="13.85546875" style="299" customWidth="1"/>
    <col min="8" max="8" width="13.42578125" style="299" customWidth="1"/>
    <col min="9" max="9" width="14.5703125" style="299" customWidth="1"/>
    <col min="10" max="10" width="14.140625" style="299" customWidth="1"/>
    <col min="11" max="11" width="14.85546875" style="299" customWidth="1"/>
    <col min="12" max="13" width="11.7109375" style="299" bestFit="1" customWidth="1"/>
    <col min="14" max="14" width="13.85546875" style="299" bestFit="1" customWidth="1"/>
    <col min="15" max="15" width="13" style="299" customWidth="1"/>
    <col min="16" max="16" width="12.28515625" style="299" customWidth="1"/>
    <col min="17" max="17" width="14.85546875" style="299" customWidth="1"/>
    <col min="18" max="18" width="17.42578125" style="299" customWidth="1"/>
    <col min="19" max="19" width="97.28515625" style="299" customWidth="1"/>
    <col min="20" max="20" width="6" style="299" customWidth="1"/>
    <col min="21" max="21" width="10.7109375" style="299" bestFit="1" customWidth="1"/>
    <col min="22" max="22" width="44" style="299" bestFit="1" customWidth="1"/>
    <col min="23" max="23" width="14" style="299" bestFit="1" customWidth="1"/>
    <col min="24" max="24" width="4.85546875" style="299" bestFit="1" customWidth="1"/>
    <col min="25" max="16384" width="8.85546875" style="299"/>
  </cols>
  <sheetData>
    <row r="1" spans="1:23" ht="18">
      <c r="A1" s="356" t="s">
        <v>913</v>
      </c>
      <c r="C1" s="599"/>
      <c r="G1" s="598"/>
      <c r="I1" s="398"/>
    </row>
    <row r="2" spans="1:23" ht="18">
      <c r="C2" s="596"/>
      <c r="H2" s="597"/>
    </row>
    <row r="3" spans="1:23" ht="15.75">
      <c r="A3" s="384"/>
      <c r="B3" s="384"/>
      <c r="C3" s="596"/>
      <c r="E3" s="305"/>
      <c r="F3" s="431"/>
      <c r="G3" s="431"/>
      <c r="H3" s="431"/>
      <c r="I3" s="431"/>
      <c r="J3" s="431"/>
      <c r="K3" s="431"/>
      <c r="L3" s="431"/>
      <c r="M3" s="431"/>
      <c r="N3" s="431"/>
      <c r="O3" s="431"/>
      <c r="P3" s="431"/>
      <c r="Q3" s="431"/>
      <c r="R3" s="431"/>
      <c r="S3" s="363"/>
    </row>
    <row r="4" spans="1:23">
      <c r="A4" s="384"/>
      <c r="B4" s="433">
        <f>'Summary normalization'!B4</f>
        <v>44927</v>
      </c>
      <c r="C4" s="433">
        <f>'Summary normalization'!C4</f>
        <v>44958</v>
      </c>
      <c r="D4" s="433">
        <f>'Summary normalization'!D4</f>
        <v>44986</v>
      </c>
      <c r="E4" s="433">
        <f>'Summary normalization'!E4</f>
        <v>45017</v>
      </c>
      <c r="F4" s="433">
        <f>'Summary normalization'!F4</f>
        <v>45047</v>
      </c>
      <c r="G4" s="433">
        <f>'Summary normalization'!G4</f>
        <v>45078</v>
      </c>
      <c r="H4" s="433">
        <f>'Summary normalization'!H4</f>
        <v>44743</v>
      </c>
      <c r="I4" s="433">
        <f>'Summary normalization'!I4</f>
        <v>44774</v>
      </c>
      <c r="J4" s="433">
        <f>'Summary normalization'!J4</f>
        <v>44805</v>
      </c>
      <c r="K4" s="433">
        <f>'Summary normalization'!K4</f>
        <v>44835</v>
      </c>
      <c r="L4" s="433">
        <f>'Summary normalization'!L4</f>
        <v>44866</v>
      </c>
      <c r="M4" s="433">
        <f>'Summary normalization'!M4</f>
        <v>44896</v>
      </c>
      <c r="N4" s="595" t="s">
        <v>60</v>
      </c>
      <c r="O4" s="594"/>
      <c r="P4" s="594"/>
      <c r="Q4" s="594"/>
      <c r="R4" s="594"/>
      <c r="S4" s="363"/>
    </row>
    <row r="5" spans="1:23" ht="15" customHeight="1">
      <c r="A5" s="367" t="s">
        <v>912</v>
      </c>
      <c r="B5" s="592">
        <f>'Schedule_B 2023'!F37+'Schedule_B 2023'!F38</f>
        <v>-8134841.871294247</v>
      </c>
      <c r="C5" s="592">
        <f>'Schedule_B 2023'!G38</f>
        <v>2805137.347407497</v>
      </c>
      <c r="D5" s="592">
        <f>'Schedule_B 2023'!H38</f>
        <v>-7570988.9894847423</v>
      </c>
      <c r="E5" s="592">
        <f>'Schedule_B 2023'!I38</f>
        <v>-14624902.77524586</v>
      </c>
      <c r="F5" s="592">
        <f>'Schedule_B 2023'!J38</f>
        <v>2769768.9814760289</v>
      </c>
      <c r="G5" s="593">
        <f>'Schedule_B 2023'!K38</f>
        <v>12688874.850055294</v>
      </c>
      <c r="H5" s="592">
        <f>'Schedule_B 2022'!L35</f>
        <v>1059867.1381617731</v>
      </c>
      <c r="I5" s="592">
        <f>'Schedule_B 2022'!M35</f>
        <v>1251155.0261015275</v>
      </c>
      <c r="J5" s="592">
        <f>'Schedule_B 2022'!N35</f>
        <v>-16344664.079843404</v>
      </c>
      <c r="K5" s="592">
        <f>'Schedule_B 2022'!O35</f>
        <v>11931549.362259213</v>
      </c>
      <c r="L5" s="592">
        <f>'Schedule_B 2022'!P35</f>
        <v>17651189.099766225</v>
      </c>
      <c r="M5" s="592">
        <f>'Schedule_B 2022'!Q35</f>
        <v>68820430.068430305</v>
      </c>
      <c r="N5" s="571">
        <f>SUM(B5:M5)</f>
        <v>72302574.157789618</v>
      </c>
      <c r="O5" s="591" t="s">
        <v>911</v>
      </c>
      <c r="P5" s="583"/>
      <c r="Q5" s="583"/>
      <c r="R5" s="583"/>
      <c r="S5" s="363"/>
    </row>
    <row r="6" spans="1:23" ht="15" customHeight="1">
      <c r="A6" s="367" t="s">
        <v>910</v>
      </c>
      <c r="B6" s="580">
        <f>M6+B5</f>
        <v>76234684.743581399</v>
      </c>
      <c r="C6" s="580">
        <f>B6+C5</f>
        <v>79039822.090988889</v>
      </c>
      <c r="D6" s="580">
        <f>C6+D5</f>
        <v>71468833.101504147</v>
      </c>
      <c r="E6" s="580">
        <f>D6+E5</f>
        <v>56843930.326258287</v>
      </c>
      <c r="F6" s="580">
        <f>E6+F5</f>
        <v>59613699.307734318</v>
      </c>
      <c r="G6" s="580">
        <f>F6+G5</f>
        <v>72302574.157789618</v>
      </c>
      <c r="H6" s="579">
        <f>H5</f>
        <v>1059867.1381617731</v>
      </c>
      <c r="I6" s="579">
        <f>SUM($H5:I5)</f>
        <v>2311022.1642633006</v>
      </c>
      <c r="J6" s="579">
        <f>SUM($H5:J5)</f>
        <v>-14033641.915580103</v>
      </c>
      <c r="K6" s="579">
        <f>SUM($H5:K5)</f>
        <v>-2102092.5533208903</v>
      </c>
      <c r="L6" s="579">
        <f>SUM($H5:L5)</f>
        <v>15549096.546445334</v>
      </c>
      <c r="M6" s="579">
        <f>SUM($H5:M5)</f>
        <v>84369526.614875644</v>
      </c>
      <c r="N6" s="590">
        <f>G6</f>
        <v>72302574.157789618</v>
      </c>
      <c r="O6" s="572" t="s">
        <v>901</v>
      </c>
      <c r="P6" s="583"/>
      <c r="Q6" s="583"/>
      <c r="R6" s="583"/>
      <c r="S6" s="363"/>
    </row>
    <row r="7" spans="1:23" ht="8.4499999999999993" customHeight="1">
      <c r="A7" s="367"/>
      <c r="B7" s="569"/>
      <c r="C7" s="569"/>
      <c r="D7" s="569"/>
      <c r="E7" s="569"/>
      <c r="F7" s="569"/>
      <c r="G7" s="569"/>
      <c r="H7" s="569"/>
      <c r="I7" s="569"/>
      <c r="J7" s="569"/>
      <c r="K7" s="569"/>
      <c r="L7" s="569"/>
      <c r="M7" s="569"/>
      <c r="N7" s="571"/>
      <c r="O7" s="583"/>
      <c r="P7" s="583"/>
      <c r="Q7" s="583"/>
      <c r="R7" s="583"/>
      <c r="S7" s="363"/>
    </row>
    <row r="8" spans="1:23" ht="15" customHeight="1">
      <c r="A8" s="588"/>
      <c r="B8" s="587"/>
      <c r="C8" s="587"/>
      <c r="D8" s="587"/>
      <c r="E8" s="587"/>
      <c r="F8" s="587"/>
      <c r="G8" s="587"/>
      <c r="H8" s="587"/>
      <c r="I8" s="587"/>
      <c r="J8" s="587"/>
      <c r="K8" s="587"/>
      <c r="L8" s="587"/>
      <c r="M8" s="587"/>
      <c r="N8" s="589"/>
      <c r="O8" s="583"/>
      <c r="P8" s="583"/>
      <c r="Q8" s="583"/>
      <c r="R8" s="583"/>
      <c r="S8" s="363"/>
    </row>
    <row r="9" spans="1:23" ht="15" customHeight="1">
      <c r="A9" s="588"/>
      <c r="B9" s="587"/>
      <c r="C9" s="587"/>
      <c r="D9" s="587"/>
      <c r="E9" s="587"/>
      <c r="F9" s="587"/>
      <c r="G9" s="587"/>
      <c r="H9" s="587"/>
      <c r="I9" s="587"/>
      <c r="J9" s="587"/>
      <c r="K9" s="587"/>
      <c r="L9" s="587"/>
      <c r="M9" s="587"/>
      <c r="N9" s="589"/>
      <c r="O9" s="583"/>
      <c r="P9" s="583"/>
      <c r="Q9" s="583"/>
      <c r="R9" s="583"/>
      <c r="S9" s="363"/>
    </row>
    <row r="10" spans="1:23" ht="15" customHeight="1">
      <c r="A10" s="588"/>
      <c r="B10" s="587"/>
      <c r="C10" s="587"/>
      <c r="D10" s="587"/>
      <c r="E10" s="587"/>
      <c r="F10" s="587"/>
      <c r="G10" s="587"/>
      <c r="H10" s="587"/>
      <c r="I10" s="587"/>
      <c r="J10" s="587"/>
      <c r="K10" s="587"/>
      <c r="L10" s="587"/>
      <c r="M10" s="587"/>
      <c r="N10" s="589"/>
      <c r="O10" s="583"/>
      <c r="P10" s="583"/>
      <c r="Q10" s="583"/>
      <c r="R10" s="583"/>
      <c r="S10" s="363"/>
    </row>
    <row r="11" spans="1:23" ht="8.4499999999999993" customHeight="1">
      <c r="A11" s="588"/>
      <c r="B11" s="587"/>
      <c r="C11" s="587"/>
      <c r="D11" s="587"/>
      <c r="E11" s="587"/>
      <c r="F11" s="587"/>
      <c r="G11" s="587"/>
      <c r="H11" s="587"/>
      <c r="I11" s="587"/>
      <c r="J11" s="587"/>
      <c r="K11" s="587"/>
      <c r="L11" s="587"/>
      <c r="M11" s="587"/>
      <c r="N11" s="589"/>
      <c r="O11" s="583"/>
      <c r="P11" s="583"/>
      <c r="Q11" s="583"/>
      <c r="R11" s="583"/>
      <c r="S11" s="363"/>
    </row>
    <row r="12" spans="1:23" ht="15" customHeight="1">
      <c r="A12" s="588"/>
      <c r="B12" s="587"/>
      <c r="C12" s="587"/>
      <c r="D12" s="587"/>
      <c r="E12" s="587"/>
      <c r="F12" s="587"/>
      <c r="G12" s="587"/>
      <c r="H12" s="587"/>
      <c r="I12" s="587"/>
      <c r="J12" s="587"/>
      <c r="K12" s="587"/>
      <c r="L12" s="587"/>
      <c r="M12" s="587"/>
      <c r="N12" s="586">
        <f>+C40</f>
        <v>-69842283.5</v>
      </c>
      <c r="O12" s="572" t="s">
        <v>901</v>
      </c>
      <c r="P12" s="583"/>
      <c r="Q12" s="583"/>
      <c r="R12" s="583"/>
      <c r="S12" s="363"/>
    </row>
    <row r="13" spans="1:23" ht="15" customHeight="1">
      <c r="A13" s="585"/>
      <c r="B13" s="584"/>
      <c r="C13" s="584"/>
      <c r="D13" s="584"/>
      <c r="E13" s="584"/>
      <c r="F13" s="584"/>
      <c r="G13" s="584">
        <f>+G9*0.5</f>
        <v>0</v>
      </c>
      <c r="H13" s="584">
        <f>+G10*0.9</f>
        <v>0</v>
      </c>
      <c r="I13" s="584">
        <f>+H13+G13</f>
        <v>0</v>
      </c>
      <c r="J13" s="584"/>
      <c r="K13" s="584"/>
      <c r="L13" s="584"/>
      <c r="M13" s="584"/>
      <c r="N13" s="571"/>
      <c r="O13" s="583"/>
      <c r="P13" s="583"/>
      <c r="Q13" s="583"/>
      <c r="R13" s="583"/>
      <c r="S13" s="363"/>
    </row>
    <row r="14" spans="1:23" ht="15" customHeight="1">
      <c r="A14" s="367"/>
      <c r="B14" s="569"/>
      <c r="C14" s="569"/>
      <c r="D14" s="569"/>
      <c r="E14" s="569"/>
      <c r="F14" s="569"/>
      <c r="G14" s="569"/>
      <c r="H14" s="569"/>
      <c r="I14" s="569"/>
      <c r="J14" s="569"/>
      <c r="K14" s="569"/>
      <c r="L14" s="569"/>
      <c r="M14" s="569"/>
      <c r="N14" s="571"/>
      <c r="O14" s="583"/>
      <c r="P14" s="583"/>
      <c r="Q14" s="583"/>
      <c r="R14" s="583"/>
      <c r="S14" s="363"/>
    </row>
    <row r="15" spans="1:23" ht="15.6" customHeight="1">
      <c r="A15" s="367" t="s">
        <v>909</v>
      </c>
      <c r="B15" s="581">
        <f>'Summary normalization'!B8*(1-(('Schedule_B 2023'!$D$37*10/31)+('Schedule_B 2023'!$D$38*21/31)))</f>
        <v>-19051388.732295826</v>
      </c>
      <c r="C15" s="581">
        <f>'Summary normalization'!C8*(1-'Schedule_B 2023'!$D$38)</f>
        <v>-2482033.8515869388</v>
      </c>
      <c r="D15" s="581">
        <f>'Summary normalization'!D8*(1-'Schedule_B 2023'!$D$38)</f>
        <v>-9291136.4946195912</v>
      </c>
      <c r="E15" s="581">
        <f>'Summary normalization'!E8*(1-'Schedule_B 2023'!$D$38)</f>
        <v>-12596606.825212246</v>
      </c>
      <c r="F15" s="581">
        <f>'Summary normalization'!F8*(1-'Schedule_B 2023'!$D$38)</f>
        <v>-4149059.9624736314</v>
      </c>
      <c r="G15" s="582">
        <f>'Summary normalization'!G8*(1-'Schedule_B 2023'!$D$38)</f>
        <v>-12952995.907229127</v>
      </c>
      <c r="H15" s="581">
        <f>'Summary normalization'!H8*(1-'Schedule_B 2022'!$D$35)</f>
        <v>128231.89078106689</v>
      </c>
      <c r="I15" s="581">
        <f>'Summary normalization'!I8*(1-'Schedule_B 2022'!$D$35)</f>
        <v>349826.79803296219</v>
      </c>
      <c r="J15" s="581">
        <f>'Summary normalization'!J8*(1-'Schedule_B 2022'!$D$35)</f>
        <v>-1719565.4285551333</v>
      </c>
      <c r="K15" s="581">
        <f>'Summary normalization'!K8*(1-'Schedule_B 2022'!$D$35)</f>
        <v>-1412300.8487495685</v>
      </c>
      <c r="L15" s="581">
        <f>'Summary normalization'!L8*(1-'Schedule_B 2022'!$D$35)</f>
        <v>-4919322.21802912</v>
      </c>
      <c r="M15" s="581">
        <f>'Summary normalization'!M8*(1-'Schedule_B 2022'!$D$35)</f>
        <v>-6957466.4761888999</v>
      </c>
      <c r="N15" s="571">
        <f>SUM(B15:M15)</f>
        <v>-75053818.056126058</v>
      </c>
    </row>
    <row r="16" spans="1:23" ht="15.6" customHeight="1">
      <c r="A16" s="367" t="s">
        <v>908</v>
      </c>
      <c r="B16" s="581">
        <f>Load!B12*(1-(('Schedule_B 2023'!$D$37*10/31)+('Schedule_B 2023'!$D$38*21/31)))</f>
        <v>71853.911309170857</v>
      </c>
      <c r="C16" s="581">
        <f>Load!C12*(1-'Schedule_B 2023'!$D$38)</f>
        <v>-2963800.3837314257</v>
      </c>
      <c r="D16" s="581">
        <f>Load!D12*(1-'Schedule_B 2023'!$D$38)</f>
        <v>-2606623.9497514698</v>
      </c>
      <c r="E16" s="581">
        <f>Load!E12*(1-'Schedule_B 2023'!$D$38)</f>
        <v>-2369279.538704358</v>
      </c>
      <c r="F16" s="581">
        <f>Load!F12*(1-'Schedule_B 2023'!$D$38)</f>
        <v>-501966.42842583416</v>
      </c>
      <c r="G16" s="582">
        <f>Load!G12*(1-'Schedule_B 2023'!$D$38)</f>
        <v>853565.48944366362</v>
      </c>
      <c r="H16" s="581">
        <f>Load!H12*(1-'Schedule_B 2022'!$D$35)</f>
        <v>-547656.98165619024</v>
      </c>
      <c r="I16" s="581">
        <f>Load!I12*(1-'Schedule_B 2022'!$D$35)</f>
        <v>-961557.9225345545</v>
      </c>
      <c r="J16" s="581">
        <f>Load!J12*(1-'Schedule_B 2022'!$D$35)</f>
        <v>-683384.88102304435</v>
      </c>
      <c r="K16" s="581">
        <f>Load!K12*(1-'Schedule_B 2022'!$D$35)</f>
        <v>1706340.0378777066</v>
      </c>
      <c r="L16" s="581">
        <f>Load!L12*(1-'Schedule_B 2022'!$D$35)</f>
        <v>-3631840.2880604998</v>
      </c>
      <c r="M16" s="581">
        <f>Load!M12*(1-'Schedule_B 2022'!$D$35)</f>
        <v>-3297214.9931529015</v>
      </c>
      <c r="N16" s="571">
        <f>SUM(B16:M16)</f>
        <v>-14931565.928409737</v>
      </c>
      <c r="O16" s="570"/>
      <c r="P16" s="570"/>
      <c r="Q16" s="570"/>
      <c r="R16" s="570"/>
      <c r="S16" s="539"/>
      <c r="T16" s="363"/>
      <c r="W16" s="374"/>
    </row>
    <row r="17" spans="1:23" ht="16.149999999999999" customHeight="1">
      <c r="A17" s="367" t="s">
        <v>907</v>
      </c>
      <c r="B17" s="569">
        <f t="shared" ref="B17:M17" si="0">B5+B15-B16</f>
        <v>-27258084.514899243</v>
      </c>
      <c r="C17" s="569">
        <f t="shared" si="0"/>
        <v>3286903.8795519839</v>
      </c>
      <c r="D17" s="569">
        <f t="shared" si="0"/>
        <v>-14255501.534352865</v>
      </c>
      <c r="E17" s="569">
        <f t="shared" si="0"/>
        <v>-24852230.06175375</v>
      </c>
      <c r="F17" s="569">
        <f t="shared" si="0"/>
        <v>-877324.55257176829</v>
      </c>
      <c r="G17" s="569">
        <f t="shared" si="0"/>
        <v>-1117686.5466174968</v>
      </c>
      <c r="H17" s="569">
        <f t="shared" si="0"/>
        <v>1735756.0105990302</v>
      </c>
      <c r="I17" s="569">
        <f t="shared" si="0"/>
        <v>2562539.7466690443</v>
      </c>
      <c r="J17" s="569">
        <f t="shared" si="0"/>
        <v>-17380844.627375491</v>
      </c>
      <c r="K17" s="569">
        <f t="shared" si="0"/>
        <v>8812908.4756319374</v>
      </c>
      <c r="L17" s="569">
        <f t="shared" si="0"/>
        <v>16363707.169797605</v>
      </c>
      <c r="M17" s="569">
        <f t="shared" si="0"/>
        <v>65160178.585394308</v>
      </c>
      <c r="N17" s="571">
        <f>SUM(B17:M17)</f>
        <v>12180322.030073307</v>
      </c>
      <c r="O17" s="536"/>
      <c r="P17" s="536"/>
      <c r="Q17" s="536"/>
      <c r="R17" s="536"/>
      <c r="S17" s="539"/>
      <c r="T17" s="363"/>
      <c r="U17" s="398"/>
      <c r="W17" s="374"/>
    </row>
    <row r="18" spans="1:23">
      <c r="A18" s="367" t="s">
        <v>906</v>
      </c>
      <c r="B18" s="580">
        <f>M18+B17</f>
        <v>49996160.845817193</v>
      </c>
      <c r="C18" s="580">
        <f>B18+C17</f>
        <v>53283064.725369178</v>
      </c>
      <c r="D18" s="580">
        <f>C18+D17</f>
        <v>39027563.191016316</v>
      </c>
      <c r="E18" s="580">
        <f>D18+E17</f>
        <v>14175333.129262567</v>
      </c>
      <c r="F18" s="580">
        <f>E18+F17</f>
        <v>13298008.576690799</v>
      </c>
      <c r="G18" s="580">
        <f>F18+G17</f>
        <v>12180322.030073302</v>
      </c>
      <c r="H18" s="579">
        <f>H17</f>
        <v>1735756.0105990302</v>
      </c>
      <c r="I18" s="579">
        <f>SUM($H17:I17)</f>
        <v>4298295.7572680749</v>
      </c>
      <c r="J18" s="579">
        <f>SUM($H17:J17)</f>
        <v>-13082548.870107416</v>
      </c>
      <c r="K18" s="579">
        <f>SUM($H17:K17)</f>
        <v>-4269640.3944754787</v>
      </c>
      <c r="L18" s="579">
        <f>SUM($H17:L17)</f>
        <v>12094066.775322126</v>
      </c>
      <c r="M18" s="579">
        <f>SUM($H17:M17)</f>
        <v>77254245.360716432</v>
      </c>
      <c r="N18" s="573">
        <f>G18</f>
        <v>12180322.030073302</v>
      </c>
      <c r="O18" s="572" t="s">
        <v>901</v>
      </c>
      <c r="P18" s="357"/>
      <c r="Q18" s="357"/>
      <c r="R18" s="357"/>
      <c r="S18" s="539"/>
      <c r="T18" s="363"/>
      <c r="W18" s="374"/>
    </row>
    <row r="19" spans="1:23" ht="10.15" customHeight="1">
      <c r="B19" s="367"/>
      <c r="C19" s="578"/>
      <c r="D19" s="577"/>
      <c r="E19" s="576"/>
      <c r="F19" s="360"/>
      <c r="G19" s="360"/>
      <c r="H19" s="360"/>
      <c r="I19" s="360"/>
      <c r="J19" s="360"/>
      <c r="K19" s="360"/>
      <c r="L19" s="360"/>
      <c r="M19" s="360"/>
      <c r="N19" s="360"/>
      <c r="O19" s="357"/>
      <c r="P19" s="357"/>
      <c r="Q19" s="357"/>
      <c r="R19" s="357"/>
      <c r="S19" s="539"/>
      <c r="T19" s="363"/>
      <c r="W19" s="374"/>
    </row>
    <row r="20" spans="1:23" ht="15">
      <c r="A20" s="367" t="s">
        <v>905</v>
      </c>
      <c r="B20" s="569">
        <f t="shared" ref="B20:N20" si="1">IF(ABS(B18)&gt;17000000,IF(B18&lt;0,-17000000,17000000),B18)</f>
        <v>17000000</v>
      </c>
      <c r="C20" s="569">
        <f t="shared" si="1"/>
        <v>17000000</v>
      </c>
      <c r="D20" s="569">
        <f t="shared" si="1"/>
        <v>17000000</v>
      </c>
      <c r="E20" s="569">
        <f t="shared" si="1"/>
        <v>14175333.129262567</v>
      </c>
      <c r="F20" s="569">
        <f t="shared" si="1"/>
        <v>13298008.576690799</v>
      </c>
      <c r="G20" s="569">
        <f t="shared" si="1"/>
        <v>12180322.030073302</v>
      </c>
      <c r="H20" s="569">
        <f t="shared" si="1"/>
        <v>1735756.0105990302</v>
      </c>
      <c r="I20" s="569">
        <f t="shared" si="1"/>
        <v>4298295.7572680749</v>
      </c>
      <c r="J20" s="569">
        <f t="shared" si="1"/>
        <v>-13082548.870107416</v>
      </c>
      <c r="K20" s="569">
        <f t="shared" si="1"/>
        <v>-4269640.3944754787</v>
      </c>
      <c r="L20" s="569">
        <f t="shared" si="1"/>
        <v>12094066.775322126</v>
      </c>
      <c r="M20" s="569">
        <f t="shared" si="1"/>
        <v>17000000</v>
      </c>
      <c r="N20" s="571">
        <f t="shared" si="1"/>
        <v>12180322.030073302</v>
      </c>
      <c r="O20" s="186"/>
      <c r="P20" s="357"/>
      <c r="Q20" s="357"/>
      <c r="R20" s="357"/>
      <c r="S20" s="539"/>
      <c r="T20" s="363"/>
      <c r="W20" s="374"/>
    </row>
    <row r="21" spans="1:23" ht="15">
      <c r="A21" s="367" t="s">
        <v>904</v>
      </c>
      <c r="B21" s="569">
        <f t="shared" ref="B21:N21" si="2">IF(ABS(B18)-ABS(B20)&gt;=23000000,IF(B18&lt;=0,-23000000,23000000),B18-B20)</f>
        <v>23000000</v>
      </c>
      <c r="C21" s="569">
        <f t="shared" si="2"/>
        <v>23000000</v>
      </c>
      <c r="D21" s="569">
        <f t="shared" si="2"/>
        <v>22027563.191016316</v>
      </c>
      <c r="E21" s="569">
        <f t="shared" si="2"/>
        <v>0</v>
      </c>
      <c r="F21" s="569">
        <f t="shared" si="2"/>
        <v>0</v>
      </c>
      <c r="G21" s="569">
        <f t="shared" si="2"/>
        <v>0</v>
      </c>
      <c r="H21" s="569">
        <f t="shared" si="2"/>
        <v>0</v>
      </c>
      <c r="I21" s="569">
        <f t="shared" si="2"/>
        <v>0</v>
      </c>
      <c r="J21" s="569">
        <f t="shared" si="2"/>
        <v>0</v>
      </c>
      <c r="K21" s="569">
        <f t="shared" si="2"/>
        <v>0</v>
      </c>
      <c r="L21" s="569">
        <f t="shared" si="2"/>
        <v>0</v>
      </c>
      <c r="M21" s="569">
        <f t="shared" si="2"/>
        <v>23000000</v>
      </c>
      <c r="N21" s="571">
        <f t="shared" si="2"/>
        <v>0</v>
      </c>
      <c r="O21" s="186"/>
      <c r="P21" s="357"/>
      <c r="Q21" s="357"/>
      <c r="R21" s="357"/>
      <c r="S21" s="539"/>
      <c r="T21" s="363"/>
      <c r="W21" s="374"/>
    </row>
    <row r="22" spans="1:23" ht="15">
      <c r="A22" s="367" t="s">
        <v>903</v>
      </c>
      <c r="B22" s="569">
        <f t="shared" ref="B22:N22" si="3">IF(ABS(B18)&gt;=40000000,B18-SUM(B20:B21),0)</f>
        <v>9996160.8458171934</v>
      </c>
      <c r="C22" s="569">
        <f t="shared" si="3"/>
        <v>13283064.725369178</v>
      </c>
      <c r="D22" s="569">
        <f t="shared" si="3"/>
        <v>0</v>
      </c>
      <c r="E22" s="569">
        <f t="shared" si="3"/>
        <v>0</v>
      </c>
      <c r="F22" s="569">
        <f t="shared" si="3"/>
        <v>0</v>
      </c>
      <c r="G22" s="569">
        <f t="shared" si="3"/>
        <v>0</v>
      </c>
      <c r="H22" s="569">
        <f t="shared" si="3"/>
        <v>0</v>
      </c>
      <c r="I22" s="569">
        <f t="shared" si="3"/>
        <v>0</v>
      </c>
      <c r="J22" s="569">
        <f t="shared" si="3"/>
        <v>0</v>
      </c>
      <c r="K22" s="569">
        <f t="shared" si="3"/>
        <v>0</v>
      </c>
      <c r="L22" s="569">
        <f t="shared" si="3"/>
        <v>0</v>
      </c>
      <c r="M22" s="569">
        <f t="shared" si="3"/>
        <v>37254245.360716432</v>
      </c>
      <c r="N22" s="571">
        <f t="shared" si="3"/>
        <v>0</v>
      </c>
      <c r="O22" s="186"/>
      <c r="P22" s="357"/>
      <c r="Q22" s="357"/>
      <c r="R22" s="357"/>
      <c r="S22" s="539"/>
      <c r="T22" s="363"/>
      <c r="W22" s="374"/>
    </row>
    <row r="23" spans="1:23" ht="10.15" customHeight="1">
      <c r="C23" s="575"/>
      <c r="D23" s="574"/>
      <c r="E23" s="374"/>
      <c r="F23" s="536"/>
      <c r="G23" s="536"/>
      <c r="H23" s="536"/>
      <c r="I23" s="536"/>
      <c r="J23" s="536"/>
      <c r="K23" s="536"/>
      <c r="L23" s="536"/>
      <c r="M23" s="536"/>
      <c r="N23" s="536"/>
      <c r="O23" s="536"/>
      <c r="P23" s="536"/>
      <c r="Q23" s="536"/>
      <c r="R23" s="536"/>
      <c r="S23" s="539"/>
      <c r="T23" s="363"/>
    </row>
    <row r="24" spans="1:23">
      <c r="A24" s="367" t="s">
        <v>902</v>
      </c>
      <c r="B24" s="569">
        <f t="shared" ref="B24:M24" si="4">IF(B21&gt;0,B21*50%,B21*65%)+B22*90%</f>
        <v>20496544.761235476</v>
      </c>
      <c r="C24" s="569">
        <f t="shared" si="4"/>
        <v>23454758.25283226</v>
      </c>
      <c r="D24" s="569">
        <f t="shared" si="4"/>
        <v>11013781.595508158</v>
      </c>
      <c r="E24" s="569">
        <f t="shared" si="4"/>
        <v>0</v>
      </c>
      <c r="F24" s="569">
        <f t="shared" si="4"/>
        <v>0</v>
      </c>
      <c r="G24" s="569">
        <f t="shared" si="4"/>
        <v>0</v>
      </c>
      <c r="H24" s="569">
        <f t="shared" si="4"/>
        <v>0</v>
      </c>
      <c r="I24" s="569">
        <f t="shared" si="4"/>
        <v>0</v>
      </c>
      <c r="J24" s="569">
        <f t="shared" si="4"/>
        <v>0</v>
      </c>
      <c r="K24" s="569">
        <f t="shared" si="4"/>
        <v>0</v>
      </c>
      <c r="L24" s="569">
        <f t="shared" si="4"/>
        <v>0</v>
      </c>
      <c r="M24" s="569">
        <f t="shared" si="4"/>
        <v>45028820.824644789</v>
      </c>
      <c r="N24" s="573">
        <f>G24</f>
        <v>0</v>
      </c>
      <c r="O24" s="572" t="s">
        <v>901</v>
      </c>
      <c r="P24" s="570"/>
      <c r="Q24" s="570"/>
      <c r="R24" s="357"/>
      <c r="S24" s="539"/>
      <c r="T24" s="363"/>
    </row>
    <row r="25" spans="1:23">
      <c r="A25" s="367"/>
      <c r="B25" s="569"/>
      <c r="C25" s="569"/>
      <c r="D25" s="569"/>
      <c r="E25" s="569"/>
      <c r="F25" s="569"/>
      <c r="G25" s="569"/>
      <c r="H25" s="569"/>
      <c r="I25" s="569"/>
      <c r="J25" s="569"/>
      <c r="K25" s="569"/>
      <c r="L25" s="569"/>
      <c r="M25" s="569"/>
      <c r="N25" s="571"/>
      <c r="O25" s="570"/>
      <c r="P25" s="570"/>
      <c r="Q25" s="570"/>
      <c r="R25" s="357"/>
      <c r="S25" s="539"/>
      <c r="T25" s="363"/>
    </row>
    <row r="26" spans="1:23">
      <c r="A26" s="367" t="s">
        <v>900</v>
      </c>
      <c r="B26" s="569">
        <f t="shared" ref="B26:N26" si="5">B24-B12</f>
        <v>20496544.761235476</v>
      </c>
      <c r="C26" s="569">
        <f t="shared" si="5"/>
        <v>23454758.25283226</v>
      </c>
      <c r="D26" s="569">
        <f t="shared" si="5"/>
        <v>11013781.595508158</v>
      </c>
      <c r="E26" s="569">
        <f t="shared" si="5"/>
        <v>0</v>
      </c>
      <c r="F26" s="569">
        <f t="shared" si="5"/>
        <v>0</v>
      </c>
      <c r="G26" s="569">
        <f t="shared" si="5"/>
        <v>0</v>
      </c>
      <c r="H26" s="569">
        <f t="shared" si="5"/>
        <v>0</v>
      </c>
      <c r="I26" s="569">
        <f t="shared" si="5"/>
        <v>0</v>
      </c>
      <c r="J26" s="569">
        <f t="shared" si="5"/>
        <v>0</v>
      </c>
      <c r="K26" s="569">
        <f t="shared" si="5"/>
        <v>0</v>
      </c>
      <c r="L26" s="569">
        <f t="shared" si="5"/>
        <v>0</v>
      </c>
      <c r="M26" s="569">
        <f t="shared" si="5"/>
        <v>45028820.824644789</v>
      </c>
      <c r="N26" s="568">
        <f t="shared" si="5"/>
        <v>69842283.5</v>
      </c>
      <c r="O26" s="403"/>
      <c r="P26" s="403"/>
      <c r="Q26" s="403"/>
      <c r="R26" s="403"/>
      <c r="S26" s="539"/>
      <c r="T26" s="363"/>
    </row>
    <row r="27" spans="1:23">
      <c r="D27" s="374"/>
      <c r="E27" s="374"/>
      <c r="F27" s="567"/>
      <c r="G27" s="567"/>
      <c r="H27" s="567"/>
      <c r="I27" s="567"/>
      <c r="J27" s="567"/>
      <c r="K27" s="567"/>
      <c r="L27" s="567"/>
      <c r="M27" s="567"/>
      <c r="N27" s="567"/>
      <c r="O27" s="567"/>
      <c r="P27" s="567"/>
      <c r="Q27" s="567"/>
      <c r="R27" s="536"/>
      <c r="S27" s="539"/>
      <c r="T27" s="363"/>
    </row>
    <row r="28" spans="1:23" ht="14.25" customHeight="1">
      <c r="D28" s="374"/>
      <c r="E28" s="374"/>
      <c r="F28" s="567"/>
      <c r="G28" s="567"/>
      <c r="H28" s="567"/>
      <c r="I28" s="567"/>
      <c r="J28" s="567"/>
      <c r="K28" s="567"/>
      <c r="L28" s="567"/>
      <c r="M28" s="567"/>
      <c r="N28" s="567"/>
      <c r="O28" s="567"/>
      <c r="P28" s="567"/>
      <c r="Q28" s="567"/>
      <c r="R28" s="357"/>
      <c r="S28" s="539"/>
      <c r="T28" s="363"/>
    </row>
    <row r="29" spans="1:23" ht="18" customHeight="1">
      <c r="A29" s="489"/>
      <c r="B29" s="488" t="s">
        <v>899</v>
      </c>
      <c r="C29" s="562" t="str">
        <f>IF(N15&lt;0,"less than","more than")</f>
        <v>less than</v>
      </c>
      <c r="D29" s="566" t="s">
        <v>898</v>
      </c>
      <c r="E29" s="391"/>
      <c r="F29" s="563">
        <f>ABS(N15)</f>
        <v>75053818.056126058</v>
      </c>
      <c r="G29" s="566" t="s">
        <v>897</v>
      </c>
      <c r="H29" s="391"/>
      <c r="I29" s="563">
        <f>ABS(N16)</f>
        <v>14931565.928409737</v>
      </c>
      <c r="J29" s="562" t="str">
        <f>IF(N16&lt;0,"less than","more than")</f>
        <v>less than</v>
      </c>
      <c r="K29" s="486" t="s">
        <v>896</v>
      </c>
      <c r="L29" s="486"/>
      <c r="M29" s="536"/>
      <c r="N29" s="536"/>
      <c r="O29" s="563">
        <f>ABS(N18-N6)</f>
        <v>60122252.127716318</v>
      </c>
      <c r="P29" s="562" t="str">
        <f>IF(N18-N6&lt;0,"less than","more than")</f>
        <v>less than</v>
      </c>
      <c r="Q29" s="565" t="s">
        <v>895</v>
      </c>
      <c r="R29" s="536"/>
      <c r="S29" s="539"/>
      <c r="T29" s="546"/>
    </row>
    <row r="30" spans="1:23" ht="16.5" customHeight="1">
      <c r="B30" s="564" t="s">
        <v>894</v>
      </c>
      <c r="C30" s="562" t="str">
        <f>IF(P29="more than","higher","lower")</f>
        <v>lower</v>
      </c>
      <c r="D30" s="561" t="s">
        <v>893</v>
      </c>
      <c r="F30" s="563">
        <f>N26</f>
        <v>69842283.5</v>
      </c>
      <c r="G30" s="561" t="s">
        <v>892</v>
      </c>
      <c r="H30" s="562" t="str">
        <f>IF(N26&gt;0,"decrease","increase")</f>
        <v>decrease</v>
      </c>
      <c r="I30" s="561" t="s">
        <v>891</v>
      </c>
      <c r="J30" s="543"/>
      <c r="K30" s="542"/>
      <c r="M30" s="541"/>
      <c r="N30" s="541"/>
      <c r="O30" s="541"/>
      <c r="P30" s="541"/>
      <c r="Q30" s="541"/>
      <c r="T30" s="363"/>
    </row>
    <row r="31" spans="1:23">
      <c r="R31" s="403"/>
      <c r="S31" s="539"/>
      <c r="T31" s="363"/>
    </row>
    <row r="32" spans="1:23">
      <c r="C32" s="386"/>
      <c r="D32" s="374"/>
      <c r="E32" s="374"/>
      <c r="F32" s="556"/>
      <c r="G32" s="556"/>
      <c r="H32" s="556"/>
      <c r="I32" s="556"/>
      <c r="J32" s="560"/>
      <c r="K32" s="556"/>
      <c r="L32" s="556"/>
      <c r="M32" s="556"/>
      <c r="N32" s="556"/>
      <c r="O32" s="556"/>
      <c r="P32" s="556"/>
      <c r="Q32" s="556"/>
      <c r="R32" s="357"/>
      <c r="S32" s="539"/>
      <c r="T32" s="363"/>
    </row>
    <row r="33" spans="2:20" ht="14.25" customHeight="1">
      <c r="B33" s="305" t="s">
        <v>890</v>
      </c>
      <c r="C33" s="559"/>
      <c r="D33" s="558"/>
      <c r="E33" s="558"/>
      <c r="F33" s="557"/>
      <c r="G33" s="557"/>
      <c r="H33" s="557"/>
      <c r="I33" s="557"/>
      <c r="J33" s="557"/>
      <c r="K33" s="557"/>
      <c r="L33" s="556"/>
      <c r="M33" s="556"/>
      <c r="N33" s="556"/>
      <c r="O33" s="556"/>
      <c r="P33" s="556"/>
      <c r="Q33" s="556"/>
      <c r="R33" s="357"/>
      <c r="S33" s="539"/>
      <c r="T33" s="363"/>
    </row>
    <row r="34" spans="2:20" ht="14.25" customHeight="1">
      <c r="B34" s="551" t="s">
        <v>210</v>
      </c>
      <c r="C34" s="551"/>
      <c r="D34" s="551"/>
      <c r="E34" s="551"/>
      <c r="F34" s="551"/>
      <c r="G34" s="551"/>
      <c r="H34" s="551"/>
      <c r="I34" s="551"/>
      <c r="J34" s="551"/>
      <c r="K34" s="551"/>
      <c r="L34" s="551"/>
      <c r="M34" s="551"/>
      <c r="N34" s="551"/>
      <c r="O34" s="551"/>
      <c r="P34" s="555"/>
      <c r="Q34" s="555"/>
      <c r="R34" s="357"/>
      <c r="S34" s="539"/>
      <c r="T34" s="363"/>
    </row>
    <row r="35" spans="2:20" ht="19.5" customHeight="1">
      <c r="B35" s="551" t="s">
        <v>889</v>
      </c>
      <c r="C35" s="551"/>
      <c r="D35" s="551"/>
      <c r="E35" s="551"/>
      <c r="F35" s="551"/>
      <c r="G35" s="551"/>
      <c r="H35" s="551"/>
      <c r="I35" s="551"/>
      <c r="J35" s="551"/>
      <c r="K35" s="551"/>
      <c r="L35" s="551"/>
      <c r="M35" s="551"/>
      <c r="N35" s="551"/>
      <c r="O35" s="551"/>
      <c r="R35" s="536"/>
      <c r="S35" s="539"/>
      <c r="T35" s="363"/>
    </row>
    <row r="36" spans="2:20" ht="15">
      <c r="B36" s="551" t="s">
        <v>746</v>
      </c>
      <c r="C36" s="551"/>
      <c r="D36" s="551"/>
      <c r="E36" s="551"/>
      <c r="F36" s="551"/>
      <c r="G36" s="551"/>
      <c r="H36" s="551"/>
      <c r="I36" s="551"/>
      <c r="J36" s="551"/>
      <c r="K36" s="551"/>
      <c r="L36" s="551"/>
      <c r="M36" s="551"/>
      <c r="N36" s="551"/>
      <c r="O36" s="551"/>
      <c r="P36" s="536"/>
      <c r="Q36" s="536"/>
      <c r="R36" s="536"/>
      <c r="S36" s="539"/>
      <c r="T36" s="546"/>
    </row>
    <row r="37" spans="2:20" ht="15">
      <c r="B37" s="551" t="s">
        <v>745</v>
      </c>
      <c r="C37" s="551"/>
      <c r="D37" s="551"/>
      <c r="E37" s="551"/>
      <c r="F37" s="551"/>
      <c r="G37" s="551"/>
      <c r="H37" s="551"/>
      <c r="I37" s="551"/>
      <c r="J37" s="551"/>
      <c r="K37" s="551"/>
      <c r="L37" s="551"/>
      <c r="M37" s="551"/>
      <c r="N37" s="551"/>
      <c r="O37" s="551"/>
      <c r="P37" s="536"/>
      <c r="Q37" s="536"/>
      <c r="R37" s="536"/>
      <c r="S37" s="539"/>
      <c r="T37" s="546"/>
    </row>
    <row r="38" spans="2:20" ht="16.5" customHeight="1">
      <c r="B38" s="551"/>
      <c r="C38" s="551"/>
      <c r="D38" s="551"/>
      <c r="E38" s="551"/>
      <c r="F38" s="551"/>
      <c r="G38" s="551"/>
      <c r="H38" s="551"/>
      <c r="I38" s="551"/>
      <c r="J38" s="551"/>
      <c r="K38" s="551"/>
      <c r="L38" s="551"/>
      <c r="M38" s="551"/>
      <c r="N38" s="551"/>
      <c r="O38" s="551"/>
      <c r="P38" s="554"/>
      <c r="Q38" s="554"/>
      <c r="R38" s="357"/>
      <c r="S38" s="539"/>
      <c r="T38" s="363"/>
    </row>
    <row r="39" spans="2:20">
      <c r="B39" s="551" t="s">
        <v>3</v>
      </c>
      <c r="C39" s="551" t="s">
        <v>888</v>
      </c>
      <c r="D39" s="553">
        <v>45078</v>
      </c>
      <c r="E39" s="553">
        <v>45047</v>
      </c>
      <c r="F39" s="553">
        <v>45017</v>
      </c>
      <c r="G39" s="553">
        <v>44986</v>
      </c>
      <c r="H39" s="553">
        <v>44958</v>
      </c>
      <c r="I39" s="553">
        <v>44927</v>
      </c>
      <c r="J39" s="553">
        <v>44896</v>
      </c>
      <c r="K39" s="553">
        <v>44866</v>
      </c>
      <c r="L39" s="553">
        <v>44835</v>
      </c>
      <c r="M39" s="553">
        <v>44805</v>
      </c>
      <c r="N39" s="553">
        <v>44774</v>
      </c>
      <c r="O39" s="553">
        <v>44743</v>
      </c>
      <c r="P39" s="541"/>
      <c r="Q39" s="541"/>
      <c r="T39" s="363"/>
    </row>
    <row r="40" spans="2:20" ht="15">
      <c r="B40" s="551" t="s">
        <v>653</v>
      </c>
      <c r="C40" s="552">
        <v>-69842283.5</v>
      </c>
      <c r="D40" s="550">
        <v>-5041288</v>
      </c>
      <c r="E40" s="550">
        <v>-1800350</v>
      </c>
      <c r="F40" s="550">
        <v>6841638</v>
      </c>
      <c r="G40" s="550">
        <v>0</v>
      </c>
      <c r="H40" s="550">
        <v>0</v>
      </c>
      <c r="I40" s="550">
        <v>0</v>
      </c>
      <c r="J40" s="550">
        <v>-61223025</v>
      </c>
      <c r="K40" s="550">
        <v>-9670304</v>
      </c>
      <c r="L40" s="550">
        <v>-3730292</v>
      </c>
      <c r="M40" s="550">
        <v>5936849.5</v>
      </c>
      <c r="N40" s="550">
        <v>-625578</v>
      </c>
      <c r="O40" s="550">
        <v>-529934</v>
      </c>
      <c r="P40" s="536"/>
      <c r="Q40" s="536"/>
      <c r="R40" s="536"/>
      <c r="S40" s="539"/>
      <c r="T40" s="546"/>
    </row>
    <row r="41" spans="2:20" ht="15">
      <c r="B41" s="551" t="s">
        <v>744</v>
      </c>
      <c r="C41" s="550">
        <v>-69842283.5</v>
      </c>
      <c r="D41" s="550">
        <v>-5041288</v>
      </c>
      <c r="E41" s="550">
        <v>-1800350</v>
      </c>
      <c r="F41" s="550">
        <v>6841638</v>
      </c>
      <c r="G41" s="550">
        <v>0</v>
      </c>
      <c r="H41" s="550">
        <v>0</v>
      </c>
      <c r="I41" s="550">
        <v>0</v>
      </c>
      <c r="J41" s="550">
        <v>-61223025</v>
      </c>
      <c r="K41" s="550">
        <v>-9670304</v>
      </c>
      <c r="L41" s="550">
        <v>-3730292</v>
      </c>
      <c r="M41" s="550">
        <v>5936849.5</v>
      </c>
      <c r="N41" s="550">
        <v>-625578</v>
      </c>
      <c r="O41" s="550">
        <v>-529934</v>
      </c>
      <c r="P41" s="536"/>
      <c r="Q41" s="536"/>
      <c r="R41" s="536"/>
      <c r="S41" s="547"/>
      <c r="T41" s="546"/>
    </row>
    <row r="42" spans="2:20" ht="15">
      <c r="B42" s="551" t="s">
        <v>887</v>
      </c>
      <c r="C42" s="550">
        <v>-69842283.5</v>
      </c>
      <c r="D42" s="550">
        <v>-5041288</v>
      </c>
      <c r="E42" s="550">
        <v>-1800350</v>
      </c>
      <c r="F42" s="550">
        <v>6841638</v>
      </c>
      <c r="G42" s="550">
        <v>0</v>
      </c>
      <c r="H42" s="550">
        <v>0</v>
      </c>
      <c r="I42" s="550">
        <v>0</v>
      </c>
      <c r="J42" s="550">
        <v>-61223025</v>
      </c>
      <c r="K42" s="550">
        <v>-9670304</v>
      </c>
      <c r="L42" s="550">
        <v>-3730292</v>
      </c>
      <c r="M42" s="550">
        <v>5936849.5</v>
      </c>
      <c r="N42" s="550">
        <v>-625578</v>
      </c>
      <c r="O42" s="550">
        <v>-529934</v>
      </c>
      <c r="P42" s="536"/>
      <c r="Q42" s="536"/>
      <c r="R42" s="536"/>
      <c r="S42" s="547"/>
      <c r="T42" s="546"/>
    </row>
    <row r="43" spans="2:20" ht="17.25" customHeight="1">
      <c r="D43" s="549"/>
      <c r="E43" s="548"/>
      <c r="F43" s="536"/>
      <c r="G43" s="536"/>
      <c r="H43" s="544"/>
      <c r="I43" s="543"/>
      <c r="J43" s="543"/>
      <c r="K43" s="542"/>
      <c r="L43" s="536"/>
      <c r="M43" s="541"/>
      <c r="N43" s="541"/>
      <c r="O43" s="536"/>
      <c r="P43" s="541"/>
      <c r="Q43" s="541"/>
      <c r="R43" s="536"/>
      <c r="S43" s="547"/>
      <c r="T43" s="546"/>
    </row>
    <row r="44" spans="2:20">
      <c r="C44" s="363"/>
      <c r="E44" s="374"/>
      <c r="F44" s="536"/>
      <c r="G44" s="536"/>
      <c r="H44" s="536"/>
      <c r="I44" s="536"/>
      <c r="J44" s="536"/>
      <c r="K44" s="536"/>
      <c r="L44" s="536"/>
      <c r="M44" s="536"/>
      <c r="N44" s="536"/>
      <c r="O44" s="536"/>
      <c r="P44" s="536"/>
      <c r="Q44" s="536"/>
      <c r="R44" s="536"/>
      <c r="S44" s="545"/>
      <c r="T44" s="363"/>
    </row>
    <row r="45" spans="2:20">
      <c r="C45" s="363"/>
      <c r="E45" s="374"/>
      <c r="F45" s="536"/>
      <c r="G45" s="536"/>
      <c r="H45" s="536"/>
      <c r="I45" s="536"/>
      <c r="J45" s="536"/>
      <c r="K45" s="536"/>
      <c r="L45" s="536"/>
      <c r="M45" s="536"/>
      <c r="N45" s="536"/>
      <c r="O45" s="536"/>
      <c r="P45" s="536"/>
      <c r="Q45" s="536"/>
      <c r="R45" s="536"/>
      <c r="S45" s="545"/>
      <c r="T45" s="363"/>
    </row>
    <row r="46" spans="2:20">
      <c r="C46" s="363"/>
      <c r="E46" s="374"/>
      <c r="F46" s="536"/>
      <c r="G46" s="536"/>
      <c r="H46" s="536"/>
      <c r="I46" s="536"/>
      <c r="J46" s="536"/>
      <c r="K46" s="536"/>
      <c r="L46" s="536"/>
      <c r="M46" s="536"/>
      <c r="N46" s="536"/>
      <c r="O46" s="541"/>
      <c r="P46" s="536"/>
      <c r="Q46" s="536"/>
      <c r="R46" s="536"/>
      <c r="S46" s="545"/>
      <c r="T46" s="363"/>
    </row>
    <row r="47" spans="2:20" ht="15">
      <c r="C47" s="363"/>
      <c r="E47" s="374"/>
      <c r="F47" s="536"/>
      <c r="G47" s="536"/>
      <c r="H47" s="536"/>
      <c r="I47" s="536"/>
      <c r="J47" s="536"/>
      <c r="K47" s="536"/>
      <c r="L47" s="536"/>
      <c r="M47" s="536"/>
      <c r="N47" s="536"/>
      <c r="O47" s="536"/>
      <c r="P47" s="536"/>
      <c r="Q47" s="536"/>
      <c r="R47" s="536"/>
      <c r="S47" s="545"/>
      <c r="T47" s="546"/>
    </row>
    <row r="48" spans="2:20">
      <c r="C48" s="363"/>
      <c r="E48" s="374"/>
      <c r="F48" s="536"/>
      <c r="G48" s="536"/>
      <c r="H48" s="536"/>
      <c r="I48" s="536"/>
      <c r="J48" s="536"/>
      <c r="K48" s="536"/>
      <c r="L48" s="536"/>
      <c r="M48" s="536"/>
      <c r="N48" s="536"/>
      <c r="O48" s="536"/>
      <c r="P48" s="536"/>
      <c r="Q48" s="536"/>
      <c r="R48" s="536"/>
      <c r="S48" s="545"/>
    </row>
    <row r="49" spans="1:19" ht="15">
      <c r="C49" s="363"/>
      <c r="E49" s="374"/>
      <c r="F49" s="536"/>
      <c r="G49" s="536"/>
      <c r="H49" s="544"/>
      <c r="I49" s="543"/>
      <c r="J49" s="543"/>
      <c r="K49" s="542"/>
      <c r="L49" s="536"/>
      <c r="M49" s="541"/>
      <c r="N49" s="541"/>
      <c r="O49" s="541"/>
      <c r="P49" s="541"/>
      <c r="Q49" s="541"/>
      <c r="R49" s="536"/>
      <c r="S49" s="539"/>
    </row>
    <row r="50" spans="1:19" ht="12.4" customHeight="1">
      <c r="C50" s="540"/>
      <c r="D50" s="540"/>
      <c r="E50" s="540"/>
      <c r="F50" s="540"/>
      <c r="G50" s="540"/>
      <c r="H50" s="540"/>
      <c r="I50" s="540"/>
      <c r="J50" s="536"/>
      <c r="K50" s="537"/>
      <c r="L50" s="536"/>
      <c r="M50" s="536"/>
      <c r="N50" s="536"/>
      <c r="O50" s="536"/>
      <c r="P50" s="536"/>
      <c r="Q50" s="536"/>
      <c r="R50" s="536"/>
      <c r="S50" s="539"/>
    </row>
    <row r="51" spans="1:19" ht="34.5" customHeight="1">
      <c r="C51" s="1091"/>
      <c r="D51" s="1091"/>
      <c r="E51" s="1091"/>
      <c r="F51" s="1091"/>
      <c r="G51" s="1091"/>
      <c r="H51" s="1091"/>
      <c r="I51" s="1091"/>
      <c r="J51" s="1091"/>
      <c r="K51" s="1091"/>
      <c r="L51" s="536"/>
      <c r="M51" s="536"/>
      <c r="N51" s="536"/>
      <c r="O51" s="536"/>
      <c r="P51" s="536"/>
      <c r="Q51" s="536"/>
      <c r="R51" s="536"/>
    </row>
    <row r="52" spans="1:19" ht="15" customHeight="1">
      <c r="E52" s="374"/>
      <c r="F52" s="536"/>
      <c r="G52" s="536"/>
      <c r="H52" s="536"/>
      <c r="I52" s="536"/>
      <c r="J52" s="536"/>
      <c r="K52" s="536"/>
      <c r="L52" s="536"/>
      <c r="M52" s="536"/>
      <c r="N52" s="536"/>
      <c r="O52" s="536"/>
      <c r="P52" s="536"/>
      <c r="Q52" s="536"/>
      <c r="R52" s="536"/>
    </row>
    <row r="53" spans="1:19" ht="42.75" customHeight="1">
      <c r="C53" s="1091"/>
      <c r="D53" s="1091"/>
      <c r="E53" s="1091"/>
      <c r="F53" s="1091"/>
      <c r="G53" s="1091"/>
      <c r="H53" s="1091"/>
      <c r="I53" s="1091"/>
      <c r="J53" s="1091"/>
      <c r="K53" s="1091"/>
      <c r="Q53" s="536"/>
      <c r="R53" s="536"/>
    </row>
    <row r="54" spans="1:19" ht="20.25" customHeight="1">
      <c r="A54" s="299"/>
      <c r="B54" s="299"/>
      <c r="H54" s="357"/>
      <c r="I54" s="536"/>
      <c r="N54" s="538"/>
      <c r="O54" s="538"/>
      <c r="P54" s="538"/>
      <c r="Q54" s="374"/>
    </row>
    <row r="55" spans="1:19">
      <c r="A55" s="299"/>
      <c r="B55" s="299"/>
      <c r="H55" s="357"/>
      <c r="I55" s="536"/>
      <c r="Q55" s="536"/>
    </row>
    <row r="56" spans="1:19">
      <c r="A56" s="299"/>
      <c r="B56" s="299"/>
      <c r="G56" s="537"/>
      <c r="H56" s="374"/>
      <c r="Q56" s="537"/>
    </row>
    <row r="57" spans="1:19">
      <c r="A57" s="299"/>
      <c r="B57" s="299"/>
      <c r="G57" s="537"/>
      <c r="H57" s="357"/>
    </row>
    <row r="58" spans="1:19">
      <c r="A58" s="299"/>
      <c r="B58" s="299"/>
      <c r="F58" s="536"/>
      <c r="H58" s="357"/>
    </row>
    <row r="59" spans="1:19">
      <c r="A59" s="299"/>
      <c r="B59" s="299"/>
      <c r="H59" s="357"/>
      <c r="K59" s="357"/>
    </row>
    <row r="60" spans="1:19">
      <c r="A60" s="299"/>
      <c r="B60" s="299"/>
      <c r="H60" s="357"/>
      <c r="K60" s="357"/>
    </row>
    <row r="61" spans="1:19">
      <c r="A61" s="299"/>
      <c r="B61" s="299"/>
      <c r="K61" s="357"/>
    </row>
    <row r="62" spans="1:19">
      <c r="A62" s="299"/>
      <c r="B62" s="299"/>
      <c r="K62" s="357"/>
    </row>
    <row r="63" spans="1:19">
      <c r="A63" s="299"/>
      <c r="B63" s="299"/>
    </row>
    <row r="64" spans="1:19">
      <c r="A64" s="299"/>
      <c r="B64" s="299"/>
      <c r="K64" s="357"/>
    </row>
    <row r="65" spans="1:2">
      <c r="A65" s="299"/>
      <c r="B65" s="299"/>
    </row>
    <row r="66" spans="1:2">
      <c r="A66" s="299"/>
      <c r="B66" s="299"/>
    </row>
    <row r="67" spans="1:2">
      <c r="A67" s="299"/>
      <c r="B67" s="299"/>
    </row>
    <row r="68" spans="1:2">
      <c r="A68" s="299"/>
      <c r="B68" s="299"/>
    </row>
    <row r="69" spans="1:2">
      <c r="A69" s="299"/>
      <c r="B69" s="299"/>
    </row>
    <row r="70" spans="1:2">
      <c r="A70" s="299"/>
      <c r="B70" s="299"/>
    </row>
    <row r="71" spans="1:2">
      <c r="A71" s="299"/>
      <c r="B71" s="299"/>
    </row>
    <row r="72" spans="1:2">
      <c r="A72" s="299"/>
      <c r="B72" s="299"/>
    </row>
    <row r="73" spans="1:2">
      <c r="A73" s="299"/>
      <c r="B73" s="299"/>
    </row>
    <row r="74" spans="1:2">
      <c r="A74" s="299"/>
      <c r="B74" s="299"/>
    </row>
    <row r="75" spans="1:2">
      <c r="A75" s="535"/>
      <c r="B75" s="535"/>
    </row>
    <row r="76" spans="1:2">
      <c r="A76" s="535"/>
      <c r="B76" s="535"/>
    </row>
    <row r="77" spans="1:2">
      <c r="A77" s="535"/>
      <c r="B77" s="535"/>
    </row>
    <row r="78" spans="1:2">
      <c r="A78" s="535"/>
      <c r="B78" s="535"/>
    </row>
    <row r="79" spans="1:2">
      <c r="A79" s="535"/>
      <c r="B79" s="535"/>
    </row>
    <row r="80" spans="1:2">
      <c r="A80" s="535"/>
      <c r="B80" s="535"/>
    </row>
    <row r="81" spans="1:2">
      <c r="A81" s="535"/>
      <c r="B81" s="535"/>
    </row>
    <row r="82" spans="1:2">
      <c r="A82" s="535"/>
      <c r="B82" s="535"/>
    </row>
    <row r="83" spans="1:2">
      <c r="A83" s="535"/>
      <c r="B83" s="535"/>
    </row>
    <row r="84" spans="1:2">
      <c r="A84" s="535"/>
      <c r="B84" s="535"/>
    </row>
    <row r="85" spans="1:2">
      <c r="A85" s="535"/>
      <c r="B85" s="535"/>
    </row>
    <row r="86" spans="1:2">
      <c r="A86" s="535"/>
      <c r="B86" s="535"/>
    </row>
    <row r="87" spans="1:2">
      <c r="A87" s="535"/>
      <c r="B87" s="535"/>
    </row>
    <row r="88" spans="1:2">
      <c r="A88" s="535"/>
      <c r="B88" s="535"/>
    </row>
    <row r="89" spans="1:2">
      <c r="A89" s="535"/>
      <c r="B89" s="535"/>
    </row>
    <row r="90" spans="1:2">
      <c r="A90" s="535"/>
      <c r="B90" s="535"/>
    </row>
    <row r="91" spans="1:2">
      <c r="A91" s="535"/>
      <c r="B91" s="535"/>
    </row>
    <row r="92" spans="1:2">
      <c r="A92" s="535"/>
      <c r="B92" s="535"/>
    </row>
    <row r="93" spans="1:2">
      <c r="A93" s="535"/>
      <c r="B93" s="535"/>
    </row>
    <row r="94" spans="1:2">
      <c r="A94" s="535"/>
      <c r="B94" s="535"/>
    </row>
    <row r="95" spans="1:2">
      <c r="A95" s="535"/>
      <c r="B95" s="535"/>
    </row>
    <row r="96" spans="1:2">
      <c r="A96" s="535"/>
      <c r="B96" s="535"/>
    </row>
    <row r="97" spans="1:2">
      <c r="A97" s="535"/>
      <c r="B97" s="535"/>
    </row>
    <row r="98" spans="1:2">
      <c r="A98" s="535"/>
      <c r="B98" s="535"/>
    </row>
    <row r="99" spans="1:2">
      <c r="A99" s="535"/>
      <c r="B99" s="535"/>
    </row>
    <row r="100" spans="1:2">
      <c r="A100" s="535"/>
      <c r="B100" s="535"/>
    </row>
    <row r="101" spans="1:2">
      <c r="A101" s="535"/>
      <c r="B101" s="535"/>
    </row>
    <row r="102" spans="1:2">
      <c r="A102" s="535"/>
      <c r="B102" s="535"/>
    </row>
    <row r="103" spans="1:2">
      <c r="A103" s="535"/>
      <c r="B103" s="535"/>
    </row>
    <row r="104" spans="1:2">
      <c r="A104" s="535"/>
      <c r="B104" s="535"/>
    </row>
    <row r="105" spans="1:2">
      <c r="A105" s="535"/>
      <c r="B105" s="535"/>
    </row>
    <row r="106" spans="1:2">
      <c r="A106" s="535"/>
      <c r="B106" s="535"/>
    </row>
    <row r="107" spans="1:2">
      <c r="A107" s="535"/>
      <c r="B107" s="535"/>
    </row>
    <row r="108" spans="1:2">
      <c r="A108" s="535"/>
      <c r="B108" s="535"/>
    </row>
    <row r="109" spans="1:2">
      <c r="A109" s="535"/>
      <c r="B109" s="535"/>
    </row>
    <row r="110" spans="1:2">
      <c r="A110" s="535"/>
      <c r="B110" s="535"/>
    </row>
    <row r="111" spans="1:2">
      <c r="A111" s="535"/>
      <c r="B111" s="535"/>
    </row>
    <row r="112" spans="1:2">
      <c r="A112" s="535"/>
      <c r="B112" s="535"/>
    </row>
    <row r="113" spans="1:2">
      <c r="A113" s="535"/>
      <c r="B113" s="535"/>
    </row>
    <row r="114" spans="1:2">
      <c r="A114" s="535"/>
      <c r="B114" s="535"/>
    </row>
    <row r="115" spans="1:2">
      <c r="A115" s="535"/>
      <c r="B115" s="535"/>
    </row>
    <row r="116" spans="1:2">
      <c r="A116" s="535"/>
      <c r="B116" s="535"/>
    </row>
    <row r="117" spans="1:2">
      <c r="A117" s="535"/>
      <c r="B117" s="535"/>
    </row>
    <row r="118" spans="1:2">
      <c r="A118" s="535"/>
      <c r="B118" s="535"/>
    </row>
    <row r="119" spans="1:2">
      <c r="A119" s="535"/>
      <c r="B119" s="535"/>
    </row>
    <row r="120" spans="1:2">
      <c r="A120" s="535"/>
      <c r="B120" s="535"/>
    </row>
    <row r="121" spans="1:2">
      <c r="A121" s="535"/>
      <c r="B121" s="535"/>
    </row>
    <row r="122" spans="1:2">
      <c r="A122" s="535"/>
      <c r="B122" s="535"/>
    </row>
    <row r="123" spans="1:2">
      <c r="A123" s="535"/>
      <c r="B123" s="535"/>
    </row>
    <row r="124" spans="1:2">
      <c r="A124" s="535"/>
      <c r="B124" s="535"/>
    </row>
    <row r="125" spans="1:2">
      <c r="A125" s="535"/>
      <c r="B125" s="535"/>
    </row>
    <row r="126" spans="1:2">
      <c r="A126" s="535"/>
      <c r="B126" s="535"/>
    </row>
    <row r="127" spans="1:2">
      <c r="A127" s="535"/>
      <c r="B127" s="535"/>
    </row>
    <row r="128" spans="1:2">
      <c r="A128" s="535"/>
      <c r="B128" s="535"/>
    </row>
    <row r="129" spans="1:2">
      <c r="A129" s="535"/>
      <c r="B129" s="535"/>
    </row>
    <row r="130" spans="1:2">
      <c r="A130" s="535"/>
      <c r="B130" s="535"/>
    </row>
    <row r="131" spans="1:2">
      <c r="A131" s="535"/>
      <c r="B131" s="535"/>
    </row>
    <row r="132" spans="1:2">
      <c r="A132" s="535"/>
      <c r="B132" s="535"/>
    </row>
    <row r="133" spans="1:2">
      <c r="A133" s="535"/>
      <c r="B133" s="535"/>
    </row>
    <row r="134" spans="1:2">
      <c r="A134" s="535"/>
      <c r="B134" s="535"/>
    </row>
    <row r="135" spans="1:2">
      <c r="A135" s="535"/>
      <c r="B135" s="535"/>
    </row>
    <row r="136" spans="1:2">
      <c r="A136" s="535"/>
      <c r="B136" s="535"/>
    </row>
    <row r="137" spans="1:2">
      <c r="A137" s="535"/>
      <c r="B137" s="535"/>
    </row>
    <row r="138" spans="1:2">
      <c r="A138" s="535"/>
      <c r="B138" s="535"/>
    </row>
    <row r="139" spans="1:2">
      <c r="A139" s="535"/>
      <c r="B139" s="535"/>
    </row>
    <row r="140" spans="1:2">
      <c r="A140" s="535"/>
      <c r="B140" s="535"/>
    </row>
    <row r="141" spans="1:2">
      <c r="A141" s="535"/>
      <c r="B141" s="535"/>
    </row>
    <row r="142" spans="1:2">
      <c r="A142" s="535"/>
      <c r="B142" s="535"/>
    </row>
    <row r="143" spans="1:2">
      <c r="A143" s="535"/>
      <c r="B143" s="535"/>
    </row>
    <row r="144" spans="1:2">
      <c r="A144" s="535"/>
      <c r="B144" s="535"/>
    </row>
    <row r="145" spans="1:2">
      <c r="A145" s="535"/>
      <c r="B145" s="535"/>
    </row>
    <row r="146" spans="1:2">
      <c r="A146" s="535"/>
      <c r="B146" s="535"/>
    </row>
    <row r="147" spans="1:2">
      <c r="A147" s="535"/>
      <c r="B147" s="535"/>
    </row>
    <row r="148" spans="1:2">
      <c r="A148" s="535"/>
      <c r="B148" s="535"/>
    </row>
    <row r="149" spans="1:2">
      <c r="A149" s="535"/>
      <c r="B149" s="535"/>
    </row>
    <row r="150" spans="1:2">
      <c r="A150" s="535"/>
      <c r="B150" s="535"/>
    </row>
    <row r="151" spans="1:2">
      <c r="A151" s="535"/>
      <c r="B151" s="535"/>
    </row>
    <row r="152" spans="1:2">
      <c r="A152" s="535"/>
      <c r="B152" s="535"/>
    </row>
    <row r="153" spans="1:2">
      <c r="A153" s="535"/>
      <c r="B153" s="535"/>
    </row>
    <row r="154" spans="1:2">
      <c r="A154" s="535"/>
      <c r="B154" s="535"/>
    </row>
    <row r="155" spans="1:2">
      <c r="A155" s="535"/>
      <c r="B155" s="535"/>
    </row>
    <row r="156" spans="1:2">
      <c r="A156" s="535"/>
      <c r="B156" s="535"/>
    </row>
    <row r="157" spans="1:2">
      <c r="A157" s="535"/>
      <c r="B157" s="535"/>
    </row>
    <row r="158" spans="1:2">
      <c r="A158" s="535"/>
      <c r="B158" s="535"/>
    </row>
    <row r="159" spans="1:2">
      <c r="A159" s="535"/>
      <c r="B159" s="535"/>
    </row>
    <row r="160" spans="1:2">
      <c r="A160" s="535"/>
      <c r="B160" s="535"/>
    </row>
    <row r="161" spans="1:2">
      <c r="A161" s="535"/>
      <c r="B161" s="535"/>
    </row>
    <row r="162" spans="1:2">
      <c r="A162" s="535"/>
      <c r="B162" s="535"/>
    </row>
    <row r="163" spans="1:2">
      <c r="A163" s="535"/>
      <c r="B163" s="535"/>
    </row>
    <row r="164" spans="1:2">
      <c r="A164" s="535"/>
      <c r="B164" s="535"/>
    </row>
    <row r="165" spans="1:2">
      <c r="A165" s="535"/>
      <c r="B165" s="535"/>
    </row>
    <row r="166" spans="1:2">
      <c r="A166" s="535"/>
      <c r="B166" s="535"/>
    </row>
    <row r="167" spans="1:2">
      <c r="A167" s="535"/>
      <c r="B167" s="535"/>
    </row>
    <row r="168" spans="1:2">
      <c r="A168" s="535"/>
      <c r="B168" s="535"/>
    </row>
    <row r="169" spans="1:2">
      <c r="A169" s="535"/>
      <c r="B169" s="535"/>
    </row>
    <row r="170" spans="1:2">
      <c r="A170" s="535"/>
      <c r="B170" s="535"/>
    </row>
    <row r="171" spans="1:2">
      <c r="A171" s="535"/>
      <c r="B171" s="535"/>
    </row>
    <row r="172" spans="1:2">
      <c r="A172" s="535"/>
      <c r="B172" s="535"/>
    </row>
    <row r="173" spans="1:2">
      <c r="A173" s="535"/>
      <c r="B173" s="535"/>
    </row>
    <row r="174" spans="1:2">
      <c r="A174" s="535"/>
      <c r="B174" s="535"/>
    </row>
    <row r="175" spans="1:2">
      <c r="A175" s="535"/>
      <c r="B175" s="535"/>
    </row>
    <row r="176" spans="1:2">
      <c r="A176" s="535"/>
      <c r="B176" s="535"/>
    </row>
    <row r="177" spans="1:2">
      <c r="A177" s="535"/>
      <c r="B177" s="535"/>
    </row>
    <row r="178" spans="1:2">
      <c r="A178" s="535"/>
      <c r="B178" s="535"/>
    </row>
    <row r="179" spans="1:2">
      <c r="A179" s="535"/>
      <c r="B179" s="535"/>
    </row>
    <row r="180" spans="1:2">
      <c r="A180" s="535"/>
      <c r="B180" s="535"/>
    </row>
    <row r="181" spans="1:2">
      <c r="A181" s="535"/>
      <c r="B181" s="535"/>
    </row>
    <row r="182" spans="1:2">
      <c r="A182" s="535"/>
      <c r="B182" s="535"/>
    </row>
    <row r="183" spans="1:2">
      <c r="A183" s="535"/>
      <c r="B183" s="535"/>
    </row>
    <row r="184" spans="1:2">
      <c r="A184" s="535"/>
      <c r="B184" s="535"/>
    </row>
    <row r="185" spans="1:2">
      <c r="A185" s="535"/>
      <c r="B185" s="535"/>
    </row>
    <row r="186" spans="1:2">
      <c r="A186" s="535"/>
      <c r="B186" s="535"/>
    </row>
    <row r="187" spans="1:2">
      <c r="A187" s="535"/>
      <c r="B187" s="535"/>
    </row>
    <row r="188" spans="1:2">
      <c r="A188" s="535"/>
      <c r="B188" s="535"/>
    </row>
    <row r="189" spans="1:2">
      <c r="A189" s="535"/>
      <c r="B189" s="535"/>
    </row>
    <row r="190" spans="1:2">
      <c r="A190" s="535"/>
      <c r="B190" s="535"/>
    </row>
    <row r="191" spans="1:2">
      <c r="A191" s="535"/>
      <c r="B191" s="535"/>
    </row>
    <row r="192" spans="1:2">
      <c r="A192" s="535"/>
      <c r="B192" s="535"/>
    </row>
    <row r="193" spans="1:2">
      <c r="A193" s="535"/>
      <c r="B193" s="535"/>
    </row>
    <row r="194" spans="1:2">
      <c r="A194" s="535"/>
      <c r="B194" s="535"/>
    </row>
    <row r="195" spans="1:2">
      <c r="A195" s="535"/>
      <c r="B195" s="535"/>
    </row>
    <row r="196" spans="1:2">
      <c r="A196" s="535"/>
      <c r="B196" s="535"/>
    </row>
    <row r="197" spans="1:2">
      <c r="A197" s="535"/>
      <c r="B197" s="535"/>
    </row>
    <row r="198" spans="1:2">
      <c r="A198" s="535"/>
      <c r="B198" s="535"/>
    </row>
    <row r="199" spans="1:2">
      <c r="A199" s="535"/>
      <c r="B199" s="535"/>
    </row>
    <row r="200" spans="1:2">
      <c r="A200" s="535"/>
      <c r="B200" s="535"/>
    </row>
    <row r="201" spans="1:2">
      <c r="A201" s="535"/>
      <c r="B201" s="535"/>
    </row>
    <row r="202" spans="1:2">
      <c r="A202" s="535"/>
      <c r="B202" s="535"/>
    </row>
    <row r="203" spans="1:2">
      <c r="A203" s="535"/>
      <c r="B203" s="535"/>
    </row>
    <row r="204" spans="1:2">
      <c r="A204" s="535"/>
      <c r="B204" s="535"/>
    </row>
    <row r="205" spans="1:2">
      <c r="A205" s="535"/>
      <c r="B205" s="535"/>
    </row>
    <row r="206" spans="1:2">
      <c r="A206" s="535"/>
      <c r="B206" s="535"/>
    </row>
    <row r="207" spans="1:2">
      <c r="A207" s="535"/>
      <c r="B207" s="535"/>
    </row>
    <row r="208" spans="1:2">
      <c r="A208" s="535"/>
      <c r="B208" s="535"/>
    </row>
    <row r="209" spans="1:2">
      <c r="A209" s="535"/>
      <c r="B209" s="535"/>
    </row>
    <row r="210" spans="1:2">
      <c r="A210" s="535"/>
      <c r="B210" s="535"/>
    </row>
    <row r="211" spans="1:2">
      <c r="A211" s="535"/>
      <c r="B211" s="535"/>
    </row>
    <row r="212" spans="1:2">
      <c r="A212" s="535"/>
      <c r="B212" s="535"/>
    </row>
    <row r="213" spans="1:2">
      <c r="A213" s="535"/>
      <c r="B213" s="535"/>
    </row>
    <row r="214" spans="1:2">
      <c r="A214" s="535"/>
      <c r="B214" s="535"/>
    </row>
    <row r="215" spans="1:2">
      <c r="A215" s="535"/>
      <c r="B215" s="535"/>
    </row>
    <row r="216" spans="1:2">
      <c r="A216" s="535"/>
      <c r="B216" s="535"/>
    </row>
    <row r="217" spans="1:2">
      <c r="A217" s="535"/>
      <c r="B217" s="535"/>
    </row>
    <row r="218" spans="1:2">
      <c r="A218" s="535"/>
      <c r="B218" s="535"/>
    </row>
    <row r="219" spans="1:2">
      <c r="A219" s="535"/>
      <c r="B219" s="535"/>
    </row>
    <row r="220" spans="1:2">
      <c r="A220" s="535"/>
      <c r="B220" s="535"/>
    </row>
    <row r="221" spans="1:2">
      <c r="A221" s="535"/>
      <c r="B221" s="535"/>
    </row>
    <row r="222" spans="1:2">
      <c r="A222" s="535"/>
      <c r="B222" s="535"/>
    </row>
    <row r="223" spans="1:2">
      <c r="A223" s="535"/>
      <c r="B223" s="535"/>
    </row>
    <row r="224" spans="1:2">
      <c r="A224" s="535"/>
      <c r="B224" s="535"/>
    </row>
    <row r="225" spans="1:2">
      <c r="A225" s="535"/>
      <c r="B225" s="535"/>
    </row>
    <row r="226" spans="1:2">
      <c r="A226" s="535"/>
      <c r="B226" s="535"/>
    </row>
    <row r="227" spans="1:2">
      <c r="A227" s="535"/>
      <c r="B227" s="535"/>
    </row>
    <row r="228" spans="1:2">
      <c r="A228" s="535"/>
      <c r="B228" s="535"/>
    </row>
    <row r="229" spans="1:2">
      <c r="A229" s="535"/>
      <c r="B229" s="535"/>
    </row>
    <row r="230" spans="1:2">
      <c r="A230" s="535"/>
      <c r="B230" s="535"/>
    </row>
    <row r="231" spans="1:2">
      <c r="A231" s="535"/>
      <c r="B231" s="535"/>
    </row>
    <row r="232" spans="1:2">
      <c r="A232" s="535"/>
      <c r="B232" s="535"/>
    </row>
    <row r="233" spans="1:2">
      <c r="A233" s="535"/>
      <c r="B233" s="535"/>
    </row>
    <row r="234" spans="1:2">
      <c r="A234" s="535"/>
      <c r="B234" s="535"/>
    </row>
    <row r="235" spans="1:2">
      <c r="A235" s="535"/>
      <c r="B235" s="535"/>
    </row>
    <row r="236" spans="1:2">
      <c r="A236" s="535"/>
      <c r="B236" s="535"/>
    </row>
    <row r="237" spans="1:2">
      <c r="A237" s="535"/>
      <c r="B237" s="535"/>
    </row>
    <row r="238" spans="1:2">
      <c r="A238" s="535"/>
      <c r="B238" s="535"/>
    </row>
    <row r="239" spans="1:2">
      <c r="A239" s="535"/>
      <c r="B239" s="535"/>
    </row>
    <row r="240" spans="1:2">
      <c r="A240" s="535"/>
      <c r="B240" s="535"/>
    </row>
    <row r="241" spans="1:2">
      <c r="A241" s="535"/>
      <c r="B241" s="535"/>
    </row>
    <row r="242" spans="1:2">
      <c r="A242" s="535"/>
      <c r="B242" s="535"/>
    </row>
    <row r="243" spans="1:2">
      <c r="A243" s="535"/>
      <c r="B243" s="535"/>
    </row>
    <row r="244" spans="1:2">
      <c r="A244" s="535"/>
      <c r="B244" s="535"/>
    </row>
    <row r="245" spans="1:2">
      <c r="A245" s="535"/>
      <c r="B245" s="535"/>
    </row>
    <row r="246" spans="1:2">
      <c r="A246" s="535"/>
      <c r="B246" s="535"/>
    </row>
    <row r="247" spans="1:2">
      <c r="A247" s="535"/>
      <c r="B247" s="535"/>
    </row>
    <row r="248" spans="1:2">
      <c r="A248" s="535"/>
      <c r="B248" s="535"/>
    </row>
    <row r="249" spans="1:2">
      <c r="A249" s="535"/>
      <c r="B249" s="535"/>
    </row>
    <row r="250" spans="1:2">
      <c r="A250" s="535"/>
      <c r="B250" s="535"/>
    </row>
    <row r="251" spans="1:2">
      <c r="A251" s="535"/>
      <c r="B251" s="535"/>
    </row>
    <row r="252" spans="1:2">
      <c r="A252" s="535"/>
      <c r="B252" s="535"/>
    </row>
    <row r="253" spans="1:2">
      <c r="A253" s="535"/>
      <c r="B253" s="535"/>
    </row>
    <row r="254" spans="1:2">
      <c r="A254" s="535"/>
      <c r="B254" s="535"/>
    </row>
    <row r="255" spans="1:2">
      <c r="A255" s="535"/>
      <c r="B255" s="535"/>
    </row>
    <row r="256" spans="1:2">
      <c r="A256" s="535"/>
      <c r="B256" s="535"/>
    </row>
    <row r="257" spans="1:2">
      <c r="A257" s="535"/>
      <c r="B257" s="535"/>
    </row>
    <row r="258" spans="1:2">
      <c r="A258" s="535"/>
      <c r="B258" s="535"/>
    </row>
    <row r="259" spans="1:2">
      <c r="A259" s="535"/>
      <c r="B259" s="535"/>
    </row>
    <row r="260" spans="1:2">
      <c r="A260" s="535"/>
      <c r="B260" s="535"/>
    </row>
    <row r="261" spans="1:2">
      <c r="A261" s="535"/>
      <c r="B261" s="535"/>
    </row>
    <row r="262" spans="1:2">
      <c r="A262" s="535"/>
      <c r="B262" s="535"/>
    </row>
    <row r="263" spans="1:2">
      <c r="A263" s="535"/>
      <c r="B263" s="535"/>
    </row>
    <row r="264" spans="1:2">
      <c r="A264" s="535"/>
      <c r="B264" s="535"/>
    </row>
    <row r="265" spans="1:2">
      <c r="A265" s="535"/>
      <c r="B265" s="535"/>
    </row>
    <row r="266" spans="1:2">
      <c r="A266" s="535"/>
      <c r="B266" s="535"/>
    </row>
    <row r="267" spans="1:2">
      <c r="A267" s="535"/>
      <c r="B267" s="535"/>
    </row>
    <row r="268" spans="1:2">
      <c r="A268" s="535"/>
      <c r="B268" s="535"/>
    </row>
    <row r="269" spans="1:2">
      <c r="A269" s="535"/>
      <c r="B269" s="535"/>
    </row>
    <row r="270" spans="1:2">
      <c r="A270" s="535"/>
      <c r="B270" s="535"/>
    </row>
    <row r="271" spans="1:2">
      <c r="A271" s="535"/>
      <c r="B271" s="535"/>
    </row>
    <row r="272" spans="1:2">
      <c r="A272" s="535"/>
      <c r="B272" s="535"/>
    </row>
    <row r="273" spans="1:2">
      <c r="A273" s="535"/>
      <c r="B273" s="535"/>
    </row>
    <row r="274" spans="1:2">
      <c r="A274" s="535"/>
      <c r="B274" s="535"/>
    </row>
    <row r="275" spans="1:2">
      <c r="A275" s="535"/>
      <c r="B275" s="535"/>
    </row>
    <row r="276" spans="1:2">
      <c r="A276" s="535"/>
      <c r="B276" s="535"/>
    </row>
    <row r="277" spans="1:2">
      <c r="A277" s="535"/>
      <c r="B277" s="535"/>
    </row>
    <row r="278" spans="1:2">
      <c r="A278" s="535"/>
      <c r="B278" s="535"/>
    </row>
    <row r="279" spans="1:2">
      <c r="A279" s="535"/>
      <c r="B279" s="535"/>
    </row>
    <row r="280" spans="1:2">
      <c r="A280" s="535"/>
      <c r="B280" s="535"/>
    </row>
    <row r="281" spans="1:2">
      <c r="A281" s="535"/>
      <c r="B281" s="535"/>
    </row>
    <row r="282" spans="1:2">
      <c r="A282" s="535"/>
      <c r="B282" s="535"/>
    </row>
    <row r="283" spans="1:2">
      <c r="A283" s="535"/>
      <c r="B283" s="535"/>
    </row>
    <row r="284" spans="1:2">
      <c r="A284" s="535"/>
      <c r="B284" s="535"/>
    </row>
    <row r="285" spans="1:2">
      <c r="A285" s="535"/>
      <c r="B285" s="535"/>
    </row>
    <row r="286" spans="1:2">
      <c r="A286" s="535"/>
      <c r="B286" s="535"/>
    </row>
    <row r="287" spans="1:2">
      <c r="A287" s="535"/>
      <c r="B287" s="535"/>
    </row>
    <row r="288" spans="1:2">
      <c r="A288" s="535"/>
      <c r="B288" s="535"/>
    </row>
    <row r="289" spans="1:2">
      <c r="A289" s="535"/>
      <c r="B289" s="535"/>
    </row>
    <row r="290" spans="1:2">
      <c r="A290" s="535"/>
      <c r="B290" s="535"/>
    </row>
    <row r="291" spans="1:2">
      <c r="A291" s="535"/>
      <c r="B291" s="535"/>
    </row>
    <row r="292" spans="1:2">
      <c r="A292" s="535"/>
      <c r="B292" s="535"/>
    </row>
    <row r="293" spans="1:2">
      <c r="A293" s="535"/>
      <c r="B293" s="535"/>
    </row>
    <row r="294" spans="1:2">
      <c r="A294" s="535"/>
      <c r="B294" s="535"/>
    </row>
    <row r="295" spans="1:2">
      <c r="A295" s="535"/>
      <c r="B295" s="535"/>
    </row>
    <row r="296" spans="1:2">
      <c r="A296" s="535"/>
      <c r="B296" s="535"/>
    </row>
    <row r="297" spans="1:2">
      <c r="A297" s="535"/>
      <c r="B297" s="535"/>
    </row>
    <row r="298" spans="1:2">
      <c r="A298" s="535"/>
      <c r="B298" s="535"/>
    </row>
    <row r="299" spans="1:2">
      <c r="A299" s="535"/>
      <c r="B299" s="535"/>
    </row>
    <row r="300" spans="1:2">
      <c r="A300" s="535"/>
      <c r="B300" s="535"/>
    </row>
    <row r="301" spans="1:2">
      <c r="A301" s="535"/>
      <c r="B301" s="535"/>
    </row>
    <row r="302" spans="1:2">
      <c r="A302" s="535"/>
      <c r="B302" s="535"/>
    </row>
    <row r="303" spans="1:2">
      <c r="A303" s="535"/>
      <c r="B303" s="535"/>
    </row>
    <row r="304" spans="1:2">
      <c r="A304" s="535"/>
      <c r="B304" s="535"/>
    </row>
    <row r="305" spans="1:2">
      <c r="A305" s="535"/>
      <c r="B305" s="535"/>
    </row>
    <row r="306" spans="1:2">
      <c r="A306" s="535"/>
      <c r="B306" s="535"/>
    </row>
    <row r="307" spans="1:2">
      <c r="A307" s="535"/>
      <c r="B307" s="535"/>
    </row>
    <row r="308" spans="1:2">
      <c r="A308" s="535"/>
      <c r="B308" s="535"/>
    </row>
    <row r="309" spans="1:2">
      <c r="A309" s="535"/>
      <c r="B309" s="535"/>
    </row>
    <row r="310" spans="1:2">
      <c r="A310" s="535"/>
      <c r="B310" s="535"/>
    </row>
    <row r="311" spans="1:2">
      <c r="A311" s="535"/>
      <c r="B311" s="535"/>
    </row>
    <row r="312" spans="1:2">
      <c r="A312" s="535"/>
      <c r="B312" s="535"/>
    </row>
    <row r="313" spans="1:2">
      <c r="A313" s="535"/>
      <c r="B313" s="535"/>
    </row>
    <row r="314" spans="1:2">
      <c r="A314" s="535"/>
      <c r="B314" s="535"/>
    </row>
    <row r="315" spans="1:2">
      <c r="A315" s="535"/>
      <c r="B315" s="535"/>
    </row>
    <row r="316" spans="1:2">
      <c r="A316" s="535"/>
      <c r="B316" s="535"/>
    </row>
    <row r="317" spans="1:2">
      <c r="A317" s="535"/>
      <c r="B317" s="535"/>
    </row>
    <row r="318" spans="1:2">
      <c r="A318" s="535"/>
      <c r="B318" s="535"/>
    </row>
    <row r="319" spans="1:2">
      <c r="A319" s="535"/>
      <c r="B319" s="535"/>
    </row>
    <row r="320" spans="1:2">
      <c r="A320" s="535"/>
      <c r="B320" s="535"/>
    </row>
    <row r="321" spans="1:2">
      <c r="A321" s="535"/>
      <c r="B321" s="535"/>
    </row>
    <row r="322" spans="1:2">
      <c r="A322" s="535"/>
      <c r="B322" s="535"/>
    </row>
    <row r="323" spans="1:2">
      <c r="A323" s="535"/>
      <c r="B323" s="535"/>
    </row>
    <row r="324" spans="1:2">
      <c r="A324" s="535"/>
      <c r="B324" s="535"/>
    </row>
    <row r="325" spans="1:2">
      <c r="A325" s="535"/>
      <c r="B325" s="535"/>
    </row>
    <row r="326" spans="1:2">
      <c r="A326" s="535"/>
      <c r="B326" s="535"/>
    </row>
    <row r="327" spans="1:2">
      <c r="A327" s="535"/>
      <c r="B327" s="535"/>
    </row>
    <row r="328" spans="1:2">
      <c r="A328" s="535"/>
      <c r="B328" s="535"/>
    </row>
    <row r="329" spans="1:2">
      <c r="A329" s="535"/>
      <c r="B329" s="535"/>
    </row>
    <row r="330" spans="1:2">
      <c r="A330" s="535"/>
      <c r="B330" s="535"/>
    </row>
    <row r="331" spans="1:2">
      <c r="A331" s="535"/>
      <c r="B331" s="535"/>
    </row>
    <row r="332" spans="1:2">
      <c r="A332" s="535"/>
      <c r="B332" s="535"/>
    </row>
    <row r="333" spans="1:2">
      <c r="A333" s="535"/>
      <c r="B333" s="535"/>
    </row>
    <row r="334" spans="1:2">
      <c r="A334" s="535"/>
      <c r="B334" s="535"/>
    </row>
    <row r="335" spans="1:2">
      <c r="A335" s="535"/>
      <c r="B335" s="535"/>
    </row>
    <row r="336" spans="1:2">
      <c r="A336" s="535"/>
      <c r="B336" s="535"/>
    </row>
    <row r="337" spans="1:2">
      <c r="A337" s="535"/>
      <c r="B337" s="535"/>
    </row>
    <row r="338" spans="1:2">
      <c r="A338" s="535"/>
      <c r="B338" s="535"/>
    </row>
    <row r="339" spans="1:2">
      <c r="A339" s="535"/>
      <c r="B339" s="535"/>
    </row>
    <row r="340" spans="1:2">
      <c r="A340" s="535"/>
      <c r="B340" s="535"/>
    </row>
    <row r="341" spans="1:2">
      <c r="A341" s="535"/>
      <c r="B341" s="535"/>
    </row>
    <row r="342" spans="1:2">
      <c r="A342" s="535"/>
      <c r="B342" s="535"/>
    </row>
    <row r="343" spans="1:2">
      <c r="A343" s="535"/>
      <c r="B343" s="535"/>
    </row>
    <row r="344" spans="1:2">
      <c r="A344" s="535"/>
      <c r="B344" s="535"/>
    </row>
    <row r="345" spans="1:2">
      <c r="A345" s="535"/>
      <c r="B345" s="535"/>
    </row>
    <row r="346" spans="1:2">
      <c r="A346" s="535"/>
      <c r="B346" s="535"/>
    </row>
    <row r="347" spans="1:2">
      <c r="A347" s="535"/>
      <c r="B347" s="535"/>
    </row>
    <row r="348" spans="1:2">
      <c r="A348" s="535"/>
      <c r="B348" s="535"/>
    </row>
    <row r="349" spans="1:2">
      <c r="A349" s="535"/>
      <c r="B349" s="535"/>
    </row>
    <row r="350" spans="1:2">
      <c r="A350" s="535"/>
      <c r="B350" s="535"/>
    </row>
    <row r="351" spans="1:2">
      <c r="A351" s="535"/>
      <c r="B351" s="535"/>
    </row>
    <row r="352" spans="1:2">
      <c r="A352" s="535"/>
      <c r="B352" s="535"/>
    </row>
    <row r="353" spans="1:2">
      <c r="A353" s="535"/>
      <c r="B353" s="535"/>
    </row>
    <row r="354" spans="1:2">
      <c r="A354" s="535"/>
      <c r="B354" s="535"/>
    </row>
    <row r="355" spans="1:2">
      <c r="A355" s="535"/>
      <c r="B355" s="535"/>
    </row>
    <row r="356" spans="1:2">
      <c r="A356" s="535"/>
      <c r="B356" s="535"/>
    </row>
    <row r="357" spans="1:2">
      <c r="A357" s="535"/>
      <c r="B357" s="535"/>
    </row>
    <row r="358" spans="1:2">
      <c r="A358" s="535"/>
      <c r="B358" s="535"/>
    </row>
    <row r="359" spans="1:2">
      <c r="A359" s="535"/>
      <c r="B359" s="535"/>
    </row>
    <row r="360" spans="1:2">
      <c r="A360" s="535"/>
      <c r="B360" s="535"/>
    </row>
    <row r="361" spans="1:2">
      <c r="A361" s="535"/>
      <c r="B361" s="535"/>
    </row>
    <row r="362" spans="1:2">
      <c r="A362" s="535"/>
      <c r="B362" s="535"/>
    </row>
    <row r="363" spans="1:2">
      <c r="A363" s="535"/>
      <c r="B363" s="535"/>
    </row>
    <row r="364" spans="1:2">
      <c r="A364" s="535"/>
      <c r="B364" s="535"/>
    </row>
    <row r="365" spans="1:2">
      <c r="A365" s="535"/>
      <c r="B365" s="535"/>
    </row>
    <row r="366" spans="1:2">
      <c r="A366" s="535"/>
      <c r="B366" s="535"/>
    </row>
    <row r="367" spans="1:2">
      <c r="A367" s="535"/>
      <c r="B367" s="535"/>
    </row>
    <row r="368" spans="1:2">
      <c r="A368" s="535"/>
      <c r="B368" s="535"/>
    </row>
    <row r="369" spans="1:2">
      <c r="A369" s="535"/>
      <c r="B369" s="535"/>
    </row>
    <row r="370" spans="1:2">
      <c r="A370" s="535"/>
      <c r="B370" s="535"/>
    </row>
    <row r="371" spans="1:2">
      <c r="A371" s="535"/>
      <c r="B371" s="535"/>
    </row>
    <row r="372" spans="1:2">
      <c r="A372" s="535"/>
      <c r="B372" s="535"/>
    </row>
    <row r="373" spans="1:2">
      <c r="A373" s="535"/>
      <c r="B373" s="535"/>
    </row>
    <row r="374" spans="1:2">
      <c r="A374" s="535"/>
      <c r="B374" s="535"/>
    </row>
    <row r="375" spans="1:2">
      <c r="A375" s="535"/>
      <c r="B375" s="535"/>
    </row>
    <row r="376" spans="1:2">
      <c r="A376" s="535"/>
      <c r="B376" s="535"/>
    </row>
    <row r="377" spans="1:2">
      <c r="A377" s="535"/>
      <c r="B377" s="535"/>
    </row>
    <row r="378" spans="1:2">
      <c r="A378" s="535"/>
      <c r="B378" s="535"/>
    </row>
    <row r="379" spans="1:2">
      <c r="A379" s="535"/>
      <c r="B379" s="535"/>
    </row>
    <row r="380" spans="1:2">
      <c r="A380" s="535"/>
      <c r="B380" s="535"/>
    </row>
    <row r="381" spans="1:2">
      <c r="A381" s="535"/>
      <c r="B381" s="535"/>
    </row>
    <row r="382" spans="1:2">
      <c r="A382" s="535"/>
      <c r="B382" s="535"/>
    </row>
    <row r="383" spans="1:2">
      <c r="A383" s="535"/>
      <c r="B383" s="535"/>
    </row>
    <row r="384" spans="1:2">
      <c r="A384" s="535"/>
      <c r="B384" s="535"/>
    </row>
    <row r="385" spans="1:2">
      <c r="A385" s="535"/>
      <c r="B385" s="535"/>
    </row>
    <row r="386" spans="1:2">
      <c r="A386" s="535"/>
      <c r="B386" s="535"/>
    </row>
    <row r="387" spans="1:2">
      <c r="A387" s="535"/>
      <c r="B387" s="535"/>
    </row>
    <row r="388" spans="1:2">
      <c r="A388" s="535"/>
      <c r="B388" s="535"/>
    </row>
    <row r="389" spans="1:2">
      <c r="A389" s="535"/>
      <c r="B389" s="535"/>
    </row>
    <row r="390" spans="1:2">
      <c r="A390" s="535"/>
      <c r="B390" s="535"/>
    </row>
    <row r="391" spans="1:2">
      <c r="A391" s="535"/>
      <c r="B391" s="535"/>
    </row>
    <row r="392" spans="1:2">
      <c r="A392" s="535"/>
      <c r="B392" s="535"/>
    </row>
    <row r="393" spans="1:2">
      <c r="A393" s="535"/>
      <c r="B393" s="535"/>
    </row>
    <row r="394" spans="1:2">
      <c r="A394" s="535"/>
      <c r="B394" s="535"/>
    </row>
    <row r="395" spans="1:2">
      <c r="A395" s="535"/>
      <c r="B395" s="535"/>
    </row>
    <row r="396" spans="1:2">
      <c r="A396" s="535"/>
      <c r="B396" s="535"/>
    </row>
    <row r="397" spans="1:2">
      <c r="A397" s="535"/>
      <c r="B397" s="535"/>
    </row>
    <row r="398" spans="1:2">
      <c r="A398" s="535"/>
      <c r="B398" s="535"/>
    </row>
    <row r="399" spans="1:2">
      <c r="A399" s="535"/>
      <c r="B399" s="535"/>
    </row>
    <row r="400" spans="1:2">
      <c r="A400" s="535"/>
      <c r="B400" s="535"/>
    </row>
    <row r="401" spans="1:2">
      <c r="A401" s="535"/>
      <c r="B401" s="535"/>
    </row>
    <row r="402" spans="1:2">
      <c r="A402" s="535"/>
      <c r="B402" s="535"/>
    </row>
    <row r="403" spans="1:2">
      <c r="A403" s="535"/>
      <c r="B403" s="535"/>
    </row>
    <row r="404" spans="1:2">
      <c r="A404" s="535"/>
      <c r="B404" s="535"/>
    </row>
    <row r="405" spans="1:2">
      <c r="A405" s="535"/>
      <c r="B405" s="535"/>
    </row>
    <row r="406" spans="1:2">
      <c r="A406" s="535"/>
      <c r="B406" s="535"/>
    </row>
    <row r="407" spans="1:2">
      <c r="A407" s="535"/>
      <c r="B407" s="535"/>
    </row>
    <row r="408" spans="1:2">
      <c r="A408" s="535"/>
      <c r="B408" s="535"/>
    </row>
    <row r="409" spans="1:2">
      <c r="A409" s="535"/>
      <c r="B409" s="535"/>
    </row>
    <row r="410" spans="1:2">
      <c r="A410" s="535"/>
      <c r="B410" s="535"/>
    </row>
    <row r="411" spans="1:2">
      <c r="A411" s="535"/>
      <c r="B411" s="535"/>
    </row>
    <row r="412" spans="1:2">
      <c r="A412" s="535"/>
      <c r="B412" s="535"/>
    </row>
    <row r="413" spans="1:2">
      <c r="A413" s="535"/>
      <c r="B413" s="535"/>
    </row>
    <row r="414" spans="1:2">
      <c r="A414" s="535"/>
      <c r="B414" s="535"/>
    </row>
    <row r="415" spans="1:2">
      <c r="A415" s="535"/>
      <c r="B415" s="535"/>
    </row>
    <row r="416" spans="1:2">
      <c r="A416" s="535"/>
      <c r="B416" s="535"/>
    </row>
    <row r="417" spans="1:2">
      <c r="A417" s="535"/>
      <c r="B417" s="535"/>
    </row>
    <row r="418" spans="1:2">
      <c r="A418" s="535"/>
      <c r="B418" s="535"/>
    </row>
    <row r="419" spans="1:2">
      <c r="A419" s="535"/>
      <c r="B419" s="535"/>
    </row>
    <row r="420" spans="1:2">
      <c r="A420" s="535"/>
      <c r="B420" s="535"/>
    </row>
    <row r="421" spans="1:2">
      <c r="A421" s="535"/>
      <c r="B421" s="535"/>
    </row>
    <row r="422" spans="1:2">
      <c r="A422" s="535"/>
      <c r="B422" s="535"/>
    </row>
    <row r="423" spans="1:2">
      <c r="A423" s="535"/>
      <c r="B423" s="535"/>
    </row>
    <row r="424" spans="1:2">
      <c r="A424" s="535"/>
      <c r="B424" s="535"/>
    </row>
    <row r="425" spans="1:2">
      <c r="A425" s="535"/>
      <c r="B425" s="535"/>
    </row>
    <row r="426" spans="1:2">
      <c r="A426" s="535"/>
      <c r="B426" s="535"/>
    </row>
    <row r="427" spans="1:2">
      <c r="A427" s="535"/>
      <c r="B427" s="535"/>
    </row>
    <row r="428" spans="1:2">
      <c r="A428" s="535"/>
      <c r="B428" s="535"/>
    </row>
    <row r="429" spans="1:2">
      <c r="A429" s="535"/>
      <c r="B429" s="535"/>
    </row>
    <row r="430" spans="1:2">
      <c r="A430" s="535"/>
      <c r="B430" s="535"/>
    </row>
    <row r="431" spans="1:2">
      <c r="A431" s="535"/>
      <c r="B431" s="535"/>
    </row>
    <row r="432" spans="1:2">
      <c r="A432" s="535"/>
      <c r="B432" s="535"/>
    </row>
    <row r="433" spans="1:2">
      <c r="A433" s="535"/>
      <c r="B433" s="535"/>
    </row>
    <row r="434" spans="1:2">
      <c r="A434" s="535"/>
      <c r="B434" s="535"/>
    </row>
    <row r="435" spans="1:2">
      <c r="A435" s="535"/>
      <c r="B435" s="535"/>
    </row>
    <row r="436" spans="1:2">
      <c r="A436" s="535"/>
      <c r="B436" s="535"/>
    </row>
    <row r="437" spans="1:2">
      <c r="A437" s="535"/>
      <c r="B437" s="535"/>
    </row>
    <row r="438" spans="1:2">
      <c r="A438" s="535"/>
      <c r="B438" s="535"/>
    </row>
    <row r="439" spans="1:2">
      <c r="A439" s="535"/>
      <c r="B439" s="535"/>
    </row>
    <row r="440" spans="1:2">
      <c r="A440" s="535"/>
      <c r="B440" s="535"/>
    </row>
    <row r="441" spans="1:2">
      <c r="A441" s="535"/>
      <c r="B441" s="535"/>
    </row>
    <row r="442" spans="1:2">
      <c r="A442" s="535"/>
      <c r="B442" s="535"/>
    </row>
    <row r="443" spans="1:2">
      <c r="A443" s="535"/>
      <c r="B443" s="535"/>
    </row>
    <row r="444" spans="1:2">
      <c r="A444" s="535"/>
      <c r="B444" s="535"/>
    </row>
    <row r="445" spans="1:2">
      <c r="A445" s="535"/>
      <c r="B445" s="535"/>
    </row>
    <row r="446" spans="1:2">
      <c r="A446" s="535"/>
      <c r="B446" s="535"/>
    </row>
    <row r="447" spans="1:2">
      <c r="A447" s="535"/>
      <c r="B447" s="535"/>
    </row>
    <row r="448" spans="1:2">
      <c r="A448" s="535"/>
      <c r="B448" s="535"/>
    </row>
    <row r="449" spans="1:2">
      <c r="A449" s="535"/>
      <c r="B449" s="535"/>
    </row>
    <row r="450" spans="1:2">
      <c r="A450" s="535"/>
      <c r="B450" s="535"/>
    </row>
    <row r="451" spans="1:2">
      <c r="A451" s="535"/>
      <c r="B451" s="535"/>
    </row>
    <row r="452" spans="1:2">
      <c r="A452" s="535"/>
      <c r="B452" s="535"/>
    </row>
    <row r="453" spans="1:2">
      <c r="A453" s="535"/>
      <c r="B453" s="535"/>
    </row>
    <row r="454" spans="1:2">
      <c r="A454" s="535"/>
      <c r="B454" s="535"/>
    </row>
    <row r="455" spans="1:2">
      <c r="A455" s="535"/>
      <c r="B455" s="535"/>
    </row>
    <row r="456" spans="1:2">
      <c r="A456" s="535"/>
      <c r="B456" s="535"/>
    </row>
    <row r="457" spans="1:2">
      <c r="A457" s="535"/>
      <c r="B457" s="535"/>
    </row>
    <row r="458" spans="1:2">
      <c r="A458" s="535"/>
      <c r="B458" s="535"/>
    </row>
    <row r="459" spans="1:2">
      <c r="A459" s="535"/>
      <c r="B459" s="535"/>
    </row>
    <row r="460" spans="1:2">
      <c r="A460" s="535"/>
      <c r="B460" s="535"/>
    </row>
    <row r="461" spans="1:2">
      <c r="A461" s="535"/>
      <c r="B461" s="535"/>
    </row>
    <row r="462" spans="1:2">
      <c r="A462" s="535"/>
      <c r="B462" s="535"/>
    </row>
    <row r="463" spans="1:2">
      <c r="A463" s="535"/>
      <c r="B463" s="535"/>
    </row>
    <row r="464" spans="1:2">
      <c r="A464" s="535"/>
      <c r="B464" s="535"/>
    </row>
    <row r="465" spans="1:2">
      <c r="A465" s="535"/>
      <c r="B465" s="535"/>
    </row>
    <row r="466" spans="1:2">
      <c r="A466" s="535"/>
      <c r="B466" s="535"/>
    </row>
    <row r="467" spans="1:2">
      <c r="A467" s="535"/>
      <c r="B467" s="535"/>
    </row>
    <row r="468" spans="1:2">
      <c r="A468" s="535"/>
      <c r="B468" s="535"/>
    </row>
    <row r="469" spans="1:2">
      <c r="A469" s="535"/>
      <c r="B469" s="535"/>
    </row>
    <row r="470" spans="1:2">
      <c r="A470" s="535"/>
      <c r="B470" s="535"/>
    </row>
    <row r="471" spans="1:2">
      <c r="A471" s="535"/>
      <c r="B471" s="535"/>
    </row>
    <row r="472" spans="1:2">
      <c r="A472" s="535"/>
      <c r="B472" s="535"/>
    </row>
    <row r="473" spans="1:2">
      <c r="A473" s="535"/>
      <c r="B473" s="535"/>
    </row>
    <row r="474" spans="1:2">
      <c r="A474" s="535"/>
      <c r="B474" s="535"/>
    </row>
    <row r="475" spans="1:2">
      <c r="A475" s="535"/>
      <c r="B475" s="535"/>
    </row>
    <row r="476" spans="1:2">
      <c r="A476" s="535"/>
      <c r="B476" s="535"/>
    </row>
    <row r="477" spans="1:2">
      <c r="A477" s="535"/>
      <c r="B477" s="535"/>
    </row>
    <row r="478" spans="1:2">
      <c r="A478" s="535"/>
      <c r="B478" s="535"/>
    </row>
    <row r="479" spans="1:2">
      <c r="A479" s="535"/>
      <c r="B479" s="535"/>
    </row>
    <row r="480" spans="1:2">
      <c r="A480" s="535"/>
      <c r="B480" s="535"/>
    </row>
    <row r="481" spans="1:2">
      <c r="A481" s="535"/>
      <c r="B481" s="535"/>
    </row>
    <row r="482" spans="1:2">
      <c r="A482" s="535"/>
      <c r="B482" s="535"/>
    </row>
    <row r="483" spans="1:2">
      <c r="A483" s="535"/>
      <c r="B483" s="535"/>
    </row>
    <row r="484" spans="1:2">
      <c r="A484" s="535"/>
      <c r="B484" s="535"/>
    </row>
    <row r="485" spans="1:2">
      <c r="A485" s="535"/>
      <c r="B485" s="535"/>
    </row>
    <row r="486" spans="1:2">
      <c r="A486" s="535"/>
      <c r="B486" s="535"/>
    </row>
    <row r="487" spans="1:2">
      <c r="A487" s="535"/>
      <c r="B487" s="535"/>
    </row>
    <row r="488" spans="1:2">
      <c r="A488" s="535"/>
      <c r="B488" s="535"/>
    </row>
    <row r="489" spans="1:2">
      <c r="A489" s="535"/>
      <c r="B489" s="535"/>
    </row>
    <row r="490" spans="1:2">
      <c r="A490" s="535"/>
      <c r="B490" s="535"/>
    </row>
    <row r="491" spans="1:2">
      <c r="A491" s="535"/>
      <c r="B491" s="535"/>
    </row>
    <row r="492" spans="1:2">
      <c r="A492" s="535"/>
      <c r="B492" s="535"/>
    </row>
    <row r="493" spans="1:2">
      <c r="A493" s="535"/>
      <c r="B493" s="535"/>
    </row>
    <row r="494" spans="1:2">
      <c r="A494" s="535"/>
      <c r="B494" s="535"/>
    </row>
    <row r="495" spans="1:2">
      <c r="A495" s="535"/>
      <c r="B495" s="535"/>
    </row>
    <row r="496" spans="1:2">
      <c r="A496" s="535"/>
      <c r="B496" s="535"/>
    </row>
    <row r="497" spans="1:2">
      <c r="A497" s="535"/>
      <c r="B497" s="535"/>
    </row>
    <row r="498" spans="1:2">
      <c r="A498" s="535"/>
      <c r="B498" s="535"/>
    </row>
    <row r="499" spans="1:2">
      <c r="A499" s="535"/>
      <c r="B499" s="535"/>
    </row>
    <row r="500" spans="1:2">
      <c r="A500" s="535"/>
      <c r="B500" s="535"/>
    </row>
    <row r="501" spans="1:2">
      <c r="A501" s="535"/>
      <c r="B501" s="535"/>
    </row>
    <row r="502" spans="1:2">
      <c r="A502" s="535"/>
      <c r="B502" s="535"/>
    </row>
    <row r="503" spans="1:2">
      <c r="A503" s="535"/>
      <c r="B503" s="535"/>
    </row>
    <row r="504" spans="1:2">
      <c r="A504" s="535"/>
      <c r="B504" s="535"/>
    </row>
    <row r="505" spans="1:2">
      <c r="A505" s="535"/>
      <c r="B505" s="535"/>
    </row>
    <row r="506" spans="1:2">
      <c r="A506" s="535"/>
      <c r="B506" s="535"/>
    </row>
    <row r="507" spans="1:2">
      <c r="A507" s="535"/>
      <c r="B507" s="535"/>
    </row>
    <row r="508" spans="1:2">
      <c r="A508" s="535"/>
      <c r="B508" s="535"/>
    </row>
    <row r="509" spans="1:2">
      <c r="A509" s="535"/>
      <c r="B509" s="535"/>
    </row>
    <row r="510" spans="1:2">
      <c r="A510" s="535"/>
      <c r="B510" s="535"/>
    </row>
    <row r="511" spans="1:2">
      <c r="A511" s="535"/>
      <c r="B511" s="535"/>
    </row>
    <row r="512" spans="1:2">
      <c r="A512" s="535"/>
      <c r="B512" s="535"/>
    </row>
    <row r="513" spans="1:2">
      <c r="A513" s="535"/>
      <c r="B513" s="535"/>
    </row>
    <row r="514" spans="1:2">
      <c r="A514" s="535"/>
      <c r="B514" s="535"/>
    </row>
    <row r="515" spans="1:2">
      <c r="A515" s="535"/>
      <c r="B515" s="535"/>
    </row>
    <row r="516" spans="1:2">
      <c r="A516" s="535"/>
      <c r="B516" s="535"/>
    </row>
    <row r="517" spans="1:2">
      <c r="A517" s="535"/>
      <c r="B517" s="535"/>
    </row>
    <row r="518" spans="1:2">
      <c r="A518" s="535"/>
      <c r="B518" s="535"/>
    </row>
    <row r="519" spans="1:2">
      <c r="A519" s="535"/>
      <c r="B519" s="535"/>
    </row>
    <row r="520" spans="1:2">
      <c r="A520" s="535"/>
      <c r="B520" s="535"/>
    </row>
    <row r="521" spans="1:2">
      <c r="A521" s="535"/>
      <c r="B521" s="535"/>
    </row>
    <row r="522" spans="1:2">
      <c r="A522" s="535"/>
      <c r="B522" s="535"/>
    </row>
    <row r="523" spans="1:2">
      <c r="A523" s="535"/>
      <c r="B523" s="535"/>
    </row>
    <row r="524" spans="1:2">
      <c r="A524" s="535"/>
      <c r="B524" s="535"/>
    </row>
    <row r="525" spans="1:2">
      <c r="A525" s="535"/>
      <c r="B525" s="535"/>
    </row>
    <row r="526" spans="1:2">
      <c r="A526" s="535"/>
      <c r="B526" s="535"/>
    </row>
    <row r="527" spans="1:2">
      <c r="A527" s="535"/>
      <c r="B527" s="535"/>
    </row>
    <row r="528" spans="1:2">
      <c r="A528" s="535"/>
      <c r="B528" s="535"/>
    </row>
    <row r="529" spans="1:2">
      <c r="A529" s="535"/>
      <c r="B529" s="535"/>
    </row>
    <row r="530" spans="1:2">
      <c r="A530" s="535"/>
      <c r="B530" s="535"/>
    </row>
    <row r="531" spans="1:2">
      <c r="A531" s="535"/>
      <c r="B531" s="535"/>
    </row>
    <row r="532" spans="1:2">
      <c r="A532" s="535"/>
      <c r="B532" s="535"/>
    </row>
    <row r="533" spans="1:2">
      <c r="A533" s="535"/>
      <c r="B533" s="535"/>
    </row>
    <row r="534" spans="1:2">
      <c r="A534" s="535"/>
      <c r="B534" s="535"/>
    </row>
    <row r="535" spans="1:2">
      <c r="A535" s="535"/>
      <c r="B535" s="535"/>
    </row>
    <row r="536" spans="1:2">
      <c r="A536" s="535"/>
      <c r="B536" s="535"/>
    </row>
    <row r="537" spans="1:2">
      <c r="A537" s="535"/>
      <c r="B537" s="535"/>
    </row>
    <row r="538" spans="1:2">
      <c r="A538" s="535"/>
      <c r="B538" s="535"/>
    </row>
    <row r="539" spans="1:2">
      <c r="A539" s="535"/>
      <c r="B539" s="535"/>
    </row>
    <row r="540" spans="1:2">
      <c r="A540" s="535"/>
      <c r="B540" s="535"/>
    </row>
    <row r="541" spans="1:2">
      <c r="A541" s="535"/>
      <c r="B541" s="535"/>
    </row>
    <row r="542" spans="1:2">
      <c r="A542" s="535"/>
      <c r="B542" s="535"/>
    </row>
    <row r="543" spans="1:2">
      <c r="A543" s="535"/>
      <c r="B543" s="535"/>
    </row>
    <row r="544" spans="1:2">
      <c r="A544" s="535"/>
      <c r="B544" s="535"/>
    </row>
    <row r="545" spans="1:2">
      <c r="A545" s="535"/>
      <c r="B545" s="535"/>
    </row>
    <row r="546" spans="1:2">
      <c r="A546" s="535"/>
      <c r="B546" s="535"/>
    </row>
    <row r="547" spans="1:2">
      <c r="A547" s="535"/>
      <c r="B547" s="535"/>
    </row>
    <row r="548" spans="1:2">
      <c r="A548" s="535"/>
      <c r="B548" s="535"/>
    </row>
    <row r="549" spans="1:2">
      <c r="A549" s="535"/>
      <c r="B549" s="535"/>
    </row>
    <row r="550" spans="1:2">
      <c r="A550" s="535"/>
      <c r="B550" s="535"/>
    </row>
    <row r="551" spans="1:2">
      <c r="A551" s="535"/>
      <c r="B551" s="535"/>
    </row>
    <row r="552" spans="1:2">
      <c r="A552" s="535"/>
      <c r="B552" s="535"/>
    </row>
    <row r="553" spans="1:2">
      <c r="A553" s="535"/>
      <c r="B553" s="535"/>
    </row>
    <row r="554" spans="1:2">
      <c r="A554" s="535"/>
      <c r="B554" s="535"/>
    </row>
    <row r="555" spans="1:2">
      <c r="A555" s="535"/>
      <c r="B555" s="535"/>
    </row>
    <row r="556" spans="1:2">
      <c r="A556" s="535"/>
      <c r="B556" s="535"/>
    </row>
    <row r="557" spans="1:2">
      <c r="A557" s="535"/>
      <c r="B557" s="535"/>
    </row>
    <row r="558" spans="1:2">
      <c r="A558" s="535"/>
      <c r="B558" s="535"/>
    </row>
    <row r="559" spans="1:2">
      <c r="A559" s="535"/>
      <c r="B559" s="535"/>
    </row>
    <row r="560" spans="1:2">
      <c r="A560" s="535"/>
      <c r="B560" s="535"/>
    </row>
    <row r="561" spans="1:2">
      <c r="A561" s="535"/>
      <c r="B561" s="535"/>
    </row>
    <row r="562" spans="1:2">
      <c r="A562" s="535"/>
      <c r="B562" s="535"/>
    </row>
    <row r="563" spans="1:2">
      <c r="A563" s="535"/>
      <c r="B563" s="535"/>
    </row>
    <row r="564" spans="1:2">
      <c r="A564" s="535"/>
      <c r="B564" s="535"/>
    </row>
    <row r="565" spans="1:2">
      <c r="A565" s="535"/>
      <c r="B565" s="535"/>
    </row>
    <row r="566" spans="1:2">
      <c r="A566" s="535"/>
      <c r="B566" s="535"/>
    </row>
    <row r="567" spans="1:2">
      <c r="A567" s="535"/>
      <c r="B567" s="535"/>
    </row>
    <row r="568" spans="1:2">
      <c r="A568" s="535"/>
      <c r="B568" s="535"/>
    </row>
    <row r="569" spans="1:2">
      <c r="A569" s="535"/>
      <c r="B569" s="535"/>
    </row>
    <row r="570" spans="1:2">
      <c r="A570" s="535"/>
      <c r="B570" s="535"/>
    </row>
    <row r="571" spans="1:2">
      <c r="A571" s="535"/>
      <c r="B571" s="535"/>
    </row>
    <row r="572" spans="1:2">
      <c r="A572" s="535"/>
      <c r="B572" s="535"/>
    </row>
    <row r="573" spans="1:2">
      <c r="A573" s="535"/>
      <c r="B573" s="535"/>
    </row>
    <row r="574" spans="1:2">
      <c r="A574" s="535"/>
      <c r="B574" s="535"/>
    </row>
    <row r="575" spans="1:2">
      <c r="A575" s="535"/>
      <c r="B575" s="535"/>
    </row>
    <row r="576" spans="1:2">
      <c r="A576" s="535"/>
      <c r="B576" s="535"/>
    </row>
    <row r="577" spans="1:2">
      <c r="A577" s="535"/>
      <c r="B577" s="535"/>
    </row>
    <row r="578" spans="1:2">
      <c r="A578" s="535"/>
      <c r="B578" s="535"/>
    </row>
    <row r="579" spans="1:2">
      <c r="A579" s="535"/>
      <c r="B579" s="535"/>
    </row>
    <row r="580" spans="1:2">
      <c r="A580" s="535"/>
      <c r="B580" s="535"/>
    </row>
    <row r="581" spans="1:2">
      <c r="A581" s="535"/>
      <c r="B581" s="535"/>
    </row>
    <row r="582" spans="1:2">
      <c r="A582" s="535"/>
      <c r="B582" s="535"/>
    </row>
    <row r="583" spans="1:2">
      <c r="A583" s="535"/>
      <c r="B583" s="535"/>
    </row>
    <row r="584" spans="1:2">
      <c r="A584" s="535"/>
      <c r="B584" s="535"/>
    </row>
    <row r="585" spans="1:2">
      <c r="A585" s="535"/>
      <c r="B585" s="535"/>
    </row>
    <row r="586" spans="1:2">
      <c r="A586" s="535"/>
      <c r="B586" s="535"/>
    </row>
    <row r="587" spans="1:2">
      <c r="A587" s="535"/>
      <c r="B587" s="535"/>
    </row>
    <row r="588" spans="1:2">
      <c r="A588" s="535"/>
      <c r="B588" s="535"/>
    </row>
    <row r="589" spans="1:2">
      <c r="A589" s="535"/>
      <c r="B589" s="535"/>
    </row>
    <row r="590" spans="1:2">
      <c r="A590" s="535"/>
      <c r="B590" s="535"/>
    </row>
    <row r="591" spans="1:2">
      <c r="A591" s="535"/>
      <c r="B591" s="535"/>
    </row>
    <row r="592" spans="1:2">
      <c r="A592" s="535"/>
      <c r="B592" s="535"/>
    </row>
    <row r="593" spans="1:2">
      <c r="A593" s="535"/>
      <c r="B593" s="535"/>
    </row>
    <row r="594" spans="1:2">
      <c r="A594" s="535"/>
      <c r="B594" s="535"/>
    </row>
    <row r="595" spans="1:2">
      <c r="A595" s="535"/>
      <c r="B595" s="535"/>
    </row>
    <row r="596" spans="1:2">
      <c r="A596" s="535"/>
      <c r="B596" s="535"/>
    </row>
    <row r="597" spans="1:2">
      <c r="A597" s="535"/>
      <c r="B597" s="535"/>
    </row>
    <row r="598" spans="1:2">
      <c r="A598" s="535"/>
      <c r="B598" s="535"/>
    </row>
    <row r="599" spans="1:2">
      <c r="A599" s="535"/>
      <c r="B599" s="535"/>
    </row>
    <row r="600" spans="1:2">
      <c r="A600" s="535"/>
      <c r="B600" s="535"/>
    </row>
    <row r="601" spans="1:2">
      <c r="A601" s="535"/>
      <c r="B601" s="535"/>
    </row>
    <row r="602" spans="1:2">
      <c r="A602" s="535"/>
      <c r="B602" s="535"/>
    </row>
    <row r="603" spans="1:2">
      <c r="A603" s="535"/>
      <c r="B603" s="535"/>
    </row>
    <row r="604" spans="1:2">
      <c r="A604" s="535"/>
      <c r="B604" s="535"/>
    </row>
    <row r="605" spans="1:2">
      <c r="A605" s="535"/>
      <c r="B605" s="535"/>
    </row>
    <row r="606" spans="1:2">
      <c r="A606" s="535"/>
      <c r="B606" s="535"/>
    </row>
    <row r="607" spans="1:2">
      <c r="A607" s="535"/>
      <c r="B607" s="535"/>
    </row>
    <row r="608" spans="1:2">
      <c r="A608" s="535"/>
      <c r="B608" s="535"/>
    </row>
    <row r="609" spans="1:2">
      <c r="A609" s="535"/>
      <c r="B609" s="535"/>
    </row>
    <row r="610" spans="1:2">
      <c r="A610" s="535"/>
      <c r="B610" s="535"/>
    </row>
    <row r="611" spans="1:2">
      <c r="A611" s="535"/>
      <c r="B611" s="535"/>
    </row>
    <row r="612" spans="1:2">
      <c r="A612" s="535"/>
      <c r="B612" s="535"/>
    </row>
    <row r="613" spans="1:2">
      <c r="A613" s="535"/>
      <c r="B613" s="535"/>
    </row>
    <row r="614" spans="1:2">
      <c r="A614" s="535"/>
      <c r="B614" s="535"/>
    </row>
    <row r="615" spans="1:2">
      <c r="A615" s="535"/>
      <c r="B615" s="535"/>
    </row>
    <row r="616" spans="1:2">
      <c r="A616" s="535"/>
      <c r="B616" s="535"/>
    </row>
    <row r="617" spans="1:2">
      <c r="A617" s="535"/>
      <c r="B617" s="535"/>
    </row>
    <row r="618" spans="1:2">
      <c r="A618" s="535"/>
      <c r="B618" s="535"/>
    </row>
    <row r="619" spans="1:2">
      <c r="A619" s="535"/>
      <c r="B619" s="535"/>
    </row>
    <row r="620" spans="1:2">
      <c r="A620" s="535"/>
      <c r="B620" s="535"/>
    </row>
    <row r="621" spans="1:2">
      <c r="A621" s="535"/>
      <c r="B621" s="535"/>
    </row>
    <row r="622" spans="1:2">
      <c r="A622" s="535"/>
      <c r="B622" s="535"/>
    </row>
    <row r="623" spans="1:2">
      <c r="A623" s="535"/>
      <c r="B623" s="535"/>
    </row>
    <row r="624" spans="1:2">
      <c r="A624" s="535"/>
      <c r="B624" s="535"/>
    </row>
    <row r="625" spans="1:2">
      <c r="A625" s="535"/>
      <c r="B625" s="535"/>
    </row>
    <row r="626" spans="1:2">
      <c r="A626" s="535"/>
      <c r="B626" s="535"/>
    </row>
    <row r="627" spans="1:2">
      <c r="A627" s="535"/>
      <c r="B627" s="535"/>
    </row>
    <row r="628" spans="1:2">
      <c r="A628" s="535"/>
      <c r="B628" s="535"/>
    </row>
    <row r="629" spans="1:2">
      <c r="A629" s="535"/>
      <c r="B629" s="535"/>
    </row>
    <row r="630" spans="1:2">
      <c r="A630" s="535"/>
      <c r="B630" s="535"/>
    </row>
    <row r="631" spans="1:2">
      <c r="A631" s="535"/>
      <c r="B631" s="535"/>
    </row>
    <row r="632" spans="1:2">
      <c r="A632" s="535"/>
      <c r="B632" s="535"/>
    </row>
    <row r="633" spans="1:2">
      <c r="A633" s="535"/>
      <c r="B633" s="535"/>
    </row>
    <row r="634" spans="1:2">
      <c r="A634" s="535"/>
      <c r="B634" s="535"/>
    </row>
    <row r="635" spans="1:2">
      <c r="A635" s="535"/>
      <c r="B635" s="535"/>
    </row>
    <row r="636" spans="1:2">
      <c r="A636" s="535"/>
      <c r="B636" s="535"/>
    </row>
    <row r="637" spans="1:2">
      <c r="A637" s="535"/>
      <c r="B637" s="535"/>
    </row>
    <row r="638" spans="1:2">
      <c r="A638" s="535"/>
      <c r="B638" s="535"/>
    </row>
    <row r="639" spans="1:2">
      <c r="A639" s="535"/>
      <c r="B639" s="535"/>
    </row>
    <row r="640" spans="1:2">
      <c r="A640" s="535"/>
      <c r="B640" s="535"/>
    </row>
    <row r="641" spans="1:2">
      <c r="A641" s="535"/>
      <c r="B641" s="535"/>
    </row>
    <row r="642" spans="1:2">
      <c r="A642" s="535"/>
      <c r="B642" s="535"/>
    </row>
    <row r="643" spans="1:2">
      <c r="A643" s="535"/>
      <c r="B643" s="535"/>
    </row>
    <row r="644" spans="1:2">
      <c r="A644" s="535"/>
      <c r="B644" s="535"/>
    </row>
    <row r="645" spans="1:2">
      <c r="A645" s="535"/>
      <c r="B645" s="535"/>
    </row>
    <row r="646" spans="1:2">
      <c r="A646" s="535"/>
      <c r="B646" s="535"/>
    </row>
    <row r="647" spans="1:2">
      <c r="A647" s="535"/>
      <c r="B647" s="535"/>
    </row>
    <row r="648" spans="1:2">
      <c r="A648" s="535"/>
      <c r="B648" s="535"/>
    </row>
    <row r="649" spans="1:2">
      <c r="A649" s="535"/>
      <c r="B649" s="535"/>
    </row>
    <row r="650" spans="1:2">
      <c r="A650" s="535"/>
      <c r="B650" s="535"/>
    </row>
    <row r="651" spans="1:2">
      <c r="A651" s="535"/>
      <c r="B651" s="535"/>
    </row>
    <row r="652" spans="1:2">
      <c r="A652" s="535"/>
      <c r="B652" s="535"/>
    </row>
    <row r="653" spans="1:2">
      <c r="A653" s="535"/>
      <c r="B653" s="535"/>
    </row>
    <row r="654" spans="1:2">
      <c r="A654" s="535"/>
      <c r="B654" s="535"/>
    </row>
    <row r="655" spans="1:2">
      <c r="A655" s="535"/>
      <c r="B655" s="535"/>
    </row>
    <row r="656" spans="1:2">
      <c r="A656" s="535"/>
      <c r="B656" s="535"/>
    </row>
    <row r="657" spans="1:2">
      <c r="A657" s="535"/>
      <c r="B657" s="535"/>
    </row>
    <row r="658" spans="1:2">
      <c r="A658" s="535"/>
      <c r="B658" s="535"/>
    </row>
    <row r="659" spans="1:2">
      <c r="A659" s="535"/>
      <c r="B659" s="535"/>
    </row>
    <row r="660" spans="1:2">
      <c r="A660" s="535"/>
      <c r="B660" s="535"/>
    </row>
    <row r="661" spans="1:2">
      <c r="A661" s="535"/>
      <c r="B661" s="535"/>
    </row>
    <row r="662" spans="1:2">
      <c r="A662" s="535"/>
      <c r="B662" s="535"/>
    </row>
    <row r="663" spans="1:2">
      <c r="A663" s="535"/>
      <c r="B663" s="535"/>
    </row>
    <row r="664" spans="1:2">
      <c r="A664" s="535"/>
      <c r="B664" s="535"/>
    </row>
    <row r="665" spans="1:2">
      <c r="A665" s="535"/>
      <c r="B665" s="535"/>
    </row>
    <row r="666" spans="1:2">
      <c r="A666" s="535"/>
      <c r="B666" s="535"/>
    </row>
    <row r="667" spans="1:2">
      <c r="A667" s="535"/>
      <c r="B667" s="535"/>
    </row>
    <row r="668" spans="1:2">
      <c r="A668" s="535"/>
      <c r="B668" s="535"/>
    </row>
    <row r="669" spans="1:2">
      <c r="A669" s="535"/>
      <c r="B669" s="535"/>
    </row>
    <row r="670" spans="1:2">
      <c r="A670" s="535"/>
      <c r="B670" s="535"/>
    </row>
    <row r="671" spans="1:2">
      <c r="A671" s="535"/>
      <c r="B671" s="535"/>
    </row>
    <row r="672" spans="1:2">
      <c r="A672" s="535"/>
      <c r="B672" s="535"/>
    </row>
    <row r="673" spans="1:2">
      <c r="A673" s="535"/>
      <c r="B673" s="535"/>
    </row>
    <row r="674" spans="1:2">
      <c r="A674" s="535"/>
      <c r="B674" s="535"/>
    </row>
    <row r="675" spans="1:2">
      <c r="A675" s="535"/>
      <c r="B675" s="535"/>
    </row>
    <row r="676" spans="1:2">
      <c r="A676" s="535"/>
      <c r="B676" s="535"/>
    </row>
    <row r="677" spans="1:2">
      <c r="A677" s="535"/>
      <c r="B677" s="535"/>
    </row>
    <row r="678" spans="1:2">
      <c r="A678" s="535"/>
      <c r="B678" s="535"/>
    </row>
    <row r="679" spans="1:2">
      <c r="A679" s="535"/>
      <c r="B679" s="535"/>
    </row>
    <row r="680" spans="1:2">
      <c r="A680" s="535"/>
      <c r="B680" s="535"/>
    </row>
    <row r="681" spans="1:2">
      <c r="A681" s="535"/>
      <c r="B681" s="535"/>
    </row>
    <row r="682" spans="1:2">
      <c r="A682" s="535"/>
      <c r="B682" s="535"/>
    </row>
    <row r="683" spans="1:2">
      <c r="A683" s="535"/>
      <c r="B683" s="535"/>
    </row>
    <row r="684" spans="1:2">
      <c r="A684" s="535"/>
      <c r="B684" s="535"/>
    </row>
    <row r="685" spans="1:2">
      <c r="A685" s="535"/>
      <c r="B685" s="535"/>
    </row>
    <row r="686" spans="1:2">
      <c r="A686" s="535"/>
      <c r="B686" s="535"/>
    </row>
    <row r="687" spans="1:2">
      <c r="A687" s="535"/>
      <c r="B687" s="535"/>
    </row>
    <row r="688" spans="1:2">
      <c r="A688" s="535"/>
      <c r="B688" s="535"/>
    </row>
    <row r="689" spans="1:2">
      <c r="A689" s="535"/>
      <c r="B689" s="535"/>
    </row>
    <row r="690" spans="1:2">
      <c r="A690" s="535"/>
      <c r="B690" s="535"/>
    </row>
    <row r="691" spans="1:2">
      <c r="A691" s="535"/>
      <c r="B691" s="535"/>
    </row>
    <row r="692" spans="1:2">
      <c r="A692" s="535"/>
      <c r="B692" s="535"/>
    </row>
    <row r="693" spans="1:2">
      <c r="A693" s="535"/>
      <c r="B693" s="535"/>
    </row>
    <row r="694" spans="1:2">
      <c r="A694" s="535"/>
      <c r="B694" s="535"/>
    </row>
    <row r="695" spans="1:2">
      <c r="A695" s="535"/>
      <c r="B695" s="535"/>
    </row>
    <row r="696" spans="1:2">
      <c r="A696" s="535"/>
      <c r="B696" s="535"/>
    </row>
    <row r="697" spans="1:2">
      <c r="A697" s="535"/>
      <c r="B697" s="535"/>
    </row>
    <row r="698" spans="1:2">
      <c r="A698" s="535"/>
      <c r="B698" s="535"/>
    </row>
    <row r="699" spans="1:2">
      <c r="A699" s="535"/>
      <c r="B699" s="535"/>
    </row>
    <row r="700" spans="1:2">
      <c r="A700" s="535"/>
      <c r="B700" s="535"/>
    </row>
    <row r="701" spans="1:2">
      <c r="A701" s="535"/>
      <c r="B701" s="535"/>
    </row>
    <row r="702" spans="1:2">
      <c r="A702" s="535"/>
      <c r="B702" s="535"/>
    </row>
    <row r="703" spans="1:2">
      <c r="A703" s="535"/>
      <c r="B703" s="535"/>
    </row>
    <row r="704" spans="1:2">
      <c r="A704" s="535"/>
      <c r="B704" s="535"/>
    </row>
    <row r="705" spans="1:2">
      <c r="A705" s="535"/>
      <c r="B705" s="535"/>
    </row>
    <row r="706" spans="1:2">
      <c r="A706" s="535"/>
      <c r="B706" s="535"/>
    </row>
    <row r="707" spans="1:2">
      <c r="A707" s="535"/>
      <c r="B707" s="535"/>
    </row>
    <row r="708" spans="1:2">
      <c r="A708" s="535"/>
      <c r="B708" s="535"/>
    </row>
    <row r="709" spans="1:2">
      <c r="A709" s="535"/>
      <c r="B709" s="535"/>
    </row>
    <row r="710" spans="1:2">
      <c r="A710" s="535"/>
      <c r="B710" s="535"/>
    </row>
    <row r="711" spans="1:2">
      <c r="A711" s="535"/>
      <c r="B711" s="535"/>
    </row>
    <row r="712" spans="1:2">
      <c r="A712" s="535"/>
      <c r="B712" s="535"/>
    </row>
    <row r="713" spans="1:2">
      <c r="A713" s="535"/>
      <c r="B713" s="535"/>
    </row>
    <row r="714" spans="1:2">
      <c r="A714" s="535"/>
      <c r="B714" s="535"/>
    </row>
    <row r="715" spans="1:2">
      <c r="A715" s="535"/>
      <c r="B715" s="535"/>
    </row>
    <row r="716" spans="1:2">
      <c r="A716" s="535"/>
      <c r="B716" s="535"/>
    </row>
    <row r="717" spans="1:2">
      <c r="A717" s="535"/>
      <c r="B717" s="535"/>
    </row>
    <row r="718" spans="1:2">
      <c r="A718" s="535"/>
      <c r="B718" s="535"/>
    </row>
    <row r="719" spans="1:2">
      <c r="A719" s="535"/>
      <c r="B719" s="535"/>
    </row>
    <row r="720" spans="1:2">
      <c r="A720" s="535"/>
      <c r="B720" s="535"/>
    </row>
    <row r="721" spans="1:2">
      <c r="A721" s="535"/>
      <c r="B721" s="535"/>
    </row>
    <row r="722" spans="1:2">
      <c r="A722" s="535"/>
      <c r="B722" s="535"/>
    </row>
    <row r="723" spans="1:2">
      <c r="A723" s="535"/>
      <c r="B723" s="535"/>
    </row>
    <row r="724" spans="1:2">
      <c r="A724" s="535"/>
      <c r="B724" s="535"/>
    </row>
    <row r="725" spans="1:2">
      <c r="A725" s="535"/>
      <c r="B725" s="535"/>
    </row>
    <row r="726" spans="1:2">
      <c r="A726" s="535"/>
      <c r="B726" s="535"/>
    </row>
    <row r="727" spans="1:2">
      <c r="A727" s="535"/>
      <c r="B727" s="535"/>
    </row>
    <row r="728" spans="1:2">
      <c r="A728" s="535"/>
      <c r="B728" s="535"/>
    </row>
    <row r="729" spans="1:2">
      <c r="A729" s="535"/>
      <c r="B729" s="535"/>
    </row>
    <row r="730" spans="1:2">
      <c r="A730" s="535"/>
      <c r="B730" s="535"/>
    </row>
    <row r="731" spans="1:2">
      <c r="A731" s="535"/>
      <c r="B731" s="535"/>
    </row>
    <row r="732" spans="1:2">
      <c r="A732" s="535"/>
      <c r="B732" s="535"/>
    </row>
    <row r="733" spans="1:2">
      <c r="A733" s="535"/>
      <c r="B733" s="535"/>
    </row>
    <row r="734" spans="1:2">
      <c r="A734" s="535"/>
      <c r="B734" s="535"/>
    </row>
    <row r="735" spans="1:2">
      <c r="A735" s="535"/>
      <c r="B735" s="535"/>
    </row>
    <row r="736" spans="1:2">
      <c r="A736" s="535"/>
      <c r="B736" s="535"/>
    </row>
    <row r="737" spans="1:2">
      <c r="A737" s="535"/>
      <c r="B737" s="535"/>
    </row>
    <row r="738" spans="1:2">
      <c r="A738" s="535"/>
      <c r="B738" s="535"/>
    </row>
    <row r="739" spans="1:2">
      <c r="A739" s="535"/>
      <c r="B739" s="535"/>
    </row>
    <row r="740" spans="1:2">
      <c r="A740" s="535"/>
      <c r="B740" s="535"/>
    </row>
    <row r="741" spans="1:2">
      <c r="A741" s="535"/>
      <c r="B741" s="535"/>
    </row>
    <row r="742" spans="1:2">
      <c r="A742" s="535"/>
      <c r="B742" s="535"/>
    </row>
    <row r="743" spans="1:2">
      <c r="A743" s="535"/>
      <c r="B743" s="535"/>
    </row>
    <row r="744" spans="1:2">
      <c r="A744" s="535"/>
      <c r="B744" s="535"/>
    </row>
    <row r="745" spans="1:2">
      <c r="A745" s="535"/>
      <c r="B745" s="535"/>
    </row>
    <row r="746" spans="1:2">
      <c r="A746" s="535"/>
      <c r="B746" s="535"/>
    </row>
    <row r="747" spans="1:2">
      <c r="A747" s="535"/>
      <c r="B747" s="535"/>
    </row>
    <row r="748" spans="1:2">
      <c r="A748" s="535"/>
      <c r="B748" s="535"/>
    </row>
    <row r="749" spans="1:2">
      <c r="A749" s="535"/>
      <c r="B749" s="535"/>
    </row>
    <row r="750" spans="1:2">
      <c r="A750" s="535"/>
      <c r="B750" s="535"/>
    </row>
    <row r="751" spans="1:2">
      <c r="A751" s="535"/>
      <c r="B751" s="535"/>
    </row>
    <row r="752" spans="1:2">
      <c r="A752" s="535"/>
      <c r="B752" s="535"/>
    </row>
    <row r="753" spans="1:2">
      <c r="A753" s="535"/>
      <c r="B753" s="535"/>
    </row>
    <row r="754" spans="1:2">
      <c r="A754" s="535"/>
      <c r="B754" s="535"/>
    </row>
    <row r="755" spans="1:2">
      <c r="A755" s="535"/>
      <c r="B755" s="535"/>
    </row>
    <row r="756" spans="1:2">
      <c r="A756" s="535"/>
      <c r="B756" s="535"/>
    </row>
    <row r="757" spans="1:2">
      <c r="A757" s="535"/>
      <c r="B757" s="535"/>
    </row>
    <row r="758" spans="1:2">
      <c r="A758" s="535"/>
      <c r="B758" s="535"/>
    </row>
    <row r="759" spans="1:2">
      <c r="A759" s="535"/>
      <c r="B759" s="535"/>
    </row>
    <row r="760" spans="1:2">
      <c r="A760" s="535"/>
      <c r="B760" s="535"/>
    </row>
    <row r="761" spans="1:2">
      <c r="A761" s="535"/>
      <c r="B761" s="535"/>
    </row>
    <row r="762" spans="1:2">
      <c r="A762" s="535"/>
      <c r="B762" s="535"/>
    </row>
    <row r="763" spans="1:2">
      <c r="A763" s="535"/>
      <c r="B763" s="535"/>
    </row>
    <row r="764" spans="1:2">
      <c r="A764" s="535"/>
      <c r="B764" s="535"/>
    </row>
    <row r="765" spans="1:2">
      <c r="A765" s="535"/>
      <c r="B765" s="535"/>
    </row>
    <row r="766" spans="1:2">
      <c r="A766" s="535"/>
      <c r="B766" s="535"/>
    </row>
    <row r="767" spans="1:2">
      <c r="A767" s="535"/>
      <c r="B767" s="535"/>
    </row>
    <row r="768" spans="1:2">
      <c r="A768" s="535"/>
      <c r="B768" s="535"/>
    </row>
    <row r="769" spans="1:2">
      <c r="A769" s="535"/>
      <c r="B769" s="535"/>
    </row>
    <row r="770" spans="1:2">
      <c r="A770" s="535"/>
      <c r="B770" s="535"/>
    </row>
    <row r="771" spans="1:2">
      <c r="A771" s="535"/>
      <c r="B771" s="535"/>
    </row>
    <row r="772" spans="1:2">
      <c r="A772" s="535"/>
      <c r="B772" s="535"/>
    </row>
    <row r="773" spans="1:2">
      <c r="A773" s="535"/>
      <c r="B773" s="535"/>
    </row>
    <row r="774" spans="1:2">
      <c r="A774" s="535"/>
      <c r="B774" s="535"/>
    </row>
    <row r="775" spans="1:2">
      <c r="A775" s="535"/>
      <c r="B775" s="535"/>
    </row>
    <row r="776" spans="1:2">
      <c r="A776" s="535"/>
      <c r="B776" s="535"/>
    </row>
    <row r="777" spans="1:2">
      <c r="A777" s="535"/>
      <c r="B777" s="535"/>
    </row>
    <row r="778" spans="1:2">
      <c r="A778" s="535"/>
      <c r="B778" s="535"/>
    </row>
    <row r="779" spans="1:2">
      <c r="A779" s="535"/>
      <c r="B779" s="535"/>
    </row>
    <row r="780" spans="1:2">
      <c r="A780" s="535"/>
      <c r="B780" s="535"/>
    </row>
    <row r="781" spans="1:2">
      <c r="A781" s="535"/>
      <c r="B781" s="535"/>
    </row>
    <row r="782" spans="1:2">
      <c r="A782" s="535"/>
      <c r="B782" s="535"/>
    </row>
    <row r="783" spans="1:2">
      <c r="A783" s="535"/>
      <c r="B783" s="535"/>
    </row>
    <row r="784" spans="1:2">
      <c r="A784" s="535"/>
      <c r="B784" s="535"/>
    </row>
    <row r="785" spans="1:2">
      <c r="A785" s="535"/>
      <c r="B785" s="535"/>
    </row>
    <row r="786" spans="1:2">
      <c r="A786" s="535"/>
      <c r="B786" s="535"/>
    </row>
    <row r="787" spans="1:2">
      <c r="A787" s="535"/>
      <c r="B787" s="535"/>
    </row>
    <row r="788" spans="1:2">
      <c r="A788" s="535"/>
      <c r="B788" s="535"/>
    </row>
    <row r="789" spans="1:2">
      <c r="A789" s="535"/>
      <c r="B789" s="535"/>
    </row>
    <row r="790" spans="1:2">
      <c r="A790" s="535"/>
      <c r="B790" s="535"/>
    </row>
    <row r="791" spans="1:2">
      <c r="A791" s="535"/>
      <c r="B791" s="535"/>
    </row>
    <row r="792" spans="1:2">
      <c r="A792" s="535"/>
      <c r="B792" s="535"/>
    </row>
    <row r="793" spans="1:2">
      <c r="A793" s="535"/>
      <c r="B793" s="535"/>
    </row>
    <row r="794" spans="1:2">
      <c r="A794" s="535"/>
      <c r="B794" s="535"/>
    </row>
    <row r="795" spans="1:2">
      <c r="A795" s="535"/>
      <c r="B795" s="535"/>
    </row>
    <row r="796" spans="1:2">
      <c r="A796" s="535"/>
      <c r="B796" s="535"/>
    </row>
    <row r="797" spans="1:2">
      <c r="A797" s="535"/>
      <c r="B797" s="535"/>
    </row>
    <row r="798" spans="1:2">
      <c r="A798" s="535"/>
      <c r="B798" s="535"/>
    </row>
    <row r="799" spans="1:2">
      <c r="A799" s="535"/>
      <c r="B799" s="535"/>
    </row>
    <row r="800" spans="1:2">
      <c r="A800" s="535"/>
      <c r="B800" s="535"/>
    </row>
    <row r="801" spans="1:2">
      <c r="A801" s="535"/>
      <c r="B801" s="535"/>
    </row>
    <row r="802" spans="1:2">
      <c r="A802" s="535"/>
      <c r="B802" s="535"/>
    </row>
    <row r="803" spans="1:2">
      <c r="A803" s="535"/>
      <c r="B803" s="535"/>
    </row>
    <row r="804" spans="1:2">
      <c r="A804" s="535"/>
      <c r="B804" s="535"/>
    </row>
    <row r="805" spans="1:2">
      <c r="A805" s="535"/>
      <c r="B805" s="535"/>
    </row>
    <row r="806" spans="1:2">
      <c r="A806" s="535"/>
      <c r="B806" s="535"/>
    </row>
    <row r="807" spans="1:2">
      <c r="A807" s="535"/>
      <c r="B807" s="535"/>
    </row>
    <row r="808" spans="1:2">
      <c r="A808" s="535"/>
      <c r="B808" s="535"/>
    </row>
    <row r="809" spans="1:2">
      <c r="A809" s="535"/>
      <c r="B809" s="535"/>
    </row>
    <row r="810" spans="1:2">
      <c r="A810" s="535"/>
      <c r="B810" s="535"/>
    </row>
    <row r="811" spans="1:2">
      <c r="A811" s="535"/>
      <c r="B811" s="535"/>
    </row>
    <row r="812" spans="1:2">
      <c r="A812" s="535"/>
      <c r="B812" s="535"/>
    </row>
    <row r="813" spans="1:2">
      <c r="A813" s="535"/>
      <c r="B813" s="535"/>
    </row>
    <row r="814" spans="1:2">
      <c r="A814" s="535"/>
      <c r="B814" s="535"/>
    </row>
    <row r="815" spans="1:2">
      <c r="A815" s="535"/>
      <c r="B815" s="535"/>
    </row>
    <row r="816" spans="1:2">
      <c r="A816" s="535"/>
      <c r="B816" s="535"/>
    </row>
    <row r="817" spans="1:2">
      <c r="A817" s="535"/>
      <c r="B817" s="535"/>
    </row>
    <row r="818" spans="1:2">
      <c r="A818" s="535"/>
      <c r="B818" s="535"/>
    </row>
    <row r="819" spans="1:2">
      <c r="A819" s="535"/>
      <c r="B819" s="535"/>
    </row>
    <row r="820" spans="1:2">
      <c r="A820" s="535"/>
      <c r="B820" s="535"/>
    </row>
    <row r="821" spans="1:2">
      <c r="A821" s="535"/>
      <c r="B821" s="535"/>
    </row>
    <row r="822" spans="1:2">
      <c r="A822" s="535"/>
      <c r="B822" s="535"/>
    </row>
    <row r="823" spans="1:2">
      <c r="A823" s="535"/>
      <c r="B823" s="535"/>
    </row>
    <row r="824" spans="1:2">
      <c r="A824" s="535"/>
      <c r="B824" s="535"/>
    </row>
    <row r="825" spans="1:2">
      <c r="A825" s="535"/>
      <c r="B825" s="535"/>
    </row>
    <row r="826" spans="1:2">
      <c r="A826" s="535"/>
      <c r="B826" s="535"/>
    </row>
    <row r="827" spans="1:2">
      <c r="A827" s="535"/>
      <c r="B827" s="535"/>
    </row>
    <row r="828" spans="1:2">
      <c r="A828" s="535"/>
      <c r="B828" s="535"/>
    </row>
    <row r="829" spans="1:2">
      <c r="A829" s="535"/>
      <c r="B829" s="535"/>
    </row>
    <row r="830" spans="1:2">
      <c r="A830" s="535"/>
      <c r="B830" s="535"/>
    </row>
    <row r="831" spans="1:2">
      <c r="A831" s="535"/>
      <c r="B831" s="535"/>
    </row>
    <row r="832" spans="1:2">
      <c r="A832" s="535"/>
      <c r="B832" s="535"/>
    </row>
    <row r="833" spans="1:2">
      <c r="A833" s="535"/>
      <c r="B833" s="535"/>
    </row>
    <row r="834" spans="1:2">
      <c r="A834" s="535"/>
      <c r="B834" s="535"/>
    </row>
    <row r="835" spans="1:2">
      <c r="A835" s="535"/>
      <c r="B835" s="535"/>
    </row>
    <row r="836" spans="1:2">
      <c r="A836" s="535"/>
      <c r="B836" s="535"/>
    </row>
    <row r="837" spans="1:2">
      <c r="A837" s="535"/>
      <c r="B837" s="535"/>
    </row>
    <row r="838" spans="1:2">
      <c r="A838" s="535"/>
      <c r="B838" s="535"/>
    </row>
    <row r="839" spans="1:2">
      <c r="A839" s="535"/>
      <c r="B839" s="535"/>
    </row>
    <row r="840" spans="1:2">
      <c r="A840" s="535"/>
      <c r="B840" s="535"/>
    </row>
    <row r="841" spans="1:2">
      <c r="A841" s="535"/>
      <c r="B841" s="535"/>
    </row>
    <row r="842" spans="1:2">
      <c r="A842" s="535"/>
      <c r="B842" s="535"/>
    </row>
    <row r="843" spans="1:2">
      <c r="A843" s="535"/>
      <c r="B843" s="535"/>
    </row>
    <row r="844" spans="1:2">
      <c r="A844" s="535"/>
      <c r="B844" s="535"/>
    </row>
    <row r="845" spans="1:2">
      <c r="A845" s="535"/>
      <c r="B845" s="535"/>
    </row>
    <row r="846" spans="1:2">
      <c r="A846" s="535"/>
      <c r="B846" s="535"/>
    </row>
    <row r="847" spans="1:2">
      <c r="A847" s="535"/>
      <c r="B847" s="535"/>
    </row>
    <row r="848" spans="1:2">
      <c r="A848" s="535"/>
      <c r="B848" s="535"/>
    </row>
    <row r="849" spans="1:2">
      <c r="A849" s="535"/>
      <c r="B849" s="535"/>
    </row>
    <row r="850" spans="1:2">
      <c r="A850" s="535"/>
      <c r="B850" s="535"/>
    </row>
    <row r="851" spans="1:2">
      <c r="A851" s="535"/>
      <c r="B851" s="535"/>
    </row>
    <row r="852" spans="1:2">
      <c r="A852" s="535"/>
      <c r="B852" s="535"/>
    </row>
    <row r="853" spans="1:2">
      <c r="A853" s="535"/>
      <c r="B853" s="535"/>
    </row>
    <row r="854" spans="1:2">
      <c r="A854" s="535"/>
      <c r="B854" s="535"/>
    </row>
    <row r="855" spans="1:2">
      <c r="A855" s="535"/>
      <c r="B855" s="535"/>
    </row>
    <row r="856" spans="1:2">
      <c r="A856" s="535"/>
      <c r="B856" s="535"/>
    </row>
    <row r="857" spans="1:2">
      <c r="A857" s="535"/>
      <c r="B857" s="535"/>
    </row>
    <row r="858" spans="1:2">
      <c r="A858" s="535"/>
      <c r="B858" s="535"/>
    </row>
    <row r="859" spans="1:2">
      <c r="A859" s="535"/>
      <c r="B859" s="535"/>
    </row>
    <row r="860" spans="1:2">
      <c r="A860" s="535"/>
      <c r="B860" s="535"/>
    </row>
    <row r="861" spans="1:2">
      <c r="A861" s="535"/>
      <c r="B861" s="535"/>
    </row>
    <row r="862" spans="1:2">
      <c r="A862" s="535"/>
      <c r="B862" s="535"/>
    </row>
    <row r="863" spans="1:2">
      <c r="A863" s="535"/>
      <c r="B863" s="535"/>
    </row>
    <row r="864" spans="1:2">
      <c r="A864" s="535"/>
      <c r="B864" s="535"/>
    </row>
    <row r="865" spans="1:2">
      <c r="A865" s="535"/>
      <c r="B865" s="535"/>
    </row>
    <row r="866" spans="1:2">
      <c r="A866" s="535"/>
      <c r="B866" s="535"/>
    </row>
    <row r="867" spans="1:2">
      <c r="A867" s="535"/>
      <c r="B867" s="535"/>
    </row>
    <row r="868" spans="1:2">
      <c r="A868" s="535"/>
      <c r="B868" s="535"/>
    </row>
    <row r="869" spans="1:2">
      <c r="A869" s="535"/>
      <c r="B869" s="535"/>
    </row>
    <row r="870" spans="1:2">
      <c r="A870" s="535"/>
      <c r="B870" s="535"/>
    </row>
    <row r="871" spans="1:2">
      <c r="A871" s="535"/>
      <c r="B871" s="535"/>
    </row>
    <row r="872" spans="1:2">
      <c r="A872" s="535"/>
      <c r="B872" s="535"/>
    </row>
    <row r="873" spans="1:2">
      <c r="A873" s="535"/>
      <c r="B873" s="535"/>
    </row>
    <row r="874" spans="1:2">
      <c r="A874" s="535"/>
      <c r="B874" s="535"/>
    </row>
    <row r="875" spans="1:2">
      <c r="A875" s="535"/>
      <c r="B875" s="535"/>
    </row>
    <row r="876" spans="1:2">
      <c r="A876" s="535"/>
      <c r="B876" s="535"/>
    </row>
    <row r="877" spans="1:2">
      <c r="A877" s="535"/>
      <c r="B877" s="535"/>
    </row>
    <row r="878" spans="1:2">
      <c r="A878" s="535"/>
      <c r="B878" s="535"/>
    </row>
    <row r="879" spans="1:2">
      <c r="A879" s="535"/>
      <c r="B879" s="535"/>
    </row>
    <row r="880" spans="1:2">
      <c r="A880" s="535"/>
      <c r="B880" s="535"/>
    </row>
    <row r="881" spans="1:2">
      <c r="A881" s="535"/>
      <c r="B881" s="535"/>
    </row>
    <row r="882" spans="1:2">
      <c r="A882" s="535"/>
      <c r="B882" s="535"/>
    </row>
    <row r="883" spans="1:2">
      <c r="A883" s="535"/>
      <c r="B883" s="535"/>
    </row>
    <row r="884" spans="1:2">
      <c r="A884" s="535"/>
      <c r="B884" s="535"/>
    </row>
    <row r="885" spans="1:2">
      <c r="A885" s="535"/>
      <c r="B885" s="535"/>
    </row>
    <row r="886" spans="1:2">
      <c r="A886" s="535"/>
      <c r="B886" s="535"/>
    </row>
    <row r="887" spans="1:2">
      <c r="A887" s="535"/>
      <c r="B887" s="535"/>
    </row>
    <row r="888" spans="1:2">
      <c r="A888" s="535"/>
      <c r="B888" s="535"/>
    </row>
    <row r="889" spans="1:2">
      <c r="A889" s="535"/>
      <c r="B889" s="535"/>
    </row>
    <row r="890" spans="1:2">
      <c r="A890" s="535"/>
      <c r="B890" s="535"/>
    </row>
    <row r="891" spans="1:2">
      <c r="A891" s="535"/>
      <c r="B891" s="535"/>
    </row>
    <row r="892" spans="1:2">
      <c r="A892" s="535"/>
      <c r="B892" s="535"/>
    </row>
    <row r="893" spans="1:2">
      <c r="A893" s="535"/>
      <c r="B893" s="535"/>
    </row>
    <row r="894" spans="1:2">
      <c r="A894" s="535"/>
      <c r="B894" s="535"/>
    </row>
    <row r="895" spans="1:2">
      <c r="A895" s="535"/>
      <c r="B895" s="535"/>
    </row>
    <row r="896" spans="1:2">
      <c r="A896" s="535"/>
      <c r="B896" s="535"/>
    </row>
    <row r="897" spans="1:2">
      <c r="A897" s="535"/>
      <c r="B897" s="535"/>
    </row>
    <row r="898" spans="1:2">
      <c r="A898" s="535"/>
      <c r="B898" s="535"/>
    </row>
    <row r="899" spans="1:2">
      <c r="A899" s="535"/>
      <c r="B899" s="535"/>
    </row>
    <row r="900" spans="1:2">
      <c r="A900" s="535"/>
      <c r="B900" s="535"/>
    </row>
    <row r="901" spans="1:2">
      <c r="A901" s="535"/>
      <c r="B901" s="535"/>
    </row>
    <row r="902" spans="1:2">
      <c r="A902" s="535"/>
      <c r="B902" s="535"/>
    </row>
    <row r="903" spans="1:2">
      <c r="A903" s="535"/>
      <c r="B903" s="535"/>
    </row>
    <row r="904" spans="1:2">
      <c r="A904" s="535"/>
      <c r="B904" s="535"/>
    </row>
    <row r="905" spans="1:2">
      <c r="A905" s="535"/>
      <c r="B905" s="535"/>
    </row>
    <row r="906" spans="1:2">
      <c r="A906" s="535"/>
      <c r="B906" s="535"/>
    </row>
    <row r="907" spans="1:2">
      <c r="A907" s="535"/>
      <c r="B907" s="535"/>
    </row>
    <row r="908" spans="1:2">
      <c r="A908" s="535"/>
      <c r="B908" s="535"/>
    </row>
    <row r="909" spans="1:2">
      <c r="A909" s="535"/>
      <c r="B909" s="535"/>
    </row>
    <row r="910" spans="1:2">
      <c r="A910" s="535"/>
      <c r="B910" s="535"/>
    </row>
    <row r="911" spans="1:2">
      <c r="A911" s="535"/>
      <c r="B911" s="535"/>
    </row>
    <row r="912" spans="1:2">
      <c r="A912" s="535"/>
      <c r="B912" s="535"/>
    </row>
    <row r="913" spans="1:2">
      <c r="A913" s="535"/>
      <c r="B913" s="535"/>
    </row>
    <row r="914" spans="1:2">
      <c r="A914" s="535"/>
      <c r="B914" s="535"/>
    </row>
    <row r="915" spans="1:2">
      <c r="A915" s="535"/>
      <c r="B915" s="535"/>
    </row>
    <row r="916" spans="1:2">
      <c r="A916" s="535"/>
      <c r="B916" s="535"/>
    </row>
    <row r="917" spans="1:2">
      <c r="A917" s="535"/>
      <c r="B917" s="535"/>
    </row>
    <row r="918" spans="1:2">
      <c r="A918" s="535"/>
      <c r="B918" s="535"/>
    </row>
    <row r="919" spans="1:2">
      <c r="A919" s="535"/>
      <c r="B919" s="535"/>
    </row>
    <row r="920" spans="1:2">
      <c r="A920" s="535"/>
      <c r="B920" s="535"/>
    </row>
    <row r="921" spans="1:2">
      <c r="A921" s="535"/>
      <c r="B921" s="535"/>
    </row>
    <row r="922" spans="1:2">
      <c r="A922" s="535"/>
      <c r="B922" s="535"/>
    </row>
    <row r="923" spans="1:2">
      <c r="A923" s="535"/>
      <c r="B923" s="535"/>
    </row>
    <row r="924" spans="1:2">
      <c r="A924" s="535"/>
      <c r="B924" s="535"/>
    </row>
    <row r="925" spans="1:2">
      <c r="A925" s="535"/>
      <c r="B925" s="535"/>
    </row>
    <row r="926" spans="1:2">
      <c r="A926" s="535"/>
      <c r="B926" s="535"/>
    </row>
    <row r="927" spans="1:2">
      <c r="A927" s="535"/>
      <c r="B927" s="535"/>
    </row>
    <row r="928" spans="1:2">
      <c r="A928" s="535"/>
      <c r="B928" s="535"/>
    </row>
    <row r="929" spans="1:2">
      <c r="A929" s="535"/>
      <c r="B929" s="535"/>
    </row>
    <row r="930" spans="1:2">
      <c r="A930" s="535"/>
      <c r="B930" s="535"/>
    </row>
    <row r="931" spans="1:2">
      <c r="A931" s="535"/>
      <c r="B931" s="535"/>
    </row>
    <row r="932" spans="1:2">
      <c r="A932" s="535"/>
      <c r="B932" s="535"/>
    </row>
    <row r="933" spans="1:2">
      <c r="A933" s="535"/>
      <c r="B933" s="535"/>
    </row>
    <row r="934" spans="1:2">
      <c r="A934" s="535"/>
      <c r="B934" s="535"/>
    </row>
    <row r="935" spans="1:2">
      <c r="A935" s="535"/>
      <c r="B935" s="535"/>
    </row>
    <row r="936" spans="1:2">
      <c r="A936" s="535"/>
      <c r="B936" s="535"/>
    </row>
    <row r="937" spans="1:2">
      <c r="A937" s="535"/>
      <c r="B937" s="535"/>
    </row>
    <row r="938" spans="1:2">
      <c r="A938" s="535"/>
      <c r="B938" s="535"/>
    </row>
    <row r="939" spans="1:2">
      <c r="A939" s="535"/>
      <c r="B939" s="535"/>
    </row>
    <row r="940" spans="1:2">
      <c r="A940" s="535"/>
      <c r="B940" s="535"/>
    </row>
    <row r="941" spans="1:2">
      <c r="A941" s="535"/>
      <c r="B941" s="535"/>
    </row>
    <row r="942" spans="1:2">
      <c r="A942" s="535"/>
      <c r="B942" s="535"/>
    </row>
    <row r="943" spans="1:2">
      <c r="A943" s="535"/>
      <c r="B943" s="535"/>
    </row>
    <row r="944" spans="1:2">
      <c r="A944" s="535"/>
      <c r="B944" s="535"/>
    </row>
    <row r="945" spans="1:2">
      <c r="A945" s="535"/>
      <c r="B945" s="535"/>
    </row>
    <row r="946" spans="1:2">
      <c r="A946" s="535"/>
      <c r="B946" s="535"/>
    </row>
    <row r="947" spans="1:2">
      <c r="A947" s="535"/>
      <c r="B947" s="535"/>
    </row>
    <row r="948" spans="1:2">
      <c r="A948" s="535"/>
      <c r="B948" s="535"/>
    </row>
    <row r="949" spans="1:2">
      <c r="A949" s="535"/>
      <c r="B949" s="535"/>
    </row>
    <row r="950" spans="1:2">
      <c r="A950" s="535"/>
      <c r="B950" s="535"/>
    </row>
    <row r="951" spans="1:2">
      <c r="A951" s="535"/>
      <c r="B951" s="535"/>
    </row>
    <row r="952" spans="1:2">
      <c r="A952" s="535"/>
      <c r="B952" s="535"/>
    </row>
    <row r="953" spans="1:2">
      <c r="A953" s="535"/>
      <c r="B953" s="535"/>
    </row>
    <row r="954" spans="1:2">
      <c r="A954" s="535"/>
      <c r="B954" s="535"/>
    </row>
    <row r="955" spans="1:2">
      <c r="A955" s="535"/>
      <c r="B955" s="535"/>
    </row>
    <row r="956" spans="1:2">
      <c r="A956" s="535"/>
      <c r="B956" s="535"/>
    </row>
    <row r="957" spans="1:2">
      <c r="A957" s="535"/>
      <c r="B957" s="535"/>
    </row>
    <row r="958" spans="1:2">
      <c r="A958" s="535"/>
      <c r="B958" s="535"/>
    </row>
    <row r="959" spans="1:2">
      <c r="A959" s="535"/>
      <c r="B959" s="535"/>
    </row>
    <row r="960" spans="1:2">
      <c r="A960" s="535"/>
      <c r="B960" s="535"/>
    </row>
    <row r="961" spans="1:2">
      <c r="A961" s="535"/>
      <c r="B961" s="535"/>
    </row>
    <row r="962" spans="1:2">
      <c r="A962" s="535"/>
      <c r="B962" s="535"/>
    </row>
    <row r="963" spans="1:2">
      <c r="A963" s="535"/>
      <c r="B963" s="535"/>
    </row>
    <row r="964" spans="1:2">
      <c r="A964" s="535"/>
      <c r="B964" s="535"/>
    </row>
    <row r="965" spans="1:2">
      <c r="A965" s="535"/>
      <c r="B965" s="535"/>
    </row>
    <row r="966" spans="1:2">
      <c r="A966" s="535"/>
      <c r="B966" s="535"/>
    </row>
    <row r="967" spans="1:2">
      <c r="A967" s="535"/>
      <c r="B967" s="535"/>
    </row>
    <row r="968" spans="1:2">
      <c r="A968" s="535"/>
      <c r="B968" s="535"/>
    </row>
    <row r="969" spans="1:2">
      <c r="A969" s="535"/>
      <c r="B969" s="535"/>
    </row>
    <row r="970" spans="1:2">
      <c r="A970" s="535"/>
      <c r="B970" s="535"/>
    </row>
    <row r="971" spans="1:2">
      <c r="A971" s="535"/>
      <c r="B971" s="535"/>
    </row>
    <row r="972" spans="1:2">
      <c r="A972" s="535"/>
      <c r="B972" s="535"/>
    </row>
    <row r="973" spans="1:2">
      <c r="A973" s="535"/>
      <c r="B973" s="535"/>
    </row>
    <row r="974" spans="1:2">
      <c r="A974" s="535"/>
      <c r="B974" s="535"/>
    </row>
    <row r="975" spans="1:2">
      <c r="A975" s="535"/>
      <c r="B975" s="535"/>
    </row>
    <row r="976" spans="1:2">
      <c r="A976" s="535"/>
      <c r="B976" s="535"/>
    </row>
    <row r="977" spans="1:2">
      <c r="A977" s="535"/>
      <c r="B977" s="535"/>
    </row>
    <row r="978" spans="1:2">
      <c r="A978" s="535"/>
      <c r="B978" s="535"/>
    </row>
    <row r="979" spans="1:2">
      <c r="A979" s="535"/>
      <c r="B979" s="535"/>
    </row>
    <row r="980" spans="1:2">
      <c r="A980" s="535"/>
      <c r="B980" s="535"/>
    </row>
    <row r="981" spans="1:2">
      <c r="A981" s="535"/>
      <c r="B981" s="535"/>
    </row>
    <row r="982" spans="1:2">
      <c r="A982" s="535"/>
      <c r="B982" s="535"/>
    </row>
    <row r="983" spans="1:2">
      <c r="A983" s="535"/>
      <c r="B983" s="535"/>
    </row>
    <row r="984" spans="1:2">
      <c r="A984" s="535"/>
      <c r="B984" s="535"/>
    </row>
    <row r="985" spans="1:2">
      <c r="A985" s="535"/>
      <c r="B985" s="535"/>
    </row>
    <row r="986" spans="1:2">
      <c r="A986" s="535"/>
      <c r="B986" s="535"/>
    </row>
    <row r="987" spans="1:2">
      <c r="A987" s="535"/>
      <c r="B987" s="535"/>
    </row>
    <row r="988" spans="1:2">
      <c r="A988" s="535"/>
      <c r="B988" s="535"/>
    </row>
    <row r="989" spans="1:2">
      <c r="A989" s="535"/>
      <c r="B989" s="535"/>
    </row>
    <row r="990" spans="1:2">
      <c r="A990" s="535"/>
      <c r="B990" s="535"/>
    </row>
    <row r="991" spans="1:2">
      <c r="A991" s="535"/>
      <c r="B991" s="535"/>
    </row>
    <row r="992" spans="1:2">
      <c r="A992" s="535"/>
      <c r="B992" s="535"/>
    </row>
    <row r="993" spans="1:2">
      <c r="A993" s="535"/>
      <c r="B993" s="535"/>
    </row>
    <row r="994" spans="1:2">
      <c r="A994" s="535"/>
      <c r="B994" s="535"/>
    </row>
    <row r="995" spans="1:2">
      <c r="A995" s="535"/>
      <c r="B995" s="535"/>
    </row>
    <row r="996" spans="1:2">
      <c r="A996" s="535"/>
      <c r="B996" s="535"/>
    </row>
    <row r="997" spans="1:2">
      <c r="A997" s="535"/>
      <c r="B997" s="535"/>
    </row>
    <row r="998" spans="1:2">
      <c r="A998" s="535"/>
      <c r="B998" s="535"/>
    </row>
    <row r="999" spans="1:2">
      <c r="A999" s="535"/>
      <c r="B999" s="535"/>
    </row>
    <row r="1000" spans="1:2">
      <c r="A1000" s="535"/>
      <c r="B1000" s="535"/>
    </row>
    <row r="1001" spans="1:2">
      <c r="A1001" s="535"/>
      <c r="B1001" s="535"/>
    </row>
    <row r="1002" spans="1:2">
      <c r="A1002" s="535"/>
      <c r="B1002" s="535"/>
    </row>
    <row r="1003" spans="1:2">
      <c r="A1003" s="535"/>
      <c r="B1003" s="535"/>
    </row>
    <row r="1004" spans="1:2">
      <c r="A1004" s="535"/>
      <c r="B1004" s="535"/>
    </row>
    <row r="1005" spans="1:2">
      <c r="A1005" s="535"/>
      <c r="B1005" s="535"/>
    </row>
    <row r="1006" spans="1:2">
      <c r="A1006" s="535"/>
      <c r="B1006" s="535"/>
    </row>
    <row r="1007" spans="1:2">
      <c r="A1007" s="535"/>
      <c r="B1007" s="535"/>
    </row>
    <row r="1008" spans="1:2">
      <c r="A1008" s="535"/>
      <c r="B1008" s="535"/>
    </row>
    <row r="1009" spans="1:2">
      <c r="A1009" s="535"/>
      <c r="B1009" s="535"/>
    </row>
    <row r="1010" spans="1:2">
      <c r="A1010" s="535"/>
      <c r="B1010" s="535"/>
    </row>
    <row r="1011" spans="1:2">
      <c r="A1011" s="535"/>
      <c r="B1011" s="535"/>
    </row>
    <row r="1012" spans="1:2">
      <c r="A1012" s="535"/>
      <c r="B1012" s="535"/>
    </row>
    <row r="1013" spans="1:2">
      <c r="A1013" s="535"/>
      <c r="B1013" s="535"/>
    </row>
    <row r="1014" spans="1:2">
      <c r="A1014" s="535"/>
      <c r="B1014" s="535"/>
    </row>
    <row r="1015" spans="1:2">
      <c r="A1015" s="535"/>
      <c r="B1015" s="535"/>
    </row>
    <row r="1016" spans="1:2">
      <c r="A1016" s="535"/>
      <c r="B1016" s="535"/>
    </row>
    <row r="1017" spans="1:2">
      <c r="A1017" s="535"/>
      <c r="B1017" s="535"/>
    </row>
    <row r="1018" spans="1:2">
      <c r="A1018" s="535"/>
      <c r="B1018" s="535"/>
    </row>
    <row r="1019" spans="1:2">
      <c r="A1019" s="535"/>
      <c r="B1019" s="535"/>
    </row>
    <row r="1020" spans="1:2">
      <c r="A1020" s="535"/>
      <c r="B1020" s="535"/>
    </row>
    <row r="1021" spans="1:2">
      <c r="A1021" s="535"/>
      <c r="B1021" s="535"/>
    </row>
    <row r="1022" spans="1:2">
      <c r="A1022" s="535"/>
      <c r="B1022" s="535"/>
    </row>
    <row r="1023" spans="1:2">
      <c r="A1023" s="535"/>
      <c r="B1023" s="535"/>
    </row>
    <row r="1024" spans="1:2">
      <c r="A1024" s="535"/>
      <c r="B1024" s="535"/>
    </row>
    <row r="1025" spans="1:2">
      <c r="A1025" s="535"/>
      <c r="B1025" s="535"/>
    </row>
    <row r="1026" spans="1:2">
      <c r="A1026" s="535"/>
      <c r="B1026" s="535"/>
    </row>
    <row r="1027" spans="1:2">
      <c r="A1027" s="535"/>
      <c r="B1027" s="535"/>
    </row>
    <row r="1028" spans="1:2">
      <c r="A1028" s="535"/>
      <c r="B1028" s="535"/>
    </row>
    <row r="1029" spans="1:2">
      <c r="A1029" s="535"/>
      <c r="B1029" s="535"/>
    </row>
    <row r="1030" spans="1:2">
      <c r="A1030" s="535"/>
      <c r="B1030" s="535"/>
    </row>
    <row r="1031" spans="1:2">
      <c r="A1031" s="535"/>
      <c r="B1031" s="535"/>
    </row>
    <row r="1032" spans="1:2">
      <c r="A1032" s="535"/>
      <c r="B1032" s="535"/>
    </row>
    <row r="1033" spans="1:2">
      <c r="A1033" s="535"/>
      <c r="B1033" s="535"/>
    </row>
    <row r="1034" spans="1:2">
      <c r="A1034" s="535"/>
      <c r="B1034" s="535"/>
    </row>
    <row r="1035" spans="1:2">
      <c r="A1035" s="535"/>
      <c r="B1035" s="535"/>
    </row>
    <row r="1036" spans="1:2">
      <c r="A1036" s="535"/>
      <c r="B1036" s="535"/>
    </row>
    <row r="1037" spans="1:2">
      <c r="A1037" s="535"/>
      <c r="B1037" s="535"/>
    </row>
    <row r="1038" spans="1:2">
      <c r="A1038" s="535"/>
      <c r="B1038" s="535"/>
    </row>
    <row r="1039" spans="1:2">
      <c r="A1039" s="535"/>
      <c r="B1039" s="535"/>
    </row>
    <row r="1040" spans="1:2">
      <c r="A1040" s="535"/>
      <c r="B1040" s="535"/>
    </row>
    <row r="1041" spans="1:2">
      <c r="A1041" s="535"/>
      <c r="B1041" s="535"/>
    </row>
    <row r="1042" spans="1:2">
      <c r="A1042" s="535"/>
      <c r="B1042" s="535"/>
    </row>
    <row r="1043" spans="1:2">
      <c r="A1043" s="535"/>
      <c r="B1043" s="535"/>
    </row>
    <row r="1044" spans="1:2">
      <c r="A1044" s="535"/>
      <c r="B1044" s="535"/>
    </row>
    <row r="1045" spans="1:2">
      <c r="A1045" s="535"/>
      <c r="B1045" s="535"/>
    </row>
    <row r="1046" spans="1:2">
      <c r="A1046" s="535"/>
      <c r="B1046" s="535"/>
    </row>
    <row r="1047" spans="1:2">
      <c r="A1047" s="535"/>
      <c r="B1047" s="535"/>
    </row>
    <row r="1048" spans="1:2">
      <c r="A1048" s="535"/>
      <c r="B1048" s="535"/>
    </row>
    <row r="1049" spans="1:2">
      <c r="A1049" s="535"/>
      <c r="B1049" s="535"/>
    </row>
    <row r="1050" spans="1:2">
      <c r="A1050" s="535"/>
      <c r="B1050" s="535"/>
    </row>
    <row r="1051" spans="1:2">
      <c r="A1051" s="535"/>
      <c r="B1051" s="535"/>
    </row>
    <row r="1052" spans="1:2">
      <c r="A1052" s="535"/>
      <c r="B1052" s="535"/>
    </row>
    <row r="1053" spans="1:2">
      <c r="A1053" s="535"/>
      <c r="B1053" s="535"/>
    </row>
    <row r="1054" spans="1:2">
      <c r="A1054" s="535"/>
      <c r="B1054" s="535"/>
    </row>
    <row r="1055" spans="1:2">
      <c r="A1055" s="535"/>
      <c r="B1055" s="535"/>
    </row>
    <row r="1056" spans="1:2">
      <c r="A1056" s="535"/>
      <c r="B1056" s="535"/>
    </row>
    <row r="1057" spans="1:2">
      <c r="A1057" s="535"/>
      <c r="B1057" s="535"/>
    </row>
    <row r="1058" spans="1:2">
      <c r="A1058" s="535"/>
      <c r="B1058" s="535"/>
    </row>
    <row r="1059" spans="1:2">
      <c r="A1059" s="535"/>
      <c r="B1059" s="535"/>
    </row>
    <row r="1060" spans="1:2">
      <c r="A1060" s="535"/>
      <c r="B1060" s="535"/>
    </row>
    <row r="1061" spans="1:2">
      <c r="A1061" s="535"/>
      <c r="B1061" s="535"/>
    </row>
    <row r="1062" spans="1:2">
      <c r="A1062" s="535"/>
      <c r="B1062" s="535"/>
    </row>
    <row r="1063" spans="1:2">
      <c r="A1063" s="535"/>
      <c r="B1063" s="535"/>
    </row>
    <row r="1064" spans="1:2">
      <c r="A1064" s="535"/>
      <c r="B1064" s="535"/>
    </row>
    <row r="1065" spans="1:2">
      <c r="A1065" s="535"/>
      <c r="B1065" s="535"/>
    </row>
    <row r="1066" spans="1:2">
      <c r="A1066" s="535"/>
      <c r="B1066" s="535"/>
    </row>
    <row r="1067" spans="1:2">
      <c r="A1067" s="535"/>
      <c r="B1067" s="535"/>
    </row>
    <row r="1068" spans="1:2">
      <c r="A1068" s="535"/>
      <c r="B1068" s="535"/>
    </row>
    <row r="1069" spans="1:2">
      <c r="A1069" s="535"/>
      <c r="B1069" s="535"/>
    </row>
    <row r="1070" spans="1:2">
      <c r="A1070" s="535"/>
      <c r="B1070" s="535"/>
    </row>
    <row r="1071" spans="1:2">
      <c r="A1071" s="535"/>
      <c r="B1071" s="535"/>
    </row>
    <row r="1072" spans="1:2">
      <c r="A1072" s="535"/>
      <c r="B1072" s="535"/>
    </row>
    <row r="1073" spans="1:2">
      <c r="A1073" s="535"/>
      <c r="B1073" s="535"/>
    </row>
    <row r="1074" spans="1:2">
      <c r="A1074" s="535"/>
      <c r="B1074" s="535"/>
    </row>
    <row r="1075" spans="1:2">
      <c r="A1075" s="535"/>
      <c r="B1075" s="535"/>
    </row>
    <row r="1076" spans="1:2">
      <c r="A1076" s="535"/>
      <c r="B1076" s="535"/>
    </row>
    <row r="1077" spans="1:2">
      <c r="A1077" s="535"/>
      <c r="B1077" s="535"/>
    </row>
    <row r="1078" spans="1:2">
      <c r="A1078" s="535"/>
      <c r="B1078" s="535"/>
    </row>
    <row r="1079" spans="1:2">
      <c r="A1079" s="535"/>
      <c r="B1079" s="535"/>
    </row>
    <row r="1080" spans="1:2">
      <c r="A1080" s="535"/>
      <c r="B1080" s="535"/>
    </row>
    <row r="1081" spans="1:2">
      <c r="A1081" s="535"/>
      <c r="B1081" s="535"/>
    </row>
    <row r="1082" spans="1:2">
      <c r="A1082" s="535"/>
      <c r="B1082" s="535"/>
    </row>
    <row r="1083" spans="1:2">
      <c r="A1083" s="535"/>
      <c r="B1083" s="535"/>
    </row>
    <row r="1084" spans="1:2">
      <c r="A1084" s="535"/>
      <c r="B1084" s="535"/>
    </row>
    <row r="1085" spans="1:2">
      <c r="A1085" s="535"/>
      <c r="B1085" s="535"/>
    </row>
    <row r="1086" spans="1:2">
      <c r="A1086" s="535"/>
      <c r="B1086" s="535"/>
    </row>
    <row r="1087" spans="1:2">
      <c r="A1087" s="535"/>
      <c r="B1087" s="535"/>
    </row>
    <row r="1088" spans="1:2">
      <c r="A1088" s="535"/>
      <c r="B1088" s="535"/>
    </row>
    <row r="1089" spans="1:2">
      <c r="A1089" s="535"/>
      <c r="B1089" s="535"/>
    </row>
    <row r="1090" spans="1:2">
      <c r="A1090" s="535"/>
      <c r="B1090" s="535"/>
    </row>
    <row r="1091" spans="1:2">
      <c r="A1091" s="535"/>
      <c r="B1091" s="535"/>
    </row>
    <row r="1092" spans="1:2">
      <c r="A1092" s="535"/>
      <c r="B1092" s="535"/>
    </row>
    <row r="1093" spans="1:2">
      <c r="A1093" s="535"/>
      <c r="B1093" s="535"/>
    </row>
    <row r="1094" spans="1:2">
      <c r="A1094" s="535"/>
      <c r="B1094" s="535"/>
    </row>
    <row r="1095" spans="1:2">
      <c r="A1095" s="535"/>
      <c r="B1095" s="535"/>
    </row>
    <row r="1096" spans="1:2">
      <c r="A1096" s="535"/>
      <c r="B1096" s="535"/>
    </row>
    <row r="1097" spans="1:2">
      <c r="A1097" s="535"/>
      <c r="B1097" s="535"/>
    </row>
    <row r="1098" spans="1:2">
      <c r="A1098" s="535"/>
      <c r="B1098" s="535"/>
    </row>
    <row r="1099" spans="1:2">
      <c r="A1099" s="535"/>
      <c r="B1099" s="535"/>
    </row>
    <row r="1100" spans="1:2">
      <c r="A1100" s="535"/>
      <c r="B1100" s="535"/>
    </row>
    <row r="1101" spans="1:2">
      <c r="A1101" s="535"/>
      <c r="B1101" s="535"/>
    </row>
    <row r="1102" spans="1:2">
      <c r="A1102" s="535"/>
      <c r="B1102" s="535"/>
    </row>
    <row r="1103" spans="1:2">
      <c r="A1103" s="535"/>
      <c r="B1103" s="535"/>
    </row>
    <row r="1104" spans="1:2">
      <c r="A1104" s="535"/>
      <c r="B1104" s="535"/>
    </row>
    <row r="1105" spans="1:2">
      <c r="A1105" s="535"/>
      <c r="B1105" s="535"/>
    </row>
    <row r="1106" spans="1:2">
      <c r="A1106" s="535"/>
      <c r="B1106" s="535"/>
    </row>
    <row r="1107" spans="1:2">
      <c r="A1107" s="535"/>
      <c r="B1107" s="535"/>
    </row>
    <row r="1108" spans="1:2">
      <c r="A1108" s="535"/>
      <c r="B1108" s="535"/>
    </row>
    <row r="1109" spans="1:2">
      <c r="A1109" s="535"/>
      <c r="B1109" s="535"/>
    </row>
    <row r="1110" spans="1:2">
      <c r="A1110" s="535"/>
      <c r="B1110" s="535"/>
    </row>
    <row r="1111" spans="1:2">
      <c r="A1111" s="535"/>
      <c r="B1111" s="535"/>
    </row>
    <row r="1112" spans="1:2">
      <c r="A1112" s="535"/>
      <c r="B1112" s="535"/>
    </row>
    <row r="1113" spans="1:2">
      <c r="A1113" s="535"/>
      <c r="B1113" s="535"/>
    </row>
    <row r="1114" spans="1:2">
      <c r="A1114" s="535"/>
      <c r="B1114" s="535"/>
    </row>
    <row r="1115" spans="1:2">
      <c r="A1115" s="535"/>
      <c r="B1115" s="535"/>
    </row>
    <row r="1116" spans="1:2">
      <c r="A1116" s="535"/>
      <c r="B1116" s="535"/>
    </row>
    <row r="1117" spans="1:2">
      <c r="A1117" s="535"/>
      <c r="B1117" s="535"/>
    </row>
    <row r="1118" spans="1:2">
      <c r="A1118" s="535"/>
      <c r="B1118" s="535"/>
    </row>
    <row r="1119" spans="1:2">
      <c r="A1119" s="535"/>
      <c r="B1119" s="535"/>
    </row>
    <row r="1120" spans="1:2">
      <c r="A1120" s="535"/>
      <c r="B1120" s="535"/>
    </row>
    <row r="1121" spans="1:2">
      <c r="A1121" s="535"/>
      <c r="B1121" s="535"/>
    </row>
    <row r="1122" spans="1:2">
      <c r="A1122" s="535"/>
      <c r="B1122" s="535"/>
    </row>
    <row r="1123" spans="1:2">
      <c r="A1123" s="535"/>
      <c r="B1123" s="535"/>
    </row>
    <row r="1124" spans="1:2">
      <c r="A1124" s="535"/>
      <c r="B1124" s="535"/>
    </row>
    <row r="1125" spans="1:2">
      <c r="A1125" s="535"/>
      <c r="B1125" s="535"/>
    </row>
    <row r="1126" spans="1:2">
      <c r="A1126" s="535"/>
      <c r="B1126" s="535"/>
    </row>
    <row r="1127" spans="1:2">
      <c r="A1127" s="535"/>
      <c r="B1127" s="535"/>
    </row>
    <row r="1128" spans="1:2">
      <c r="A1128" s="535"/>
      <c r="B1128" s="535"/>
    </row>
    <row r="1129" spans="1:2">
      <c r="A1129" s="535"/>
      <c r="B1129" s="535"/>
    </row>
    <row r="1130" spans="1:2">
      <c r="A1130" s="535"/>
      <c r="B1130" s="535"/>
    </row>
    <row r="1131" spans="1:2">
      <c r="A1131" s="535"/>
      <c r="B1131" s="535"/>
    </row>
    <row r="1132" spans="1:2">
      <c r="A1132" s="535"/>
      <c r="B1132" s="535"/>
    </row>
    <row r="1133" spans="1:2">
      <c r="A1133" s="535"/>
      <c r="B1133" s="535"/>
    </row>
    <row r="1134" spans="1:2">
      <c r="A1134" s="535"/>
      <c r="B1134" s="535"/>
    </row>
    <row r="1135" spans="1:2">
      <c r="A1135" s="535"/>
      <c r="B1135" s="535"/>
    </row>
    <row r="1136" spans="1:2">
      <c r="A1136" s="535"/>
      <c r="B1136" s="535"/>
    </row>
    <row r="1137" spans="1:2">
      <c r="A1137" s="535"/>
      <c r="B1137" s="535"/>
    </row>
    <row r="1138" spans="1:2">
      <c r="A1138" s="535"/>
      <c r="B1138" s="535"/>
    </row>
    <row r="1139" spans="1:2">
      <c r="A1139" s="535"/>
      <c r="B1139" s="535"/>
    </row>
    <row r="1140" spans="1:2">
      <c r="A1140" s="535"/>
      <c r="B1140" s="535"/>
    </row>
    <row r="1141" spans="1:2">
      <c r="A1141" s="535"/>
      <c r="B1141" s="535"/>
    </row>
    <row r="1142" spans="1:2">
      <c r="A1142" s="535"/>
      <c r="B1142" s="535"/>
    </row>
    <row r="1143" spans="1:2">
      <c r="A1143" s="535"/>
      <c r="B1143" s="535"/>
    </row>
    <row r="1144" spans="1:2">
      <c r="A1144" s="535"/>
      <c r="B1144" s="535"/>
    </row>
    <row r="1145" spans="1:2">
      <c r="A1145" s="535"/>
      <c r="B1145" s="535"/>
    </row>
    <row r="1146" spans="1:2">
      <c r="A1146" s="535"/>
      <c r="B1146" s="535"/>
    </row>
    <row r="1147" spans="1:2">
      <c r="A1147" s="535"/>
      <c r="B1147" s="535"/>
    </row>
    <row r="1148" spans="1:2">
      <c r="A1148" s="535"/>
      <c r="B1148" s="535"/>
    </row>
    <row r="1149" spans="1:2">
      <c r="A1149" s="535"/>
      <c r="B1149" s="535"/>
    </row>
    <row r="1150" spans="1:2">
      <c r="A1150" s="535"/>
      <c r="B1150" s="535"/>
    </row>
    <row r="1151" spans="1:2">
      <c r="A1151" s="535"/>
      <c r="B1151" s="535"/>
    </row>
    <row r="1152" spans="1:2">
      <c r="A1152" s="535"/>
      <c r="B1152" s="535"/>
    </row>
    <row r="1153" spans="1:2">
      <c r="A1153" s="535"/>
      <c r="B1153" s="535"/>
    </row>
    <row r="1154" spans="1:2">
      <c r="A1154" s="535"/>
      <c r="B1154" s="535"/>
    </row>
    <row r="1155" spans="1:2">
      <c r="A1155" s="535"/>
      <c r="B1155" s="535"/>
    </row>
    <row r="1156" spans="1:2">
      <c r="A1156" s="535"/>
      <c r="B1156" s="535"/>
    </row>
    <row r="1157" spans="1:2">
      <c r="A1157" s="535"/>
      <c r="B1157" s="535"/>
    </row>
    <row r="1158" spans="1:2">
      <c r="A1158" s="535"/>
      <c r="B1158" s="535"/>
    </row>
    <row r="1159" spans="1:2">
      <c r="A1159" s="535"/>
      <c r="B1159" s="535"/>
    </row>
    <row r="1160" spans="1:2">
      <c r="A1160" s="535"/>
      <c r="B1160" s="535"/>
    </row>
    <row r="1161" spans="1:2">
      <c r="A1161" s="535"/>
      <c r="B1161" s="535"/>
    </row>
    <row r="1162" spans="1:2">
      <c r="A1162" s="535"/>
      <c r="B1162" s="535"/>
    </row>
    <row r="1163" spans="1:2">
      <c r="A1163" s="535"/>
      <c r="B1163" s="535"/>
    </row>
    <row r="1164" spans="1:2">
      <c r="A1164" s="535"/>
      <c r="B1164" s="535"/>
    </row>
    <row r="1165" spans="1:2">
      <c r="A1165" s="535"/>
      <c r="B1165" s="535"/>
    </row>
    <row r="1166" spans="1:2">
      <c r="A1166" s="535"/>
      <c r="B1166" s="535"/>
    </row>
    <row r="1167" spans="1:2">
      <c r="A1167" s="535"/>
      <c r="B1167" s="535"/>
    </row>
    <row r="1168" spans="1:2">
      <c r="A1168" s="535"/>
      <c r="B1168" s="535"/>
    </row>
    <row r="1169" spans="1:2">
      <c r="A1169" s="535"/>
      <c r="B1169" s="535"/>
    </row>
    <row r="1170" spans="1:2">
      <c r="A1170" s="535"/>
      <c r="B1170" s="535"/>
    </row>
    <row r="1171" spans="1:2">
      <c r="A1171" s="535"/>
      <c r="B1171" s="535"/>
    </row>
    <row r="1172" spans="1:2">
      <c r="A1172" s="535"/>
      <c r="B1172" s="535"/>
    </row>
    <row r="1173" spans="1:2">
      <c r="A1173" s="535"/>
      <c r="B1173" s="535"/>
    </row>
    <row r="1174" spans="1:2">
      <c r="A1174" s="535"/>
      <c r="B1174" s="535"/>
    </row>
    <row r="1175" spans="1:2">
      <c r="A1175" s="535"/>
      <c r="B1175" s="535"/>
    </row>
    <row r="1176" spans="1:2">
      <c r="A1176" s="535"/>
      <c r="B1176" s="535"/>
    </row>
    <row r="1177" spans="1:2">
      <c r="A1177" s="535"/>
      <c r="B1177" s="535"/>
    </row>
    <row r="1178" spans="1:2">
      <c r="A1178" s="535"/>
      <c r="B1178" s="535"/>
    </row>
    <row r="1179" spans="1:2">
      <c r="A1179" s="535"/>
      <c r="B1179" s="535"/>
    </row>
    <row r="1180" spans="1:2">
      <c r="A1180" s="535"/>
      <c r="B1180" s="535"/>
    </row>
    <row r="1181" spans="1:2">
      <c r="A1181" s="535"/>
      <c r="B1181" s="535"/>
    </row>
    <row r="1182" spans="1:2">
      <c r="A1182" s="535"/>
      <c r="B1182" s="535"/>
    </row>
    <row r="1183" spans="1:2">
      <c r="A1183" s="535"/>
      <c r="B1183" s="535"/>
    </row>
    <row r="1184" spans="1:2">
      <c r="A1184" s="535"/>
      <c r="B1184" s="535"/>
    </row>
    <row r="1185" spans="1:2">
      <c r="A1185" s="535"/>
      <c r="B1185" s="535"/>
    </row>
    <row r="1186" spans="1:2">
      <c r="A1186" s="535"/>
      <c r="B1186" s="535"/>
    </row>
    <row r="1187" spans="1:2">
      <c r="A1187" s="535"/>
      <c r="B1187" s="535"/>
    </row>
    <row r="1188" spans="1:2">
      <c r="A1188" s="535"/>
      <c r="B1188" s="535"/>
    </row>
    <row r="1189" spans="1:2">
      <c r="A1189" s="535"/>
      <c r="B1189" s="535"/>
    </row>
    <row r="1190" spans="1:2">
      <c r="A1190" s="535"/>
      <c r="B1190" s="535"/>
    </row>
    <row r="1191" spans="1:2">
      <c r="A1191" s="535"/>
      <c r="B1191" s="535"/>
    </row>
    <row r="1192" spans="1:2">
      <c r="A1192" s="535"/>
      <c r="B1192" s="535"/>
    </row>
    <row r="1193" spans="1:2">
      <c r="A1193" s="535"/>
      <c r="B1193" s="535"/>
    </row>
    <row r="1194" spans="1:2">
      <c r="A1194" s="535"/>
      <c r="B1194" s="535"/>
    </row>
    <row r="1195" spans="1:2">
      <c r="A1195" s="535"/>
      <c r="B1195" s="535"/>
    </row>
    <row r="1196" spans="1:2">
      <c r="A1196" s="535"/>
      <c r="B1196" s="535"/>
    </row>
    <row r="1197" spans="1:2">
      <c r="A1197" s="535"/>
      <c r="B1197" s="535"/>
    </row>
    <row r="1198" spans="1:2">
      <c r="A1198" s="535"/>
      <c r="B1198" s="535"/>
    </row>
    <row r="1199" spans="1:2">
      <c r="A1199" s="535"/>
      <c r="B1199" s="535"/>
    </row>
    <row r="1200" spans="1:2">
      <c r="A1200" s="535"/>
      <c r="B1200" s="535"/>
    </row>
    <row r="1201" spans="1:2">
      <c r="A1201" s="535"/>
      <c r="B1201" s="535"/>
    </row>
    <row r="1202" spans="1:2">
      <c r="A1202" s="535"/>
      <c r="B1202" s="535"/>
    </row>
    <row r="1203" spans="1:2">
      <c r="A1203" s="535"/>
      <c r="B1203" s="535"/>
    </row>
    <row r="1204" spans="1:2">
      <c r="A1204" s="535"/>
      <c r="B1204" s="535"/>
    </row>
    <row r="1205" spans="1:2">
      <c r="A1205" s="535"/>
      <c r="B1205" s="535"/>
    </row>
    <row r="1206" spans="1:2">
      <c r="A1206" s="535"/>
      <c r="B1206" s="535"/>
    </row>
    <row r="1207" spans="1:2">
      <c r="A1207" s="535"/>
      <c r="B1207" s="535"/>
    </row>
    <row r="1208" spans="1:2">
      <c r="A1208" s="535"/>
      <c r="B1208" s="535"/>
    </row>
    <row r="1209" spans="1:2">
      <c r="A1209" s="535"/>
      <c r="B1209" s="535"/>
    </row>
    <row r="1210" spans="1:2">
      <c r="A1210" s="535"/>
      <c r="B1210" s="535"/>
    </row>
    <row r="1211" spans="1:2">
      <c r="A1211" s="535"/>
      <c r="B1211" s="535"/>
    </row>
    <row r="1212" spans="1:2">
      <c r="A1212" s="535"/>
      <c r="B1212" s="535"/>
    </row>
    <row r="1213" spans="1:2">
      <c r="A1213" s="535"/>
      <c r="B1213" s="535"/>
    </row>
    <row r="1214" spans="1:2">
      <c r="A1214" s="535"/>
      <c r="B1214" s="535"/>
    </row>
    <row r="1215" spans="1:2">
      <c r="A1215" s="535"/>
      <c r="B1215" s="535"/>
    </row>
    <row r="1216" spans="1:2">
      <c r="A1216" s="535"/>
      <c r="B1216" s="535"/>
    </row>
    <row r="1217" spans="1:2">
      <c r="A1217" s="535"/>
      <c r="B1217" s="535"/>
    </row>
    <row r="1218" spans="1:2">
      <c r="A1218" s="535"/>
      <c r="B1218" s="535"/>
    </row>
    <row r="1219" spans="1:2">
      <c r="A1219" s="535"/>
      <c r="B1219" s="535"/>
    </row>
    <row r="1220" spans="1:2">
      <c r="A1220" s="535"/>
      <c r="B1220" s="535"/>
    </row>
    <row r="1221" spans="1:2">
      <c r="A1221" s="535"/>
      <c r="B1221" s="535"/>
    </row>
    <row r="1222" spans="1:2">
      <c r="A1222" s="535"/>
      <c r="B1222" s="535"/>
    </row>
    <row r="1223" spans="1:2">
      <c r="A1223" s="535"/>
      <c r="B1223" s="535"/>
    </row>
    <row r="1224" spans="1:2">
      <c r="A1224" s="535"/>
      <c r="B1224" s="535"/>
    </row>
    <row r="1225" spans="1:2">
      <c r="A1225" s="535"/>
      <c r="B1225" s="535"/>
    </row>
    <row r="1226" spans="1:2">
      <c r="A1226" s="535"/>
      <c r="B1226" s="535"/>
    </row>
    <row r="1227" spans="1:2">
      <c r="A1227" s="535"/>
      <c r="B1227" s="535"/>
    </row>
    <row r="1228" spans="1:2">
      <c r="A1228" s="535"/>
      <c r="B1228" s="535"/>
    </row>
    <row r="1229" spans="1:2">
      <c r="A1229" s="535"/>
      <c r="B1229" s="535"/>
    </row>
    <row r="1230" spans="1:2">
      <c r="A1230" s="535"/>
      <c r="B1230" s="535"/>
    </row>
    <row r="1231" spans="1:2">
      <c r="A1231" s="535"/>
      <c r="B1231" s="535"/>
    </row>
    <row r="1232" spans="1:2">
      <c r="A1232" s="535"/>
      <c r="B1232" s="535"/>
    </row>
    <row r="1233" spans="1:2">
      <c r="A1233" s="535"/>
      <c r="B1233" s="535"/>
    </row>
    <row r="1234" spans="1:2">
      <c r="A1234" s="535"/>
      <c r="B1234" s="535"/>
    </row>
    <row r="1235" spans="1:2">
      <c r="A1235" s="535"/>
      <c r="B1235" s="535"/>
    </row>
    <row r="1236" spans="1:2">
      <c r="A1236" s="535"/>
      <c r="B1236" s="535"/>
    </row>
    <row r="1237" spans="1:2">
      <c r="A1237" s="535"/>
      <c r="B1237" s="535"/>
    </row>
    <row r="1238" spans="1:2">
      <c r="A1238" s="535"/>
      <c r="B1238" s="535"/>
    </row>
    <row r="1239" spans="1:2">
      <c r="A1239" s="535"/>
      <c r="B1239" s="535"/>
    </row>
    <row r="1240" spans="1:2">
      <c r="A1240" s="535"/>
      <c r="B1240" s="535"/>
    </row>
    <row r="1241" spans="1:2">
      <c r="A1241" s="535"/>
      <c r="B1241" s="535"/>
    </row>
    <row r="1242" spans="1:2">
      <c r="A1242" s="535"/>
      <c r="B1242" s="535"/>
    </row>
    <row r="1243" spans="1:2">
      <c r="A1243" s="535"/>
      <c r="B1243" s="535"/>
    </row>
    <row r="1244" spans="1:2">
      <c r="A1244" s="535"/>
      <c r="B1244" s="535"/>
    </row>
    <row r="1245" spans="1:2">
      <c r="A1245" s="535"/>
      <c r="B1245" s="535"/>
    </row>
    <row r="1246" spans="1:2">
      <c r="A1246" s="535"/>
      <c r="B1246" s="535"/>
    </row>
    <row r="1247" spans="1:2">
      <c r="A1247" s="535"/>
      <c r="B1247" s="535"/>
    </row>
    <row r="1248" spans="1:2">
      <c r="A1248" s="535"/>
      <c r="B1248" s="535"/>
    </row>
    <row r="1249" spans="1:2">
      <c r="A1249" s="535"/>
      <c r="B1249" s="535"/>
    </row>
    <row r="1250" spans="1:2">
      <c r="A1250" s="535"/>
      <c r="B1250" s="535"/>
    </row>
    <row r="1251" spans="1:2">
      <c r="A1251" s="535"/>
      <c r="B1251" s="535"/>
    </row>
    <row r="1252" spans="1:2">
      <c r="A1252" s="535"/>
      <c r="B1252" s="535"/>
    </row>
    <row r="1253" spans="1:2">
      <c r="A1253" s="535"/>
      <c r="B1253" s="535"/>
    </row>
    <row r="1254" spans="1:2">
      <c r="A1254" s="535"/>
      <c r="B1254" s="535"/>
    </row>
    <row r="1255" spans="1:2">
      <c r="A1255" s="535"/>
      <c r="B1255" s="535"/>
    </row>
    <row r="1256" spans="1:2">
      <c r="A1256" s="535"/>
      <c r="B1256" s="535"/>
    </row>
    <row r="1257" spans="1:2">
      <c r="A1257" s="535"/>
      <c r="B1257" s="535"/>
    </row>
    <row r="1258" spans="1:2">
      <c r="A1258" s="535"/>
      <c r="B1258" s="535"/>
    </row>
    <row r="1259" spans="1:2">
      <c r="A1259" s="535"/>
      <c r="B1259" s="535"/>
    </row>
    <row r="1260" spans="1:2">
      <c r="A1260" s="535"/>
      <c r="B1260" s="535"/>
    </row>
    <row r="1261" spans="1:2">
      <c r="A1261" s="535"/>
      <c r="B1261" s="535"/>
    </row>
    <row r="1262" spans="1:2">
      <c r="A1262" s="535"/>
      <c r="B1262" s="535"/>
    </row>
    <row r="1263" spans="1:2">
      <c r="A1263" s="535"/>
      <c r="B1263" s="535"/>
    </row>
    <row r="1264" spans="1:2">
      <c r="A1264" s="535"/>
      <c r="B1264" s="535"/>
    </row>
    <row r="1265" spans="1:2">
      <c r="A1265" s="535"/>
      <c r="B1265" s="535"/>
    </row>
    <row r="1266" spans="1:2">
      <c r="A1266" s="535"/>
      <c r="B1266" s="535"/>
    </row>
    <row r="1267" spans="1:2">
      <c r="A1267" s="535"/>
      <c r="B1267" s="535"/>
    </row>
    <row r="1268" spans="1:2">
      <c r="A1268" s="535"/>
      <c r="B1268" s="535"/>
    </row>
    <row r="1269" spans="1:2">
      <c r="A1269" s="535"/>
      <c r="B1269" s="535"/>
    </row>
    <row r="1270" spans="1:2">
      <c r="A1270" s="535"/>
      <c r="B1270" s="535"/>
    </row>
    <row r="1271" spans="1:2">
      <c r="A1271" s="535"/>
      <c r="B1271" s="535"/>
    </row>
    <row r="1272" spans="1:2">
      <c r="A1272" s="535"/>
      <c r="B1272" s="535"/>
    </row>
    <row r="1273" spans="1:2">
      <c r="A1273" s="535"/>
      <c r="B1273" s="535"/>
    </row>
    <row r="1274" spans="1:2">
      <c r="A1274" s="535"/>
      <c r="B1274" s="535"/>
    </row>
    <row r="1275" spans="1:2">
      <c r="A1275" s="535"/>
      <c r="B1275" s="535"/>
    </row>
    <row r="1276" spans="1:2">
      <c r="A1276" s="535"/>
      <c r="B1276" s="535"/>
    </row>
    <row r="1277" spans="1:2">
      <c r="A1277" s="535"/>
      <c r="B1277" s="535"/>
    </row>
    <row r="1278" spans="1:2">
      <c r="A1278" s="535"/>
      <c r="B1278" s="535"/>
    </row>
    <row r="1279" spans="1:2">
      <c r="A1279" s="535"/>
      <c r="B1279" s="535"/>
    </row>
    <row r="1280" spans="1:2">
      <c r="A1280" s="535"/>
      <c r="B1280" s="535"/>
    </row>
    <row r="1281" spans="1:2">
      <c r="A1281" s="535"/>
      <c r="B1281" s="535"/>
    </row>
    <row r="1282" spans="1:2">
      <c r="A1282" s="535"/>
      <c r="B1282" s="535"/>
    </row>
    <row r="1283" spans="1:2">
      <c r="A1283" s="535"/>
      <c r="B1283" s="535"/>
    </row>
    <row r="1284" spans="1:2">
      <c r="A1284" s="535"/>
      <c r="B1284" s="535"/>
    </row>
    <row r="1285" spans="1:2">
      <c r="A1285" s="535"/>
      <c r="B1285" s="535"/>
    </row>
    <row r="1286" spans="1:2">
      <c r="A1286" s="535"/>
      <c r="B1286" s="535"/>
    </row>
    <row r="1287" spans="1:2">
      <c r="A1287" s="535"/>
      <c r="B1287" s="535"/>
    </row>
    <row r="1288" spans="1:2">
      <c r="A1288" s="535"/>
      <c r="B1288" s="535"/>
    </row>
    <row r="1289" spans="1:2">
      <c r="A1289" s="535"/>
      <c r="B1289" s="535"/>
    </row>
    <row r="1290" spans="1:2">
      <c r="A1290" s="535"/>
      <c r="B1290" s="535"/>
    </row>
    <row r="1291" spans="1:2">
      <c r="A1291" s="535"/>
      <c r="B1291" s="535"/>
    </row>
    <row r="1292" spans="1:2">
      <c r="A1292" s="535"/>
      <c r="B1292" s="535"/>
    </row>
    <row r="1293" spans="1:2">
      <c r="A1293" s="535"/>
      <c r="B1293" s="535"/>
    </row>
    <row r="1294" spans="1:2">
      <c r="A1294" s="535"/>
      <c r="B1294" s="535"/>
    </row>
    <row r="1295" spans="1:2">
      <c r="A1295" s="535"/>
      <c r="B1295" s="535"/>
    </row>
    <row r="1296" spans="1:2">
      <c r="A1296" s="535"/>
      <c r="B1296" s="535"/>
    </row>
    <row r="1297" spans="1:2">
      <c r="A1297" s="535"/>
      <c r="B1297" s="535"/>
    </row>
    <row r="1298" spans="1:2">
      <c r="A1298" s="535"/>
      <c r="B1298" s="535"/>
    </row>
    <row r="1299" spans="1:2">
      <c r="A1299" s="535"/>
      <c r="B1299" s="535"/>
    </row>
    <row r="1300" spans="1:2">
      <c r="A1300" s="535"/>
      <c r="B1300" s="535"/>
    </row>
    <row r="1301" spans="1:2">
      <c r="A1301" s="535"/>
      <c r="B1301" s="535"/>
    </row>
    <row r="1302" spans="1:2">
      <c r="A1302" s="535"/>
      <c r="B1302" s="535"/>
    </row>
    <row r="1303" spans="1:2">
      <c r="A1303" s="535"/>
      <c r="B1303" s="535"/>
    </row>
    <row r="1304" spans="1:2">
      <c r="A1304" s="535"/>
      <c r="B1304" s="535"/>
    </row>
    <row r="1305" spans="1:2">
      <c r="A1305" s="535"/>
      <c r="B1305" s="535"/>
    </row>
    <row r="1306" spans="1:2">
      <c r="A1306" s="535"/>
      <c r="B1306" s="535"/>
    </row>
    <row r="1307" spans="1:2">
      <c r="A1307" s="535"/>
      <c r="B1307" s="535"/>
    </row>
    <row r="1308" spans="1:2">
      <c r="A1308" s="535"/>
      <c r="B1308" s="535"/>
    </row>
    <row r="1309" spans="1:2">
      <c r="A1309" s="535"/>
      <c r="B1309" s="535"/>
    </row>
    <row r="1310" spans="1:2">
      <c r="A1310" s="535"/>
      <c r="B1310" s="535"/>
    </row>
    <row r="1311" spans="1:2">
      <c r="A1311" s="535"/>
      <c r="B1311" s="535"/>
    </row>
    <row r="1312" spans="1:2">
      <c r="A1312" s="535"/>
      <c r="B1312" s="535"/>
    </row>
    <row r="1313" spans="1:2">
      <c r="A1313" s="535"/>
      <c r="B1313" s="535"/>
    </row>
    <row r="1314" spans="1:2">
      <c r="A1314" s="535"/>
      <c r="B1314" s="535"/>
    </row>
    <row r="1315" spans="1:2">
      <c r="A1315" s="535"/>
      <c r="B1315" s="535"/>
    </row>
    <row r="1316" spans="1:2">
      <c r="A1316" s="535"/>
      <c r="B1316" s="535"/>
    </row>
    <row r="1317" spans="1:2">
      <c r="A1317" s="535"/>
      <c r="B1317" s="535"/>
    </row>
    <row r="1318" spans="1:2">
      <c r="A1318" s="535"/>
      <c r="B1318" s="535"/>
    </row>
    <row r="1319" spans="1:2">
      <c r="A1319" s="535"/>
      <c r="B1319" s="535"/>
    </row>
    <row r="1320" spans="1:2">
      <c r="A1320" s="535"/>
      <c r="B1320" s="535"/>
    </row>
    <row r="1321" spans="1:2">
      <c r="A1321" s="535"/>
      <c r="B1321" s="535"/>
    </row>
    <row r="1322" spans="1:2">
      <c r="A1322" s="535"/>
      <c r="B1322" s="535"/>
    </row>
    <row r="1323" spans="1:2">
      <c r="A1323" s="535"/>
      <c r="B1323" s="535"/>
    </row>
    <row r="1324" spans="1:2">
      <c r="A1324" s="535"/>
      <c r="B1324" s="535"/>
    </row>
    <row r="1325" spans="1:2">
      <c r="A1325" s="535"/>
      <c r="B1325" s="535"/>
    </row>
    <row r="1326" spans="1:2">
      <c r="A1326" s="535"/>
      <c r="B1326" s="535"/>
    </row>
    <row r="1327" spans="1:2">
      <c r="A1327" s="535"/>
      <c r="B1327" s="535"/>
    </row>
    <row r="1328" spans="1:2">
      <c r="A1328" s="535"/>
      <c r="B1328" s="535"/>
    </row>
    <row r="1329" spans="1:2">
      <c r="A1329" s="535"/>
      <c r="B1329" s="535"/>
    </row>
    <row r="1330" spans="1:2">
      <c r="A1330" s="535"/>
      <c r="B1330" s="535"/>
    </row>
    <row r="1331" spans="1:2">
      <c r="A1331" s="535"/>
      <c r="B1331" s="535"/>
    </row>
    <row r="1332" spans="1:2">
      <c r="A1332" s="535"/>
      <c r="B1332" s="535"/>
    </row>
    <row r="1333" spans="1:2">
      <c r="A1333" s="535"/>
      <c r="B1333" s="535"/>
    </row>
    <row r="1334" spans="1:2">
      <c r="A1334" s="535"/>
      <c r="B1334" s="535"/>
    </row>
    <row r="1335" spans="1:2">
      <c r="A1335" s="535"/>
      <c r="B1335" s="535"/>
    </row>
    <row r="1336" spans="1:2">
      <c r="A1336" s="535"/>
      <c r="B1336" s="535"/>
    </row>
    <row r="1337" spans="1:2">
      <c r="A1337" s="535"/>
      <c r="B1337" s="535"/>
    </row>
    <row r="1338" spans="1:2">
      <c r="A1338" s="535"/>
      <c r="B1338" s="535"/>
    </row>
    <row r="1339" spans="1:2">
      <c r="A1339" s="535"/>
      <c r="B1339" s="535"/>
    </row>
    <row r="1340" spans="1:2">
      <c r="A1340" s="535"/>
      <c r="B1340" s="535"/>
    </row>
    <row r="1341" spans="1:2">
      <c r="A1341" s="535"/>
      <c r="B1341" s="535"/>
    </row>
    <row r="1342" spans="1:2">
      <c r="A1342" s="535"/>
      <c r="B1342" s="535"/>
    </row>
    <row r="1343" spans="1:2">
      <c r="A1343" s="535"/>
      <c r="B1343" s="535"/>
    </row>
    <row r="1344" spans="1:2">
      <c r="A1344" s="535"/>
      <c r="B1344" s="535"/>
    </row>
    <row r="1345" spans="1:2">
      <c r="A1345" s="535"/>
      <c r="B1345" s="535"/>
    </row>
    <row r="1346" spans="1:2">
      <c r="A1346" s="535"/>
      <c r="B1346" s="535"/>
    </row>
    <row r="1347" spans="1:2">
      <c r="A1347" s="535"/>
      <c r="B1347" s="535"/>
    </row>
    <row r="1348" spans="1:2">
      <c r="A1348" s="535"/>
      <c r="B1348" s="535"/>
    </row>
    <row r="1349" spans="1:2">
      <c r="A1349" s="535"/>
      <c r="B1349" s="535"/>
    </row>
    <row r="1350" spans="1:2">
      <c r="A1350" s="535"/>
      <c r="B1350" s="535"/>
    </row>
    <row r="1351" spans="1:2">
      <c r="A1351" s="535"/>
      <c r="B1351" s="535"/>
    </row>
    <row r="1352" spans="1:2">
      <c r="A1352" s="535"/>
      <c r="B1352" s="535"/>
    </row>
    <row r="1353" spans="1:2">
      <c r="A1353" s="535"/>
      <c r="B1353" s="535"/>
    </row>
    <row r="1354" spans="1:2">
      <c r="A1354" s="535"/>
      <c r="B1354" s="535"/>
    </row>
    <row r="1355" spans="1:2">
      <c r="A1355" s="535"/>
      <c r="B1355" s="535"/>
    </row>
    <row r="1356" spans="1:2">
      <c r="A1356" s="535"/>
      <c r="B1356" s="535"/>
    </row>
    <row r="1357" spans="1:2">
      <c r="A1357" s="535"/>
      <c r="B1357" s="535"/>
    </row>
    <row r="1358" spans="1:2">
      <c r="A1358" s="535"/>
      <c r="B1358" s="535"/>
    </row>
    <row r="1359" spans="1:2">
      <c r="A1359" s="535"/>
      <c r="B1359" s="535"/>
    </row>
    <row r="1360" spans="1:2">
      <c r="A1360" s="535"/>
      <c r="B1360" s="535"/>
    </row>
    <row r="1361" spans="1:2">
      <c r="A1361" s="535"/>
      <c r="B1361" s="535"/>
    </row>
    <row r="1362" spans="1:2">
      <c r="A1362" s="535"/>
      <c r="B1362" s="535"/>
    </row>
    <row r="1363" spans="1:2">
      <c r="A1363" s="535"/>
      <c r="B1363" s="535"/>
    </row>
    <row r="1364" spans="1:2">
      <c r="A1364" s="535"/>
      <c r="B1364" s="535"/>
    </row>
    <row r="1365" spans="1:2">
      <c r="A1365" s="535"/>
      <c r="B1365" s="535"/>
    </row>
    <row r="1366" spans="1:2">
      <c r="A1366" s="535"/>
      <c r="B1366" s="535"/>
    </row>
    <row r="1367" spans="1:2">
      <c r="A1367" s="535"/>
      <c r="B1367" s="535"/>
    </row>
    <row r="1368" spans="1:2">
      <c r="A1368" s="535"/>
      <c r="B1368" s="535"/>
    </row>
    <row r="1369" spans="1:2">
      <c r="A1369" s="535"/>
      <c r="B1369" s="535"/>
    </row>
    <row r="1370" spans="1:2">
      <c r="A1370" s="535"/>
      <c r="B1370" s="535"/>
    </row>
    <row r="1371" spans="1:2">
      <c r="A1371" s="535"/>
      <c r="B1371" s="535"/>
    </row>
    <row r="1372" spans="1:2">
      <c r="A1372" s="535"/>
      <c r="B1372" s="535"/>
    </row>
    <row r="1373" spans="1:2">
      <c r="A1373" s="535"/>
      <c r="B1373" s="535"/>
    </row>
    <row r="1374" spans="1:2">
      <c r="A1374" s="535"/>
      <c r="B1374" s="535"/>
    </row>
    <row r="1375" spans="1:2">
      <c r="A1375" s="535"/>
      <c r="B1375" s="535"/>
    </row>
    <row r="1376" spans="1:2">
      <c r="A1376" s="535"/>
      <c r="B1376" s="535"/>
    </row>
    <row r="1377" spans="1:2">
      <c r="A1377" s="535"/>
      <c r="B1377" s="535"/>
    </row>
    <row r="1378" spans="1:2">
      <c r="A1378" s="535"/>
      <c r="B1378" s="535"/>
    </row>
    <row r="1379" spans="1:2">
      <c r="A1379" s="535"/>
      <c r="B1379" s="535"/>
    </row>
    <row r="1380" spans="1:2">
      <c r="A1380" s="535"/>
      <c r="B1380" s="535"/>
    </row>
    <row r="1381" spans="1:2">
      <c r="A1381" s="535"/>
      <c r="B1381" s="535"/>
    </row>
    <row r="1382" spans="1:2">
      <c r="A1382" s="535"/>
      <c r="B1382" s="535"/>
    </row>
    <row r="1383" spans="1:2">
      <c r="A1383" s="535"/>
      <c r="B1383" s="535"/>
    </row>
    <row r="1384" spans="1:2">
      <c r="A1384" s="535"/>
      <c r="B1384" s="535"/>
    </row>
    <row r="1385" spans="1:2">
      <c r="A1385" s="535"/>
      <c r="B1385" s="535"/>
    </row>
    <row r="1386" spans="1:2">
      <c r="A1386" s="535"/>
      <c r="B1386" s="535"/>
    </row>
    <row r="1387" spans="1:2">
      <c r="A1387" s="535"/>
      <c r="B1387" s="535"/>
    </row>
    <row r="1388" spans="1:2">
      <c r="A1388" s="535"/>
      <c r="B1388" s="535"/>
    </row>
    <row r="1389" spans="1:2">
      <c r="A1389" s="535"/>
      <c r="B1389" s="535"/>
    </row>
    <row r="1390" spans="1:2">
      <c r="A1390" s="535"/>
      <c r="B1390" s="535"/>
    </row>
    <row r="1391" spans="1:2">
      <c r="A1391" s="535"/>
      <c r="B1391" s="535"/>
    </row>
    <row r="1392" spans="1:2">
      <c r="A1392" s="535"/>
      <c r="B1392" s="535"/>
    </row>
    <row r="1393" spans="1:2">
      <c r="A1393" s="535"/>
      <c r="B1393" s="535"/>
    </row>
    <row r="1394" spans="1:2">
      <c r="A1394" s="535"/>
      <c r="B1394" s="535"/>
    </row>
    <row r="1395" spans="1:2">
      <c r="A1395" s="535"/>
      <c r="B1395" s="535"/>
    </row>
    <row r="1396" spans="1:2">
      <c r="A1396" s="535"/>
      <c r="B1396" s="535"/>
    </row>
    <row r="1397" spans="1:2">
      <c r="A1397" s="535"/>
      <c r="B1397" s="535"/>
    </row>
    <row r="1398" spans="1:2">
      <c r="A1398" s="535"/>
      <c r="B1398" s="535"/>
    </row>
    <row r="1399" spans="1:2">
      <c r="A1399" s="535"/>
      <c r="B1399" s="535"/>
    </row>
    <row r="1400" spans="1:2">
      <c r="A1400" s="535"/>
      <c r="B1400" s="535"/>
    </row>
    <row r="1401" spans="1:2">
      <c r="A1401" s="535"/>
      <c r="B1401" s="535"/>
    </row>
    <row r="1402" spans="1:2">
      <c r="A1402" s="535"/>
      <c r="B1402" s="535"/>
    </row>
    <row r="1403" spans="1:2">
      <c r="A1403" s="535"/>
      <c r="B1403" s="535"/>
    </row>
    <row r="1404" spans="1:2">
      <c r="A1404" s="535"/>
      <c r="B1404" s="535"/>
    </row>
    <row r="1405" spans="1:2">
      <c r="A1405" s="535"/>
      <c r="B1405" s="535"/>
    </row>
    <row r="1406" spans="1:2">
      <c r="A1406" s="535"/>
      <c r="B1406" s="535"/>
    </row>
    <row r="1407" spans="1:2">
      <c r="A1407" s="535"/>
      <c r="B1407" s="535"/>
    </row>
    <row r="1408" spans="1:2">
      <c r="A1408" s="535"/>
      <c r="B1408" s="535"/>
    </row>
    <row r="1409" spans="1:2">
      <c r="A1409" s="535"/>
      <c r="B1409" s="535"/>
    </row>
    <row r="1410" spans="1:2">
      <c r="A1410" s="535"/>
      <c r="B1410" s="535"/>
    </row>
    <row r="1411" spans="1:2">
      <c r="A1411" s="535"/>
      <c r="B1411" s="535"/>
    </row>
    <row r="1412" spans="1:2">
      <c r="A1412" s="535"/>
      <c r="B1412" s="535"/>
    </row>
    <row r="1413" spans="1:2">
      <c r="A1413" s="535"/>
      <c r="B1413" s="535"/>
    </row>
    <row r="1414" spans="1:2">
      <c r="A1414" s="535"/>
      <c r="B1414" s="535"/>
    </row>
    <row r="1415" spans="1:2">
      <c r="A1415" s="535"/>
      <c r="B1415" s="535"/>
    </row>
    <row r="1416" spans="1:2">
      <c r="A1416" s="535"/>
      <c r="B1416" s="535"/>
    </row>
    <row r="1417" spans="1:2">
      <c r="A1417" s="535"/>
      <c r="B1417" s="535"/>
    </row>
    <row r="1418" spans="1:2">
      <c r="A1418" s="535"/>
      <c r="B1418" s="535"/>
    </row>
    <row r="1419" spans="1:2">
      <c r="A1419" s="535"/>
      <c r="B1419" s="535"/>
    </row>
    <row r="1420" spans="1:2">
      <c r="A1420" s="535"/>
      <c r="B1420" s="535"/>
    </row>
    <row r="1421" spans="1:2">
      <c r="A1421" s="535"/>
      <c r="B1421" s="535"/>
    </row>
    <row r="1422" spans="1:2">
      <c r="A1422" s="535"/>
      <c r="B1422" s="535"/>
    </row>
    <row r="1423" spans="1:2">
      <c r="A1423" s="535"/>
      <c r="B1423" s="535"/>
    </row>
    <row r="1424" spans="1:2">
      <c r="A1424" s="535"/>
      <c r="B1424" s="535"/>
    </row>
    <row r="1425" spans="1:2">
      <c r="A1425" s="535"/>
      <c r="B1425" s="535"/>
    </row>
    <row r="1426" spans="1:2">
      <c r="A1426" s="535"/>
      <c r="B1426" s="535"/>
    </row>
    <row r="1427" spans="1:2">
      <c r="A1427" s="535"/>
      <c r="B1427" s="535"/>
    </row>
    <row r="1428" spans="1:2">
      <c r="A1428" s="535"/>
      <c r="B1428" s="535"/>
    </row>
    <row r="1429" spans="1:2">
      <c r="A1429" s="535"/>
      <c r="B1429" s="535"/>
    </row>
    <row r="1430" spans="1:2">
      <c r="A1430" s="535"/>
      <c r="B1430" s="535"/>
    </row>
    <row r="1431" spans="1:2">
      <c r="A1431" s="535"/>
      <c r="B1431" s="535"/>
    </row>
    <row r="1432" spans="1:2">
      <c r="A1432" s="535"/>
      <c r="B1432" s="535"/>
    </row>
    <row r="1433" spans="1:2">
      <c r="A1433" s="535"/>
      <c r="B1433" s="535"/>
    </row>
    <row r="1434" spans="1:2">
      <c r="A1434" s="535"/>
      <c r="B1434" s="535"/>
    </row>
    <row r="1435" spans="1:2">
      <c r="A1435" s="535"/>
      <c r="B1435" s="535"/>
    </row>
    <row r="1436" spans="1:2">
      <c r="A1436" s="535"/>
      <c r="B1436" s="535"/>
    </row>
    <row r="1437" spans="1:2">
      <c r="A1437" s="535"/>
      <c r="B1437" s="535"/>
    </row>
    <row r="1438" spans="1:2">
      <c r="A1438" s="535"/>
      <c r="B1438" s="535"/>
    </row>
    <row r="1439" spans="1:2">
      <c r="A1439" s="535"/>
      <c r="B1439" s="535"/>
    </row>
    <row r="1440" spans="1:2">
      <c r="A1440" s="535"/>
      <c r="B1440" s="535"/>
    </row>
    <row r="1441" spans="1:2">
      <c r="A1441" s="535"/>
      <c r="B1441" s="535"/>
    </row>
    <row r="1442" spans="1:2">
      <c r="A1442" s="535"/>
      <c r="B1442" s="535"/>
    </row>
    <row r="1443" spans="1:2">
      <c r="A1443" s="535"/>
      <c r="B1443" s="535"/>
    </row>
    <row r="1444" spans="1:2">
      <c r="A1444" s="535"/>
      <c r="B1444" s="535"/>
    </row>
    <row r="1445" spans="1:2">
      <c r="A1445" s="535"/>
      <c r="B1445" s="535"/>
    </row>
    <row r="1446" spans="1:2">
      <c r="A1446" s="535"/>
      <c r="B1446" s="535"/>
    </row>
    <row r="1447" spans="1:2">
      <c r="A1447" s="535"/>
      <c r="B1447" s="535"/>
    </row>
    <row r="1448" spans="1:2">
      <c r="A1448" s="535"/>
      <c r="B1448" s="535"/>
    </row>
    <row r="1449" spans="1:2">
      <c r="A1449" s="535"/>
      <c r="B1449" s="535"/>
    </row>
    <row r="1450" spans="1:2">
      <c r="A1450" s="535"/>
      <c r="B1450" s="535"/>
    </row>
    <row r="1451" spans="1:2">
      <c r="A1451" s="535"/>
      <c r="B1451" s="535"/>
    </row>
    <row r="1452" spans="1:2">
      <c r="A1452" s="535"/>
      <c r="B1452" s="535"/>
    </row>
    <row r="1453" spans="1:2">
      <c r="A1453" s="535"/>
      <c r="B1453" s="535"/>
    </row>
    <row r="1454" spans="1:2">
      <c r="A1454" s="535"/>
      <c r="B1454" s="535"/>
    </row>
    <row r="1455" spans="1:2">
      <c r="A1455" s="535"/>
      <c r="B1455" s="535"/>
    </row>
    <row r="1456" spans="1:2">
      <c r="A1456" s="535"/>
      <c r="B1456" s="535"/>
    </row>
    <row r="1457" spans="1:2">
      <c r="A1457" s="535"/>
      <c r="B1457" s="535"/>
    </row>
    <row r="1458" spans="1:2">
      <c r="A1458" s="535"/>
      <c r="B1458" s="535"/>
    </row>
    <row r="1459" spans="1:2">
      <c r="A1459" s="535"/>
      <c r="B1459" s="535"/>
    </row>
    <row r="1460" spans="1:2">
      <c r="A1460" s="535"/>
      <c r="B1460" s="535"/>
    </row>
    <row r="1461" spans="1:2">
      <c r="A1461" s="535"/>
      <c r="B1461" s="535"/>
    </row>
    <row r="1462" spans="1:2">
      <c r="A1462" s="535"/>
      <c r="B1462" s="535"/>
    </row>
    <row r="1463" spans="1:2">
      <c r="A1463" s="535"/>
      <c r="B1463" s="535"/>
    </row>
    <row r="1464" spans="1:2">
      <c r="A1464" s="535"/>
      <c r="B1464" s="535"/>
    </row>
    <row r="1465" spans="1:2">
      <c r="A1465" s="535"/>
      <c r="B1465" s="535"/>
    </row>
    <row r="1466" spans="1:2">
      <c r="A1466" s="535"/>
      <c r="B1466" s="535"/>
    </row>
    <row r="1467" spans="1:2">
      <c r="A1467" s="535"/>
      <c r="B1467" s="535"/>
    </row>
    <row r="1468" spans="1:2">
      <c r="A1468" s="535"/>
      <c r="B1468" s="535"/>
    </row>
    <row r="1469" spans="1:2">
      <c r="A1469" s="535"/>
      <c r="B1469" s="535"/>
    </row>
    <row r="1470" spans="1:2">
      <c r="A1470" s="535"/>
      <c r="B1470" s="535"/>
    </row>
    <row r="1471" spans="1:2">
      <c r="A1471" s="535"/>
      <c r="B1471" s="535"/>
    </row>
    <row r="1472" spans="1:2">
      <c r="A1472" s="535"/>
      <c r="B1472" s="535"/>
    </row>
    <row r="1473" spans="1:2">
      <c r="A1473" s="535"/>
      <c r="B1473" s="535"/>
    </row>
    <row r="1474" spans="1:2">
      <c r="A1474" s="535"/>
      <c r="B1474" s="535"/>
    </row>
    <row r="1475" spans="1:2">
      <c r="A1475" s="535"/>
      <c r="B1475" s="535"/>
    </row>
    <row r="1476" spans="1:2">
      <c r="A1476" s="535"/>
      <c r="B1476" s="535"/>
    </row>
    <row r="1477" spans="1:2">
      <c r="A1477" s="535"/>
      <c r="B1477" s="535"/>
    </row>
    <row r="1478" spans="1:2">
      <c r="A1478" s="535"/>
      <c r="B1478" s="535"/>
    </row>
    <row r="1479" spans="1:2">
      <c r="A1479" s="535"/>
      <c r="B1479" s="535"/>
    </row>
    <row r="1480" spans="1:2">
      <c r="A1480" s="535"/>
      <c r="B1480" s="535"/>
    </row>
    <row r="1481" spans="1:2">
      <c r="A1481" s="535"/>
      <c r="B1481" s="535"/>
    </row>
    <row r="1482" spans="1:2">
      <c r="A1482" s="535"/>
      <c r="B1482" s="535"/>
    </row>
    <row r="1483" spans="1:2">
      <c r="A1483" s="535"/>
      <c r="B1483" s="535"/>
    </row>
    <row r="1484" spans="1:2">
      <c r="A1484" s="535"/>
      <c r="B1484" s="535"/>
    </row>
    <row r="1485" spans="1:2">
      <c r="A1485" s="535"/>
      <c r="B1485" s="535"/>
    </row>
    <row r="1486" spans="1:2">
      <c r="A1486" s="535"/>
      <c r="B1486" s="535"/>
    </row>
    <row r="1487" spans="1:2">
      <c r="A1487" s="535"/>
      <c r="B1487" s="535"/>
    </row>
    <row r="1488" spans="1:2">
      <c r="A1488" s="535"/>
      <c r="B1488" s="535"/>
    </row>
    <row r="1489" spans="1:2">
      <c r="A1489" s="535"/>
      <c r="B1489" s="535"/>
    </row>
    <row r="1490" spans="1:2">
      <c r="A1490" s="535"/>
      <c r="B1490" s="535"/>
    </row>
    <row r="1491" spans="1:2">
      <c r="A1491" s="535"/>
      <c r="B1491" s="535"/>
    </row>
    <row r="1492" spans="1:2">
      <c r="A1492" s="535"/>
      <c r="B1492" s="535"/>
    </row>
    <row r="1493" spans="1:2">
      <c r="A1493" s="535"/>
      <c r="B1493" s="535"/>
    </row>
    <row r="1494" spans="1:2">
      <c r="A1494" s="535"/>
      <c r="B1494" s="535"/>
    </row>
    <row r="1495" spans="1:2">
      <c r="A1495" s="535"/>
      <c r="B1495" s="535"/>
    </row>
    <row r="1496" spans="1:2">
      <c r="A1496" s="535"/>
      <c r="B1496" s="535"/>
    </row>
    <row r="1497" spans="1:2">
      <c r="A1497" s="535"/>
      <c r="B1497" s="535"/>
    </row>
    <row r="1498" spans="1:2">
      <c r="A1498" s="535"/>
      <c r="B1498" s="535"/>
    </row>
    <row r="1499" spans="1:2">
      <c r="A1499" s="535"/>
      <c r="B1499" s="535"/>
    </row>
    <row r="1500" spans="1:2">
      <c r="A1500" s="535"/>
      <c r="B1500" s="535"/>
    </row>
    <row r="1501" spans="1:2">
      <c r="A1501" s="535"/>
      <c r="B1501" s="535"/>
    </row>
    <row r="1502" spans="1:2">
      <c r="A1502" s="535"/>
      <c r="B1502" s="535"/>
    </row>
    <row r="1503" spans="1:2">
      <c r="A1503" s="535"/>
      <c r="B1503" s="535"/>
    </row>
    <row r="1504" spans="1:2">
      <c r="A1504" s="535"/>
      <c r="B1504" s="535"/>
    </row>
    <row r="1505" spans="1:2">
      <c r="A1505" s="535"/>
      <c r="B1505" s="535"/>
    </row>
    <row r="1506" spans="1:2">
      <c r="A1506" s="535"/>
      <c r="B1506" s="535"/>
    </row>
    <row r="1507" spans="1:2">
      <c r="A1507" s="535"/>
      <c r="B1507" s="535"/>
    </row>
    <row r="1508" spans="1:2">
      <c r="A1508" s="535"/>
      <c r="B1508" s="535"/>
    </row>
    <row r="1509" spans="1:2">
      <c r="A1509" s="535"/>
      <c r="B1509" s="535"/>
    </row>
    <row r="1510" spans="1:2">
      <c r="A1510" s="535"/>
      <c r="B1510" s="535"/>
    </row>
    <row r="1511" spans="1:2">
      <c r="A1511" s="535"/>
      <c r="B1511" s="535"/>
    </row>
    <row r="1512" spans="1:2">
      <c r="A1512" s="535"/>
      <c r="B1512" s="535"/>
    </row>
    <row r="1513" spans="1:2">
      <c r="A1513" s="535"/>
      <c r="B1513" s="535"/>
    </row>
    <row r="1514" spans="1:2">
      <c r="A1514" s="535"/>
      <c r="B1514" s="535"/>
    </row>
    <row r="1515" spans="1:2">
      <c r="A1515" s="535"/>
      <c r="B1515" s="535"/>
    </row>
    <row r="1516" spans="1:2">
      <c r="A1516" s="535"/>
      <c r="B1516" s="535"/>
    </row>
    <row r="1517" spans="1:2">
      <c r="A1517" s="535"/>
      <c r="B1517" s="535"/>
    </row>
    <row r="1518" spans="1:2">
      <c r="A1518" s="535"/>
      <c r="B1518" s="535"/>
    </row>
    <row r="1519" spans="1:2">
      <c r="A1519" s="535"/>
      <c r="B1519" s="535"/>
    </row>
    <row r="1520" spans="1:2">
      <c r="A1520" s="535"/>
      <c r="B1520" s="535"/>
    </row>
    <row r="1521" spans="1:2">
      <c r="A1521" s="535"/>
      <c r="B1521" s="535"/>
    </row>
    <row r="1522" spans="1:2">
      <c r="A1522" s="535"/>
      <c r="B1522" s="535"/>
    </row>
    <row r="1523" spans="1:2">
      <c r="A1523" s="535"/>
      <c r="B1523" s="535"/>
    </row>
    <row r="1524" spans="1:2">
      <c r="A1524" s="535"/>
      <c r="B1524" s="535"/>
    </row>
    <row r="1525" spans="1:2">
      <c r="A1525" s="535"/>
      <c r="B1525" s="535"/>
    </row>
    <row r="1526" spans="1:2">
      <c r="A1526" s="535"/>
      <c r="B1526" s="535"/>
    </row>
    <row r="1527" spans="1:2">
      <c r="A1527" s="535"/>
      <c r="B1527" s="535"/>
    </row>
    <row r="1528" spans="1:2">
      <c r="A1528" s="535"/>
      <c r="B1528" s="535"/>
    </row>
    <row r="1529" spans="1:2">
      <c r="A1529" s="535"/>
      <c r="B1529" s="535"/>
    </row>
    <row r="1530" spans="1:2">
      <c r="A1530" s="535"/>
      <c r="B1530" s="535"/>
    </row>
    <row r="1531" spans="1:2">
      <c r="A1531" s="535"/>
      <c r="B1531" s="535"/>
    </row>
    <row r="1532" spans="1:2">
      <c r="A1532" s="535"/>
      <c r="B1532" s="535"/>
    </row>
    <row r="1533" spans="1:2">
      <c r="A1533" s="535"/>
      <c r="B1533" s="535"/>
    </row>
    <row r="1534" spans="1:2">
      <c r="A1534" s="535"/>
      <c r="B1534" s="535"/>
    </row>
    <row r="1535" spans="1:2">
      <c r="A1535" s="535"/>
      <c r="B1535" s="535"/>
    </row>
    <row r="1536" spans="1:2">
      <c r="A1536" s="535"/>
      <c r="B1536" s="535"/>
    </row>
    <row r="1537" spans="1:2">
      <c r="A1537" s="535"/>
      <c r="B1537" s="535"/>
    </row>
    <row r="1538" spans="1:2">
      <c r="A1538" s="535"/>
      <c r="B1538" s="535"/>
    </row>
    <row r="1539" spans="1:2">
      <c r="A1539" s="535"/>
      <c r="B1539" s="535"/>
    </row>
    <row r="1540" spans="1:2">
      <c r="A1540" s="535"/>
      <c r="B1540" s="535"/>
    </row>
    <row r="1541" spans="1:2">
      <c r="A1541" s="535"/>
      <c r="B1541" s="535"/>
    </row>
    <row r="1542" spans="1:2">
      <c r="A1542" s="535"/>
      <c r="B1542" s="535"/>
    </row>
    <row r="1543" spans="1:2">
      <c r="A1543" s="535"/>
      <c r="B1543" s="535"/>
    </row>
    <row r="1544" spans="1:2">
      <c r="A1544" s="535"/>
      <c r="B1544" s="535"/>
    </row>
    <row r="1545" spans="1:2">
      <c r="A1545" s="535"/>
      <c r="B1545" s="535"/>
    </row>
    <row r="1546" spans="1:2">
      <c r="A1546" s="535"/>
      <c r="B1546" s="535"/>
    </row>
    <row r="1547" spans="1:2">
      <c r="A1547" s="535"/>
      <c r="B1547" s="535"/>
    </row>
    <row r="1548" spans="1:2">
      <c r="A1548" s="535"/>
      <c r="B1548" s="535"/>
    </row>
    <row r="1549" spans="1:2">
      <c r="A1549" s="535"/>
      <c r="B1549" s="535"/>
    </row>
    <row r="1550" spans="1:2">
      <c r="A1550" s="535"/>
      <c r="B1550" s="535"/>
    </row>
    <row r="1551" spans="1:2">
      <c r="A1551" s="535"/>
      <c r="B1551" s="535"/>
    </row>
    <row r="1552" spans="1:2">
      <c r="A1552" s="535"/>
      <c r="B1552" s="535"/>
    </row>
    <row r="1553" spans="1:2">
      <c r="A1553" s="535"/>
      <c r="B1553" s="535"/>
    </row>
    <row r="1554" spans="1:2">
      <c r="A1554" s="535"/>
      <c r="B1554" s="535"/>
    </row>
    <row r="1555" spans="1:2">
      <c r="A1555" s="535"/>
      <c r="B1555" s="535"/>
    </row>
    <row r="1556" spans="1:2">
      <c r="A1556" s="535"/>
      <c r="B1556" s="535"/>
    </row>
    <row r="1557" spans="1:2">
      <c r="A1557" s="535"/>
      <c r="B1557" s="535"/>
    </row>
    <row r="1558" spans="1:2">
      <c r="A1558" s="535"/>
      <c r="B1558" s="535"/>
    </row>
    <row r="1559" spans="1:2">
      <c r="A1559" s="535"/>
      <c r="B1559" s="535"/>
    </row>
    <row r="1560" spans="1:2">
      <c r="A1560" s="535"/>
      <c r="B1560" s="535"/>
    </row>
    <row r="1561" spans="1:2">
      <c r="A1561" s="535"/>
      <c r="B1561" s="535"/>
    </row>
    <row r="1562" spans="1:2">
      <c r="A1562" s="535"/>
      <c r="B1562" s="535"/>
    </row>
    <row r="1563" spans="1:2">
      <c r="A1563" s="535"/>
      <c r="B1563" s="535"/>
    </row>
    <row r="1564" spans="1:2">
      <c r="A1564" s="535"/>
      <c r="B1564" s="535"/>
    </row>
    <row r="1565" spans="1:2">
      <c r="A1565" s="535"/>
      <c r="B1565" s="535"/>
    </row>
    <row r="1566" spans="1:2">
      <c r="A1566" s="535"/>
      <c r="B1566" s="535"/>
    </row>
    <row r="1567" spans="1:2">
      <c r="A1567" s="535"/>
      <c r="B1567" s="535"/>
    </row>
    <row r="1568" spans="1:2">
      <c r="A1568" s="535"/>
      <c r="B1568" s="535"/>
    </row>
    <row r="1569" spans="1:2">
      <c r="A1569" s="535"/>
      <c r="B1569" s="535"/>
    </row>
    <row r="1570" spans="1:2">
      <c r="A1570" s="535"/>
      <c r="B1570" s="535"/>
    </row>
    <row r="1571" spans="1:2">
      <c r="A1571" s="535"/>
      <c r="B1571" s="535"/>
    </row>
    <row r="1572" spans="1:2">
      <c r="A1572" s="535"/>
      <c r="B1572" s="535"/>
    </row>
    <row r="1573" spans="1:2">
      <c r="A1573" s="535"/>
      <c r="B1573" s="535"/>
    </row>
    <row r="1574" spans="1:2">
      <c r="A1574" s="535"/>
      <c r="B1574" s="535"/>
    </row>
    <row r="1575" spans="1:2">
      <c r="A1575" s="535"/>
      <c r="B1575" s="535"/>
    </row>
    <row r="1576" spans="1:2">
      <c r="A1576" s="535"/>
      <c r="B1576" s="535"/>
    </row>
    <row r="1577" spans="1:2">
      <c r="A1577" s="535"/>
      <c r="B1577" s="535"/>
    </row>
    <row r="1578" spans="1:2">
      <c r="A1578" s="535"/>
      <c r="B1578" s="535"/>
    </row>
    <row r="1579" spans="1:2">
      <c r="A1579" s="535"/>
      <c r="B1579" s="535"/>
    </row>
    <row r="1580" spans="1:2">
      <c r="A1580" s="535"/>
      <c r="B1580" s="535"/>
    </row>
    <row r="1581" spans="1:2">
      <c r="A1581" s="535"/>
      <c r="B1581" s="535"/>
    </row>
    <row r="1582" spans="1:2">
      <c r="A1582" s="535"/>
      <c r="B1582" s="535"/>
    </row>
    <row r="1583" spans="1:2">
      <c r="A1583" s="535"/>
      <c r="B1583" s="535"/>
    </row>
    <row r="1584" spans="1:2">
      <c r="A1584" s="535"/>
      <c r="B1584" s="535"/>
    </row>
    <row r="1585" spans="1:2">
      <c r="A1585" s="535"/>
      <c r="B1585" s="535"/>
    </row>
    <row r="1586" spans="1:2">
      <c r="A1586" s="535"/>
      <c r="B1586" s="535"/>
    </row>
    <row r="1587" spans="1:2">
      <c r="A1587" s="535"/>
      <c r="B1587" s="535"/>
    </row>
    <row r="1588" spans="1:2">
      <c r="A1588" s="535"/>
      <c r="B1588" s="535"/>
    </row>
    <row r="1589" spans="1:2">
      <c r="A1589" s="535"/>
      <c r="B1589" s="535"/>
    </row>
    <row r="1590" spans="1:2">
      <c r="A1590" s="535"/>
      <c r="B1590" s="535"/>
    </row>
    <row r="1591" spans="1:2">
      <c r="A1591" s="535"/>
      <c r="B1591" s="535"/>
    </row>
    <row r="1592" spans="1:2">
      <c r="A1592" s="535"/>
      <c r="B1592" s="535"/>
    </row>
    <row r="1593" spans="1:2">
      <c r="A1593" s="535"/>
      <c r="B1593" s="535"/>
    </row>
    <row r="1594" spans="1:2">
      <c r="A1594" s="535"/>
      <c r="B1594" s="535"/>
    </row>
    <row r="1595" spans="1:2">
      <c r="A1595" s="535"/>
      <c r="B1595" s="535"/>
    </row>
    <row r="1596" spans="1:2">
      <c r="A1596" s="535"/>
      <c r="B1596" s="535"/>
    </row>
    <row r="1597" spans="1:2">
      <c r="A1597" s="535"/>
      <c r="B1597" s="535"/>
    </row>
    <row r="1598" spans="1:2">
      <c r="A1598" s="535"/>
      <c r="B1598" s="535"/>
    </row>
    <row r="1599" spans="1:2">
      <c r="A1599" s="535"/>
      <c r="B1599" s="535"/>
    </row>
    <row r="1600" spans="1:2">
      <c r="A1600" s="535"/>
      <c r="B1600" s="535"/>
    </row>
    <row r="1601" spans="1:2">
      <c r="A1601" s="535"/>
      <c r="B1601" s="535"/>
    </row>
    <row r="1602" spans="1:2">
      <c r="A1602" s="535"/>
      <c r="B1602" s="535"/>
    </row>
    <row r="1603" spans="1:2">
      <c r="A1603" s="535"/>
      <c r="B1603" s="535"/>
    </row>
    <row r="1604" spans="1:2">
      <c r="A1604" s="535"/>
      <c r="B1604" s="535"/>
    </row>
    <row r="1605" spans="1:2">
      <c r="A1605" s="535"/>
      <c r="B1605" s="535"/>
    </row>
    <row r="1606" spans="1:2">
      <c r="A1606" s="535"/>
      <c r="B1606" s="535"/>
    </row>
    <row r="1607" spans="1:2">
      <c r="A1607" s="535"/>
      <c r="B1607" s="535"/>
    </row>
    <row r="1608" spans="1:2">
      <c r="A1608" s="535"/>
      <c r="B1608" s="535"/>
    </row>
    <row r="1609" spans="1:2">
      <c r="A1609" s="535"/>
      <c r="B1609" s="535"/>
    </row>
    <row r="1610" spans="1:2">
      <c r="A1610" s="535"/>
      <c r="B1610" s="535"/>
    </row>
    <row r="1611" spans="1:2">
      <c r="A1611" s="535"/>
      <c r="B1611" s="535"/>
    </row>
    <row r="1612" spans="1:2">
      <c r="A1612" s="535"/>
      <c r="B1612" s="535"/>
    </row>
    <row r="1613" spans="1:2">
      <c r="A1613" s="535"/>
      <c r="B1613" s="535"/>
    </row>
    <row r="1614" spans="1:2">
      <c r="A1614" s="535"/>
      <c r="B1614" s="535"/>
    </row>
    <row r="1615" spans="1:2">
      <c r="A1615" s="535"/>
      <c r="B1615" s="535"/>
    </row>
    <row r="1616" spans="1:2">
      <c r="A1616" s="535"/>
      <c r="B1616" s="535"/>
    </row>
    <row r="1617" spans="1:2">
      <c r="A1617" s="535"/>
      <c r="B1617" s="535"/>
    </row>
    <row r="1618" spans="1:2">
      <c r="A1618" s="535"/>
      <c r="B1618" s="535"/>
    </row>
    <row r="1619" spans="1:2">
      <c r="A1619" s="535"/>
      <c r="B1619" s="535"/>
    </row>
    <row r="1620" spans="1:2">
      <c r="A1620" s="535"/>
      <c r="B1620" s="535"/>
    </row>
    <row r="1621" spans="1:2">
      <c r="A1621" s="535"/>
      <c r="B1621" s="535"/>
    </row>
    <row r="1622" spans="1:2">
      <c r="A1622" s="535"/>
      <c r="B1622" s="535"/>
    </row>
    <row r="1623" spans="1:2">
      <c r="A1623" s="535"/>
      <c r="B1623" s="535"/>
    </row>
    <row r="1624" spans="1:2">
      <c r="A1624" s="535"/>
      <c r="B1624" s="535"/>
    </row>
    <row r="1625" spans="1:2">
      <c r="A1625" s="535"/>
      <c r="B1625" s="535"/>
    </row>
    <row r="1626" spans="1:2">
      <c r="A1626" s="535"/>
      <c r="B1626" s="535"/>
    </row>
    <row r="1627" spans="1:2">
      <c r="A1627" s="535"/>
      <c r="B1627" s="535"/>
    </row>
    <row r="1628" spans="1:2">
      <c r="A1628" s="535"/>
      <c r="B1628" s="535"/>
    </row>
    <row r="1629" spans="1:2">
      <c r="A1629" s="535"/>
      <c r="B1629" s="535"/>
    </row>
    <row r="1630" spans="1:2">
      <c r="A1630" s="535"/>
      <c r="B1630" s="535"/>
    </row>
    <row r="1631" spans="1:2">
      <c r="A1631" s="535"/>
      <c r="B1631" s="535"/>
    </row>
    <row r="1632" spans="1:2">
      <c r="A1632" s="535"/>
      <c r="B1632" s="535"/>
    </row>
    <row r="1633" spans="1:2">
      <c r="A1633" s="535"/>
      <c r="B1633" s="535"/>
    </row>
    <row r="1634" spans="1:2">
      <c r="A1634" s="535"/>
      <c r="B1634" s="535"/>
    </row>
    <row r="1635" spans="1:2">
      <c r="A1635" s="535"/>
      <c r="B1635" s="535"/>
    </row>
    <row r="1636" spans="1:2">
      <c r="A1636" s="535"/>
      <c r="B1636" s="535"/>
    </row>
    <row r="1637" spans="1:2">
      <c r="A1637" s="535"/>
      <c r="B1637" s="535"/>
    </row>
    <row r="1638" spans="1:2">
      <c r="A1638" s="535"/>
      <c r="B1638" s="535"/>
    </row>
    <row r="1639" spans="1:2">
      <c r="A1639" s="535"/>
      <c r="B1639" s="535"/>
    </row>
    <row r="1640" spans="1:2">
      <c r="A1640" s="535"/>
      <c r="B1640" s="535"/>
    </row>
    <row r="1641" spans="1:2">
      <c r="A1641" s="535"/>
      <c r="B1641" s="535"/>
    </row>
    <row r="1642" spans="1:2">
      <c r="A1642" s="535"/>
      <c r="B1642" s="535"/>
    </row>
    <row r="1643" spans="1:2">
      <c r="A1643" s="535"/>
      <c r="B1643" s="535"/>
    </row>
    <row r="1644" spans="1:2">
      <c r="A1644" s="535"/>
      <c r="B1644" s="535"/>
    </row>
    <row r="1645" spans="1:2">
      <c r="A1645" s="535"/>
      <c r="B1645" s="535"/>
    </row>
    <row r="1646" spans="1:2">
      <c r="A1646" s="535"/>
      <c r="B1646" s="535"/>
    </row>
    <row r="1647" spans="1:2">
      <c r="A1647" s="535"/>
      <c r="B1647" s="535"/>
    </row>
    <row r="1648" spans="1:2">
      <c r="A1648" s="535"/>
      <c r="B1648" s="535"/>
    </row>
    <row r="1649" spans="1:2">
      <c r="A1649" s="535"/>
      <c r="B1649" s="535"/>
    </row>
    <row r="1650" spans="1:2">
      <c r="A1650" s="535"/>
      <c r="B1650" s="535"/>
    </row>
    <row r="1651" spans="1:2">
      <c r="A1651" s="535"/>
      <c r="B1651" s="535"/>
    </row>
    <row r="1652" spans="1:2">
      <c r="A1652" s="535"/>
      <c r="B1652" s="535"/>
    </row>
    <row r="1653" spans="1:2">
      <c r="A1653" s="535"/>
      <c r="B1653" s="535"/>
    </row>
    <row r="1654" spans="1:2">
      <c r="A1654" s="535"/>
      <c r="B1654" s="535"/>
    </row>
    <row r="1655" spans="1:2">
      <c r="A1655" s="535"/>
      <c r="B1655" s="535"/>
    </row>
    <row r="1656" spans="1:2">
      <c r="A1656" s="535"/>
      <c r="B1656" s="535"/>
    </row>
    <row r="1657" spans="1:2">
      <c r="A1657" s="535"/>
      <c r="B1657" s="535"/>
    </row>
    <row r="1658" spans="1:2">
      <c r="A1658" s="535"/>
      <c r="B1658" s="535"/>
    </row>
    <row r="1659" spans="1:2">
      <c r="A1659" s="535"/>
      <c r="B1659" s="535"/>
    </row>
    <row r="1660" spans="1:2">
      <c r="A1660" s="535"/>
      <c r="B1660" s="535"/>
    </row>
    <row r="1661" spans="1:2">
      <c r="A1661" s="535"/>
      <c r="B1661" s="535"/>
    </row>
    <row r="1662" spans="1:2">
      <c r="A1662" s="535"/>
      <c r="B1662" s="535"/>
    </row>
    <row r="1663" spans="1:2">
      <c r="A1663" s="535"/>
      <c r="B1663" s="535"/>
    </row>
    <row r="1664" spans="1:2">
      <c r="A1664" s="535"/>
      <c r="B1664" s="535"/>
    </row>
    <row r="1665" spans="1:2">
      <c r="A1665" s="535"/>
      <c r="B1665" s="535"/>
    </row>
    <row r="1666" spans="1:2">
      <c r="A1666" s="535"/>
      <c r="B1666" s="535"/>
    </row>
    <row r="1667" spans="1:2">
      <c r="A1667" s="535"/>
      <c r="B1667" s="535"/>
    </row>
    <row r="1668" spans="1:2">
      <c r="A1668" s="535"/>
      <c r="B1668" s="535"/>
    </row>
    <row r="1669" spans="1:2">
      <c r="A1669" s="535"/>
      <c r="B1669" s="535"/>
    </row>
    <row r="1670" spans="1:2">
      <c r="A1670" s="535"/>
      <c r="B1670" s="535"/>
    </row>
    <row r="1671" spans="1:2">
      <c r="A1671" s="535"/>
      <c r="B1671" s="535"/>
    </row>
    <row r="1672" spans="1:2">
      <c r="A1672" s="535"/>
      <c r="B1672" s="535"/>
    </row>
    <row r="1673" spans="1:2">
      <c r="A1673" s="535"/>
      <c r="B1673" s="535"/>
    </row>
    <row r="1674" spans="1:2">
      <c r="A1674" s="535"/>
      <c r="B1674" s="535"/>
    </row>
    <row r="1675" spans="1:2">
      <c r="A1675" s="535"/>
      <c r="B1675" s="535"/>
    </row>
    <row r="1676" spans="1:2">
      <c r="A1676" s="535"/>
      <c r="B1676" s="535"/>
    </row>
    <row r="1677" spans="1:2">
      <c r="A1677" s="535"/>
      <c r="B1677" s="535"/>
    </row>
    <row r="1678" spans="1:2">
      <c r="A1678" s="535"/>
      <c r="B1678" s="535"/>
    </row>
    <row r="1679" spans="1:2">
      <c r="A1679" s="535"/>
      <c r="B1679" s="535"/>
    </row>
    <row r="1680" spans="1:2">
      <c r="A1680" s="535"/>
      <c r="B1680" s="535"/>
    </row>
    <row r="1681" spans="1:2">
      <c r="A1681" s="535"/>
      <c r="B1681" s="535"/>
    </row>
    <row r="1682" spans="1:2">
      <c r="A1682" s="535"/>
      <c r="B1682" s="535"/>
    </row>
    <row r="1683" spans="1:2">
      <c r="A1683" s="535"/>
      <c r="B1683" s="535"/>
    </row>
    <row r="1684" spans="1:2">
      <c r="A1684" s="535"/>
      <c r="B1684" s="535"/>
    </row>
    <row r="1685" spans="1:2">
      <c r="A1685" s="535"/>
      <c r="B1685" s="535"/>
    </row>
    <row r="1686" spans="1:2">
      <c r="A1686" s="535"/>
      <c r="B1686" s="535"/>
    </row>
    <row r="1687" spans="1:2">
      <c r="A1687" s="535"/>
      <c r="B1687" s="535"/>
    </row>
    <row r="1688" spans="1:2">
      <c r="A1688" s="535"/>
      <c r="B1688" s="535"/>
    </row>
    <row r="1689" spans="1:2">
      <c r="A1689" s="535"/>
      <c r="B1689" s="535"/>
    </row>
    <row r="1690" spans="1:2">
      <c r="A1690" s="535"/>
      <c r="B1690" s="535"/>
    </row>
    <row r="1691" spans="1:2">
      <c r="A1691" s="535"/>
      <c r="B1691" s="535"/>
    </row>
    <row r="1692" spans="1:2">
      <c r="A1692" s="535"/>
      <c r="B1692" s="535"/>
    </row>
    <row r="1693" spans="1:2">
      <c r="A1693" s="535"/>
      <c r="B1693" s="535"/>
    </row>
    <row r="1694" spans="1:2">
      <c r="A1694" s="535"/>
      <c r="B1694" s="535"/>
    </row>
    <row r="1695" spans="1:2">
      <c r="A1695" s="535"/>
      <c r="B1695" s="535"/>
    </row>
    <row r="1696" spans="1:2">
      <c r="A1696" s="535"/>
      <c r="B1696" s="535"/>
    </row>
    <row r="1697" spans="1:2">
      <c r="A1697" s="535"/>
      <c r="B1697" s="535"/>
    </row>
    <row r="1698" spans="1:2">
      <c r="A1698" s="535"/>
      <c r="B1698" s="535"/>
    </row>
    <row r="1699" spans="1:2">
      <c r="A1699" s="535"/>
      <c r="B1699" s="535"/>
    </row>
    <row r="1700" spans="1:2">
      <c r="A1700" s="535"/>
      <c r="B1700" s="535"/>
    </row>
    <row r="1701" spans="1:2">
      <c r="A1701" s="535"/>
      <c r="B1701" s="535"/>
    </row>
    <row r="1702" spans="1:2">
      <c r="A1702" s="535"/>
      <c r="B1702" s="535"/>
    </row>
    <row r="1703" spans="1:2">
      <c r="A1703" s="535"/>
      <c r="B1703" s="535"/>
    </row>
    <row r="1704" spans="1:2">
      <c r="A1704" s="535"/>
      <c r="B1704" s="535"/>
    </row>
    <row r="1705" spans="1:2">
      <c r="A1705" s="535"/>
      <c r="B1705" s="535"/>
    </row>
    <row r="1706" spans="1:2">
      <c r="A1706" s="535"/>
      <c r="B1706" s="535"/>
    </row>
    <row r="1707" spans="1:2">
      <c r="A1707" s="535"/>
      <c r="B1707" s="535"/>
    </row>
    <row r="1708" spans="1:2">
      <c r="A1708" s="535"/>
      <c r="B1708" s="535"/>
    </row>
    <row r="1709" spans="1:2">
      <c r="A1709" s="535"/>
      <c r="B1709" s="535"/>
    </row>
    <row r="1710" spans="1:2">
      <c r="A1710" s="535"/>
      <c r="B1710" s="535"/>
    </row>
    <row r="1711" spans="1:2">
      <c r="A1711" s="535"/>
      <c r="B1711" s="535"/>
    </row>
    <row r="1712" spans="1:2">
      <c r="A1712" s="535"/>
      <c r="B1712" s="535"/>
    </row>
    <row r="1713" spans="1:2">
      <c r="A1713" s="535"/>
      <c r="B1713" s="535"/>
    </row>
    <row r="1714" spans="1:2">
      <c r="A1714" s="535"/>
      <c r="B1714" s="535"/>
    </row>
    <row r="1715" spans="1:2">
      <c r="A1715" s="535"/>
      <c r="B1715" s="535"/>
    </row>
    <row r="1716" spans="1:2">
      <c r="A1716" s="535"/>
      <c r="B1716" s="535"/>
    </row>
    <row r="1717" spans="1:2">
      <c r="A1717" s="535"/>
      <c r="B1717" s="535"/>
    </row>
    <row r="1718" spans="1:2">
      <c r="A1718" s="535"/>
      <c r="B1718" s="535"/>
    </row>
    <row r="1719" spans="1:2">
      <c r="A1719" s="535"/>
      <c r="B1719" s="535"/>
    </row>
    <row r="1720" spans="1:2">
      <c r="A1720" s="535"/>
      <c r="B1720" s="535"/>
    </row>
    <row r="1721" spans="1:2">
      <c r="A1721" s="535"/>
      <c r="B1721" s="535"/>
    </row>
    <row r="1722" spans="1:2">
      <c r="A1722" s="535"/>
      <c r="B1722" s="535"/>
    </row>
    <row r="1723" spans="1:2">
      <c r="A1723" s="535"/>
      <c r="B1723" s="535"/>
    </row>
    <row r="1724" spans="1:2">
      <c r="A1724" s="535"/>
      <c r="B1724" s="535"/>
    </row>
    <row r="1725" spans="1:2">
      <c r="A1725" s="535"/>
      <c r="B1725" s="535"/>
    </row>
    <row r="1726" spans="1:2">
      <c r="A1726" s="535"/>
      <c r="B1726" s="535"/>
    </row>
    <row r="1727" spans="1:2">
      <c r="A1727" s="535"/>
      <c r="B1727" s="535"/>
    </row>
    <row r="1728" spans="1:2">
      <c r="A1728" s="535"/>
      <c r="B1728" s="535"/>
    </row>
    <row r="1729" spans="1:2">
      <c r="A1729" s="535"/>
      <c r="B1729" s="535"/>
    </row>
    <row r="1730" spans="1:2">
      <c r="A1730" s="535"/>
      <c r="B1730" s="535"/>
    </row>
    <row r="1731" spans="1:2">
      <c r="A1731" s="535"/>
      <c r="B1731" s="535"/>
    </row>
    <row r="1732" spans="1:2">
      <c r="A1732" s="535"/>
      <c r="B1732" s="535"/>
    </row>
    <row r="1733" spans="1:2">
      <c r="A1733" s="535"/>
      <c r="B1733" s="535"/>
    </row>
    <row r="1734" spans="1:2">
      <c r="A1734" s="535"/>
      <c r="B1734" s="535"/>
    </row>
    <row r="1735" spans="1:2">
      <c r="A1735" s="535"/>
      <c r="B1735" s="535"/>
    </row>
    <row r="1736" spans="1:2">
      <c r="A1736" s="535"/>
      <c r="B1736" s="535"/>
    </row>
    <row r="1737" spans="1:2">
      <c r="A1737" s="535"/>
      <c r="B1737" s="535"/>
    </row>
    <row r="1738" spans="1:2">
      <c r="A1738" s="535"/>
      <c r="B1738" s="535"/>
    </row>
    <row r="1739" spans="1:2">
      <c r="A1739" s="535"/>
      <c r="B1739" s="535"/>
    </row>
    <row r="1740" spans="1:2">
      <c r="A1740" s="535"/>
      <c r="B1740" s="535"/>
    </row>
    <row r="1741" spans="1:2">
      <c r="A1741" s="535"/>
      <c r="B1741" s="535"/>
    </row>
    <row r="1742" spans="1:2">
      <c r="A1742" s="535"/>
      <c r="B1742" s="535"/>
    </row>
    <row r="1743" spans="1:2">
      <c r="A1743" s="535"/>
      <c r="B1743" s="535"/>
    </row>
    <row r="1744" spans="1:2">
      <c r="A1744" s="535"/>
      <c r="B1744" s="535"/>
    </row>
    <row r="1745" spans="1:2">
      <c r="A1745" s="535"/>
      <c r="B1745" s="535"/>
    </row>
    <row r="1746" spans="1:2">
      <c r="A1746" s="535"/>
      <c r="B1746" s="535"/>
    </row>
    <row r="1747" spans="1:2">
      <c r="A1747" s="535"/>
      <c r="B1747" s="535"/>
    </row>
    <row r="1748" spans="1:2">
      <c r="A1748" s="535"/>
      <c r="B1748" s="535"/>
    </row>
    <row r="1749" spans="1:2">
      <c r="A1749" s="535"/>
      <c r="B1749" s="535"/>
    </row>
    <row r="1750" spans="1:2">
      <c r="A1750" s="535"/>
      <c r="B1750" s="535"/>
    </row>
    <row r="1751" spans="1:2">
      <c r="A1751" s="535"/>
      <c r="B1751" s="535"/>
    </row>
    <row r="1752" spans="1:2">
      <c r="A1752" s="535"/>
      <c r="B1752" s="535"/>
    </row>
    <row r="1753" spans="1:2">
      <c r="A1753" s="535"/>
      <c r="B1753" s="535"/>
    </row>
    <row r="1754" spans="1:2">
      <c r="A1754" s="535"/>
      <c r="B1754" s="535"/>
    </row>
    <row r="1755" spans="1:2">
      <c r="A1755" s="535"/>
      <c r="B1755" s="535"/>
    </row>
    <row r="1756" spans="1:2">
      <c r="A1756" s="535"/>
      <c r="B1756" s="535"/>
    </row>
    <row r="1757" spans="1:2">
      <c r="A1757" s="535"/>
      <c r="B1757" s="535"/>
    </row>
    <row r="1758" spans="1:2">
      <c r="A1758" s="535"/>
      <c r="B1758" s="535"/>
    </row>
    <row r="1759" spans="1:2">
      <c r="A1759" s="535"/>
      <c r="B1759" s="535"/>
    </row>
    <row r="1760" spans="1:2">
      <c r="A1760" s="535"/>
      <c r="B1760" s="535"/>
    </row>
    <row r="1761" spans="1:2">
      <c r="A1761" s="535"/>
      <c r="B1761" s="535"/>
    </row>
    <row r="1762" spans="1:2">
      <c r="A1762" s="535"/>
      <c r="B1762" s="535"/>
    </row>
    <row r="1763" spans="1:2">
      <c r="A1763" s="535"/>
      <c r="B1763" s="535"/>
    </row>
    <row r="1764" spans="1:2">
      <c r="A1764" s="535"/>
      <c r="B1764" s="535"/>
    </row>
    <row r="1765" spans="1:2">
      <c r="A1765" s="535"/>
      <c r="B1765" s="535"/>
    </row>
    <row r="1766" spans="1:2">
      <c r="A1766" s="535"/>
      <c r="B1766" s="535"/>
    </row>
    <row r="1767" spans="1:2">
      <c r="A1767" s="535"/>
      <c r="B1767" s="535"/>
    </row>
    <row r="1768" spans="1:2">
      <c r="A1768" s="535"/>
      <c r="B1768" s="535"/>
    </row>
    <row r="1769" spans="1:2">
      <c r="A1769" s="535"/>
      <c r="B1769" s="535"/>
    </row>
    <row r="1770" spans="1:2">
      <c r="A1770" s="535"/>
      <c r="B1770" s="535"/>
    </row>
    <row r="1771" spans="1:2">
      <c r="A1771" s="535"/>
      <c r="B1771" s="535"/>
    </row>
    <row r="1772" spans="1:2">
      <c r="A1772" s="535"/>
      <c r="B1772" s="535"/>
    </row>
    <row r="1773" spans="1:2">
      <c r="A1773" s="535"/>
      <c r="B1773" s="535"/>
    </row>
    <row r="1774" spans="1:2">
      <c r="A1774" s="535"/>
      <c r="B1774" s="535"/>
    </row>
    <row r="1775" spans="1:2">
      <c r="A1775" s="535"/>
      <c r="B1775" s="535"/>
    </row>
    <row r="1776" spans="1:2">
      <c r="A1776" s="535"/>
      <c r="B1776" s="535"/>
    </row>
    <row r="1777" spans="1:2">
      <c r="A1777" s="535"/>
      <c r="B1777" s="535"/>
    </row>
    <row r="1778" spans="1:2">
      <c r="A1778" s="535"/>
      <c r="B1778" s="535"/>
    </row>
    <row r="1779" spans="1:2">
      <c r="A1779" s="535"/>
      <c r="B1779" s="535"/>
    </row>
    <row r="1780" spans="1:2">
      <c r="A1780" s="535"/>
      <c r="B1780" s="535"/>
    </row>
    <row r="1781" spans="1:2">
      <c r="A1781" s="535"/>
      <c r="B1781" s="535"/>
    </row>
    <row r="1782" spans="1:2">
      <c r="A1782" s="535"/>
      <c r="B1782" s="535"/>
    </row>
    <row r="1783" spans="1:2">
      <c r="A1783" s="535"/>
      <c r="B1783" s="535"/>
    </row>
    <row r="1784" spans="1:2">
      <c r="A1784" s="535"/>
      <c r="B1784" s="535"/>
    </row>
    <row r="1785" spans="1:2">
      <c r="A1785" s="535"/>
      <c r="B1785" s="535"/>
    </row>
    <row r="1786" spans="1:2">
      <c r="A1786" s="535"/>
      <c r="B1786" s="535"/>
    </row>
    <row r="1787" spans="1:2">
      <c r="A1787" s="535"/>
      <c r="B1787" s="535"/>
    </row>
    <row r="1788" spans="1:2">
      <c r="A1788" s="535"/>
      <c r="B1788" s="535"/>
    </row>
    <row r="1789" spans="1:2">
      <c r="A1789" s="535"/>
      <c r="B1789" s="535"/>
    </row>
    <row r="1790" spans="1:2">
      <c r="A1790" s="535"/>
      <c r="B1790" s="535"/>
    </row>
    <row r="1791" spans="1:2">
      <c r="A1791" s="535"/>
      <c r="B1791" s="535"/>
    </row>
    <row r="1792" spans="1:2">
      <c r="A1792" s="535"/>
      <c r="B1792" s="535"/>
    </row>
    <row r="1793" spans="1:2">
      <c r="A1793" s="535"/>
      <c r="B1793" s="535"/>
    </row>
    <row r="1794" spans="1:2">
      <c r="A1794" s="535"/>
      <c r="B1794" s="535"/>
    </row>
    <row r="1795" spans="1:2">
      <c r="A1795" s="535"/>
      <c r="B1795" s="535"/>
    </row>
    <row r="1796" spans="1:2">
      <c r="A1796" s="535"/>
      <c r="B1796" s="535"/>
    </row>
    <row r="1797" spans="1:2">
      <c r="A1797" s="535"/>
      <c r="B1797" s="535"/>
    </row>
    <row r="1798" spans="1:2">
      <c r="A1798" s="535"/>
      <c r="B1798" s="535"/>
    </row>
    <row r="1799" spans="1:2">
      <c r="A1799" s="535"/>
      <c r="B1799" s="535"/>
    </row>
    <row r="1800" spans="1:2">
      <c r="A1800" s="535"/>
      <c r="B1800" s="535"/>
    </row>
    <row r="1801" spans="1:2">
      <c r="A1801" s="535"/>
      <c r="B1801" s="535"/>
    </row>
    <row r="1802" spans="1:2">
      <c r="A1802" s="535"/>
      <c r="B1802" s="535"/>
    </row>
    <row r="1803" spans="1:2">
      <c r="A1803" s="535"/>
      <c r="B1803" s="535"/>
    </row>
    <row r="1804" spans="1:2">
      <c r="A1804" s="535"/>
      <c r="B1804" s="535"/>
    </row>
    <row r="1805" spans="1:2">
      <c r="A1805" s="535"/>
      <c r="B1805" s="535"/>
    </row>
    <row r="1806" spans="1:2">
      <c r="A1806" s="535"/>
      <c r="B1806" s="535"/>
    </row>
    <row r="1807" spans="1:2">
      <c r="A1807" s="535"/>
      <c r="B1807" s="535"/>
    </row>
    <row r="1808" spans="1:2">
      <c r="A1808" s="535"/>
      <c r="B1808" s="535"/>
    </row>
    <row r="1809" spans="1:2">
      <c r="A1809" s="535"/>
      <c r="B1809" s="535"/>
    </row>
    <row r="1810" spans="1:2">
      <c r="A1810" s="535"/>
      <c r="B1810" s="535"/>
    </row>
    <row r="1811" spans="1:2">
      <c r="A1811" s="535"/>
      <c r="B1811" s="535"/>
    </row>
    <row r="1812" spans="1:2">
      <c r="A1812" s="535"/>
      <c r="B1812" s="535"/>
    </row>
    <row r="1813" spans="1:2">
      <c r="A1813" s="535"/>
      <c r="B1813" s="535"/>
    </row>
    <row r="1814" spans="1:2">
      <c r="A1814" s="535"/>
      <c r="B1814" s="535"/>
    </row>
    <row r="1815" spans="1:2">
      <c r="A1815" s="535"/>
      <c r="B1815" s="535"/>
    </row>
    <row r="1816" spans="1:2">
      <c r="A1816" s="535"/>
      <c r="B1816" s="535"/>
    </row>
    <row r="1817" spans="1:2">
      <c r="A1817" s="535"/>
      <c r="B1817" s="535"/>
    </row>
    <row r="1818" spans="1:2">
      <c r="A1818" s="535"/>
      <c r="B1818" s="535"/>
    </row>
    <row r="1819" spans="1:2">
      <c r="A1819" s="535"/>
      <c r="B1819" s="535"/>
    </row>
    <row r="1820" spans="1:2">
      <c r="A1820" s="535"/>
      <c r="B1820" s="535"/>
    </row>
    <row r="1821" spans="1:2">
      <c r="A1821" s="535"/>
      <c r="B1821" s="535"/>
    </row>
    <row r="1822" spans="1:2">
      <c r="A1822" s="535"/>
      <c r="B1822" s="535"/>
    </row>
    <row r="1823" spans="1:2">
      <c r="A1823" s="535"/>
      <c r="B1823" s="535"/>
    </row>
    <row r="1824" spans="1:2">
      <c r="A1824" s="535"/>
      <c r="B1824" s="535"/>
    </row>
    <row r="1825" spans="1:2">
      <c r="A1825" s="535"/>
      <c r="B1825" s="535"/>
    </row>
    <row r="1826" spans="1:2">
      <c r="A1826" s="535"/>
      <c r="B1826" s="535"/>
    </row>
    <row r="1827" spans="1:2">
      <c r="A1827" s="535"/>
      <c r="B1827" s="535"/>
    </row>
    <row r="1828" spans="1:2">
      <c r="A1828" s="535"/>
      <c r="B1828" s="535"/>
    </row>
    <row r="1829" spans="1:2">
      <c r="A1829" s="535"/>
      <c r="B1829" s="535"/>
    </row>
    <row r="1830" spans="1:2">
      <c r="A1830" s="535"/>
      <c r="B1830" s="535"/>
    </row>
    <row r="1831" spans="1:2">
      <c r="A1831" s="535"/>
      <c r="B1831" s="535"/>
    </row>
    <row r="1832" spans="1:2">
      <c r="A1832" s="535"/>
      <c r="B1832" s="535"/>
    </row>
    <row r="1833" spans="1:2">
      <c r="A1833" s="535"/>
      <c r="B1833" s="535"/>
    </row>
    <row r="1834" spans="1:2">
      <c r="A1834" s="535"/>
      <c r="B1834" s="535"/>
    </row>
    <row r="1835" spans="1:2">
      <c r="A1835" s="535"/>
      <c r="B1835" s="535"/>
    </row>
    <row r="1836" spans="1:2">
      <c r="A1836" s="535"/>
      <c r="B1836" s="535"/>
    </row>
    <row r="1837" spans="1:2">
      <c r="A1837" s="535"/>
      <c r="B1837" s="535"/>
    </row>
    <row r="1838" spans="1:2">
      <c r="A1838" s="535"/>
      <c r="B1838" s="535"/>
    </row>
    <row r="1839" spans="1:2">
      <c r="A1839" s="535"/>
      <c r="B1839" s="535"/>
    </row>
    <row r="1840" spans="1:2">
      <c r="A1840" s="535"/>
      <c r="B1840" s="535"/>
    </row>
    <row r="1841" spans="1:2">
      <c r="A1841" s="535"/>
      <c r="B1841" s="535"/>
    </row>
    <row r="1842" spans="1:2">
      <c r="A1842" s="535"/>
      <c r="B1842" s="535"/>
    </row>
    <row r="1843" spans="1:2">
      <c r="A1843" s="535"/>
      <c r="B1843" s="535"/>
    </row>
    <row r="1844" spans="1:2">
      <c r="A1844" s="535"/>
      <c r="B1844" s="535"/>
    </row>
    <row r="1845" spans="1:2">
      <c r="A1845" s="535"/>
      <c r="B1845" s="535"/>
    </row>
    <row r="1846" spans="1:2">
      <c r="A1846" s="535"/>
      <c r="B1846" s="535"/>
    </row>
    <row r="1847" spans="1:2">
      <c r="A1847" s="535"/>
      <c r="B1847" s="535"/>
    </row>
    <row r="1848" spans="1:2">
      <c r="A1848" s="535"/>
      <c r="B1848" s="535"/>
    </row>
    <row r="1849" spans="1:2">
      <c r="A1849" s="535"/>
      <c r="B1849" s="535"/>
    </row>
    <row r="1850" spans="1:2">
      <c r="A1850" s="535"/>
      <c r="B1850" s="535"/>
    </row>
    <row r="1851" spans="1:2">
      <c r="A1851" s="535"/>
      <c r="B1851" s="535"/>
    </row>
    <row r="1852" spans="1:2">
      <c r="A1852" s="535"/>
      <c r="B1852" s="535"/>
    </row>
    <row r="1853" spans="1:2">
      <c r="A1853" s="535"/>
      <c r="B1853" s="535"/>
    </row>
    <row r="1854" spans="1:2">
      <c r="A1854" s="535"/>
      <c r="B1854" s="535"/>
    </row>
    <row r="1855" spans="1:2">
      <c r="A1855" s="535"/>
      <c r="B1855" s="535"/>
    </row>
    <row r="1856" spans="1:2">
      <c r="A1856" s="535"/>
      <c r="B1856" s="535"/>
    </row>
    <row r="1857" spans="1:2">
      <c r="A1857" s="535"/>
      <c r="B1857" s="535"/>
    </row>
    <row r="1858" spans="1:2">
      <c r="A1858" s="535"/>
      <c r="B1858" s="535"/>
    </row>
    <row r="1859" spans="1:2">
      <c r="A1859" s="535"/>
      <c r="B1859" s="535"/>
    </row>
    <row r="1860" spans="1:2">
      <c r="A1860" s="535"/>
      <c r="B1860" s="535"/>
    </row>
    <row r="1861" spans="1:2">
      <c r="A1861" s="535"/>
      <c r="B1861" s="535"/>
    </row>
    <row r="1862" spans="1:2">
      <c r="A1862" s="535"/>
      <c r="B1862" s="535"/>
    </row>
    <row r="1863" spans="1:2">
      <c r="A1863" s="535"/>
      <c r="B1863" s="535"/>
    </row>
    <row r="1864" spans="1:2">
      <c r="A1864" s="535"/>
      <c r="B1864" s="535"/>
    </row>
    <row r="1865" spans="1:2">
      <c r="A1865" s="535"/>
      <c r="B1865" s="535"/>
    </row>
    <row r="1866" spans="1:2">
      <c r="A1866" s="535"/>
      <c r="B1866" s="535"/>
    </row>
    <row r="1867" spans="1:2">
      <c r="A1867" s="535"/>
      <c r="B1867" s="535"/>
    </row>
    <row r="1868" spans="1:2">
      <c r="A1868" s="535"/>
      <c r="B1868" s="535"/>
    </row>
    <row r="1869" spans="1:2">
      <c r="A1869" s="535"/>
      <c r="B1869" s="535"/>
    </row>
    <row r="1870" spans="1:2">
      <c r="A1870" s="535"/>
      <c r="B1870" s="535"/>
    </row>
    <row r="1871" spans="1:2">
      <c r="A1871" s="535"/>
      <c r="B1871" s="535"/>
    </row>
    <row r="1872" spans="1:2">
      <c r="A1872" s="535"/>
      <c r="B1872" s="535"/>
    </row>
    <row r="1873" spans="1:2">
      <c r="A1873" s="535"/>
      <c r="B1873" s="535"/>
    </row>
    <row r="1874" spans="1:2">
      <c r="A1874" s="535"/>
      <c r="B1874" s="535"/>
    </row>
    <row r="1875" spans="1:2">
      <c r="A1875" s="535"/>
      <c r="B1875" s="535"/>
    </row>
    <row r="1876" spans="1:2">
      <c r="A1876" s="535"/>
      <c r="B1876" s="535"/>
    </row>
    <row r="1877" spans="1:2">
      <c r="A1877" s="535"/>
      <c r="B1877" s="535"/>
    </row>
    <row r="1878" spans="1:2">
      <c r="A1878" s="535"/>
      <c r="B1878" s="535"/>
    </row>
    <row r="1879" spans="1:2">
      <c r="A1879" s="535"/>
      <c r="B1879" s="535"/>
    </row>
    <row r="1880" spans="1:2">
      <c r="A1880" s="535"/>
      <c r="B1880" s="535"/>
    </row>
    <row r="1881" spans="1:2">
      <c r="A1881" s="535"/>
      <c r="B1881" s="535"/>
    </row>
    <row r="1882" spans="1:2">
      <c r="A1882" s="535"/>
      <c r="B1882" s="535"/>
    </row>
    <row r="1883" spans="1:2">
      <c r="A1883" s="535"/>
      <c r="B1883" s="535"/>
    </row>
    <row r="1884" spans="1:2">
      <c r="A1884" s="535"/>
      <c r="B1884" s="535"/>
    </row>
    <row r="1885" spans="1:2">
      <c r="A1885" s="535"/>
      <c r="B1885" s="535"/>
    </row>
    <row r="1886" spans="1:2">
      <c r="A1886" s="535"/>
      <c r="B1886" s="535"/>
    </row>
    <row r="1887" spans="1:2">
      <c r="A1887" s="535"/>
      <c r="B1887" s="535"/>
    </row>
    <row r="1888" spans="1:2">
      <c r="A1888" s="535"/>
      <c r="B1888" s="535"/>
    </row>
    <row r="1889" spans="1:2">
      <c r="A1889" s="535"/>
      <c r="B1889" s="535"/>
    </row>
    <row r="1890" spans="1:2">
      <c r="A1890" s="535"/>
      <c r="B1890" s="535"/>
    </row>
    <row r="1891" spans="1:2">
      <c r="A1891" s="535"/>
      <c r="B1891" s="535"/>
    </row>
    <row r="1892" spans="1:2">
      <c r="A1892" s="535"/>
      <c r="B1892" s="535"/>
    </row>
    <row r="1893" spans="1:2">
      <c r="A1893" s="535"/>
      <c r="B1893" s="535"/>
    </row>
    <row r="1894" spans="1:2">
      <c r="A1894" s="535"/>
      <c r="B1894" s="535"/>
    </row>
    <row r="1895" spans="1:2">
      <c r="A1895" s="535"/>
      <c r="B1895" s="535"/>
    </row>
    <row r="1896" spans="1:2">
      <c r="A1896" s="535"/>
      <c r="B1896" s="535"/>
    </row>
    <row r="1897" spans="1:2">
      <c r="A1897" s="535"/>
      <c r="B1897" s="535"/>
    </row>
    <row r="1898" spans="1:2">
      <c r="A1898" s="535"/>
      <c r="B1898" s="535"/>
    </row>
    <row r="1899" spans="1:2">
      <c r="A1899" s="535"/>
      <c r="B1899" s="535"/>
    </row>
    <row r="1900" spans="1:2">
      <c r="A1900" s="535"/>
      <c r="B1900" s="535"/>
    </row>
    <row r="1901" spans="1:2">
      <c r="A1901" s="535"/>
      <c r="B1901" s="535"/>
    </row>
    <row r="1902" spans="1:2">
      <c r="A1902" s="535"/>
      <c r="B1902" s="535"/>
    </row>
    <row r="1903" spans="1:2">
      <c r="A1903" s="535"/>
      <c r="B1903" s="535"/>
    </row>
    <row r="1904" spans="1:2">
      <c r="A1904" s="535"/>
      <c r="B1904" s="535"/>
    </row>
    <row r="1905" spans="1:2">
      <c r="A1905" s="535"/>
      <c r="B1905" s="535"/>
    </row>
    <row r="1906" spans="1:2">
      <c r="A1906" s="535"/>
      <c r="B1906" s="535"/>
    </row>
    <row r="1907" spans="1:2">
      <c r="A1907" s="535"/>
      <c r="B1907" s="535"/>
    </row>
    <row r="1908" spans="1:2">
      <c r="A1908" s="535"/>
      <c r="B1908" s="535"/>
    </row>
    <row r="1909" spans="1:2">
      <c r="A1909" s="535"/>
      <c r="B1909" s="535"/>
    </row>
    <row r="1910" spans="1:2">
      <c r="A1910" s="535"/>
      <c r="B1910" s="535"/>
    </row>
    <row r="1911" spans="1:2">
      <c r="A1911" s="535"/>
      <c r="B1911" s="535"/>
    </row>
    <row r="1912" spans="1:2">
      <c r="A1912" s="535"/>
      <c r="B1912" s="535"/>
    </row>
    <row r="1913" spans="1:2">
      <c r="A1913" s="535"/>
      <c r="B1913" s="535"/>
    </row>
    <row r="1914" spans="1:2">
      <c r="A1914" s="535"/>
      <c r="B1914" s="535"/>
    </row>
    <row r="1915" spans="1:2">
      <c r="A1915" s="535"/>
      <c r="B1915" s="535"/>
    </row>
    <row r="1916" spans="1:2">
      <c r="A1916" s="535"/>
      <c r="B1916" s="535"/>
    </row>
    <row r="1917" spans="1:2">
      <c r="A1917" s="535"/>
      <c r="B1917" s="535"/>
    </row>
    <row r="1918" spans="1:2">
      <c r="A1918" s="535"/>
      <c r="B1918" s="535"/>
    </row>
    <row r="1919" spans="1:2">
      <c r="A1919" s="535"/>
      <c r="B1919" s="535"/>
    </row>
    <row r="1920" spans="1:2">
      <c r="A1920" s="535"/>
      <c r="B1920" s="535"/>
    </row>
    <row r="1921" spans="1:2">
      <c r="A1921" s="535"/>
      <c r="B1921" s="535"/>
    </row>
    <row r="1922" spans="1:2">
      <c r="A1922" s="535"/>
      <c r="B1922" s="535"/>
    </row>
    <row r="1923" spans="1:2">
      <c r="A1923" s="535"/>
      <c r="B1923" s="535"/>
    </row>
    <row r="1924" spans="1:2">
      <c r="A1924" s="535"/>
      <c r="B1924" s="535"/>
    </row>
    <row r="1925" spans="1:2">
      <c r="A1925" s="535"/>
      <c r="B1925" s="535"/>
    </row>
    <row r="1926" spans="1:2">
      <c r="A1926" s="535"/>
      <c r="B1926" s="535"/>
    </row>
    <row r="1927" spans="1:2">
      <c r="A1927" s="535"/>
      <c r="B1927" s="535"/>
    </row>
    <row r="1928" spans="1:2">
      <c r="A1928" s="535"/>
      <c r="B1928" s="535"/>
    </row>
    <row r="1929" spans="1:2">
      <c r="A1929" s="535"/>
      <c r="B1929" s="535"/>
    </row>
    <row r="1930" spans="1:2">
      <c r="A1930" s="535"/>
      <c r="B1930" s="535"/>
    </row>
    <row r="1931" spans="1:2">
      <c r="A1931" s="535"/>
      <c r="B1931" s="535"/>
    </row>
    <row r="1932" spans="1:2">
      <c r="A1932" s="535"/>
      <c r="B1932" s="535"/>
    </row>
    <row r="1933" spans="1:2">
      <c r="A1933" s="535"/>
      <c r="B1933" s="535"/>
    </row>
    <row r="1934" spans="1:2">
      <c r="A1934" s="535"/>
      <c r="B1934" s="535"/>
    </row>
    <row r="1935" spans="1:2">
      <c r="A1935" s="535"/>
      <c r="B1935" s="535"/>
    </row>
    <row r="1936" spans="1:2">
      <c r="A1936" s="535"/>
      <c r="B1936" s="535"/>
    </row>
    <row r="1937" spans="1:2">
      <c r="A1937" s="535"/>
      <c r="B1937" s="535"/>
    </row>
    <row r="1938" spans="1:2">
      <c r="A1938" s="535"/>
      <c r="B1938" s="535"/>
    </row>
    <row r="1939" spans="1:2">
      <c r="A1939" s="535"/>
      <c r="B1939" s="535"/>
    </row>
    <row r="1940" spans="1:2">
      <c r="A1940" s="535"/>
      <c r="B1940" s="535"/>
    </row>
    <row r="1941" spans="1:2">
      <c r="A1941" s="535"/>
      <c r="B1941" s="535"/>
    </row>
    <row r="1942" spans="1:2">
      <c r="A1942" s="535"/>
      <c r="B1942" s="535"/>
    </row>
    <row r="1943" spans="1:2">
      <c r="A1943" s="535"/>
      <c r="B1943" s="535"/>
    </row>
    <row r="1944" spans="1:2">
      <c r="A1944" s="535"/>
      <c r="B1944" s="535"/>
    </row>
    <row r="1945" spans="1:2">
      <c r="A1945" s="535"/>
      <c r="B1945" s="535"/>
    </row>
    <row r="1946" spans="1:2">
      <c r="A1946" s="535"/>
      <c r="B1946" s="535"/>
    </row>
    <row r="1947" spans="1:2">
      <c r="A1947" s="535"/>
      <c r="B1947" s="535"/>
    </row>
    <row r="1948" spans="1:2">
      <c r="A1948" s="535"/>
      <c r="B1948" s="535"/>
    </row>
    <row r="1949" spans="1:2">
      <c r="A1949" s="535"/>
      <c r="B1949" s="535"/>
    </row>
    <row r="1950" spans="1:2">
      <c r="A1950" s="535"/>
      <c r="B1950" s="535"/>
    </row>
    <row r="1951" spans="1:2">
      <c r="A1951" s="535"/>
      <c r="B1951" s="535"/>
    </row>
    <row r="1952" spans="1:2">
      <c r="A1952" s="535"/>
      <c r="B1952" s="535"/>
    </row>
    <row r="1953" spans="1:2">
      <c r="A1953" s="535"/>
      <c r="B1953" s="535"/>
    </row>
    <row r="1954" spans="1:2">
      <c r="A1954" s="535"/>
      <c r="B1954" s="535"/>
    </row>
    <row r="1955" spans="1:2">
      <c r="A1955" s="535"/>
      <c r="B1955" s="535"/>
    </row>
    <row r="1956" spans="1:2">
      <c r="A1956" s="535"/>
      <c r="B1956" s="535"/>
    </row>
    <row r="1957" spans="1:2">
      <c r="A1957" s="535"/>
      <c r="B1957" s="535"/>
    </row>
    <row r="1958" spans="1:2">
      <c r="A1958" s="535"/>
      <c r="B1958" s="535"/>
    </row>
    <row r="1959" spans="1:2">
      <c r="A1959" s="535"/>
      <c r="B1959" s="535"/>
    </row>
    <row r="1960" spans="1:2">
      <c r="A1960" s="535"/>
      <c r="B1960" s="535"/>
    </row>
    <row r="1961" spans="1:2">
      <c r="A1961" s="535"/>
      <c r="B1961" s="535"/>
    </row>
    <row r="1962" spans="1:2">
      <c r="A1962" s="535"/>
      <c r="B1962" s="535"/>
    </row>
    <row r="1963" spans="1:2">
      <c r="A1963" s="535"/>
      <c r="B1963" s="535"/>
    </row>
    <row r="1964" spans="1:2">
      <c r="A1964" s="535"/>
      <c r="B1964" s="535"/>
    </row>
    <row r="1965" spans="1:2">
      <c r="A1965" s="535"/>
      <c r="B1965" s="535"/>
    </row>
    <row r="1966" spans="1:2">
      <c r="A1966" s="535"/>
      <c r="B1966" s="535"/>
    </row>
    <row r="1967" spans="1:2">
      <c r="A1967" s="535"/>
      <c r="B1967" s="535"/>
    </row>
    <row r="1968" spans="1:2">
      <c r="A1968" s="535"/>
      <c r="B1968" s="535"/>
    </row>
    <row r="1969" spans="1:2">
      <c r="A1969" s="535"/>
      <c r="B1969" s="535"/>
    </row>
    <row r="1970" spans="1:2">
      <c r="A1970" s="535"/>
      <c r="B1970" s="535"/>
    </row>
    <row r="1971" spans="1:2">
      <c r="A1971" s="535"/>
      <c r="B1971" s="535"/>
    </row>
    <row r="1972" spans="1:2">
      <c r="A1972" s="535"/>
      <c r="B1972" s="535"/>
    </row>
    <row r="1973" spans="1:2">
      <c r="A1973" s="535"/>
      <c r="B1973" s="535"/>
    </row>
    <row r="1974" spans="1:2">
      <c r="A1974" s="535"/>
      <c r="B1974" s="535"/>
    </row>
    <row r="1975" spans="1:2">
      <c r="A1975" s="535"/>
      <c r="B1975" s="535"/>
    </row>
    <row r="1976" spans="1:2">
      <c r="A1976" s="535"/>
      <c r="B1976" s="535"/>
    </row>
    <row r="1977" spans="1:2">
      <c r="A1977" s="535"/>
      <c r="B1977" s="535"/>
    </row>
    <row r="1978" spans="1:2">
      <c r="A1978" s="535"/>
      <c r="B1978" s="535"/>
    </row>
    <row r="1979" spans="1:2">
      <c r="A1979" s="535"/>
      <c r="B1979" s="535"/>
    </row>
    <row r="1980" spans="1:2">
      <c r="A1980" s="535"/>
      <c r="B1980" s="535"/>
    </row>
    <row r="1981" spans="1:2">
      <c r="A1981" s="535"/>
      <c r="B1981" s="535"/>
    </row>
    <row r="1982" spans="1:2">
      <c r="A1982" s="535"/>
      <c r="B1982" s="535"/>
    </row>
    <row r="1983" spans="1:2">
      <c r="A1983" s="535"/>
      <c r="B1983" s="535"/>
    </row>
    <row r="1984" spans="1:2">
      <c r="A1984" s="535"/>
      <c r="B1984" s="535"/>
    </row>
    <row r="1985" spans="1:2">
      <c r="A1985" s="535"/>
      <c r="B1985" s="535"/>
    </row>
    <row r="1986" spans="1:2">
      <c r="A1986" s="535"/>
      <c r="B1986" s="535"/>
    </row>
    <row r="1987" spans="1:2">
      <c r="A1987" s="535"/>
      <c r="B1987" s="535"/>
    </row>
    <row r="1988" spans="1:2">
      <c r="A1988" s="535"/>
      <c r="B1988" s="535"/>
    </row>
    <row r="1989" spans="1:2">
      <c r="A1989" s="535"/>
      <c r="B1989" s="535"/>
    </row>
    <row r="1990" spans="1:2">
      <c r="A1990" s="535"/>
      <c r="B1990" s="535"/>
    </row>
    <row r="1991" spans="1:2">
      <c r="A1991" s="535"/>
      <c r="B1991" s="535"/>
    </row>
    <row r="1992" spans="1:2">
      <c r="A1992" s="535"/>
      <c r="B1992" s="535"/>
    </row>
    <row r="1993" spans="1:2">
      <c r="A1993" s="535"/>
      <c r="B1993" s="535"/>
    </row>
    <row r="1994" spans="1:2">
      <c r="A1994" s="535"/>
      <c r="B1994" s="535"/>
    </row>
    <row r="1995" spans="1:2">
      <c r="A1995" s="535"/>
      <c r="B1995" s="535"/>
    </row>
    <row r="1996" spans="1:2">
      <c r="A1996" s="535"/>
      <c r="B1996" s="535"/>
    </row>
    <row r="1997" spans="1:2">
      <c r="A1997" s="535"/>
      <c r="B1997" s="535"/>
    </row>
    <row r="1998" spans="1:2">
      <c r="A1998" s="535"/>
      <c r="B1998" s="535"/>
    </row>
    <row r="1999" spans="1:2">
      <c r="A1999" s="535"/>
      <c r="B1999" s="535"/>
    </row>
    <row r="2000" spans="1:2">
      <c r="A2000" s="535"/>
      <c r="B2000" s="535"/>
    </row>
    <row r="2001" spans="1:2">
      <c r="A2001" s="535"/>
      <c r="B2001" s="535"/>
    </row>
    <row r="2002" spans="1:2">
      <c r="A2002" s="535"/>
      <c r="B2002" s="535"/>
    </row>
    <row r="2003" spans="1:2">
      <c r="A2003" s="535"/>
      <c r="B2003" s="535"/>
    </row>
    <row r="2004" spans="1:2">
      <c r="A2004" s="535"/>
      <c r="B2004" s="535"/>
    </row>
    <row r="2005" spans="1:2">
      <c r="A2005" s="535"/>
      <c r="B2005" s="535"/>
    </row>
    <row r="2006" spans="1:2">
      <c r="A2006" s="535"/>
      <c r="B2006" s="535"/>
    </row>
    <row r="2007" spans="1:2">
      <c r="A2007" s="535"/>
      <c r="B2007" s="535"/>
    </row>
    <row r="2008" spans="1:2">
      <c r="A2008" s="535"/>
      <c r="B2008" s="535"/>
    </row>
    <row r="2009" spans="1:2">
      <c r="A2009" s="535"/>
      <c r="B2009" s="535"/>
    </row>
    <row r="2010" spans="1:2">
      <c r="A2010" s="535"/>
      <c r="B2010" s="535"/>
    </row>
    <row r="2011" spans="1:2">
      <c r="A2011" s="535"/>
      <c r="B2011" s="535"/>
    </row>
    <row r="2012" spans="1:2">
      <c r="A2012" s="535"/>
      <c r="B2012" s="535"/>
    </row>
    <row r="2013" spans="1:2">
      <c r="A2013" s="535"/>
      <c r="B2013" s="535"/>
    </row>
    <row r="2014" spans="1:2">
      <c r="A2014" s="535"/>
      <c r="B2014" s="535"/>
    </row>
    <row r="2015" spans="1:2">
      <c r="A2015" s="535"/>
      <c r="B2015" s="535"/>
    </row>
    <row r="2016" spans="1:2">
      <c r="A2016" s="535"/>
      <c r="B2016" s="535"/>
    </row>
    <row r="2017" spans="1:2">
      <c r="A2017" s="535"/>
      <c r="B2017" s="535"/>
    </row>
    <row r="2018" spans="1:2">
      <c r="A2018" s="535"/>
      <c r="B2018" s="535"/>
    </row>
    <row r="2019" spans="1:2">
      <c r="A2019" s="535"/>
      <c r="B2019" s="535"/>
    </row>
    <row r="2020" spans="1:2">
      <c r="A2020" s="535"/>
      <c r="B2020" s="535"/>
    </row>
    <row r="2021" spans="1:2">
      <c r="A2021" s="535"/>
      <c r="B2021" s="535"/>
    </row>
    <row r="2022" spans="1:2">
      <c r="A2022" s="535"/>
      <c r="B2022" s="535"/>
    </row>
    <row r="2023" spans="1:2">
      <c r="A2023" s="535"/>
      <c r="B2023" s="535"/>
    </row>
    <row r="2024" spans="1:2">
      <c r="A2024" s="535"/>
      <c r="B2024" s="535"/>
    </row>
    <row r="2025" spans="1:2">
      <c r="A2025" s="535"/>
      <c r="B2025" s="535"/>
    </row>
    <row r="2026" spans="1:2">
      <c r="A2026" s="535"/>
      <c r="B2026" s="535"/>
    </row>
    <row r="2027" spans="1:2">
      <c r="A2027" s="535"/>
      <c r="B2027" s="535"/>
    </row>
    <row r="2028" spans="1:2">
      <c r="A2028" s="535"/>
      <c r="B2028" s="535"/>
    </row>
    <row r="2029" spans="1:2">
      <c r="A2029" s="535"/>
      <c r="B2029" s="535"/>
    </row>
    <row r="2030" spans="1:2">
      <c r="A2030" s="535"/>
      <c r="B2030" s="535"/>
    </row>
    <row r="2031" spans="1:2">
      <c r="A2031" s="535"/>
      <c r="B2031" s="535"/>
    </row>
    <row r="2032" spans="1:2">
      <c r="A2032" s="535"/>
      <c r="B2032" s="535"/>
    </row>
    <row r="2033" spans="1:2">
      <c r="A2033" s="535"/>
      <c r="B2033" s="535"/>
    </row>
    <row r="2034" spans="1:2">
      <c r="A2034" s="535"/>
      <c r="B2034" s="535"/>
    </row>
    <row r="2035" spans="1:2">
      <c r="A2035" s="535"/>
      <c r="B2035" s="535"/>
    </row>
    <row r="2036" spans="1:2">
      <c r="A2036" s="535"/>
      <c r="B2036" s="535"/>
    </row>
    <row r="2037" spans="1:2">
      <c r="A2037" s="535"/>
      <c r="B2037" s="535"/>
    </row>
    <row r="2038" spans="1:2">
      <c r="A2038" s="535"/>
      <c r="B2038" s="535"/>
    </row>
    <row r="2039" spans="1:2">
      <c r="A2039" s="535"/>
      <c r="B2039" s="535"/>
    </row>
    <row r="2040" spans="1:2">
      <c r="A2040" s="535"/>
      <c r="B2040" s="535"/>
    </row>
    <row r="2041" spans="1:2">
      <c r="A2041" s="535"/>
      <c r="B2041" s="535"/>
    </row>
    <row r="2042" spans="1:2">
      <c r="A2042" s="535"/>
      <c r="B2042" s="535"/>
    </row>
    <row r="2043" spans="1:2">
      <c r="A2043" s="535"/>
      <c r="B2043" s="535"/>
    </row>
    <row r="2044" spans="1:2">
      <c r="A2044" s="535"/>
      <c r="B2044" s="535"/>
    </row>
    <row r="2045" spans="1:2">
      <c r="A2045" s="535"/>
      <c r="B2045" s="535"/>
    </row>
    <row r="2046" spans="1:2">
      <c r="A2046" s="535"/>
      <c r="B2046" s="535"/>
    </row>
    <row r="2047" spans="1:2">
      <c r="A2047" s="535"/>
      <c r="B2047" s="535"/>
    </row>
    <row r="2048" spans="1:2">
      <c r="A2048" s="535"/>
      <c r="B2048" s="535"/>
    </row>
    <row r="2049" spans="1:2">
      <c r="A2049" s="535"/>
      <c r="B2049" s="535"/>
    </row>
    <row r="2050" spans="1:2">
      <c r="A2050" s="535"/>
      <c r="B2050" s="535"/>
    </row>
    <row r="2051" spans="1:2">
      <c r="A2051" s="535"/>
      <c r="B2051" s="535"/>
    </row>
    <row r="2052" spans="1:2">
      <c r="A2052" s="535"/>
      <c r="B2052" s="535"/>
    </row>
    <row r="2053" spans="1:2">
      <c r="A2053" s="535"/>
      <c r="B2053" s="535"/>
    </row>
    <row r="2054" spans="1:2">
      <c r="A2054" s="535"/>
      <c r="B2054" s="535"/>
    </row>
    <row r="2055" spans="1:2">
      <c r="A2055" s="535"/>
      <c r="B2055" s="535"/>
    </row>
    <row r="2056" spans="1:2">
      <c r="A2056" s="535"/>
      <c r="B2056" s="535"/>
    </row>
    <row r="2057" spans="1:2">
      <c r="A2057" s="535"/>
      <c r="B2057" s="535"/>
    </row>
    <row r="2058" spans="1:2">
      <c r="A2058" s="535"/>
      <c r="B2058" s="535"/>
    </row>
    <row r="2059" spans="1:2">
      <c r="A2059" s="535"/>
      <c r="B2059" s="535"/>
    </row>
    <row r="2060" spans="1:2">
      <c r="A2060" s="535"/>
      <c r="B2060" s="535"/>
    </row>
    <row r="2061" spans="1:2">
      <c r="A2061" s="535"/>
      <c r="B2061" s="535"/>
    </row>
    <row r="2062" spans="1:2">
      <c r="A2062" s="535"/>
      <c r="B2062" s="535"/>
    </row>
    <row r="2063" spans="1:2">
      <c r="A2063" s="535"/>
      <c r="B2063" s="535"/>
    </row>
    <row r="2064" spans="1:2">
      <c r="A2064" s="535"/>
      <c r="B2064" s="535"/>
    </row>
    <row r="2065" spans="1:2">
      <c r="A2065" s="535"/>
      <c r="B2065" s="535"/>
    </row>
    <row r="2066" spans="1:2">
      <c r="A2066" s="535"/>
      <c r="B2066" s="535"/>
    </row>
    <row r="2067" spans="1:2">
      <c r="A2067" s="535"/>
      <c r="B2067" s="535"/>
    </row>
    <row r="2068" spans="1:2">
      <c r="A2068" s="535"/>
      <c r="B2068" s="535"/>
    </row>
    <row r="2069" spans="1:2">
      <c r="A2069" s="535"/>
      <c r="B2069" s="535"/>
    </row>
    <row r="2070" spans="1:2">
      <c r="A2070" s="535"/>
      <c r="B2070" s="535"/>
    </row>
    <row r="2071" spans="1:2">
      <c r="A2071" s="535"/>
      <c r="B2071" s="535"/>
    </row>
    <row r="2072" spans="1:2">
      <c r="A2072" s="535"/>
      <c r="B2072" s="535"/>
    </row>
    <row r="2073" spans="1:2">
      <c r="A2073" s="535"/>
      <c r="B2073" s="535"/>
    </row>
    <row r="2074" spans="1:2">
      <c r="A2074" s="535"/>
      <c r="B2074" s="535"/>
    </row>
    <row r="2075" spans="1:2">
      <c r="A2075" s="535"/>
      <c r="B2075" s="535"/>
    </row>
    <row r="2076" spans="1:2">
      <c r="A2076" s="535"/>
      <c r="B2076" s="535"/>
    </row>
    <row r="2077" spans="1:2">
      <c r="A2077" s="535"/>
      <c r="B2077" s="535"/>
    </row>
    <row r="2078" spans="1:2">
      <c r="A2078" s="535"/>
      <c r="B2078" s="535"/>
    </row>
    <row r="2079" spans="1:2">
      <c r="A2079" s="535"/>
      <c r="B2079" s="535"/>
    </row>
    <row r="2080" spans="1:2">
      <c r="A2080" s="535"/>
      <c r="B2080" s="535"/>
    </row>
    <row r="2081" spans="1:2">
      <c r="A2081" s="535"/>
      <c r="B2081" s="535"/>
    </row>
    <row r="2082" spans="1:2">
      <c r="A2082" s="535"/>
      <c r="B2082" s="535"/>
    </row>
    <row r="2083" spans="1:2">
      <c r="A2083" s="535"/>
      <c r="B2083" s="535"/>
    </row>
    <row r="2084" spans="1:2">
      <c r="A2084" s="535"/>
      <c r="B2084" s="535"/>
    </row>
    <row r="2085" spans="1:2">
      <c r="A2085" s="535"/>
      <c r="B2085" s="535"/>
    </row>
    <row r="2086" spans="1:2">
      <c r="A2086" s="535"/>
      <c r="B2086" s="535"/>
    </row>
    <row r="2087" spans="1:2">
      <c r="A2087" s="535"/>
      <c r="B2087" s="535"/>
    </row>
    <row r="2088" spans="1:2">
      <c r="A2088" s="535"/>
      <c r="B2088" s="535"/>
    </row>
    <row r="2089" spans="1:2">
      <c r="A2089" s="535"/>
      <c r="B2089" s="535"/>
    </row>
    <row r="2090" spans="1:2">
      <c r="A2090" s="535"/>
      <c r="B2090" s="535"/>
    </row>
    <row r="2091" spans="1:2">
      <c r="A2091" s="535"/>
      <c r="B2091" s="535"/>
    </row>
    <row r="2092" spans="1:2">
      <c r="A2092" s="535"/>
      <c r="B2092" s="535"/>
    </row>
    <row r="2093" spans="1:2">
      <c r="A2093" s="535"/>
      <c r="B2093" s="535"/>
    </row>
    <row r="2094" spans="1:2">
      <c r="A2094" s="535"/>
      <c r="B2094" s="535"/>
    </row>
    <row r="2095" spans="1:2">
      <c r="A2095" s="535"/>
      <c r="B2095" s="535"/>
    </row>
    <row r="2096" spans="1:2">
      <c r="A2096" s="535"/>
      <c r="B2096" s="535"/>
    </row>
    <row r="2097" spans="1:2">
      <c r="A2097" s="535"/>
      <c r="B2097" s="535"/>
    </row>
    <row r="2098" spans="1:2">
      <c r="A2098" s="535"/>
      <c r="B2098" s="535"/>
    </row>
    <row r="2099" spans="1:2">
      <c r="A2099" s="535"/>
      <c r="B2099" s="535"/>
    </row>
    <row r="2100" spans="1:2">
      <c r="A2100" s="535"/>
      <c r="B2100" s="535"/>
    </row>
    <row r="2101" spans="1:2">
      <c r="A2101" s="535"/>
      <c r="B2101" s="535"/>
    </row>
    <row r="2102" spans="1:2">
      <c r="A2102" s="535"/>
      <c r="B2102" s="535"/>
    </row>
    <row r="2103" spans="1:2">
      <c r="A2103" s="535"/>
      <c r="B2103" s="535"/>
    </row>
    <row r="2104" spans="1:2">
      <c r="A2104" s="535"/>
      <c r="B2104" s="535"/>
    </row>
    <row r="2105" spans="1:2">
      <c r="A2105" s="535"/>
      <c r="B2105" s="535"/>
    </row>
    <row r="2106" spans="1:2">
      <c r="A2106" s="535"/>
      <c r="B2106" s="535"/>
    </row>
    <row r="2107" spans="1:2">
      <c r="A2107" s="535"/>
      <c r="B2107" s="535"/>
    </row>
    <row r="2108" spans="1:2">
      <c r="A2108" s="535"/>
      <c r="B2108" s="535"/>
    </row>
    <row r="2109" spans="1:2">
      <c r="A2109" s="535"/>
      <c r="B2109" s="535"/>
    </row>
    <row r="2110" spans="1:2">
      <c r="A2110" s="535"/>
      <c r="B2110" s="535"/>
    </row>
    <row r="2111" spans="1:2">
      <c r="A2111" s="535"/>
      <c r="B2111" s="535"/>
    </row>
    <row r="2112" spans="1:2">
      <c r="A2112" s="535"/>
      <c r="B2112" s="535"/>
    </row>
    <row r="2113" spans="1:2">
      <c r="A2113" s="535"/>
      <c r="B2113" s="535"/>
    </row>
    <row r="2114" spans="1:2">
      <c r="A2114" s="535"/>
      <c r="B2114" s="535"/>
    </row>
    <row r="2115" spans="1:2">
      <c r="A2115" s="535"/>
      <c r="B2115" s="535"/>
    </row>
    <row r="2116" spans="1:2">
      <c r="A2116" s="535"/>
      <c r="B2116" s="535"/>
    </row>
    <row r="2117" spans="1:2">
      <c r="A2117" s="535"/>
      <c r="B2117" s="535"/>
    </row>
    <row r="2118" spans="1:2">
      <c r="A2118" s="535"/>
      <c r="B2118" s="535"/>
    </row>
    <row r="2119" spans="1:2">
      <c r="A2119" s="535"/>
      <c r="B2119" s="535"/>
    </row>
    <row r="2120" spans="1:2">
      <c r="A2120" s="535"/>
      <c r="B2120" s="535"/>
    </row>
    <row r="2121" spans="1:2">
      <c r="A2121" s="535"/>
      <c r="B2121" s="535"/>
    </row>
    <row r="2122" spans="1:2">
      <c r="A2122" s="535"/>
      <c r="B2122" s="535"/>
    </row>
    <row r="2123" spans="1:2">
      <c r="A2123" s="535"/>
      <c r="B2123" s="535"/>
    </row>
    <row r="2124" spans="1:2">
      <c r="A2124" s="535"/>
      <c r="B2124" s="535"/>
    </row>
    <row r="2125" spans="1:2">
      <c r="A2125" s="535"/>
      <c r="B2125" s="535"/>
    </row>
    <row r="2126" spans="1:2">
      <c r="A2126" s="535"/>
      <c r="B2126" s="535"/>
    </row>
    <row r="2127" spans="1:2">
      <c r="A2127" s="535"/>
      <c r="B2127" s="535"/>
    </row>
    <row r="2128" spans="1:2">
      <c r="A2128" s="535"/>
      <c r="B2128" s="535"/>
    </row>
    <row r="2129" spans="1:2">
      <c r="A2129" s="535"/>
      <c r="B2129" s="535"/>
    </row>
    <row r="2130" spans="1:2">
      <c r="A2130" s="535"/>
      <c r="B2130" s="535"/>
    </row>
    <row r="2131" spans="1:2">
      <c r="A2131" s="535"/>
      <c r="B2131" s="535"/>
    </row>
    <row r="2132" spans="1:2">
      <c r="A2132" s="535"/>
      <c r="B2132" s="535"/>
    </row>
    <row r="2133" spans="1:2">
      <c r="A2133" s="535"/>
      <c r="B2133" s="535"/>
    </row>
    <row r="2134" spans="1:2">
      <c r="A2134" s="535"/>
      <c r="B2134" s="535"/>
    </row>
    <row r="2135" spans="1:2">
      <c r="A2135" s="535"/>
      <c r="B2135" s="535"/>
    </row>
    <row r="2136" spans="1:2">
      <c r="A2136" s="535"/>
      <c r="B2136" s="535"/>
    </row>
    <row r="2137" spans="1:2">
      <c r="A2137" s="535"/>
      <c r="B2137" s="535"/>
    </row>
    <row r="2138" spans="1:2">
      <c r="A2138" s="535"/>
      <c r="B2138" s="535"/>
    </row>
    <row r="2139" spans="1:2">
      <c r="A2139" s="535"/>
      <c r="B2139" s="535"/>
    </row>
    <row r="2140" spans="1:2">
      <c r="A2140" s="535"/>
      <c r="B2140" s="535"/>
    </row>
    <row r="2141" spans="1:2">
      <c r="A2141" s="535"/>
      <c r="B2141" s="535"/>
    </row>
    <row r="2142" spans="1:2">
      <c r="A2142" s="535"/>
      <c r="B2142" s="535"/>
    </row>
    <row r="2143" spans="1:2">
      <c r="A2143" s="535"/>
      <c r="B2143" s="535"/>
    </row>
    <row r="2144" spans="1:2">
      <c r="A2144" s="535"/>
      <c r="B2144" s="535"/>
    </row>
    <row r="2145" spans="1:2">
      <c r="A2145" s="535"/>
      <c r="B2145" s="535"/>
    </row>
    <row r="2146" spans="1:2">
      <c r="A2146" s="535"/>
      <c r="B2146" s="535"/>
    </row>
    <row r="2147" spans="1:2">
      <c r="A2147" s="535"/>
      <c r="B2147" s="535"/>
    </row>
    <row r="2148" spans="1:2">
      <c r="A2148" s="535"/>
      <c r="B2148" s="535"/>
    </row>
    <row r="2149" spans="1:2">
      <c r="A2149" s="535"/>
      <c r="B2149" s="535"/>
    </row>
    <row r="2150" spans="1:2">
      <c r="A2150" s="535"/>
      <c r="B2150" s="535"/>
    </row>
    <row r="2151" spans="1:2">
      <c r="A2151" s="535"/>
      <c r="B2151" s="535"/>
    </row>
    <row r="2152" spans="1:2">
      <c r="A2152" s="535"/>
      <c r="B2152" s="535"/>
    </row>
    <row r="2153" spans="1:2">
      <c r="A2153" s="535"/>
      <c r="B2153" s="535"/>
    </row>
    <row r="2154" spans="1:2">
      <c r="A2154" s="535"/>
      <c r="B2154" s="535"/>
    </row>
    <row r="2155" spans="1:2">
      <c r="A2155" s="535"/>
      <c r="B2155" s="535"/>
    </row>
    <row r="2156" spans="1:2">
      <c r="A2156" s="535"/>
      <c r="B2156" s="535"/>
    </row>
    <row r="2157" spans="1:2">
      <c r="A2157" s="535"/>
      <c r="B2157" s="535"/>
    </row>
    <row r="2158" spans="1:2">
      <c r="A2158" s="535"/>
      <c r="B2158" s="535"/>
    </row>
    <row r="2159" spans="1:2">
      <c r="A2159" s="535"/>
      <c r="B2159" s="535"/>
    </row>
    <row r="2160" spans="1:2">
      <c r="A2160" s="535"/>
      <c r="B2160" s="535"/>
    </row>
    <row r="2161" spans="1:2">
      <c r="A2161" s="535"/>
      <c r="B2161" s="535"/>
    </row>
    <row r="2162" spans="1:2">
      <c r="A2162" s="535"/>
      <c r="B2162" s="535"/>
    </row>
    <row r="2163" spans="1:2">
      <c r="A2163" s="535"/>
      <c r="B2163" s="535"/>
    </row>
    <row r="2164" spans="1:2">
      <c r="A2164" s="535"/>
      <c r="B2164" s="535"/>
    </row>
    <row r="2165" spans="1:2">
      <c r="A2165" s="535"/>
      <c r="B2165" s="535"/>
    </row>
    <row r="2166" spans="1:2">
      <c r="A2166" s="535"/>
      <c r="B2166" s="535"/>
    </row>
    <row r="2167" spans="1:2">
      <c r="A2167" s="535"/>
      <c r="B2167" s="535"/>
    </row>
    <row r="2168" spans="1:2">
      <c r="A2168" s="535"/>
      <c r="B2168" s="535"/>
    </row>
    <row r="2169" spans="1:2">
      <c r="A2169" s="535"/>
      <c r="B2169" s="535"/>
    </row>
    <row r="2170" spans="1:2">
      <c r="A2170" s="535"/>
      <c r="B2170" s="535"/>
    </row>
    <row r="2171" spans="1:2">
      <c r="A2171" s="535"/>
      <c r="B2171" s="535"/>
    </row>
    <row r="2172" spans="1:2">
      <c r="A2172" s="535"/>
      <c r="B2172" s="535"/>
    </row>
    <row r="2173" spans="1:2">
      <c r="A2173" s="535"/>
      <c r="B2173" s="535"/>
    </row>
    <row r="2174" spans="1:2">
      <c r="A2174" s="535"/>
      <c r="B2174" s="535"/>
    </row>
    <row r="2175" spans="1:2">
      <c r="A2175" s="535"/>
      <c r="B2175" s="535"/>
    </row>
    <row r="2176" spans="1:2">
      <c r="A2176" s="535"/>
      <c r="B2176" s="535"/>
    </row>
    <row r="2177" spans="1:2">
      <c r="A2177" s="535"/>
      <c r="B2177" s="535"/>
    </row>
    <row r="2178" spans="1:2">
      <c r="A2178" s="535"/>
      <c r="B2178" s="535"/>
    </row>
    <row r="2179" spans="1:2">
      <c r="A2179" s="535"/>
      <c r="B2179" s="535"/>
    </row>
    <row r="2180" spans="1:2">
      <c r="A2180" s="535"/>
      <c r="B2180" s="535"/>
    </row>
    <row r="2181" spans="1:2">
      <c r="A2181" s="535"/>
      <c r="B2181" s="535"/>
    </row>
    <row r="2182" spans="1:2">
      <c r="A2182" s="535"/>
      <c r="B2182" s="535"/>
    </row>
    <row r="2183" spans="1:2">
      <c r="A2183" s="535"/>
      <c r="B2183" s="535"/>
    </row>
    <row r="2184" spans="1:2">
      <c r="A2184" s="535"/>
      <c r="B2184" s="535"/>
    </row>
    <row r="2185" spans="1:2">
      <c r="A2185" s="535"/>
      <c r="B2185" s="535"/>
    </row>
    <row r="2186" spans="1:2">
      <c r="A2186" s="535"/>
      <c r="B2186" s="535"/>
    </row>
    <row r="2187" spans="1:2">
      <c r="A2187" s="535"/>
      <c r="B2187" s="535"/>
    </row>
    <row r="2188" spans="1:2">
      <c r="A2188" s="535"/>
      <c r="B2188" s="535"/>
    </row>
    <row r="2189" spans="1:2">
      <c r="A2189" s="535"/>
      <c r="B2189" s="535"/>
    </row>
    <row r="2190" spans="1:2">
      <c r="A2190" s="535"/>
      <c r="B2190" s="535"/>
    </row>
    <row r="2191" spans="1:2">
      <c r="A2191" s="535"/>
      <c r="B2191" s="535"/>
    </row>
    <row r="2192" spans="1:2">
      <c r="A2192" s="535"/>
      <c r="B2192" s="535"/>
    </row>
    <row r="2193" spans="1:2">
      <c r="A2193" s="535"/>
      <c r="B2193" s="535"/>
    </row>
    <row r="2194" spans="1:2">
      <c r="A2194" s="535"/>
      <c r="B2194" s="535"/>
    </row>
    <row r="2195" spans="1:2">
      <c r="A2195" s="535"/>
      <c r="B2195" s="535"/>
    </row>
    <row r="2196" spans="1:2">
      <c r="A2196" s="535"/>
      <c r="B2196" s="535"/>
    </row>
    <row r="2197" spans="1:2">
      <c r="A2197" s="535"/>
      <c r="B2197" s="535"/>
    </row>
    <row r="2198" spans="1:2">
      <c r="A2198" s="535"/>
      <c r="B2198" s="535"/>
    </row>
    <row r="2199" spans="1:2">
      <c r="A2199" s="535"/>
      <c r="B2199" s="535"/>
    </row>
    <row r="2200" spans="1:2">
      <c r="A2200" s="535"/>
      <c r="B2200" s="535"/>
    </row>
    <row r="2201" spans="1:2">
      <c r="A2201" s="535"/>
      <c r="B2201" s="535"/>
    </row>
    <row r="2202" spans="1:2">
      <c r="A2202" s="535"/>
      <c r="B2202" s="535"/>
    </row>
    <row r="2203" spans="1:2">
      <c r="A2203" s="535"/>
      <c r="B2203" s="535"/>
    </row>
    <row r="2204" spans="1:2">
      <c r="A2204" s="535"/>
      <c r="B2204" s="535"/>
    </row>
    <row r="2205" spans="1:2">
      <c r="A2205" s="535"/>
      <c r="B2205" s="535"/>
    </row>
    <row r="2206" spans="1:2">
      <c r="A2206" s="535"/>
      <c r="B2206" s="535"/>
    </row>
    <row r="2207" spans="1:2">
      <c r="A2207" s="535"/>
      <c r="B2207" s="535"/>
    </row>
    <row r="2208" spans="1:2">
      <c r="A2208" s="535"/>
      <c r="B2208" s="535"/>
    </row>
    <row r="2209" spans="1:2">
      <c r="A2209" s="535"/>
      <c r="B2209" s="535"/>
    </row>
    <row r="2210" spans="1:2">
      <c r="A2210" s="535"/>
      <c r="B2210" s="535"/>
    </row>
    <row r="2211" spans="1:2">
      <c r="A2211" s="535"/>
      <c r="B2211" s="535"/>
    </row>
    <row r="2212" spans="1:2">
      <c r="A2212" s="535"/>
      <c r="B2212" s="535"/>
    </row>
    <row r="2213" spans="1:2">
      <c r="A2213" s="535"/>
      <c r="B2213" s="535"/>
    </row>
    <row r="2214" spans="1:2">
      <c r="A2214" s="535"/>
      <c r="B2214" s="535"/>
    </row>
    <row r="2215" spans="1:2">
      <c r="A2215" s="535"/>
      <c r="B2215" s="535"/>
    </row>
    <row r="2216" spans="1:2">
      <c r="A2216" s="535"/>
      <c r="B2216" s="535"/>
    </row>
    <row r="2217" spans="1:2">
      <c r="A2217" s="535"/>
      <c r="B2217" s="535"/>
    </row>
    <row r="2218" spans="1:2">
      <c r="A2218" s="535"/>
      <c r="B2218" s="535"/>
    </row>
    <row r="2219" spans="1:2">
      <c r="A2219" s="535"/>
      <c r="B2219" s="535"/>
    </row>
    <row r="2220" spans="1:2">
      <c r="A2220" s="535"/>
      <c r="B2220" s="535"/>
    </row>
    <row r="2221" spans="1:2">
      <c r="A2221" s="535"/>
      <c r="B2221" s="535"/>
    </row>
    <row r="2222" spans="1:2">
      <c r="A2222" s="535"/>
      <c r="B2222" s="535"/>
    </row>
    <row r="2223" spans="1:2">
      <c r="A2223" s="535"/>
      <c r="B2223" s="535"/>
    </row>
    <row r="2224" spans="1:2">
      <c r="A2224" s="535"/>
      <c r="B2224" s="535"/>
    </row>
    <row r="2225" spans="1:2">
      <c r="A2225" s="535"/>
      <c r="B2225" s="535"/>
    </row>
    <row r="2226" spans="1:2">
      <c r="A2226" s="535"/>
      <c r="B2226" s="535"/>
    </row>
    <row r="2227" spans="1:2">
      <c r="A2227" s="535"/>
      <c r="B2227" s="535"/>
    </row>
    <row r="2228" spans="1:2">
      <c r="A2228" s="535"/>
      <c r="B2228" s="535"/>
    </row>
    <row r="2229" spans="1:2">
      <c r="A2229" s="535"/>
      <c r="B2229" s="535"/>
    </row>
    <row r="2230" spans="1:2">
      <c r="A2230" s="535"/>
      <c r="B2230" s="535"/>
    </row>
    <row r="2231" spans="1:2">
      <c r="A2231" s="535"/>
      <c r="B2231" s="535"/>
    </row>
    <row r="2232" spans="1:2">
      <c r="A2232" s="535"/>
      <c r="B2232" s="535"/>
    </row>
    <row r="2233" spans="1:2">
      <c r="A2233" s="535"/>
      <c r="B2233" s="535"/>
    </row>
    <row r="2234" spans="1:2">
      <c r="A2234" s="535"/>
      <c r="B2234" s="535"/>
    </row>
    <row r="2235" spans="1:2">
      <c r="A2235" s="535"/>
      <c r="B2235" s="535"/>
    </row>
    <row r="2236" spans="1:2">
      <c r="A2236" s="535"/>
      <c r="B2236" s="535"/>
    </row>
    <row r="2237" spans="1:2">
      <c r="A2237" s="535"/>
      <c r="B2237" s="535"/>
    </row>
    <row r="2238" spans="1:2">
      <c r="A2238" s="535"/>
      <c r="B2238" s="535"/>
    </row>
    <row r="2239" spans="1:2">
      <c r="A2239" s="535"/>
      <c r="B2239" s="535"/>
    </row>
    <row r="2240" spans="1:2">
      <c r="A2240" s="535"/>
      <c r="B2240" s="535"/>
    </row>
    <row r="2241" spans="1:2">
      <c r="A2241" s="535"/>
      <c r="B2241" s="535"/>
    </row>
    <row r="2242" spans="1:2">
      <c r="A2242" s="535"/>
      <c r="B2242" s="535"/>
    </row>
    <row r="2243" spans="1:2">
      <c r="A2243" s="535"/>
      <c r="B2243" s="535"/>
    </row>
    <row r="2244" spans="1:2">
      <c r="A2244" s="535"/>
      <c r="B2244" s="535"/>
    </row>
    <row r="2245" spans="1:2">
      <c r="A2245" s="535"/>
      <c r="B2245" s="535"/>
    </row>
    <row r="2246" spans="1:2">
      <c r="A2246" s="535"/>
      <c r="B2246" s="535"/>
    </row>
    <row r="2247" spans="1:2">
      <c r="A2247" s="535"/>
      <c r="B2247" s="535"/>
    </row>
    <row r="2248" spans="1:2">
      <c r="A2248" s="535"/>
      <c r="B2248" s="535"/>
    </row>
    <row r="2249" spans="1:2">
      <c r="A2249" s="535"/>
      <c r="B2249" s="535"/>
    </row>
    <row r="2250" spans="1:2">
      <c r="A2250" s="535"/>
      <c r="B2250" s="535"/>
    </row>
    <row r="2251" spans="1:2">
      <c r="A2251" s="535"/>
      <c r="B2251" s="535"/>
    </row>
    <row r="2252" spans="1:2">
      <c r="A2252" s="535"/>
      <c r="B2252" s="535"/>
    </row>
    <row r="2253" spans="1:2">
      <c r="A2253" s="535"/>
      <c r="B2253" s="535"/>
    </row>
    <row r="2254" spans="1:2">
      <c r="A2254" s="535"/>
      <c r="B2254" s="535"/>
    </row>
    <row r="2255" spans="1:2">
      <c r="A2255" s="535"/>
      <c r="B2255" s="535"/>
    </row>
    <row r="2256" spans="1:2">
      <c r="A2256" s="535"/>
      <c r="B2256" s="535"/>
    </row>
    <row r="2257" spans="1:2">
      <c r="A2257" s="535"/>
      <c r="B2257" s="535"/>
    </row>
    <row r="2258" spans="1:2">
      <c r="A2258" s="535"/>
      <c r="B2258" s="535"/>
    </row>
    <row r="2259" spans="1:2">
      <c r="A2259" s="535"/>
      <c r="B2259" s="535"/>
    </row>
    <row r="2260" spans="1:2">
      <c r="A2260" s="535"/>
      <c r="B2260" s="535"/>
    </row>
    <row r="2261" spans="1:2">
      <c r="A2261" s="535"/>
      <c r="B2261" s="535"/>
    </row>
    <row r="2262" spans="1:2">
      <c r="A2262" s="535"/>
      <c r="B2262" s="535"/>
    </row>
    <row r="2263" spans="1:2">
      <c r="A2263" s="535"/>
      <c r="B2263" s="535"/>
    </row>
    <row r="2264" spans="1:2">
      <c r="A2264" s="535"/>
      <c r="B2264" s="535"/>
    </row>
    <row r="2265" spans="1:2">
      <c r="A2265" s="535"/>
      <c r="B2265" s="535"/>
    </row>
    <row r="2266" spans="1:2">
      <c r="A2266" s="535"/>
      <c r="B2266" s="535"/>
    </row>
    <row r="2267" spans="1:2">
      <c r="A2267" s="535"/>
      <c r="B2267" s="535"/>
    </row>
    <row r="2268" spans="1:2">
      <c r="A2268" s="535"/>
      <c r="B2268" s="535"/>
    </row>
    <row r="2269" spans="1:2">
      <c r="A2269" s="535"/>
      <c r="B2269" s="535"/>
    </row>
    <row r="2270" spans="1:2">
      <c r="A2270" s="535"/>
      <c r="B2270" s="535"/>
    </row>
    <row r="2271" spans="1:2">
      <c r="A2271" s="535"/>
      <c r="B2271" s="535"/>
    </row>
    <row r="2272" spans="1:2">
      <c r="A2272" s="535"/>
      <c r="B2272" s="535"/>
    </row>
    <row r="2273" spans="1:2">
      <c r="A2273" s="535"/>
      <c r="B2273" s="535"/>
    </row>
    <row r="2274" spans="1:2">
      <c r="A2274" s="535"/>
      <c r="B2274" s="535"/>
    </row>
    <row r="2275" spans="1:2">
      <c r="A2275" s="535"/>
      <c r="B2275" s="535"/>
    </row>
    <row r="2276" spans="1:2">
      <c r="A2276" s="535"/>
      <c r="B2276" s="535"/>
    </row>
    <row r="2277" spans="1:2">
      <c r="A2277" s="535"/>
      <c r="B2277" s="535"/>
    </row>
    <row r="2278" spans="1:2">
      <c r="A2278" s="535"/>
      <c r="B2278" s="535"/>
    </row>
    <row r="2279" spans="1:2">
      <c r="A2279" s="535"/>
      <c r="B2279" s="535"/>
    </row>
    <row r="2280" spans="1:2">
      <c r="A2280" s="535"/>
      <c r="B2280" s="535"/>
    </row>
    <row r="2281" spans="1:2">
      <c r="A2281" s="535"/>
      <c r="B2281" s="535"/>
    </row>
    <row r="2282" spans="1:2">
      <c r="A2282" s="535"/>
      <c r="B2282" s="535"/>
    </row>
    <row r="2283" spans="1:2">
      <c r="A2283" s="535"/>
      <c r="B2283" s="535"/>
    </row>
    <row r="2284" spans="1:2">
      <c r="A2284" s="535"/>
      <c r="B2284" s="535"/>
    </row>
    <row r="2285" spans="1:2">
      <c r="A2285" s="535"/>
      <c r="B2285" s="535"/>
    </row>
    <row r="2286" spans="1:2">
      <c r="A2286" s="535"/>
      <c r="B2286" s="535"/>
    </row>
    <row r="2287" spans="1:2">
      <c r="A2287" s="535"/>
      <c r="B2287" s="535"/>
    </row>
    <row r="2288" spans="1:2">
      <c r="A2288" s="535"/>
      <c r="B2288" s="535"/>
    </row>
    <row r="2289" spans="1:2">
      <c r="A2289" s="535"/>
      <c r="B2289" s="535"/>
    </row>
    <row r="2290" spans="1:2">
      <c r="A2290" s="535"/>
      <c r="B2290" s="535"/>
    </row>
    <row r="2291" spans="1:2">
      <c r="A2291" s="535"/>
      <c r="B2291" s="535"/>
    </row>
    <row r="2292" spans="1:2">
      <c r="A2292" s="535"/>
      <c r="B2292" s="535"/>
    </row>
    <row r="2293" spans="1:2">
      <c r="A2293" s="535"/>
      <c r="B2293" s="535"/>
    </row>
    <row r="2294" spans="1:2">
      <c r="A2294" s="535"/>
      <c r="B2294" s="535"/>
    </row>
    <row r="2295" spans="1:2">
      <c r="A2295" s="535"/>
      <c r="B2295" s="535"/>
    </row>
    <row r="2296" spans="1:2">
      <c r="A2296" s="535"/>
      <c r="B2296" s="535"/>
    </row>
    <row r="2297" spans="1:2">
      <c r="A2297" s="535"/>
      <c r="B2297" s="535"/>
    </row>
    <row r="2298" spans="1:2">
      <c r="A2298" s="535"/>
      <c r="B2298" s="535"/>
    </row>
    <row r="2299" spans="1:2">
      <c r="A2299" s="535"/>
      <c r="B2299" s="535"/>
    </row>
    <row r="2300" spans="1:2">
      <c r="A2300" s="535"/>
      <c r="B2300" s="535"/>
    </row>
    <row r="2301" spans="1:2">
      <c r="A2301" s="535"/>
      <c r="B2301" s="535"/>
    </row>
    <row r="2302" spans="1:2">
      <c r="A2302" s="535"/>
      <c r="B2302" s="535"/>
    </row>
    <row r="2303" spans="1:2">
      <c r="A2303" s="535"/>
      <c r="B2303" s="535"/>
    </row>
    <row r="2304" spans="1:2">
      <c r="A2304" s="535"/>
      <c r="B2304" s="535"/>
    </row>
    <row r="2305" spans="1:2">
      <c r="A2305" s="535"/>
      <c r="B2305" s="535"/>
    </row>
    <row r="2306" spans="1:2">
      <c r="A2306" s="535"/>
      <c r="B2306" s="535"/>
    </row>
    <row r="2307" spans="1:2">
      <c r="A2307" s="535"/>
      <c r="B2307" s="535"/>
    </row>
    <row r="2308" spans="1:2">
      <c r="A2308" s="535"/>
      <c r="B2308" s="535"/>
    </row>
    <row r="2309" spans="1:2">
      <c r="A2309" s="535"/>
      <c r="B2309" s="535"/>
    </row>
    <row r="2310" spans="1:2">
      <c r="A2310" s="535"/>
      <c r="B2310" s="535"/>
    </row>
    <row r="2311" spans="1:2">
      <c r="A2311" s="535"/>
      <c r="B2311" s="535"/>
    </row>
    <row r="2312" spans="1:2">
      <c r="A2312" s="535"/>
      <c r="B2312" s="535"/>
    </row>
    <row r="2313" spans="1:2">
      <c r="A2313" s="535"/>
      <c r="B2313" s="535"/>
    </row>
    <row r="2314" spans="1:2">
      <c r="A2314" s="535"/>
      <c r="B2314" s="535"/>
    </row>
    <row r="2315" spans="1:2">
      <c r="A2315" s="535"/>
      <c r="B2315" s="535"/>
    </row>
    <row r="2316" spans="1:2">
      <c r="A2316" s="535"/>
      <c r="B2316" s="535"/>
    </row>
    <row r="2317" spans="1:2">
      <c r="A2317" s="535"/>
      <c r="B2317" s="535"/>
    </row>
    <row r="2318" spans="1:2">
      <c r="A2318" s="535"/>
      <c r="B2318" s="535"/>
    </row>
    <row r="2319" spans="1:2">
      <c r="A2319" s="535"/>
      <c r="B2319" s="535"/>
    </row>
    <row r="2320" spans="1:2">
      <c r="A2320" s="535"/>
      <c r="B2320" s="535"/>
    </row>
    <row r="2321" spans="1:2">
      <c r="A2321" s="535"/>
      <c r="B2321" s="535"/>
    </row>
    <row r="2322" spans="1:2">
      <c r="A2322" s="535"/>
      <c r="B2322" s="535"/>
    </row>
    <row r="2323" spans="1:2">
      <c r="A2323" s="535"/>
      <c r="B2323" s="535"/>
    </row>
    <row r="2324" spans="1:2">
      <c r="A2324" s="535"/>
      <c r="B2324" s="535"/>
    </row>
    <row r="2325" spans="1:2">
      <c r="A2325" s="535"/>
      <c r="B2325" s="535"/>
    </row>
    <row r="2326" spans="1:2">
      <c r="A2326" s="535"/>
      <c r="B2326" s="535"/>
    </row>
    <row r="2327" spans="1:2">
      <c r="A2327" s="535"/>
      <c r="B2327" s="535"/>
    </row>
    <row r="2328" spans="1:2">
      <c r="A2328" s="535"/>
      <c r="B2328" s="535"/>
    </row>
    <row r="2329" spans="1:2">
      <c r="A2329" s="535"/>
      <c r="B2329" s="535"/>
    </row>
    <row r="2330" spans="1:2">
      <c r="A2330" s="535"/>
      <c r="B2330" s="535"/>
    </row>
    <row r="2331" spans="1:2">
      <c r="A2331" s="535"/>
      <c r="B2331" s="535"/>
    </row>
    <row r="2332" spans="1:2">
      <c r="A2332" s="535"/>
      <c r="B2332" s="535"/>
    </row>
    <row r="2333" spans="1:2">
      <c r="A2333" s="535"/>
      <c r="B2333" s="535"/>
    </row>
    <row r="2334" spans="1:2">
      <c r="A2334" s="535"/>
      <c r="B2334" s="535"/>
    </row>
    <row r="2335" spans="1:2">
      <c r="A2335" s="535"/>
      <c r="B2335" s="535"/>
    </row>
    <row r="2336" spans="1:2">
      <c r="A2336" s="535"/>
      <c r="B2336" s="535"/>
    </row>
    <row r="2337" spans="1:2">
      <c r="A2337" s="535"/>
      <c r="B2337" s="535"/>
    </row>
    <row r="2338" spans="1:2">
      <c r="A2338" s="535"/>
      <c r="B2338" s="535"/>
    </row>
    <row r="2339" spans="1:2">
      <c r="A2339" s="535"/>
      <c r="B2339" s="535"/>
    </row>
    <row r="2340" spans="1:2">
      <c r="A2340" s="535"/>
      <c r="B2340" s="535"/>
    </row>
    <row r="2341" spans="1:2">
      <c r="A2341" s="535"/>
      <c r="B2341" s="535"/>
    </row>
    <row r="2342" spans="1:2">
      <c r="A2342" s="535"/>
      <c r="B2342" s="535"/>
    </row>
    <row r="2343" spans="1:2">
      <c r="A2343" s="535"/>
      <c r="B2343" s="535"/>
    </row>
    <row r="2344" spans="1:2">
      <c r="A2344" s="535"/>
      <c r="B2344" s="535"/>
    </row>
    <row r="2345" spans="1:2">
      <c r="A2345" s="535"/>
      <c r="B2345" s="535"/>
    </row>
    <row r="2346" spans="1:2">
      <c r="A2346" s="535"/>
      <c r="B2346" s="535"/>
    </row>
    <row r="2347" spans="1:2">
      <c r="A2347" s="535"/>
      <c r="B2347" s="535"/>
    </row>
    <row r="2348" spans="1:2">
      <c r="A2348" s="535"/>
      <c r="B2348" s="535"/>
    </row>
    <row r="2349" spans="1:2">
      <c r="A2349" s="535"/>
      <c r="B2349" s="535"/>
    </row>
    <row r="2350" spans="1:2">
      <c r="A2350" s="535"/>
      <c r="B2350" s="535"/>
    </row>
    <row r="2351" spans="1:2">
      <c r="A2351" s="535"/>
      <c r="B2351" s="535"/>
    </row>
    <row r="2352" spans="1:2">
      <c r="A2352" s="535"/>
      <c r="B2352" s="535"/>
    </row>
    <row r="2353" spans="1:2">
      <c r="A2353" s="535"/>
      <c r="B2353" s="535"/>
    </row>
    <row r="2354" spans="1:2">
      <c r="A2354" s="535"/>
      <c r="B2354" s="535"/>
    </row>
    <row r="2355" spans="1:2">
      <c r="A2355" s="535"/>
      <c r="B2355" s="535"/>
    </row>
    <row r="2356" spans="1:2">
      <c r="A2356" s="535"/>
      <c r="B2356" s="535"/>
    </row>
    <row r="2357" spans="1:2">
      <c r="A2357" s="535"/>
      <c r="B2357" s="535"/>
    </row>
    <row r="2358" spans="1:2">
      <c r="A2358" s="535"/>
      <c r="B2358" s="535"/>
    </row>
    <row r="2359" spans="1:2">
      <c r="A2359" s="535"/>
      <c r="B2359" s="535"/>
    </row>
    <row r="2360" spans="1:2">
      <c r="A2360" s="535"/>
      <c r="B2360" s="535"/>
    </row>
    <row r="2361" spans="1:2">
      <c r="A2361" s="535"/>
      <c r="B2361" s="535"/>
    </row>
    <row r="2362" spans="1:2">
      <c r="A2362" s="535"/>
      <c r="B2362" s="535"/>
    </row>
    <row r="2363" spans="1:2">
      <c r="A2363" s="535"/>
      <c r="B2363" s="535"/>
    </row>
    <row r="2364" spans="1:2">
      <c r="A2364" s="535"/>
      <c r="B2364" s="535"/>
    </row>
    <row r="2365" spans="1:2">
      <c r="A2365" s="535"/>
      <c r="B2365" s="535"/>
    </row>
    <row r="2366" spans="1:2">
      <c r="A2366" s="535"/>
      <c r="B2366" s="535"/>
    </row>
    <row r="2367" spans="1:2">
      <c r="A2367" s="535"/>
      <c r="B2367" s="535"/>
    </row>
    <row r="2368" spans="1:2">
      <c r="A2368" s="535"/>
      <c r="B2368" s="535"/>
    </row>
    <row r="2369" spans="1:2">
      <c r="A2369" s="535"/>
      <c r="B2369" s="535"/>
    </row>
    <row r="2370" spans="1:2">
      <c r="A2370" s="535"/>
      <c r="B2370" s="535"/>
    </row>
    <row r="2371" spans="1:2">
      <c r="A2371" s="535"/>
      <c r="B2371" s="535"/>
    </row>
    <row r="2372" spans="1:2">
      <c r="A2372" s="535"/>
      <c r="B2372" s="535"/>
    </row>
    <row r="2373" spans="1:2">
      <c r="A2373" s="535"/>
      <c r="B2373" s="535"/>
    </row>
    <row r="2374" spans="1:2">
      <c r="A2374" s="535"/>
      <c r="B2374" s="535"/>
    </row>
    <row r="2375" spans="1:2">
      <c r="A2375" s="535"/>
      <c r="B2375" s="535"/>
    </row>
    <row r="2376" spans="1:2">
      <c r="A2376" s="535"/>
      <c r="B2376" s="535"/>
    </row>
    <row r="2377" spans="1:2">
      <c r="A2377" s="535"/>
      <c r="B2377" s="535"/>
    </row>
    <row r="2378" spans="1:2">
      <c r="A2378" s="535"/>
      <c r="B2378" s="535"/>
    </row>
    <row r="2379" spans="1:2">
      <c r="A2379" s="535"/>
      <c r="B2379" s="535"/>
    </row>
    <row r="2380" spans="1:2">
      <c r="A2380" s="535"/>
      <c r="B2380" s="535"/>
    </row>
    <row r="2381" spans="1:2">
      <c r="A2381" s="535"/>
      <c r="B2381" s="535"/>
    </row>
    <row r="2382" spans="1:2">
      <c r="A2382" s="535"/>
      <c r="B2382" s="535"/>
    </row>
    <row r="2383" spans="1:2">
      <c r="A2383" s="535"/>
      <c r="B2383" s="535"/>
    </row>
    <row r="2384" spans="1:2">
      <c r="A2384" s="535"/>
      <c r="B2384" s="535"/>
    </row>
    <row r="2385" spans="1:2">
      <c r="A2385" s="535"/>
      <c r="B2385" s="535"/>
    </row>
    <row r="2386" spans="1:2">
      <c r="A2386" s="535"/>
      <c r="B2386" s="535"/>
    </row>
    <row r="2387" spans="1:2">
      <c r="A2387" s="535"/>
      <c r="B2387" s="535"/>
    </row>
    <row r="2388" spans="1:2">
      <c r="A2388" s="535"/>
      <c r="B2388" s="535"/>
    </row>
    <row r="2389" spans="1:2">
      <c r="A2389" s="535"/>
      <c r="B2389" s="535"/>
    </row>
    <row r="2390" spans="1:2">
      <c r="A2390" s="535"/>
      <c r="B2390" s="535"/>
    </row>
    <row r="2391" spans="1:2">
      <c r="A2391" s="535"/>
      <c r="B2391" s="535"/>
    </row>
    <row r="2392" spans="1:2">
      <c r="A2392" s="535"/>
      <c r="B2392" s="535"/>
    </row>
    <row r="2393" spans="1:2">
      <c r="A2393" s="535"/>
      <c r="B2393" s="535"/>
    </row>
    <row r="2394" spans="1:2">
      <c r="A2394" s="535"/>
      <c r="B2394" s="535"/>
    </row>
    <row r="2395" spans="1:2">
      <c r="A2395" s="535"/>
      <c r="B2395" s="535"/>
    </row>
    <row r="2396" spans="1:2">
      <c r="A2396" s="535"/>
      <c r="B2396" s="535"/>
    </row>
    <row r="2397" spans="1:2">
      <c r="A2397" s="535"/>
      <c r="B2397" s="535"/>
    </row>
    <row r="2398" spans="1:2">
      <c r="A2398" s="535"/>
      <c r="B2398" s="535"/>
    </row>
    <row r="2399" spans="1:2">
      <c r="A2399" s="535"/>
      <c r="B2399" s="535"/>
    </row>
    <row r="2400" spans="1:2">
      <c r="A2400" s="535"/>
      <c r="B2400" s="535"/>
    </row>
    <row r="2401" spans="1:2">
      <c r="A2401" s="535"/>
      <c r="B2401" s="535"/>
    </row>
    <row r="2402" spans="1:2">
      <c r="A2402" s="535"/>
      <c r="B2402" s="535"/>
    </row>
    <row r="2403" spans="1:2">
      <c r="A2403" s="535"/>
      <c r="B2403" s="535"/>
    </row>
    <row r="2404" spans="1:2">
      <c r="A2404" s="535"/>
      <c r="B2404" s="535"/>
    </row>
    <row r="2405" spans="1:2">
      <c r="A2405" s="535"/>
      <c r="B2405" s="535"/>
    </row>
    <row r="2406" spans="1:2">
      <c r="A2406" s="535"/>
      <c r="B2406" s="535"/>
    </row>
    <row r="2407" spans="1:2">
      <c r="A2407" s="535"/>
      <c r="B2407" s="535"/>
    </row>
    <row r="2408" spans="1:2">
      <c r="A2408" s="535"/>
      <c r="B2408" s="535"/>
    </row>
    <row r="2409" spans="1:2">
      <c r="A2409" s="535"/>
      <c r="B2409" s="535"/>
    </row>
    <row r="2410" spans="1:2">
      <c r="A2410" s="535"/>
      <c r="B2410" s="535"/>
    </row>
    <row r="2411" spans="1:2">
      <c r="A2411" s="535"/>
      <c r="B2411" s="535"/>
    </row>
    <row r="2412" spans="1:2">
      <c r="A2412" s="535"/>
      <c r="B2412" s="535"/>
    </row>
    <row r="2413" spans="1:2">
      <c r="A2413" s="535"/>
      <c r="B2413" s="535"/>
    </row>
    <row r="2414" spans="1:2">
      <c r="A2414" s="535"/>
      <c r="B2414" s="535"/>
    </row>
    <row r="2415" spans="1:2">
      <c r="A2415" s="535"/>
      <c r="B2415" s="535"/>
    </row>
    <row r="2416" spans="1:2">
      <c r="A2416" s="535"/>
      <c r="B2416" s="535"/>
    </row>
    <row r="2417" spans="1:2">
      <c r="A2417" s="535"/>
      <c r="B2417" s="535"/>
    </row>
    <row r="2418" spans="1:2">
      <c r="A2418" s="535"/>
      <c r="B2418" s="535"/>
    </row>
    <row r="2419" spans="1:2">
      <c r="A2419" s="535"/>
      <c r="B2419" s="535"/>
    </row>
    <row r="2420" spans="1:2">
      <c r="A2420" s="535"/>
      <c r="B2420" s="535"/>
    </row>
    <row r="2421" spans="1:2">
      <c r="A2421" s="535"/>
      <c r="B2421" s="535"/>
    </row>
    <row r="2422" spans="1:2">
      <c r="A2422" s="535"/>
      <c r="B2422" s="535"/>
    </row>
    <row r="2423" spans="1:2">
      <c r="A2423" s="535"/>
      <c r="B2423" s="535"/>
    </row>
    <row r="2424" spans="1:2">
      <c r="A2424" s="535"/>
      <c r="B2424" s="535"/>
    </row>
    <row r="2425" spans="1:2">
      <c r="A2425" s="535"/>
      <c r="B2425" s="535"/>
    </row>
    <row r="2426" spans="1:2">
      <c r="A2426" s="535"/>
      <c r="B2426" s="535"/>
    </row>
    <row r="2427" spans="1:2">
      <c r="A2427" s="535"/>
      <c r="B2427" s="535"/>
    </row>
    <row r="2428" spans="1:2">
      <c r="A2428" s="535"/>
      <c r="B2428" s="535"/>
    </row>
    <row r="2429" spans="1:2">
      <c r="A2429" s="535"/>
      <c r="B2429" s="535"/>
    </row>
    <row r="2430" spans="1:2">
      <c r="A2430" s="535"/>
      <c r="B2430" s="535"/>
    </row>
    <row r="2431" spans="1:2">
      <c r="A2431" s="535"/>
      <c r="B2431" s="535"/>
    </row>
    <row r="2432" spans="1:2">
      <c r="A2432" s="535"/>
      <c r="B2432" s="535"/>
    </row>
    <row r="2433" spans="1:2">
      <c r="A2433" s="535"/>
      <c r="B2433" s="535"/>
    </row>
    <row r="2434" spans="1:2">
      <c r="A2434" s="535"/>
      <c r="B2434" s="535"/>
    </row>
    <row r="2435" spans="1:2">
      <c r="A2435" s="535"/>
      <c r="B2435" s="535"/>
    </row>
    <row r="2436" spans="1:2">
      <c r="A2436" s="535"/>
      <c r="B2436" s="535"/>
    </row>
    <row r="2437" spans="1:2">
      <c r="A2437" s="535"/>
      <c r="B2437" s="535"/>
    </row>
    <row r="2438" spans="1:2">
      <c r="A2438" s="535"/>
      <c r="B2438" s="535"/>
    </row>
    <row r="2439" spans="1:2">
      <c r="A2439" s="535"/>
      <c r="B2439" s="535"/>
    </row>
    <row r="2440" spans="1:2">
      <c r="A2440" s="535"/>
      <c r="B2440" s="535"/>
    </row>
    <row r="2441" spans="1:2">
      <c r="A2441" s="535"/>
      <c r="B2441" s="535"/>
    </row>
    <row r="2442" spans="1:2">
      <c r="A2442" s="535"/>
      <c r="B2442" s="535"/>
    </row>
    <row r="2443" spans="1:2">
      <c r="A2443" s="535"/>
      <c r="B2443" s="535"/>
    </row>
    <row r="2444" spans="1:2">
      <c r="A2444" s="535"/>
      <c r="B2444" s="535"/>
    </row>
    <row r="2445" spans="1:2">
      <c r="A2445" s="535"/>
      <c r="B2445" s="535"/>
    </row>
    <row r="2446" spans="1:2">
      <c r="A2446" s="535"/>
      <c r="B2446" s="535"/>
    </row>
    <row r="2447" spans="1:2">
      <c r="A2447" s="535"/>
      <c r="B2447" s="535"/>
    </row>
    <row r="2448" spans="1:2">
      <c r="A2448" s="535"/>
      <c r="B2448" s="535"/>
    </row>
    <row r="2449" spans="1:2">
      <c r="A2449" s="535"/>
      <c r="B2449" s="535"/>
    </row>
    <row r="2450" spans="1:2">
      <c r="A2450" s="535"/>
      <c r="B2450" s="535"/>
    </row>
    <row r="2451" spans="1:2">
      <c r="A2451" s="535"/>
      <c r="B2451" s="535"/>
    </row>
    <row r="2452" spans="1:2">
      <c r="A2452" s="535"/>
      <c r="B2452" s="535"/>
    </row>
    <row r="2453" spans="1:2">
      <c r="A2453" s="535"/>
      <c r="B2453" s="535"/>
    </row>
    <row r="2454" spans="1:2">
      <c r="A2454" s="535"/>
      <c r="B2454" s="535"/>
    </row>
    <row r="2455" spans="1:2">
      <c r="A2455" s="535"/>
      <c r="B2455" s="535"/>
    </row>
    <row r="2456" spans="1:2">
      <c r="A2456" s="535"/>
      <c r="B2456" s="535"/>
    </row>
    <row r="2457" spans="1:2">
      <c r="A2457" s="535"/>
      <c r="B2457" s="535"/>
    </row>
    <row r="2458" spans="1:2">
      <c r="A2458" s="535"/>
      <c r="B2458" s="535"/>
    </row>
    <row r="2459" spans="1:2">
      <c r="A2459" s="535"/>
      <c r="B2459" s="535"/>
    </row>
    <row r="2460" spans="1:2">
      <c r="A2460" s="535"/>
      <c r="B2460" s="535"/>
    </row>
    <row r="2461" spans="1:2">
      <c r="A2461" s="535"/>
      <c r="B2461" s="535"/>
    </row>
    <row r="2462" spans="1:2">
      <c r="A2462" s="535"/>
      <c r="B2462" s="535"/>
    </row>
    <row r="2463" spans="1:2">
      <c r="A2463" s="535"/>
      <c r="B2463" s="535"/>
    </row>
    <row r="2464" spans="1:2">
      <c r="A2464" s="535"/>
      <c r="B2464" s="535"/>
    </row>
    <row r="2465" spans="1:2">
      <c r="A2465" s="535"/>
      <c r="B2465" s="535"/>
    </row>
    <row r="2466" spans="1:2">
      <c r="A2466" s="535"/>
      <c r="B2466" s="535"/>
    </row>
    <row r="2467" spans="1:2">
      <c r="A2467" s="535"/>
      <c r="B2467" s="535"/>
    </row>
    <row r="2468" spans="1:2">
      <c r="A2468" s="535"/>
      <c r="B2468" s="535"/>
    </row>
    <row r="2469" spans="1:2">
      <c r="A2469" s="535"/>
      <c r="B2469" s="535"/>
    </row>
    <row r="2470" spans="1:2">
      <c r="A2470" s="535"/>
      <c r="B2470" s="535"/>
    </row>
    <row r="2471" spans="1:2">
      <c r="A2471" s="535"/>
      <c r="B2471" s="535"/>
    </row>
    <row r="2472" spans="1:2">
      <c r="A2472" s="535"/>
      <c r="B2472" s="535"/>
    </row>
    <row r="2473" spans="1:2">
      <c r="A2473" s="535"/>
      <c r="B2473" s="535"/>
    </row>
    <row r="2474" spans="1:2">
      <c r="A2474" s="535"/>
      <c r="B2474" s="535"/>
    </row>
    <row r="2475" spans="1:2">
      <c r="A2475" s="535"/>
      <c r="B2475" s="535"/>
    </row>
    <row r="2476" spans="1:2">
      <c r="A2476" s="535"/>
      <c r="B2476" s="535"/>
    </row>
    <row r="2477" spans="1:2">
      <c r="A2477" s="535"/>
      <c r="B2477" s="535"/>
    </row>
    <row r="2478" spans="1:2">
      <c r="A2478" s="535"/>
      <c r="B2478" s="535"/>
    </row>
    <row r="2479" spans="1:2">
      <c r="A2479" s="535"/>
      <c r="B2479" s="535"/>
    </row>
    <row r="2480" spans="1:2">
      <c r="A2480" s="535"/>
      <c r="B2480" s="535"/>
    </row>
    <row r="2481" spans="1:2">
      <c r="A2481" s="535"/>
      <c r="B2481" s="535"/>
    </row>
    <row r="2482" spans="1:2">
      <c r="A2482" s="535"/>
      <c r="B2482" s="535"/>
    </row>
    <row r="2483" spans="1:2">
      <c r="A2483" s="535"/>
      <c r="B2483" s="535"/>
    </row>
    <row r="2484" spans="1:2">
      <c r="A2484" s="535"/>
      <c r="B2484" s="535"/>
    </row>
    <row r="2485" spans="1:2">
      <c r="A2485" s="535"/>
      <c r="B2485" s="535"/>
    </row>
    <row r="2486" spans="1:2">
      <c r="A2486" s="535"/>
      <c r="B2486" s="535"/>
    </row>
    <row r="2487" spans="1:2">
      <c r="A2487" s="535"/>
      <c r="B2487" s="535"/>
    </row>
    <row r="2488" spans="1:2">
      <c r="A2488" s="535"/>
      <c r="B2488" s="535"/>
    </row>
    <row r="2489" spans="1:2">
      <c r="A2489" s="535"/>
      <c r="B2489" s="535"/>
    </row>
    <row r="2490" spans="1:2">
      <c r="A2490" s="535"/>
      <c r="B2490" s="535"/>
    </row>
    <row r="2491" spans="1:2">
      <c r="A2491" s="535"/>
      <c r="B2491" s="535"/>
    </row>
    <row r="2492" spans="1:2">
      <c r="A2492" s="535"/>
      <c r="B2492" s="535"/>
    </row>
    <row r="2493" spans="1:2">
      <c r="A2493" s="535"/>
      <c r="B2493" s="535"/>
    </row>
    <row r="2494" spans="1:2">
      <c r="A2494" s="535"/>
      <c r="B2494" s="535"/>
    </row>
    <row r="2495" spans="1:2">
      <c r="A2495" s="535"/>
      <c r="B2495" s="535"/>
    </row>
    <row r="2496" spans="1:2">
      <c r="A2496" s="535"/>
      <c r="B2496" s="535"/>
    </row>
    <row r="2497" spans="1:2">
      <c r="A2497" s="535"/>
      <c r="B2497" s="535"/>
    </row>
    <row r="2498" spans="1:2">
      <c r="A2498" s="535"/>
      <c r="B2498" s="535"/>
    </row>
    <row r="2499" spans="1:2">
      <c r="A2499" s="535"/>
      <c r="B2499" s="535"/>
    </row>
    <row r="2500" spans="1:2">
      <c r="A2500" s="535"/>
      <c r="B2500" s="535"/>
    </row>
    <row r="2501" spans="1:2">
      <c r="A2501" s="535"/>
      <c r="B2501" s="535"/>
    </row>
    <row r="2502" spans="1:2">
      <c r="A2502" s="535"/>
      <c r="B2502" s="535"/>
    </row>
    <row r="2503" spans="1:2">
      <c r="A2503" s="535"/>
      <c r="B2503" s="535"/>
    </row>
    <row r="2504" spans="1:2">
      <c r="A2504" s="535"/>
      <c r="B2504" s="535"/>
    </row>
    <row r="2505" spans="1:2">
      <c r="A2505" s="535"/>
      <c r="B2505" s="535"/>
    </row>
    <row r="2506" spans="1:2">
      <c r="A2506" s="535"/>
      <c r="B2506" s="535"/>
    </row>
    <row r="2507" spans="1:2">
      <c r="A2507" s="535"/>
      <c r="B2507" s="535"/>
    </row>
    <row r="2508" spans="1:2">
      <c r="A2508" s="535"/>
      <c r="B2508" s="535"/>
    </row>
    <row r="2509" spans="1:2">
      <c r="A2509" s="535"/>
      <c r="B2509" s="535"/>
    </row>
    <row r="2510" spans="1:2">
      <c r="A2510" s="535"/>
      <c r="B2510" s="535"/>
    </row>
    <row r="2511" spans="1:2">
      <c r="A2511" s="535"/>
      <c r="B2511" s="535"/>
    </row>
    <row r="2512" spans="1:2">
      <c r="A2512" s="535"/>
      <c r="B2512" s="535"/>
    </row>
    <row r="2513" spans="1:2">
      <c r="A2513" s="535"/>
      <c r="B2513" s="535"/>
    </row>
    <row r="2514" spans="1:2">
      <c r="A2514" s="535"/>
      <c r="B2514" s="535"/>
    </row>
    <row r="2515" spans="1:2">
      <c r="A2515" s="535"/>
      <c r="B2515" s="535"/>
    </row>
    <row r="2516" spans="1:2">
      <c r="A2516" s="535"/>
      <c r="B2516" s="535"/>
    </row>
    <row r="2517" spans="1:2">
      <c r="A2517" s="535"/>
      <c r="B2517" s="535"/>
    </row>
    <row r="2518" spans="1:2">
      <c r="A2518" s="535"/>
      <c r="B2518" s="535"/>
    </row>
    <row r="2519" spans="1:2">
      <c r="A2519" s="535"/>
      <c r="B2519" s="535"/>
    </row>
    <row r="2520" spans="1:2">
      <c r="A2520" s="535"/>
      <c r="B2520" s="535"/>
    </row>
    <row r="2521" spans="1:2">
      <c r="A2521" s="535"/>
      <c r="B2521" s="535"/>
    </row>
    <row r="2522" spans="1:2">
      <c r="A2522" s="535"/>
      <c r="B2522" s="535"/>
    </row>
    <row r="2523" spans="1:2">
      <c r="A2523" s="535"/>
      <c r="B2523" s="535"/>
    </row>
    <row r="2524" spans="1:2">
      <c r="A2524" s="535"/>
      <c r="B2524" s="535"/>
    </row>
    <row r="2525" spans="1:2">
      <c r="A2525" s="535"/>
      <c r="B2525" s="535"/>
    </row>
    <row r="2526" spans="1:2">
      <c r="A2526" s="535"/>
      <c r="B2526" s="535"/>
    </row>
    <row r="2527" spans="1:2">
      <c r="A2527" s="535"/>
      <c r="B2527" s="535"/>
    </row>
    <row r="2528" spans="1:2">
      <c r="A2528" s="535"/>
      <c r="B2528" s="535"/>
    </row>
    <row r="2529" spans="1:2">
      <c r="A2529" s="535"/>
      <c r="B2529" s="535"/>
    </row>
    <row r="2530" spans="1:2">
      <c r="A2530" s="535"/>
      <c r="B2530" s="535"/>
    </row>
    <row r="2531" spans="1:2">
      <c r="A2531" s="535"/>
      <c r="B2531" s="535"/>
    </row>
    <row r="2532" spans="1:2">
      <c r="A2532" s="535"/>
      <c r="B2532" s="535"/>
    </row>
    <row r="2533" spans="1:2">
      <c r="A2533" s="535"/>
      <c r="B2533" s="535"/>
    </row>
    <row r="2534" spans="1:2">
      <c r="A2534" s="535"/>
      <c r="B2534" s="535"/>
    </row>
    <row r="2535" spans="1:2">
      <c r="A2535" s="535"/>
      <c r="B2535" s="535"/>
    </row>
    <row r="2536" spans="1:2">
      <c r="A2536" s="535"/>
      <c r="B2536" s="535"/>
    </row>
    <row r="2537" spans="1:2">
      <c r="A2537" s="535"/>
      <c r="B2537" s="535"/>
    </row>
    <row r="2538" spans="1:2">
      <c r="A2538" s="535"/>
      <c r="B2538" s="535"/>
    </row>
    <row r="2539" spans="1:2">
      <c r="A2539" s="535"/>
      <c r="B2539" s="535"/>
    </row>
    <row r="2540" spans="1:2">
      <c r="A2540" s="535"/>
      <c r="B2540" s="535"/>
    </row>
    <row r="2541" spans="1:2">
      <c r="A2541" s="535"/>
      <c r="B2541" s="535"/>
    </row>
    <row r="2542" spans="1:2">
      <c r="A2542" s="535"/>
      <c r="B2542" s="535"/>
    </row>
    <row r="2543" spans="1:2">
      <c r="A2543" s="535"/>
      <c r="B2543" s="535"/>
    </row>
    <row r="2544" spans="1:2">
      <c r="A2544" s="535"/>
      <c r="B2544" s="535"/>
    </row>
    <row r="2545" spans="1:2">
      <c r="A2545" s="535"/>
      <c r="B2545" s="535"/>
    </row>
    <row r="2546" spans="1:2">
      <c r="A2546" s="535"/>
      <c r="B2546" s="535"/>
    </row>
    <row r="2547" spans="1:2">
      <c r="A2547" s="535"/>
      <c r="B2547" s="535"/>
    </row>
    <row r="2548" spans="1:2">
      <c r="A2548" s="535"/>
      <c r="B2548" s="535"/>
    </row>
    <row r="2549" spans="1:2">
      <c r="A2549" s="535"/>
      <c r="B2549" s="535"/>
    </row>
    <row r="2550" spans="1:2">
      <c r="A2550" s="535"/>
      <c r="B2550" s="535"/>
    </row>
    <row r="2551" spans="1:2">
      <c r="A2551" s="535"/>
      <c r="B2551" s="535"/>
    </row>
    <row r="2552" spans="1:2">
      <c r="A2552" s="535"/>
      <c r="B2552" s="535"/>
    </row>
    <row r="2553" spans="1:2">
      <c r="A2553" s="535"/>
      <c r="B2553" s="535"/>
    </row>
    <row r="2554" spans="1:2">
      <c r="A2554" s="535"/>
      <c r="B2554" s="535"/>
    </row>
    <row r="2555" spans="1:2">
      <c r="A2555" s="535"/>
      <c r="B2555" s="535"/>
    </row>
    <row r="2556" spans="1:2">
      <c r="A2556" s="535"/>
      <c r="B2556" s="535"/>
    </row>
    <row r="2557" spans="1:2">
      <c r="A2557" s="535"/>
      <c r="B2557" s="535"/>
    </row>
    <row r="2558" spans="1:2">
      <c r="A2558" s="535"/>
      <c r="B2558" s="535"/>
    </row>
    <row r="2559" spans="1:2">
      <c r="A2559" s="535"/>
      <c r="B2559" s="535"/>
    </row>
    <row r="2560" spans="1:2">
      <c r="A2560" s="535"/>
      <c r="B2560" s="535"/>
    </row>
    <row r="2561" spans="1:2">
      <c r="A2561" s="535"/>
      <c r="B2561" s="535"/>
    </row>
    <row r="2562" spans="1:2">
      <c r="A2562" s="535"/>
      <c r="B2562" s="535"/>
    </row>
    <row r="2563" spans="1:2">
      <c r="A2563" s="535"/>
      <c r="B2563" s="535"/>
    </row>
    <row r="2564" spans="1:2">
      <c r="A2564" s="535"/>
      <c r="B2564" s="535"/>
    </row>
    <row r="2565" spans="1:2">
      <c r="A2565" s="535"/>
      <c r="B2565" s="535"/>
    </row>
    <row r="2566" spans="1:2">
      <c r="A2566" s="535"/>
      <c r="B2566" s="535"/>
    </row>
    <row r="2567" spans="1:2">
      <c r="A2567" s="535"/>
      <c r="B2567" s="535"/>
    </row>
    <row r="2568" spans="1:2">
      <c r="A2568" s="535"/>
      <c r="B2568" s="535"/>
    </row>
    <row r="2569" spans="1:2">
      <c r="A2569" s="535"/>
      <c r="B2569" s="535"/>
    </row>
    <row r="2570" spans="1:2">
      <c r="A2570" s="535"/>
      <c r="B2570" s="535"/>
    </row>
    <row r="2571" spans="1:2">
      <c r="A2571" s="535"/>
      <c r="B2571" s="535"/>
    </row>
    <row r="2572" spans="1:2">
      <c r="A2572" s="535"/>
      <c r="B2572" s="535"/>
    </row>
    <row r="2573" spans="1:2">
      <c r="A2573" s="535"/>
      <c r="B2573" s="535"/>
    </row>
    <row r="2574" spans="1:2">
      <c r="A2574" s="535"/>
      <c r="B2574" s="535"/>
    </row>
    <row r="2575" spans="1:2">
      <c r="A2575" s="535"/>
      <c r="B2575" s="535"/>
    </row>
    <row r="2576" spans="1:2">
      <c r="A2576" s="535"/>
      <c r="B2576" s="535"/>
    </row>
    <row r="2577" spans="1:2">
      <c r="A2577" s="535"/>
      <c r="B2577" s="535"/>
    </row>
    <row r="2578" spans="1:2">
      <c r="A2578" s="535"/>
      <c r="B2578" s="535"/>
    </row>
    <row r="2579" spans="1:2">
      <c r="A2579" s="535"/>
      <c r="B2579" s="535"/>
    </row>
    <row r="2580" spans="1:2">
      <c r="A2580" s="535"/>
      <c r="B2580" s="535"/>
    </row>
    <row r="2581" spans="1:2">
      <c r="A2581" s="535"/>
      <c r="B2581" s="535"/>
    </row>
    <row r="2582" spans="1:2">
      <c r="A2582" s="535"/>
      <c r="B2582" s="535"/>
    </row>
    <row r="2583" spans="1:2">
      <c r="A2583" s="535"/>
      <c r="B2583" s="535"/>
    </row>
    <row r="2584" spans="1:2">
      <c r="A2584" s="535"/>
      <c r="B2584" s="535"/>
    </row>
    <row r="2585" spans="1:2">
      <c r="A2585" s="535"/>
      <c r="B2585" s="535"/>
    </row>
    <row r="2586" spans="1:2">
      <c r="A2586" s="535"/>
      <c r="B2586" s="535"/>
    </row>
    <row r="2587" spans="1:2">
      <c r="A2587" s="535"/>
      <c r="B2587" s="535"/>
    </row>
    <row r="2588" spans="1:2">
      <c r="A2588" s="535"/>
      <c r="B2588" s="535"/>
    </row>
    <row r="2589" spans="1:2">
      <c r="A2589" s="535"/>
      <c r="B2589" s="535"/>
    </row>
    <row r="2590" spans="1:2">
      <c r="A2590" s="535"/>
      <c r="B2590" s="535"/>
    </row>
    <row r="2591" spans="1:2">
      <c r="A2591" s="535"/>
      <c r="B2591" s="535"/>
    </row>
    <row r="2592" spans="1:2">
      <c r="A2592" s="535"/>
      <c r="B2592" s="535"/>
    </row>
    <row r="2593" spans="1:2">
      <c r="A2593" s="535"/>
      <c r="B2593" s="535"/>
    </row>
    <row r="2594" spans="1:2">
      <c r="A2594" s="535"/>
      <c r="B2594" s="535"/>
    </row>
    <row r="2595" spans="1:2">
      <c r="A2595" s="535"/>
      <c r="B2595" s="535"/>
    </row>
    <row r="2596" spans="1:2">
      <c r="A2596" s="535"/>
      <c r="B2596" s="535"/>
    </row>
    <row r="2597" spans="1:2">
      <c r="A2597" s="535"/>
      <c r="B2597" s="535"/>
    </row>
    <row r="2598" spans="1:2">
      <c r="A2598" s="535"/>
      <c r="B2598" s="535"/>
    </row>
    <row r="2599" spans="1:2">
      <c r="A2599" s="535"/>
      <c r="B2599" s="535"/>
    </row>
    <row r="2600" spans="1:2">
      <c r="A2600" s="535"/>
      <c r="B2600" s="535"/>
    </row>
    <row r="2601" spans="1:2">
      <c r="A2601" s="535"/>
      <c r="B2601" s="535"/>
    </row>
    <row r="2602" spans="1:2">
      <c r="A2602" s="535"/>
      <c r="B2602" s="535"/>
    </row>
    <row r="2603" spans="1:2">
      <c r="A2603" s="535"/>
      <c r="B2603" s="535"/>
    </row>
    <row r="2604" spans="1:2">
      <c r="A2604" s="535"/>
      <c r="B2604" s="535"/>
    </row>
    <row r="2605" spans="1:2">
      <c r="A2605" s="535"/>
      <c r="B2605" s="535"/>
    </row>
    <row r="2606" spans="1:2">
      <c r="A2606" s="535"/>
      <c r="B2606" s="535"/>
    </row>
    <row r="2607" spans="1:2">
      <c r="A2607" s="535"/>
      <c r="B2607" s="535"/>
    </row>
    <row r="2608" spans="1:2">
      <c r="A2608" s="535"/>
      <c r="B2608" s="535"/>
    </row>
    <row r="2609" spans="1:2">
      <c r="A2609" s="535"/>
      <c r="B2609" s="535"/>
    </row>
    <row r="2610" spans="1:2">
      <c r="A2610" s="535"/>
      <c r="B2610" s="535"/>
    </row>
    <row r="2611" spans="1:2">
      <c r="A2611" s="535"/>
      <c r="B2611" s="535"/>
    </row>
    <row r="2612" spans="1:2">
      <c r="A2612" s="535"/>
      <c r="B2612" s="535"/>
    </row>
    <row r="2613" spans="1:2">
      <c r="A2613" s="535"/>
      <c r="B2613" s="535"/>
    </row>
    <row r="2614" spans="1:2">
      <c r="A2614" s="535"/>
      <c r="B2614" s="535"/>
    </row>
    <row r="2615" spans="1:2">
      <c r="A2615" s="535"/>
      <c r="B2615" s="535"/>
    </row>
    <row r="2616" spans="1:2">
      <c r="A2616" s="535"/>
      <c r="B2616" s="535"/>
    </row>
    <row r="2617" spans="1:2">
      <c r="A2617" s="535"/>
      <c r="B2617" s="535"/>
    </row>
    <row r="2618" spans="1:2">
      <c r="A2618" s="535"/>
      <c r="B2618" s="535"/>
    </row>
    <row r="2619" spans="1:2">
      <c r="A2619" s="535"/>
      <c r="B2619" s="535"/>
    </row>
    <row r="2620" spans="1:2">
      <c r="A2620" s="535"/>
      <c r="B2620" s="535"/>
    </row>
    <row r="2621" spans="1:2">
      <c r="A2621" s="535"/>
      <c r="B2621" s="535"/>
    </row>
    <row r="2622" spans="1:2">
      <c r="A2622" s="535"/>
      <c r="B2622" s="535"/>
    </row>
    <row r="2623" spans="1:2">
      <c r="A2623" s="535"/>
      <c r="B2623" s="535"/>
    </row>
    <row r="2624" spans="1:2">
      <c r="A2624" s="535"/>
      <c r="B2624" s="535"/>
    </row>
    <row r="2625" spans="1:2">
      <c r="A2625" s="535"/>
      <c r="B2625" s="535"/>
    </row>
    <row r="2626" spans="1:2">
      <c r="A2626" s="535"/>
      <c r="B2626" s="535"/>
    </row>
    <row r="2627" spans="1:2">
      <c r="A2627" s="535"/>
      <c r="B2627" s="535"/>
    </row>
    <row r="2628" spans="1:2">
      <c r="A2628" s="535"/>
      <c r="B2628" s="535"/>
    </row>
    <row r="2629" spans="1:2">
      <c r="A2629" s="535"/>
      <c r="B2629" s="535"/>
    </row>
    <row r="2630" spans="1:2">
      <c r="A2630" s="535"/>
      <c r="B2630" s="535"/>
    </row>
    <row r="2631" spans="1:2">
      <c r="A2631" s="535"/>
      <c r="B2631" s="535"/>
    </row>
    <row r="2632" spans="1:2">
      <c r="A2632" s="535"/>
      <c r="B2632" s="535"/>
    </row>
    <row r="2633" spans="1:2">
      <c r="A2633" s="535"/>
      <c r="B2633" s="535"/>
    </row>
    <row r="2634" spans="1:2">
      <c r="A2634" s="535"/>
      <c r="B2634" s="535"/>
    </row>
    <row r="2635" spans="1:2">
      <c r="A2635" s="535"/>
      <c r="B2635" s="535"/>
    </row>
    <row r="2636" spans="1:2">
      <c r="A2636" s="535"/>
      <c r="B2636" s="535"/>
    </row>
    <row r="2637" spans="1:2">
      <c r="A2637" s="535"/>
      <c r="B2637" s="535"/>
    </row>
    <row r="2638" spans="1:2">
      <c r="A2638" s="535"/>
      <c r="B2638" s="535"/>
    </row>
    <row r="2639" spans="1:2">
      <c r="A2639" s="535"/>
      <c r="B2639" s="535"/>
    </row>
    <row r="2640" spans="1:2">
      <c r="A2640" s="535"/>
      <c r="B2640" s="535"/>
    </row>
    <row r="2641" spans="1:2">
      <c r="A2641" s="535"/>
      <c r="B2641" s="535"/>
    </row>
    <row r="2642" spans="1:2">
      <c r="A2642" s="535"/>
      <c r="B2642" s="535"/>
    </row>
    <row r="2643" spans="1:2">
      <c r="A2643" s="535"/>
      <c r="B2643" s="535"/>
    </row>
    <row r="2644" spans="1:2">
      <c r="A2644" s="535"/>
      <c r="B2644" s="535"/>
    </row>
    <row r="2645" spans="1:2">
      <c r="A2645" s="535"/>
      <c r="B2645" s="535"/>
    </row>
    <row r="2646" spans="1:2">
      <c r="A2646" s="535"/>
      <c r="B2646" s="535"/>
    </row>
    <row r="2647" spans="1:2">
      <c r="A2647" s="535"/>
      <c r="B2647" s="535"/>
    </row>
    <row r="2648" spans="1:2">
      <c r="A2648" s="535"/>
      <c r="B2648" s="535"/>
    </row>
    <row r="2649" spans="1:2">
      <c r="A2649" s="535"/>
      <c r="B2649" s="535"/>
    </row>
    <row r="2650" spans="1:2">
      <c r="A2650" s="535"/>
      <c r="B2650" s="535"/>
    </row>
    <row r="2651" spans="1:2">
      <c r="A2651" s="535"/>
      <c r="B2651" s="535"/>
    </row>
    <row r="2652" spans="1:2">
      <c r="A2652" s="535"/>
      <c r="B2652" s="535"/>
    </row>
    <row r="2653" spans="1:2">
      <c r="A2653" s="535"/>
      <c r="B2653" s="535"/>
    </row>
    <row r="2654" spans="1:2">
      <c r="A2654" s="535"/>
      <c r="B2654" s="535"/>
    </row>
    <row r="2655" spans="1:2">
      <c r="A2655" s="535"/>
      <c r="B2655" s="535"/>
    </row>
    <row r="2656" spans="1:2">
      <c r="A2656" s="535"/>
      <c r="B2656" s="535"/>
    </row>
    <row r="2657" spans="1:2">
      <c r="A2657" s="535"/>
      <c r="B2657" s="535"/>
    </row>
    <row r="2658" spans="1:2">
      <c r="A2658" s="535"/>
      <c r="B2658" s="535"/>
    </row>
    <row r="2659" spans="1:2">
      <c r="A2659" s="535"/>
      <c r="B2659" s="535"/>
    </row>
    <row r="2660" spans="1:2">
      <c r="A2660" s="535"/>
      <c r="B2660" s="535"/>
    </row>
    <row r="2661" spans="1:2">
      <c r="A2661" s="535"/>
      <c r="B2661" s="535"/>
    </row>
    <row r="2662" spans="1:2">
      <c r="A2662" s="535"/>
      <c r="B2662" s="535"/>
    </row>
    <row r="2663" spans="1:2">
      <c r="A2663" s="535"/>
      <c r="B2663" s="535"/>
    </row>
    <row r="2664" spans="1:2">
      <c r="A2664" s="535"/>
      <c r="B2664" s="535"/>
    </row>
    <row r="2665" spans="1:2">
      <c r="A2665" s="535"/>
      <c r="B2665" s="535"/>
    </row>
    <row r="2666" spans="1:2">
      <c r="A2666" s="535"/>
      <c r="B2666" s="535"/>
    </row>
    <row r="2667" spans="1:2">
      <c r="A2667" s="535"/>
      <c r="B2667" s="535"/>
    </row>
    <row r="2668" spans="1:2">
      <c r="A2668" s="535"/>
      <c r="B2668" s="535"/>
    </row>
    <row r="2669" spans="1:2">
      <c r="A2669" s="535"/>
      <c r="B2669" s="535"/>
    </row>
    <row r="2670" spans="1:2">
      <c r="A2670" s="535"/>
      <c r="B2670" s="535"/>
    </row>
    <row r="2671" spans="1:2">
      <c r="A2671" s="535"/>
      <c r="B2671" s="535"/>
    </row>
    <row r="2672" spans="1:2">
      <c r="A2672" s="535"/>
      <c r="B2672" s="535"/>
    </row>
    <row r="2673" spans="1:2">
      <c r="A2673" s="535"/>
      <c r="B2673" s="535"/>
    </row>
    <row r="2674" spans="1:2">
      <c r="A2674" s="535"/>
      <c r="B2674" s="535"/>
    </row>
    <row r="2675" spans="1:2">
      <c r="A2675" s="535"/>
      <c r="B2675" s="535"/>
    </row>
    <row r="2676" spans="1:2">
      <c r="A2676" s="535"/>
      <c r="B2676" s="535"/>
    </row>
    <row r="2677" spans="1:2">
      <c r="A2677" s="535"/>
      <c r="B2677" s="535"/>
    </row>
    <row r="2678" spans="1:2">
      <c r="A2678" s="535"/>
      <c r="B2678" s="535"/>
    </row>
    <row r="2679" spans="1:2">
      <c r="A2679" s="535"/>
      <c r="B2679" s="535"/>
    </row>
    <row r="2680" spans="1:2">
      <c r="A2680" s="535"/>
      <c r="B2680" s="535"/>
    </row>
    <row r="2681" spans="1:2">
      <c r="A2681" s="535"/>
      <c r="B2681" s="535"/>
    </row>
    <row r="2682" spans="1:2">
      <c r="A2682" s="535"/>
      <c r="B2682" s="535"/>
    </row>
    <row r="2683" spans="1:2">
      <c r="A2683" s="535"/>
      <c r="B2683" s="535"/>
    </row>
    <row r="2684" spans="1:2">
      <c r="A2684" s="535"/>
      <c r="B2684" s="535"/>
    </row>
    <row r="2685" spans="1:2">
      <c r="A2685" s="535"/>
      <c r="B2685" s="535"/>
    </row>
    <row r="2686" spans="1:2">
      <c r="A2686" s="535"/>
      <c r="B2686" s="535"/>
    </row>
    <row r="2687" spans="1:2">
      <c r="A2687" s="535"/>
      <c r="B2687" s="535"/>
    </row>
    <row r="2688" spans="1:2">
      <c r="A2688" s="535"/>
      <c r="B2688" s="535"/>
    </row>
    <row r="2689" spans="1:2">
      <c r="A2689" s="535"/>
      <c r="B2689" s="535"/>
    </row>
    <row r="2690" spans="1:2">
      <c r="A2690" s="535"/>
      <c r="B2690" s="535"/>
    </row>
    <row r="2691" spans="1:2">
      <c r="A2691" s="535"/>
      <c r="B2691" s="535"/>
    </row>
    <row r="2692" spans="1:2">
      <c r="A2692" s="535"/>
      <c r="B2692" s="535"/>
    </row>
    <row r="2693" spans="1:2">
      <c r="A2693" s="535"/>
      <c r="B2693" s="535"/>
    </row>
    <row r="2694" spans="1:2">
      <c r="A2694" s="535"/>
      <c r="B2694" s="535"/>
    </row>
    <row r="2695" spans="1:2">
      <c r="A2695" s="535"/>
      <c r="B2695" s="535"/>
    </row>
    <row r="2696" spans="1:2">
      <c r="A2696" s="535"/>
      <c r="B2696" s="535"/>
    </row>
    <row r="2697" spans="1:2">
      <c r="A2697" s="535"/>
      <c r="B2697" s="535"/>
    </row>
    <row r="2698" spans="1:2">
      <c r="A2698" s="535"/>
      <c r="B2698" s="535"/>
    </row>
    <row r="2699" spans="1:2">
      <c r="A2699" s="535"/>
      <c r="B2699" s="535"/>
    </row>
    <row r="2700" spans="1:2">
      <c r="A2700" s="535"/>
      <c r="B2700" s="535"/>
    </row>
    <row r="2701" spans="1:2">
      <c r="A2701" s="535"/>
      <c r="B2701" s="535"/>
    </row>
    <row r="2702" spans="1:2">
      <c r="A2702" s="535"/>
      <c r="B2702" s="535"/>
    </row>
    <row r="2703" spans="1:2">
      <c r="A2703" s="535"/>
      <c r="B2703" s="535"/>
    </row>
    <row r="2704" spans="1:2">
      <c r="A2704" s="535"/>
      <c r="B2704" s="535"/>
    </row>
    <row r="2705" spans="1:2">
      <c r="A2705" s="535"/>
      <c r="B2705" s="535"/>
    </row>
    <row r="2706" spans="1:2">
      <c r="A2706" s="535"/>
      <c r="B2706" s="535"/>
    </row>
    <row r="2707" spans="1:2">
      <c r="A2707" s="535"/>
      <c r="B2707" s="535"/>
    </row>
    <row r="2708" spans="1:2">
      <c r="A2708" s="535"/>
      <c r="B2708" s="535"/>
    </row>
    <row r="2709" spans="1:2">
      <c r="A2709" s="535"/>
      <c r="B2709" s="535"/>
    </row>
    <row r="2710" spans="1:2">
      <c r="A2710" s="535"/>
      <c r="B2710" s="535"/>
    </row>
    <row r="2711" spans="1:2">
      <c r="A2711" s="535"/>
      <c r="B2711" s="535"/>
    </row>
    <row r="2712" spans="1:2">
      <c r="A2712" s="535"/>
      <c r="B2712" s="535"/>
    </row>
    <row r="2713" spans="1:2">
      <c r="A2713" s="535"/>
      <c r="B2713" s="535"/>
    </row>
    <row r="2714" spans="1:2">
      <c r="A2714" s="535"/>
      <c r="B2714" s="535"/>
    </row>
    <row r="2715" spans="1:2">
      <c r="A2715" s="535"/>
      <c r="B2715" s="535"/>
    </row>
    <row r="2716" spans="1:2">
      <c r="A2716" s="535"/>
      <c r="B2716" s="535"/>
    </row>
    <row r="2717" spans="1:2">
      <c r="A2717" s="535"/>
      <c r="B2717" s="535"/>
    </row>
    <row r="2718" spans="1:2">
      <c r="A2718" s="535"/>
      <c r="B2718" s="535"/>
    </row>
    <row r="2719" spans="1:2">
      <c r="A2719" s="535"/>
      <c r="B2719" s="535"/>
    </row>
    <row r="2720" spans="1:2">
      <c r="A2720" s="535"/>
      <c r="B2720" s="535"/>
    </row>
    <row r="2721" spans="1:2">
      <c r="A2721" s="535"/>
      <c r="B2721" s="535"/>
    </row>
    <row r="2722" spans="1:2">
      <c r="A2722" s="535"/>
      <c r="B2722" s="535"/>
    </row>
    <row r="2723" spans="1:2">
      <c r="A2723" s="535"/>
      <c r="B2723" s="535"/>
    </row>
    <row r="2724" spans="1:2">
      <c r="A2724" s="535"/>
      <c r="B2724" s="535"/>
    </row>
    <row r="2725" spans="1:2">
      <c r="A2725" s="535"/>
      <c r="B2725" s="535"/>
    </row>
    <row r="2726" spans="1:2">
      <c r="A2726" s="535"/>
      <c r="B2726" s="535"/>
    </row>
    <row r="2727" spans="1:2">
      <c r="A2727" s="535"/>
      <c r="B2727" s="535"/>
    </row>
    <row r="2728" spans="1:2">
      <c r="A2728" s="535"/>
      <c r="B2728" s="535"/>
    </row>
    <row r="2729" spans="1:2">
      <c r="A2729" s="535"/>
      <c r="B2729" s="535"/>
    </row>
    <row r="2730" spans="1:2">
      <c r="A2730" s="535"/>
      <c r="B2730" s="535"/>
    </row>
    <row r="2731" spans="1:2">
      <c r="A2731" s="535"/>
      <c r="B2731" s="535"/>
    </row>
    <row r="2732" spans="1:2">
      <c r="A2732" s="535"/>
      <c r="B2732" s="535"/>
    </row>
    <row r="2733" spans="1:2">
      <c r="A2733" s="535"/>
      <c r="B2733" s="535"/>
    </row>
    <row r="2734" spans="1:2">
      <c r="A2734" s="535"/>
      <c r="B2734" s="535"/>
    </row>
    <row r="2735" spans="1:2">
      <c r="A2735" s="535"/>
      <c r="B2735" s="535"/>
    </row>
    <row r="2736" spans="1:2">
      <c r="A2736" s="535"/>
      <c r="B2736" s="535"/>
    </row>
    <row r="2737" spans="1:2">
      <c r="A2737" s="535"/>
      <c r="B2737" s="535"/>
    </row>
    <row r="2738" spans="1:2">
      <c r="A2738" s="535"/>
      <c r="B2738" s="535"/>
    </row>
    <row r="2739" spans="1:2">
      <c r="A2739" s="535"/>
      <c r="B2739" s="535"/>
    </row>
    <row r="2740" spans="1:2">
      <c r="A2740" s="535"/>
      <c r="B2740" s="535"/>
    </row>
    <row r="2741" spans="1:2">
      <c r="A2741" s="535"/>
      <c r="B2741" s="535"/>
    </row>
    <row r="2742" spans="1:2">
      <c r="A2742" s="535"/>
      <c r="B2742" s="535"/>
    </row>
    <row r="2743" spans="1:2">
      <c r="A2743" s="535"/>
      <c r="B2743" s="535"/>
    </row>
    <row r="2744" spans="1:2">
      <c r="A2744" s="535"/>
      <c r="B2744" s="535"/>
    </row>
    <row r="2745" spans="1:2">
      <c r="A2745" s="535"/>
      <c r="B2745" s="535"/>
    </row>
    <row r="2746" spans="1:2">
      <c r="A2746" s="535"/>
      <c r="B2746" s="535"/>
    </row>
    <row r="2747" spans="1:2">
      <c r="A2747" s="535"/>
      <c r="B2747" s="535"/>
    </row>
    <row r="2748" spans="1:2">
      <c r="A2748" s="535"/>
      <c r="B2748" s="535"/>
    </row>
    <row r="2749" spans="1:2">
      <c r="A2749" s="535"/>
      <c r="B2749" s="535"/>
    </row>
    <row r="2750" spans="1:2">
      <c r="A2750" s="535"/>
      <c r="B2750" s="535"/>
    </row>
    <row r="2751" spans="1:2">
      <c r="A2751" s="535"/>
      <c r="B2751" s="535"/>
    </row>
    <row r="2752" spans="1:2">
      <c r="A2752" s="535"/>
      <c r="B2752" s="535"/>
    </row>
    <row r="2753" spans="1:2">
      <c r="A2753" s="535"/>
      <c r="B2753" s="535"/>
    </row>
    <row r="2754" spans="1:2">
      <c r="A2754" s="535"/>
      <c r="B2754" s="535"/>
    </row>
    <row r="2755" spans="1:2">
      <c r="A2755" s="535"/>
      <c r="B2755" s="535"/>
    </row>
    <row r="2756" spans="1:2">
      <c r="A2756" s="535"/>
      <c r="B2756" s="535"/>
    </row>
    <row r="2757" spans="1:2">
      <c r="A2757" s="535"/>
      <c r="B2757" s="535"/>
    </row>
    <row r="2758" spans="1:2">
      <c r="A2758" s="535"/>
      <c r="B2758" s="535"/>
    </row>
    <row r="2759" spans="1:2">
      <c r="A2759" s="535"/>
      <c r="B2759" s="535"/>
    </row>
    <row r="2760" spans="1:2">
      <c r="A2760" s="535"/>
      <c r="B2760" s="535"/>
    </row>
    <row r="2761" spans="1:2">
      <c r="A2761" s="535"/>
      <c r="B2761" s="535"/>
    </row>
    <row r="2762" spans="1:2">
      <c r="A2762" s="535"/>
      <c r="B2762" s="535"/>
    </row>
    <row r="2763" spans="1:2">
      <c r="A2763" s="535"/>
      <c r="B2763" s="535"/>
    </row>
    <row r="2764" spans="1:2">
      <c r="A2764" s="535"/>
      <c r="B2764" s="535"/>
    </row>
    <row r="2765" spans="1:2">
      <c r="A2765" s="535"/>
      <c r="B2765" s="535"/>
    </row>
    <row r="2766" spans="1:2">
      <c r="A2766" s="535"/>
      <c r="B2766" s="535"/>
    </row>
    <row r="2767" spans="1:2">
      <c r="A2767" s="535"/>
      <c r="B2767" s="535"/>
    </row>
    <row r="2768" spans="1:2">
      <c r="A2768" s="535"/>
      <c r="B2768" s="535"/>
    </row>
    <row r="2769" spans="1:2">
      <c r="A2769" s="535"/>
      <c r="B2769" s="535"/>
    </row>
    <row r="2770" spans="1:2">
      <c r="A2770" s="535"/>
      <c r="B2770" s="535"/>
    </row>
    <row r="2771" spans="1:2">
      <c r="A2771" s="535"/>
      <c r="B2771" s="535"/>
    </row>
    <row r="2772" spans="1:2">
      <c r="A2772" s="535"/>
      <c r="B2772" s="535"/>
    </row>
    <row r="2773" spans="1:2">
      <c r="A2773" s="535"/>
      <c r="B2773" s="535"/>
    </row>
    <row r="2774" spans="1:2">
      <c r="A2774" s="535"/>
      <c r="B2774" s="535"/>
    </row>
    <row r="2775" spans="1:2">
      <c r="A2775" s="535"/>
      <c r="B2775" s="535"/>
    </row>
    <row r="2776" spans="1:2">
      <c r="A2776" s="535"/>
      <c r="B2776" s="535"/>
    </row>
    <row r="2777" spans="1:2">
      <c r="A2777" s="535"/>
      <c r="B2777" s="535"/>
    </row>
    <row r="2778" spans="1:2">
      <c r="A2778" s="535"/>
      <c r="B2778" s="535"/>
    </row>
    <row r="2779" spans="1:2">
      <c r="A2779" s="535"/>
      <c r="B2779" s="535"/>
    </row>
    <row r="2780" spans="1:2">
      <c r="A2780" s="535"/>
      <c r="B2780" s="535"/>
    </row>
    <row r="2781" spans="1:2">
      <c r="A2781" s="535"/>
      <c r="B2781" s="535"/>
    </row>
    <row r="2782" spans="1:2">
      <c r="A2782" s="535"/>
      <c r="B2782" s="535"/>
    </row>
    <row r="2783" spans="1:2">
      <c r="A2783" s="535"/>
      <c r="B2783" s="535"/>
    </row>
    <row r="2784" spans="1:2">
      <c r="A2784" s="535"/>
      <c r="B2784" s="535"/>
    </row>
    <row r="2785" spans="1:2">
      <c r="A2785" s="535"/>
      <c r="B2785" s="535"/>
    </row>
    <row r="2786" spans="1:2">
      <c r="A2786" s="535"/>
      <c r="B2786" s="535"/>
    </row>
    <row r="2787" spans="1:2">
      <c r="A2787" s="535"/>
      <c r="B2787" s="535"/>
    </row>
    <row r="2788" spans="1:2">
      <c r="A2788" s="535"/>
      <c r="B2788" s="535"/>
    </row>
    <row r="2789" spans="1:2">
      <c r="A2789" s="535"/>
      <c r="B2789" s="535"/>
    </row>
    <row r="2790" spans="1:2">
      <c r="A2790" s="535"/>
      <c r="B2790" s="535"/>
    </row>
    <row r="2791" spans="1:2">
      <c r="A2791" s="535"/>
      <c r="B2791" s="535"/>
    </row>
    <row r="2792" spans="1:2">
      <c r="A2792" s="535"/>
      <c r="B2792" s="535"/>
    </row>
    <row r="2793" spans="1:2">
      <c r="A2793" s="535"/>
      <c r="B2793" s="535"/>
    </row>
    <row r="2794" spans="1:2">
      <c r="A2794" s="535"/>
      <c r="B2794" s="535"/>
    </row>
    <row r="2795" spans="1:2">
      <c r="A2795" s="535"/>
      <c r="B2795" s="535"/>
    </row>
    <row r="2796" spans="1:2">
      <c r="A2796" s="535"/>
      <c r="B2796" s="535"/>
    </row>
    <row r="2797" spans="1:2">
      <c r="A2797" s="535"/>
      <c r="B2797" s="535"/>
    </row>
    <row r="2798" spans="1:2">
      <c r="A2798" s="535"/>
      <c r="B2798" s="535"/>
    </row>
    <row r="2799" spans="1:2">
      <c r="A2799" s="535"/>
      <c r="B2799" s="535"/>
    </row>
    <row r="2800" spans="1:2">
      <c r="A2800" s="535"/>
      <c r="B2800" s="535"/>
    </row>
    <row r="2801" spans="1:2">
      <c r="A2801" s="535"/>
      <c r="B2801" s="535"/>
    </row>
    <row r="2802" spans="1:2">
      <c r="A2802" s="535"/>
      <c r="B2802" s="535"/>
    </row>
    <row r="2803" spans="1:2">
      <c r="A2803" s="535"/>
      <c r="B2803" s="535"/>
    </row>
    <row r="2804" spans="1:2">
      <c r="A2804" s="535"/>
      <c r="B2804" s="535"/>
    </row>
    <row r="2805" spans="1:2">
      <c r="A2805" s="535"/>
      <c r="B2805" s="535"/>
    </row>
    <row r="2806" spans="1:2">
      <c r="A2806" s="535"/>
      <c r="B2806" s="535"/>
    </row>
    <row r="2807" spans="1:2">
      <c r="A2807" s="535"/>
      <c r="B2807" s="535"/>
    </row>
    <row r="2808" spans="1:2">
      <c r="A2808" s="535"/>
      <c r="B2808" s="535"/>
    </row>
    <row r="2809" spans="1:2">
      <c r="A2809" s="535"/>
      <c r="B2809" s="535"/>
    </row>
    <row r="2810" spans="1:2">
      <c r="A2810" s="535"/>
      <c r="B2810" s="535"/>
    </row>
    <row r="2811" spans="1:2">
      <c r="A2811" s="535"/>
      <c r="B2811" s="535"/>
    </row>
    <row r="2812" spans="1:2">
      <c r="A2812" s="535"/>
      <c r="B2812" s="535"/>
    </row>
    <row r="2813" spans="1:2">
      <c r="A2813" s="535"/>
      <c r="B2813" s="535"/>
    </row>
    <row r="2814" spans="1:2">
      <c r="A2814" s="535"/>
      <c r="B2814" s="535"/>
    </row>
    <row r="2815" spans="1:2">
      <c r="A2815" s="535"/>
      <c r="B2815" s="535"/>
    </row>
    <row r="2816" spans="1:2">
      <c r="A2816" s="535"/>
      <c r="B2816" s="535"/>
    </row>
    <row r="2817" spans="1:2">
      <c r="A2817" s="535"/>
      <c r="B2817" s="535"/>
    </row>
    <row r="2818" spans="1:2">
      <c r="A2818" s="535"/>
      <c r="B2818" s="535"/>
    </row>
    <row r="2819" spans="1:2">
      <c r="A2819" s="535"/>
      <c r="B2819" s="535"/>
    </row>
    <row r="2820" spans="1:2">
      <c r="A2820" s="535"/>
      <c r="B2820" s="535"/>
    </row>
    <row r="2821" spans="1:2">
      <c r="A2821" s="535"/>
      <c r="B2821" s="535"/>
    </row>
    <row r="2822" spans="1:2">
      <c r="A2822" s="535"/>
      <c r="B2822" s="535"/>
    </row>
    <row r="2823" spans="1:2">
      <c r="A2823" s="535"/>
      <c r="B2823" s="535"/>
    </row>
    <row r="2824" spans="1:2">
      <c r="A2824" s="535"/>
      <c r="B2824" s="535"/>
    </row>
    <row r="2825" spans="1:2">
      <c r="A2825" s="535"/>
      <c r="B2825" s="535"/>
    </row>
    <row r="2826" spans="1:2">
      <c r="A2826" s="535"/>
      <c r="B2826" s="535"/>
    </row>
    <row r="2827" spans="1:2">
      <c r="A2827" s="535"/>
      <c r="B2827" s="535"/>
    </row>
    <row r="2828" spans="1:2">
      <c r="A2828" s="535"/>
      <c r="B2828" s="535"/>
    </row>
    <row r="2829" spans="1:2">
      <c r="A2829" s="535"/>
      <c r="B2829" s="535"/>
    </row>
    <row r="2830" spans="1:2">
      <c r="A2830" s="535"/>
      <c r="B2830" s="535"/>
    </row>
    <row r="2831" spans="1:2">
      <c r="A2831" s="535"/>
      <c r="B2831" s="535"/>
    </row>
    <row r="2832" spans="1:2">
      <c r="A2832" s="535"/>
      <c r="B2832" s="535"/>
    </row>
    <row r="2833" spans="1:2">
      <c r="A2833" s="535"/>
      <c r="B2833" s="535"/>
    </row>
    <row r="2834" spans="1:2">
      <c r="A2834" s="535"/>
      <c r="B2834" s="535"/>
    </row>
    <row r="2835" spans="1:2">
      <c r="A2835" s="535"/>
      <c r="B2835" s="535"/>
    </row>
    <row r="2836" spans="1:2">
      <c r="A2836" s="535"/>
      <c r="B2836" s="535"/>
    </row>
    <row r="2837" spans="1:2">
      <c r="A2837" s="535"/>
      <c r="B2837" s="535"/>
    </row>
    <row r="2838" spans="1:2">
      <c r="A2838" s="535"/>
      <c r="B2838" s="535"/>
    </row>
    <row r="2839" spans="1:2">
      <c r="A2839" s="535"/>
      <c r="B2839" s="535"/>
    </row>
    <row r="2840" spans="1:2">
      <c r="A2840" s="535"/>
      <c r="B2840" s="535"/>
    </row>
    <row r="2841" spans="1:2">
      <c r="A2841" s="535"/>
      <c r="B2841" s="535"/>
    </row>
    <row r="2842" spans="1:2">
      <c r="A2842" s="535"/>
      <c r="B2842" s="535"/>
    </row>
    <row r="2843" spans="1:2">
      <c r="A2843" s="535"/>
      <c r="B2843" s="535"/>
    </row>
    <row r="2844" spans="1:2">
      <c r="A2844" s="535"/>
      <c r="B2844" s="535"/>
    </row>
    <row r="2845" spans="1:2">
      <c r="A2845" s="535"/>
      <c r="B2845" s="535"/>
    </row>
    <row r="2846" spans="1:2">
      <c r="A2846" s="535"/>
      <c r="B2846" s="535"/>
    </row>
    <row r="2847" spans="1:2">
      <c r="A2847" s="535"/>
      <c r="B2847" s="535"/>
    </row>
    <row r="2848" spans="1:2">
      <c r="A2848" s="535"/>
      <c r="B2848" s="535"/>
    </row>
    <row r="2849" spans="1:2">
      <c r="A2849" s="535"/>
      <c r="B2849" s="535"/>
    </row>
    <row r="2850" spans="1:2">
      <c r="A2850" s="535"/>
      <c r="B2850" s="535"/>
    </row>
    <row r="2851" spans="1:2">
      <c r="A2851" s="535"/>
      <c r="B2851" s="535"/>
    </row>
    <row r="2852" spans="1:2">
      <c r="A2852" s="535"/>
      <c r="B2852" s="535"/>
    </row>
    <row r="2853" spans="1:2">
      <c r="A2853" s="535"/>
      <c r="B2853" s="535"/>
    </row>
    <row r="2854" spans="1:2">
      <c r="A2854" s="535"/>
      <c r="B2854" s="535"/>
    </row>
    <row r="2855" spans="1:2">
      <c r="A2855" s="535"/>
      <c r="B2855" s="535"/>
    </row>
    <row r="2856" spans="1:2">
      <c r="A2856" s="535"/>
      <c r="B2856" s="535"/>
    </row>
    <row r="2857" spans="1:2">
      <c r="A2857" s="535"/>
      <c r="B2857" s="535"/>
    </row>
    <row r="2858" spans="1:2">
      <c r="A2858" s="535"/>
      <c r="B2858" s="535"/>
    </row>
    <row r="2859" spans="1:2">
      <c r="A2859" s="535"/>
      <c r="B2859" s="535"/>
    </row>
    <row r="2860" spans="1:2">
      <c r="A2860" s="535"/>
      <c r="B2860" s="535"/>
    </row>
    <row r="2861" spans="1:2">
      <c r="A2861" s="535"/>
      <c r="B2861" s="535"/>
    </row>
    <row r="2862" spans="1:2">
      <c r="A2862" s="535"/>
      <c r="B2862" s="535"/>
    </row>
    <row r="2863" spans="1:2">
      <c r="A2863" s="535"/>
      <c r="B2863" s="535"/>
    </row>
    <row r="2864" spans="1:2">
      <c r="A2864" s="535"/>
      <c r="B2864" s="535"/>
    </row>
    <row r="2865" spans="1:2">
      <c r="A2865" s="535"/>
      <c r="B2865" s="535"/>
    </row>
    <row r="2866" spans="1:2">
      <c r="A2866" s="535"/>
      <c r="B2866" s="535"/>
    </row>
    <row r="2867" spans="1:2">
      <c r="A2867" s="535"/>
      <c r="B2867" s="535"/>
    </row>
    <row r="2868" spans="1:2">
      <c r="A2868" s="535"/>
      <c r="B2868" s="535"/>
    </row>
    <row r="2869" spans="1:2">
      <c r="A2869" s="535"/>
      <c r="B2869" s="535"/>
    </row>
    <row r="2870" spans="1:2">
      <c r="A2870" s="535"/>
      <c r="B2870" s="535"/>
    </row>
    <row r="2871" spans="1:2">
      <c r="A2871" s="535"/>
      <c r="B2871" s="535"/>
    </row>
    <row r="2872" spans="1:2">
      <c r="A2872" s="535"/>
      <c r="B2872" s="535"/>
    </row>
    <row r="2873" spans="1:2">
      <c r="A2873" s="535"/>
      <c r="B2873" s="535"/>
    </row>
    <row r="2874" spans="1:2">
      <c r="A2874" s="535"/>
      <c r="B2874" s="535"/>
    </row>
    <row r="2875" spans="1:2">
      <c r="A2875" s="535"/>
      <c r="B2875" s="535"/>
    </row>
    <row r="2876" spans="1:2">
      <c r="A2876" s="535"/>
      <c r="B2876" s="535"/>
    </row>
    <row r="2877" spans="1:2">
      <c r="A2877" s="535"/>
      <c r="B2877" s="535"/>
    </row>
    <row r="2878" spans="1:2">
      <c r="A2878" s="535"/>
      <c r="B2878" s="535"/>
    </row>
    <row r="2879" spans="1:2">
      <c r="A2879" s="535"/>
      <c r="B2879" s="535"/>
    </row>
    <row r="2880" spans="1:2">
      <c r="A2880" s="535"/>
      <c r="B2880" s="535"/>
    </row>
    <row r="2881" spans="1:2">
      <c r="A2881" s="535"/>
      <c r="B2881" s="535"/>
    </row>
    <row r="2882" spans="1:2">
      <c r="A2882" s="535"/>
      <c r="B2882" s="535"/>
    </row>
    <row r="2883" spans="1:2">
      <c r="A2883" s="535"/>
      <c r="B2883" s="535"/>
    </row>
    <row r="2884" spans="1:2">
      <c r="A2884" s="535"/>
      <c r="B2884" s="535"/>
    </row>
    <row r="2885" spans="1:2">
      <c r="A2885" s="535"/>
      <c r="B2885" s="535"/>
    </row>
    <row r="2886" spans="1:2">
      <c r="A2886" s="535"/>
      <c r="B2886" s="535"/>
    </row>
    <row r="2887" spans="1:2">
      <c r="A2887" s="535"/>
      <c r="B2887" s="535"/>
    </row>
    <row r="2888" spans="1:2">
      <c r="A2888" s="535"/>
      <c r="B2888" s="535"/>
    </row>
    <row r="2889" spans="1:2">
      <c r="A2889" s="535"/>
      <c r="B2889" s="535"/>
    </row>
    <row r="2890" spans="1:2">
      <c r="A2890" s="535"/>
      <c r="B2890" s="535"/>
    </row>
    <row r="2891" spans="1:2">
      <c r="A2891" s="535"/>
      <c r="B2891" s="535"/>
    </row>
    <row r="2892" spans="1:2">
      <c r="A2892" s="535"/>
      <c r="B2892" s="535"/>
    </row>
    <row r="2893" spans="1:2">
      <c r="A2893" s="535"/>
      <c r="B2893" s="535"/>
    </row>
    <row r="2894" spans="1:2">
      <c r="A2894" s="535"/>
      <c r="B2894" s="535"/>
    </row>
    <row r="2895" spans="1:2">
      <c r="A2895" s="535"/>
      <c r="B2895" s="535"/>
    </row>
    <row r="2896" spans="1:2">
      <c r="A2896" s="535"/>
      <c r="B2896" s="535"/>
    </row>
    <row r="2897" spans="1:2">
      <c r="A2897" s="535"/>
      <c r="B2897" s="535"/>
    </row>
    <row r="2898" spans="1:2">
      <c r="A2898" s="535"/>
      <c r="B2898" s="535"/>
    </row>
    <row r="2899" spans="1:2">
      <c r="A2899" s="535"/>
      <c r="B2899" s="535"/>
    </row>
    <row r="2900" spans="1:2">
      <c r="A2900" s="535"/>
      <c r="B2900" s="535"/>
    </row>
    <row r="2901" spans="1:2">
      <c r="A2901" s="535"/>
      <c r="B2901" s="535"/>
    </row>
    <row r="2902" spans="1:2">
      <c r="A2902" s="535"/>
      <c r="B2902" s="535"/>
    </row>
    <row r="2903" spans="1:2">
      <c r="A2903" s="535"/>
      <c r="B2903" s="535"/>
    </row>
    <row r="2904" spans="1:2">
      <c r="A2904" s="535"/>
      <c r="B2904" s="535"/>
    </row>
    <row r="2905" spans="1:2">
      <c r="A2905" s="535"/>
      <c r="B2905" s="535"/>
    </row>
    <row r="2906" spans="1:2">
      <c r="A2906" s="535"/>
      <c r="B2906" s="535"/>
    </row>
    <row r="2907" spans="1:2">
      <c r="A2907" s="535"/>
      <c r="B2907" s="535"/>
    </row>
    <row r="2908" spans="1:2">
      <c r="A2908" s="535"/>
      <c r="B2908" s="535"/>
    </row>
    <row r="2909" spans="1:2">
      <c r="A2909" s="535"/>
      <c r="B2909" s="535"/>
    </row>
    <row r="2910" spans="1:2">
      <c r="A2910" s="535"/>
      <c r="B2910" s="535"/>
    </row>
    <row r="2911" spans="1:2">
      <c r="A2911" s="535"/>
      <c r="B2911" s="535"/>
    </row>
    <row r="2912" spans="1:2">
      <c r="A2912" s="535"/>
      <c r="B2912" s="535"/>
    </row>
    <row r="2913" spans="1:2">
      <c r="A2913" s="535"/>
      <c r="B2913" s="535"/>
    </row>
    <row r="2914" spans="1:2">
      <c r="A2914" s="535"/>
      <c r="B2914" s="535"/>
    </row>
    <row r="2915" spans="1:2">
      <c r="A2915" s="535"/>
      <c r="B2915" s="535"/>
    </row>
    <row r="2916" spans="1:2">
      <c r="A2916" s="535"/>
      <c r="B2916" s="535"/>
    </row>
    <row r="2917" spans="1:2">
      <c r="A2917" s="535"/>
      <c r="B2917" s="535"/>
    </row>
    <row r="2918" spans="1:2">
      <c r="A2918" s="535"/>
      <c r="B2918" s="535"/>
    </row>
    <row r="2919" spans="1:2">
      <c r="A2919" s="535"/>
      <c r="B2919" s="535"/>
    </row>
    <row r="2920" spans="1:2">
      <c r="A2920" s="535"/>
      <c r="B2920" s="535"/>
    </row>
    <row r="2921" spans="1:2">
      <c r="A2921" s="535"/>
      <c r="B2921" s="535"/>
    </row>
    <row r="2922" spans="1:2">
      <c r="A2922" s="535"/>
      <c r="B2922" s="535"/>
    </row>
    <row r="2923" spans="1:2">
      <c r="A2923" s="535"/>
      <c r="B2923" s="535"/>
    </row>
    <row r="2924" spans="1:2">
      <c r="A2924" s="535"/>
      <c r="B2924" s="535"/>
    </row>
    <row r="2925" spans="1:2">
      <c r="A2925" s="535"/>
      <c r="B2925" s="535"/>
    </row>
    <row r="2926" spans="1:2">
      <c r="A2926" s="535"/>
      <c r="B2926" s="535"/>
    </row>
    <row r="2927" spans="1:2">
      <c r="A2927" s="535"/>
      <c r="B2927" s="535"/>
    </row>
    <row r="2928" spans="1:2">
      <c r="A2928" s="535"/>
      <c r="B2928" s="535"/>
    </row>
    <row r="2929" spans="1:2">
      <c r="A2929" s="535"/>
      <c r="B2929" s="535"/>
    </row>
    <row r="2930" spans="1:2">
      <c r="A2930" s="535"/>
      <c r="B2930" s="535"/>
    </row>
    <row r="2931" spans="1:2">
      <c r="A2931" s="535"/>
      <c r="B2931" s="535"/>
    </row>
    <row r="2932" spans="1:2">
      <c r="A2932" s="535"/>
      <c r="B2932" s="535"/>
    </row>
    <row r="2933" spans="1:2">
      <c r="A2933" s="535"/>
      <c r="B2933" s="535"/>
    </row>
    <row r="2934" spans="1:2">
      <c r="A2934" s="535"/>
      <c r="B2934" s="535"/>
    </row>
    <row r="2935" spans="1:2">
      <c r="A2935" s="535"/>
      <c r="B2935" s="535"/>
    </row>
    <row r="2936" spans="1:2">
      <c r="A2936" s="535"/>
      <c r="B2936" s="535"/>
    </row>
    <row r="2937" spans="1:2">
      <c r="A2937" s="535"/>
      <c r="B2937" s="535"/>
    </row>
    <row r="2938" spans="1:2">
      <c r="A2938" s="535"/>
      <c r="B2938" s="535"/>
    </row>
    <row r="2939" spans="1:2">
      <c r="A2939" s="535"/>
      <c r="B2939" s="535"/>
    </row>
    <row r="2940" spans="1:2">
      <c r="A2940" s="535"/>
      <c r="B2940" s="535"/>
    </row>
    <row r="2941" spans="1:2">
      <c r="A2941" s="535"/>
      <c r="B2941" s="535"/>
    </row>
    <row r="2942" spans="1:2">
      <c r="A2942" s="535"/>
      <c r="B2942" s="535"/>
    </row>
    <row r="2943" spans="1:2">
      <c r="A2943" s="535"/>
      <c r="B2943" s="535"/>
    </row>
    <row r="2944" spans="1:2">
      <c r="A2944" s="535"/>
      <c r="B2944" s="535"/>
    </row>
    <row r="2945" spans="1:2">
      <c r="A2945" s="535"/>
      <c r="B2945" s="535"/>
    </row>
    <row r="2946" spans="1:2">
      <c r="A2946" s="535"/>
      <c r="B2946" s="535"/>
    </row>
    <row r="2947" spans="1:2">
      <c r="A2947" s="535"/>
      <c r="B2947" s="535"/>
    </row>
    <row r="2948" spans="1:2">
      <c r="A2948" s="535"/>
      <c r="B2948" s="535"/>
    </row>
    <row r="2949" spans="1:2">
      <c r="A2949" s="535"/>
      <c r="B2949" s="535"/>
    </row>
    <row r="2950" spans="1:2">
      <c r="A2950" s="535"/>
      <c r="B2950" s="535"/>
    </row>
    <row r="2951" spans="1:2">
      <c r="A2951" s="535"/>
      <c r="B2951" s="535"/>
    </row>
    <row r="2952" spans="1:2">
      <c r="A2952" s="535"/>
      <c r="B2952" s="535"/>
    </row>
    <row r="2953" spans="1:2">
      <c r="A2953" s="535"/>
      <c r="B2953" s="535"/>
    </row>
    <row r="2954" spans="1:2">
      <c r="A2954" s="535"/>
      <c r="B2954" s="535"/>
    </row>
    <row r="2955" spans="1:2">
      <c r="A2955" s="535"/>
      <c r="B2955" s="535"/>
    </row>
    <row r="2956" spans="1:2">
      <c r="A2956" s="535"/>
      <c r="B2956" s="535"/>
    </row>
    <row r="2957" spans="1:2">
      <c r="A2957" s="535"/>
      <c r="B2957" s="535"/>
    </row>
    <row r="2958" spans="1:2">
      <c r="A2958" s="535"/>
      <c r="B2958" s="535"/>
    </row>
    <row r="2959" spans="1:2">
      <c r="A2959" s="535"/>
      <c r="B2959" s="535"/>
    </row>
    <row r="2960" spans="1:2">
      <c r="A2960" s="535"/>
      <c r="B2960" s="535"/>
    </row>
    <row r="2961" spans="1:2">
      <c r="A2961" s="535"/>
      <c r="B2961" s="535"/>
    </row>
    <row r="2962" spans="1:2">
      <c r="A2962" s="535"/>
      <c r="B2962" s="535"/>
    </row>
    <row r="2963" spans="1:2">
      <c r="A2963" s="535"/>
      <c r="B2963" s="535"/>
    </row>
    <row r="2964" spans="1:2">
      <c r="A2964" s="535"/>
      <c r="B2964" s="535"/>
    </row>
    <row r="2965" spans="1:2">
      <c r="A2965" s="535"/>
      <c r="B2965" s="535"/>
    </row>
    <row r="2966" spans="1:2">
      <c r="A2966" s="535"/>
      <c r="B2966" s="535"/>
    </row>
    <row r="2967" spans="1:2">
      <c r="A2967" s="535"/>
      <c r="B2967" s="535"/>
    </row>
    <row r="2968" spans="1:2">
      <c r="A2968" s="535"/>
      <c r="B2968" s="535"/>
    </row>
    <row r="2969" spans="1:2">
      <c r="A2969" s="535"/>
      <c r="B2969" s="535"/>
    </row>
    <row r="2970" spans="1:2">
      <c r="A2970" s="535"/>
      <c r="B2970" s="535"/>
    </row>
    <row r="2971" spans="1:2">
      <c r="A2971" s="535"/>
      <c r="B2971" s="535"/>
    </row>
    <row r="2972" spans="1:2">
      <c r="A2972" s="535"/>
      <c r="B2972" s="535"/>
    </row>
    <row r="2973" spans="1:2">
      <c r="A2973" s="535"/>
      <c r="B2973" s="535"/>
    </row>
    <row r="2974" spans="1:2">
      <c r="A2974" s="535"/>
      <c r="B2974" s="535"/>
    </row>
    <row r="2975" spans="1:2">
      <c r="A2975" s="535"/>
      <c r="B2975" s="535"/>
    </row>
    <row r="2976" spans="1:2">
      <c r="A2976" s="535"/>
      <c r="B2976" s="535"/>
    </row>
    <row r="2977" spans="1:2">
      <c r="A2977" s="535"/>
      <c r="B2977" s="535"/>
    </row>
    <row r="2978" spans="1:2">
      <c r="A2978" s="535"/>
      <c r="B2978" s="535"/>
    </row>
    <row r="2979" spans="1:2">
      <c r="A2979" s="535"/>
      <c r="B2979" s="535"/>
    </row>
    <row r="2980" spans="1:2">
      <c r="A2980" s="535"/>
      <c r="B2980" s="535"/>
    </row>
    <row r="2981" spans="1:2">
      <c r="A2981" s="535"/>
      <c r="B2981" s="535"/>
    </row>
    <row r="2982" spans="1:2">
      <c r="A2982" s="535"/>
      <c r="B2982" s="535"/>
    </row>
    <row r="2983" spans="1:2">
      <c r="A2983" s="535"/>
      <c r="B2983" s="535"/>
    </row>
    <row r="2984" spans="1:2">
      <c r="A2984" s="535"/>
      <c r="B2984" s="535"/>
    </row>
    <row r="2985" spans="1:2">
      <c r="A2985" s="535"/>
      <c r="B2985" s="535"/>
    </row>
    <row r="2986" spans="1:2">
      <c r="A2986" s="535"/>
      <c r="B2986" s="535"/>
    </row>
    <row r="2987" spans="1:2">
      <c r="A2987" s="535"/>
      <c r="B2987" s="535"/>
    </row>
    <row r="2988" spans="1:2">
      <c r="A2988" s="535"/>
      <c r="B2988" s="535"/>
    </row>
    <row r="2989" spans="1:2">
      <c r="A2989" s="535"/>
      <c r="B2989" s="535"/>
    </row>
    <row r="2990" spans="1:2">
      <c r="A2990" s="535"/>
      <c r="B2990" s="535"/>
    </row>
    <row r="2991" spans="1:2">
      <c r="A2991" s="535"/>
      <c r="B2991" s="535"/>
    </row>
    <row r="2992" spans="1:2">
      <c r="A2992" s="535"/>
      <c r="B2992" s="535"/>
    </row>
    <row r="2993" spans="1:2">
      <c r="A2993" s="535"/>
      <c r="B2993" s="535"/>
    </row>
    <row r="2994" spans="1:2">
      <c r="A2994" s="535"/>
      <c r="B2994" s="535"/>
    </row>
    <row r="2995" spans="1:2">
      <c r="A2995" s="535"/>
      <c r="B2995" s="535"/>
    </row>
    <row r="2996" spans="1:2">
      <c r="A2996" s="535"/>
      <c r="B2996" s="535"/>
    </row>
    <row r="2997" spans="1:2">
      <c r="A2997" s="535"/>
      <c r="B2997" s="535"/>
    </row>
    <row r="2998" spans="1:2">
      <c r="A2998" s="535"/>
      <c r="B2998" s="535"/>
    </row>
    <row r="2999" spans="1:2">
      <c r="A2999" s="535"/>
      <c r="B2999" s="535"/>
    </row>
    <row r="3000" spans="1:2">
      <c r="A3000" s="535"/>
      <c r="B3000" s="535"/>
    </row>
    <row r="3001" spans="1:2">
      <c r="A3001" s="535"/>
      <c r="B3001" s="535"/>
    </row>
    <row r="3002" spans="1:2">
      <c r="A3002" s="535"/>
      <c r="B3002" s="535"/>
    </row>
    <row r="3003" spans="1:2">
      <c r="A3003" s="535"/>
      <c r="B3003" s="535"/>
    </row>
    <row r="3004" spans="1:2">
      <c r="A3004" s="535"/>
      <c r="B3004" s="535"/>
    </row>
    <row r="3005" spans="1:2">
      <c r="A3005" s="535"/>
      <c r="B3005" s="535"/>
    </row>
    <row r="3006" spans="1:2">
      <c r="A3006" s="535"/>
      <c r="B3006" s="535"/>
    </row>
    <row r="3007" spans="1:2">
      <c r="A3007" s="535"/>
      <c r="B3007" s="535"/>
    </row>
    <row r="3008" spans="1:2">
      <c r="A3008" s="535"/>
      <c r="B3008" s="535"/>
    </row>
    <row r="3009" spans="1:2">
      <c r="A3009" s="535"/>
      <c r="B3009" s="535"/>
    </row>
    <row r="3010" spans="1:2">
      <c r="A3010" s="535"/>
      <c r="B3010" s="535"/>
    </row>
    <row r="3011" spans="1:2">
      <c r="A3011" s="535"/>
      <c r="B3011" s="535"/>
    </row>
    <row r="3012" spans="1:2">
      <c r="A3012" s="535"/>
      <c r="B3012" s="535"/>
    </row>
    <row r="3013" spans="1:2">
      <c r="A3013" s="535"/>
      <c r="B3013" s="535"/>
    </row>
    <row r="3014" spans="1:2">
      <c r="A3014" s="535"/>
      <c r="B3014" s="535"/>
    </row>
    <row r="3015" spans="1:2">
      <c r="A3015" s="535"/>
      <c r="B3015" s="535"/>
    </row>
    <row r="3016" spans="1:2">
      <c r="A3016" s="535"/>
      <c r="B3016" s="535"/>
    </row>
    <row r="3017" spans="1:2">
      <c r="A3017" s="535"/>
      <c r="B3017" s="535"/>
    </row>
    <row r="3018" spans="1:2">
      <c r="A3018" s="535"/>
      <c r="B3018" s="535"/>
    </row>
    <row r="3019" spans="1:2">
      <c r="A3019" s="535"/>
      <c r="B3019" s="535"/>
    </row>
    <row r="3020" spans="1:2">
      <c r="A3020" s="535"/>
      <c r="B3020" s="535"/>
    </row>
    <row r="3021" spans="1:2">
      <c r="A3021" s="535"/>
      <c r="B3021" s="535"/>
    </row>
    <row r="3022" spans="1:2">
      <c r="A3022" s="535"/>
      <c r="B3022" s="535"/>
    </row>
    <row r="3023" spans="1:2">
      <c r="A3023" s="535"/>
      <c r="B3023" s="535"/>
    </row>
    <row r="3024" spans="1:2">
      <c r="A3024" s="535"/>
      <c r="B3024" s="535"/>
    </row>
    <row r="3025" spans="1:2">
      <c r="A3025" s="535"/>
      <c r="B3025" s="535"/>
    </row>
    <row r="3026" spans="1:2">
      <c r="A3026" s="535"/>
      <c r="B3026" s="535"/>
    </row>
    <row r="3027" spans="1:2">
      <c r="A3027" s="535"/>
      <c r="B3027" s="535"/>
    </row>
    <row r="3028" spans="1:2">
      <c r="A3028" s="535"/>
      <c r="B3028" s="535"/>
    </row>
    <row r="3029" spans="1:2">
      <c r="A3029" s="535"/>
      <c r="B3029" s="535"/>
    </row>
    <row r="3030" spans="1:2">
      <c r="A3030" s="535"/>
      <c r="B3030" s="535"/>
    </row>
    <row r="3031" spans="1:2">
      <c r="A3031" s="535"/>
      <c r="B3031" s="535"/>
    </row>
    <row r="3032" spans="1:2">
      <c r="A3032" s="535"/>
      <c r="B3032" s="535"/>
    </row>
    <row r="3033" spans="1:2">
      <c r="A3033" s="535"/>
      <c r="B3033" s="535"/>
    </row>
    <row r="3034" spans="1:2">
      <c r="A3034" s="535"/>
      <c r="B3034" s="535"/>
    </row>
    <row r="3035" spans="1:2">
      <c r="A3035" s="535"/>
      <c r="B3035" s="535"/>
    </row>
    <row r="3036" spans="1:2">
      <c r="A3036" s="535"/>
      <c r="B3036" s="535"/>
    </row>
    <row r="3037" spans="1:2">
      <c r="A3037" s="535"/>
      <c r="B3037" s="535"/>
    </row>
    <row r="3038" spans="1:2">
      <c r="A3038" s="535"/>
      <c r="B3038" s="535"/>
    </row>
    <row r="3039" spans="1:2">
      <c r="A3039" s="535"/>
      <c r="B3039" s="535"/>
    </row>
    <row r="3040" spans="1:2">
      <c r="A3040" s="535"/>
      <c r="B3040" s="535"/>
    </row>
    <row r="3041" spans="1:2">
      <c r="A3041" s="535"/>
      <c r="B3041" s="535"/>
    </row>
    <row r="3042" spans="1:2">
      <c r="A3042" s="535"/>
      <c r="B3042" s="535"/>
    </row>
    <row r="3043" spans="1:2">
      <c r="A3043" s="535"/>
      <c r="B3043" s="535"/>
    </row>
    <row r="3044" spans="1:2">
      <c r="A3044" s="535"/>
      <c r="B3044" s="535"/>
    </row>
    <row r="3045" spans="1:2">
      <c r="A3045" s="535"/>
      <c r="B3045" s="535"/>
    </row>
    <row r="3046" spans="1:2">
      <c r="A3046" s="535"/>
      <c r="B3046" s="535"/>
    </row>
    <row r="3047" spans="1:2">
      <c r="A3047" s="535"/>
      <c r="B3047" s="535"/>
    </row>
    <row r="3048" spans="1:2">
      <c r="A3048" s="535"/>
      <c r="B3048" s="535"/>
    </row>
    <row r="3049" spans="1:2">
      <c r="A3049" s="535"/>
      <c r="B3049" s="535"/>
    </row>
    <row r="3050" spans="1:2">
      <c r="A3050" s="535"/>
      <c r="B3050" s="535"/>
    </row>
    <row r="3051" spans="1:2">
      <c r="A3051" s="535"/>
      <c r="B3051" s="535"/>
    </row>
    <row r="3052" spans="1:2">
      <c r="A3052" s="535"/>
      <c r="B3052" s="535"/>
    </row>
    <row r="3053" spans="1:2">
      <c r="A3053" s="535"/>
      <c r="B3053" s="535"/>
    </row>
    <row r="3054" spans="1:2">
      <c r="A3054" s="535"/>
      <c r="B3054" s="535"/>
    </row>
    <row r="3055" spans="1:2">
      <c r="A3055" s="535"/>
      <c r="B3055" s="535"/>
    </row>
    <row r="3056" spans="1:2">
      <c r="A3056" s="535"/>
      <c r="B3056" s="535"/>
    </row>
    <row r="3057" spans="1:2">
      <c r="A3057" s="535"/>
      <c r="B3057" s="535"/>
    </row>
    <row r="3058" spans="1:2">
      <c r="A3058" s="535"/>
      <c r="B3058" s="535"/>
    </row>
    <row r="3059" spans="1:2">
      <c r="A3059" s="535"/>
      <c r="B3059" s="535"/>
    </row>
    <row r="3060" spans="1:2">
      <c r="A3060" s="535"/>
      <c r="B3060" s="535"/>
    </row>
    <row r="3061" spans="1:2">
      <c r="A3061" s="535"/>
      <c r="B3061" s="535"/>
    </row>
    <row r="3062" spans="1:2">
      <c r="A3062" s="535"/>
      <c r="B3062" s="535"/>
    </row>
    <row r="3063" spans="1:2">
      <c r="A3063" s="535"/>
      <c r="B3063" s="535"/>
    </row>
    <row r="3064" spans="1:2">
      <c r="A3064" s="535"/>
      <c r="B3064" s="535"/>
    </row>
    <row r="3065" spans="1:2">
      <c r="A3065" s="535"/>
      <c r="B3065" s="535"/>
    </row>
    <row r="3066" spans="1:2">
      <c r="A3066" s="535"/>
      <c r="B3066" s="535"/>
    </row>
    <row r="3067" spans="1:2">
      <c r="A3067" s="535"/>
      <c r="B3067" s="535"/>
    </row>
    <row r="3068" spans="1:2">
      <c r="A3068" s="535"/>
      <c r="B3068" s="535"/>
    </row>
    <row r="3069" spans="1:2">
      <c r="A3069" s="535"/>
      <c r="B3069" s="535"/>
    </row>
    <row r="3070" spans="1:2">
      <c r="A3070" s="535"/>
      <c r="B3070" s="535"/>
    </row>
    <row r="3071" spans="1:2">
      <c r="A3071" s="535"/>
      <c r="B3071" s="535"/>
    </row>
    <row r="3072" spans="1:2">
      <c r="A3072" s="535"/>
      <c r="B3072" s="535"/>
    </row>
    <row r="3073" spans="1:2">
      <c r="A3073" s="535"/>
      <c r="B3073" s="535"/>
    </row>
    <row r="3074" spans="1:2">
      <c r="A3074" s="535"/>
      <c r="B3074" s="535"/>
    </row>
    <row r="3075" spans="1:2">
      <c r="A3075" s="535"/>
      <c r="B3075" s="535"/>
    </row>
    <row r="3076" spans="1:2">
      <c r="A3076" s="535"/>
      <c r="B3076" s="535"/>
    </row>
    <row r="3077" spans="1:2">
      <c r="A3077" s="535"/>
      <c r="B3077" s="535"/>
    </row>
    <row r="3078" spans="1:2">
      <c r="A3078" s="535"/>
      <c r="B3078" s="535"/>
    </row>
    <row r="3079" spans="1:2">
      <c r="A3079" s="535"/>
      <c r="B3079" s="535"/>
    </row>
    <row r="3080" spans="1:2">
      <c r="A3080" s="535"/>
      <c r="B3080" s="535"/>
    </row>
    <row r="3081" spans="1:2">
      <c r="A3081" s="535"/>
      <c r="B3081" s="535"/>
    </row>
    <row r="3082" spans="1:2">
      <c r="A3082" s="535"/>
      <c r="B3082" s="535"/>
    </row>
    <row r="3083" spans="1:2">
      <c r="A3083" s="535"/>
      <c r="B3083" s="535"/>
    </row>
    <row r="3084" spans="1:2">
      <c r="A3084" s="535"/>
      <c r="B3084" s="535"/>
    </row>
    <row r="3085" spans="1:2">
      <c r="A3085" s="535"/>
      <c r="B3085" s="535"/>
    </row>
    <row r="3086" spans="1:2">
      <c r="A3086" s="535"/>
      <c r="B3086" s="535"/>
    </row>
    <row r="3087" spans="1:2">
      <c r="A3087" s="535"/>
      <c r="B3087" s="535"/>
    </row>
    <row r="3088" spans="1:2">
      <c r="A3088" s="535"/>
      <c r="B3088" s="535"/>
    </row>
    <row r="3089" spans="1:2">
      <c r="A3089" s="535"/>
      <c r="B3089" s="535"/>
    </row>
    <row r="3090" spans="1:2">
      <c r="A3090" s="535"/>
      <c r="B3090" s="535"/>
    </row>
    <row r="3091" spans="1:2">
      <c r="A3091" s="535"/>
      <c r="B3091" s="535"/>
    </row>
    <row r="3092" spans="1:2">
      <c r="A3092" s="535"/>
      <c r="B3092" s="535"/>
    </row>
    <row r="3093" spans="1:2">
      <c r="A3093" s="535"/>
      <c r="B3093" s="535"/>
    </row>
    <row r="3094" spans="1:2">
      <c r="A3094" s="535"/>
      <c r="B3094" s="535"/>
    </row>
    <row r="3095" spans="1:2">
      <c r="A3095" s="535"/>
      <c r="B3095" s="535"/>
    </row>
    <row r="3096" spans="1:2">
      <c r="A3096" s="535"/>
      <c r="B3096" s="535"/>
    </row>
    <row r="3097" spans="1:2">
      <c r="A3097" s="535"/>
      <c r="B3097" s="535"/>
    </row>
    <row r="3098" spans="1:2">
      <c r="A3098" s="535"/>
      <c r="B3098" s="535"/>
    </row>
    <row r="3099" spans="1:2">
      <c r="A3099" s="535"/>
      <c r="B3099" s="535"/>
    </row>
    <row r="3100" spans="1:2">
      <c r="A3100" s="535"/>
      <c r="B3100" s="535"/>
    </row>
    <row r="3101" spans="1:2">
      <c r="A3101" s="535"/>
      <c r="B3101" s="535"/>
    </row>
    <row r="3102" spans="1:2">
      <c r="A3102" s="535"/>
      <c r="B3102" s="535"/>
    </row>
    <row r="3103" spans="1:2">
      <c r="A3103" s="535"/>
      <c r="B3103" s="535"/>
    </row>
    <row r="3104" spans="1:2">
      <c r="A3104" s="535"/>
      <c r="B3104" s="535"/>
    </row>
    <row r="3105" spans="1:2">
      <c r="A3105" s="535"/>
      <c r="B3105" s="535"/>
    </row>
    <row r="3106" spans="1:2">
      <c r="A3106" s="535"/>
      <c r="B3106" s="535"/>
    </row>
    <row r="3107" spans="1:2">
      <c r="A3107" s="535"/>
      <c r="B3107" s="535"/>
    </row>
    <row r="3108" spans="1:2">
      <c r="A3108" s="535"/>
      <c r="B3108" s="535"/>
    </row>
    <row r="3109" spans="1:2">
      <c r="A3109" s="535"/>
      <c r="B3109" s="535"/>
    </row>
    <row r="3110" spans="1:2">
      <c r="A3110" s="535"/>
      <c r="B3110" s="535"/>
    </row>
    <row r="3111" spans="1:2">
      <c r="A3111" s="535"/>
      <c r="B3111" s="535"/>
    </row>
    <row r="3112" spans="1:2">
      <c r="A3112" s="535"/>
      <c r="B3112" s="535"/>
    </row>
    <row r="3113" spans="1:2">
      <c r="A3113" s="535"/>
      <c r="B3113" s="535"/>
    </row>
    <row r="3114" spans="1:2">
      <c r="A3114" s="535"/>
      <c r="B3114" s="535"/>
    </row>
    <row r="3115" spans="1:2">
      <c r="A3115" s="535"/>
      <c r="B3115" s="535"/>
    </row>
    <row r="3116" spans="1:2">
      <c r="A3116" s="535"/>
      <c r="B3116" s="535"/>
    </row>
    <row r="3117" spans="1:2">
      <c r="A3117" s="535"/>
      <c r="B3117" s="535"/>
    </row>
    <row r="3118" spans="1:2">
      <c r="A3118" s="535"/>
      <c r="B3118" s="535"/>
    </row>
    <row r="3119" spans="1:2">
      <c r="A3119" s="535"/>
      <c r="B3119" s="535"/>
    </row>
    <row r="3120" spans="1:2">
      <c r="A3120" s="535"/>
      <c r="B3120" s="535"/>
    </row>
    <row r="3121" spans="1:2">
      <c r="A3121" s="535"/>
      <c r="B3121" s="535"/>
    </row>
    <row r="3122" spans="1:2">
      <c r="A3122" s="535"/>
      <c r="B3122" s="535"/>
    </row>
    <row r="3123" spans="1:2">
      <c r="A3123" s="535"/>
      <c r="B3123" s="535"/>
    </row>
    <row r="3124" spans="1:2">
      <c r="A3124" s="535"/>
      <c r="B3124" s="535"/>
    </row>
    <row r="3125" spans="1:2">
      <c r="A3125" s="535"/>
      <c r="B3125" s="535"/>
    </row>
    <row r="3126" spans="1:2">
      <c r="A3126" s="535"/>
      <c r="B3126" s="535"/>
    </row>
    <row r="3127" spans="1:2">
      <c r="A3127" s="535"/>
      <c r="B3127" s="535"/>
    </row>
    <row r="3128" spans="1:2">
      <c r="A3128" s="535"/>
      <c r="B3128" s="535"/>
    </row>
    <row r="3129" spans="1:2">
      <c r="A3129" s="535"/>
      <c r="B3129" s="535"/>
    </row>
    <row r="3130" spans="1:2">
      <c r="A3130" s="535"/>
      <c r="B3130" s="535"/>
    </row>
    <row r="3131" spans="1:2">
      <c r="A3131" s="535"/>
      <c r="B3131" s="535"/>
    </row>
    <row r="3132" spans="1:2">
      <c r="A3132" s="535"/>
      <c r="B3132" s="535"/>
    </row>
    <row r="3133" spans="1:2">
      <c r="A3133" s="535"/>
      <c r="B3133" s="535"/>
    </row>
    <row r="3134" spans="1:2">
      <c r="A3134" s="535"/>
      <c r="B3134" s="535"/>
    </row>
    <row r="3135" spans="1:2">
      <c r="A3135" s="535"/>
      <c r="B3135" s="535"/>
    </row>
    <row r="3136" spans="1:2">
      <c r="A3136" s="535"/>
      <c r="B3136" s="535"/>
    </row>
    <row r="3137" spans="1:2">
      <c r="A3137" s="535"/>
      <c r="B3137" s="535"/>
    </row>
    <row r="3138" spans="1:2">
      <c r="A3138" s="535"/>
      <c r="B3138" s="535"/>
    </row>
    <row r="3139" spans="1:2">
      <c r="A3139" s="535"/>
      <c r="B3139" s="535"/>
    </row>
    <row r="3140" spans="1:2">
      <c r="A3140" s="535"/>
      <c r="B3140" s="535"/>
    </row>
    <row r="3141" spans="1:2">
      <c r="A3141" s="535"/>
      <c r="B3141" s="535"/>
    </row>
    <row r="3142" spans="1:2">
      <c r="A3142" s="535"/>
      <c r="B3142" s="535"/>
    </row>
    <row r="3143" spans="1:2">
      <c r="A3143" s="535"/>
      <c r="B3143" s="535"/>
    </row>
    <row r="3144" spans="1:2">
      <c r="A3144" s="535"/>
      <c r="B3144" s="535"/>
    </row>
    <row r="3145" spans="1:2">
      <c r="A3145" s="535"/>
      <c r="B3145" s="535"/>
    </row>
    <row r="3146" spans="1:2">
      <c r="A3146" s="535"/>
      <c r="B3146" s="535"/>
    </row>
    <row r="3147" spans="1:2">
      <c r="A3147" s="535"/>
      <c r="B3147" s="535"/>
    </row>
    <row r="3148" spans="1:2">
      <c r="A3148" s="535"/>
      <c r="B3148" s="535"/>
    </row>
    <row r="3149" spans="1:2">
      <c r="A3149" s="535"/>
      <c r="B3149" s="535"/>
    </row>
    <row r="3150" spans="1:2">
      <c r="A3150" s="535"/>
      <c r="B3150" s="535"/>
    </row>
    <row r="3151" spans="1:2">
      <c r="A3151" s="535"/>
      <c r="B3151" s="535"/>
    </row>
    <row r="3152" spans="1:2">
      <c r="A3152" s="535"/>
      <c r="B3152" s="535"/>
    </row>
    <row r="3153" spans="1:2">
      <c r="A3153" s="535"/>
      <c r="B3153" s="535"/>
    </row>
    <row r="3154" spans="1:2">
      <c r="A3154" s="535"/>
      <c r="B3154" s="535"/>
    </row>
    <row r="3155" spans="1:2">
      <c r="A3155" s="535"/>
      <c r="B3155" s="535"/>
    </row>
    <row r="3156" spans="1:2">
      <c r="A3156" s="535"/>
      <c r="B3156" s="535"/>
    </row>
    <row r="3157" spans="1:2">
      <c r="A3157" s="535"/>
      <c r="B3157" s="535"/>
    </row>
    <row r="3158" spans="1:2">
      <c r="A3158" s="535"/>
      <c r="B3158" s="535"/>
    </row>
    <row r="3159" spans="1:2">
      <c r="A3159" s="535"/>
      <c r="B3159" s="535"/>
    </row>
    <row r="3160" spans="1:2">
      <c r="A3160" s="535"/>
      <c r="B3160" s="535"/>
    </row>
    <row r="3161" spans="1:2">
      <c r="A3161" s="535"/>
      <c r="B3161" s="535"/>
    </row>
    <row r="3162" spans="1:2">
      <c r="A3162" s="535"/>
      <c r="B3162" s="535"/>
    </row>
    <row r="3163" spans="1:2">
      <c r="A3163" s="535"/>
      <c r="B3163" s="535"/>
    </row>
    <row r="3164" spans="1:2">
      <c r="A3164" s="535"/>
      <c r="B3164" s="535"/>
    </row>
    <row r="3165" spans="1:2">
      <c r="A3165" s="535"/>
      <c r="B3165" s="535"/>
    </row>
    <row r="3166" spans="1:2">
      <c r="A3166" s="535"/>
      <c r="B3166" s="535"/>
    </row>
    <row r="3167" spans="1:2">
      <c r="A3167" s="535"/>
      <c r="B3167" s="535"/>
    </row>
    <row r="3168" spans="1:2">
      <c r="A3168" s="535"/>
      <c r="B3168" s="535"/>
    </row>
    <row r="3169" spans="1:2">
      <c r="A3169" s="535"/>
      <c r="B3169" s="535"/>
    </row>
    <row r="3170" spans="1:2">
      <c r="A3170" s="535"/>
      <c r="B3170" s="535"/>
    </row>
    <row r="3171" spans="1:2">
      <c r="A3171" s="535"/>
      <c r="B3171" s="535"/>
    </row>
    <row r="3172" spans="1:2">
      <c r="A3172" s="535"/>
      <c r="B3172" s="535"/>
    </row>
    <row r="3173" spans="1:2">
      <c r="A3173" s="535"/>
      <c r="B3173" s="535"/>
    </row>
    <row r="3174" spans="1:2">
      <c r="A3174" s="535"/>
      <c r="B3174" s="535"/>
    </row>
    <row r="3175" spans="1:2">
      <c r="A3175" s="535"/>
      <c r="B3175" s="535"/>
    </row>
    <row r="3176" spans="1:2">
      <c r="A3176" s="535"/>
      <c r="B3176" s="535"/>
    </row>
    <row r="3177" spans="1:2">
      <c r="A3177" s="535"/>
      <c r="B3177" s="535"/>
    </row>
    <row r="3178" spans="1:2">
      <c r="A3178" s="535"/>
      <c r="B3178" s="535"/>
    </row>
    <row r="3179" spans="1:2">
      <c r="A3179" s="535"/>
      <c r="B3179" s="535"/>
    </row>
    <row r="3180" spans="1:2">
      <c r="A3180" s="535"/>
      <c r="B3180" s="535"/>
    </row>
    <row r="3181" spans="1:2">
      <c r="A3181" s="535"/>
      <c r="B3181" s="535"/>
    </row>
    <row r="3182" spans="1:2">
      <c r="A3182" s="535"/>
      <c r="B3182" s="535"/>
    </row>
    <row r="3183" spans="1:2">
      <c r="A3183" s="535"/>
      <c r="B3183" s="535"/>
    </row>
    <row r="3184" spans="1:2">
      <c r="A3184" s="535"/>
      <c r="B3184" s="535"/>
    </row>
    <row r="3185" spans="1:2">
      <c r="A3185" s="535"/>
      <c r="B3185" s="535"/>
    </row>
    <row r="3186" spans="1:2">
      <c r="A3186" s="535"/>
      <c r="B3186" s="535"/>
    </row>
    <row r="3187" spans="1:2">
      <c r="A3187" s="535"/>
      <c r="B3187" s="535"/>
    </row>
    <row r="3188" spans="1:2">
      <c r="A3188" s="535"/>
      <c r="B3188" s="535"/>
    </row>
    <row r="3189" spans="1:2">
      <c r="A3189" s="535"/>
      <c r="B3189" s="535"/>
    </row>
    <row r="3190" spans="1:2">
      <c r="A3190" s="535"/>
      <c r="B3190" s="535"/>
    </row>
    <row r="3191" spans="1:2">
      <c r="A3191" s="535"/>
      <c r="B3191" s="535"/>
    </row>
    <row r="3192" spans="1:2">
      <c r="A3192" s="535"/>
      <c r="B3192" s="535"/>
    </row>
    <row r="3193" spans="1:2">
      <c r="A3193" s="535"/>
      <c r="B3193" s="535"/>
    </row>
    <row r="3194" spans="1:2">
      <c r="A3194" s="535"/>
      <c r="B3194" s="535"/>
    </row>
    <row r="3195" spans="1:2">
      <c r="A3195" s="535"/>
      <c r="B3195" s="535"/>
    </row>
    <row r="3196" spans="1:2">
      <c r="A3196" s="535"/>
      <c r="B3196" s="535"/>
    </row>
    <row r="3197" spans="1:2">
      <c r="A3197" s="535"/>
      <c r="B3197" s="535"/>
    </row>
    <row r="3198" spans="1:2">
      <c r="A3198" s="535"/>
      <c r="B3198" s="535"/>
    </row>
    <row r="3199" spans="1:2">
      <c r="A3199" s="535"/>
      <c r="B3199" s="535"/>
    </row>
    <row r="3200" spans="1:2">
      <c r="A3200" s="535"/>
      <c r="B3200" s="535"/>
    </row>
    <row r="3201" spans="1:2">
      <c r="A3201" s="535"/>
      <c r="B3201" s="535"/>
    </row>
    <row r="3202" spans="1:2">
      <c r="A3202" s="535"/>
      <c r="B3202" s="535"/>
    </row>
    <row r="3203" spans="1:2">
      <c r="A3203" s="535"/>
      <c r="B3203" s="535"/>
    </row>
    <row r="3204" spans="1:2">
      <c r="A3204" s="535"/>
      <c r="B3204" s="535"/>
    </row>
    <row r="3205" spans="1:2">
      <c r="A3205" s="535"/>
      <c r="B3205" s="535"/>
    </row>
    <row r="3206" spans="1:2">
      <c r="A3206" s="535"/>
      <c r="B3206" s="535"/>
    </row>
    <row r="3207" spans="1:2">
      <c r="A3207" s="535"/>
      <c r="B3207" s="535"/>
    </row>
    <row r="3208" spans="1:2">
      <c r="A3208" s="535"/>
      <c r="B3208" s="535"/>
    </row>
    <row r="3209" spans="1:2">
      <c r="A3209" s="535"/>
      <c r="B3209" s="535"/>
    </row>
    <row r="3210" spans="1:2">
      <c r="A3210" s="535"/>
      <c r="B3210" s="535"/>
    </row>
    <row r="3211" spans="1:2">
      <c r="A3211" s="535"/>
      <c r="B3211" s="535"/>
    </row>
    <row r="3212" spans="1:2">
      <c r="A3212" s="535"/>
      <c r="B3212" s="535"/>
    </row>
    <row r="3213" spans="1:2">
      <c r="A3213" s="535"/>
      <c r="B3213" s="535"/>
    </row>
    <row r="3214" spans="1:2">
      <c r="A3214" s="535"/>
      <c r="B3214" s="535"/>
    </row>
    <row r="3215" spans="1:2">
      <c r="A3215" s="535"/>
      <c r="B3215" s="535"/>
    </row>
    <row r="3216" spans="1:2">
      <c r="A3216" s="535"/>
      <c r="B3216" s="535"/>
    </row>
    <row r="3217" spans="1:2">
      <c r="A3217" s="535"/>
      <c r="B3217" s="535"/>
    </row>
    <row r="3218" spans="1:2">
      <c r="A3218" s="535"/>
      <c r="B3218" s="535"/>
    </row>
    <row r="3219" spans="1:2">
      <c r="A3219" s="535"/>
      <c r="B3219" s="535"/>
    </row>
    <row r="3220" spans="1:2">
      <c r="A3220" s="535"/>
      <c r="B3220" s="535"/>
    </row>
    <row r="3221" spans="1:2">
      <c r="A3221" s="535"/>
      <c r="B3221" s="535"/>
    </row>
    <row r="3222" spans="1:2">
      <c r="A3222" s="535"/>
      <c r="B3222" s="535"/>
    </row>
    <row r="3223" spans="1:2">
      <c r="A3223" s="535"/>
      <c r="B3223" s="535"/>
    </row>
    <row r="3224" spans="1:2">
      <c r="A3224" s="535"/>
      <c r="B3224" s="535"/>
    </row>
    <row r="3225" spans="1:2">
      <c r="A3225" s="535"/>
      <c r="B3225" s="535"/>
    </row>
    <row r="3226" spans="1:2">
      <c r="A3226" s="535"/>
      <c r="B3226" s="535"/>
    </row>
    <row r="3227" spans="1:2">
      <c r="A3227" s="535"/>
      <c r="B3227" s="535"/>
    </row>
    <row r="3228" spans="1:2">
      <c r="A3228" s="535"/>
      <c r="B3228" s="535"/>
    </row>
    <row r="3229" spans="1:2">
      <c r="A3229" s="535"/>
      <c r="B3229" s="535"/>
    </row>
    <row r="3230" spans="1:2">
      <c r="A3230" s="535"/>
      <c r="B3230" s="535"/>
    </row>
    <row r="3231" spans="1:2">
      <c r="A3231" s="535"/>
      <c r="B3231" s="535"/>
    </row>
    <row r="3232" spans="1:2">
      <c r="A3232" s="535"/>
      <c r="B3232" s="535"/>
    </row>
    <row r="3233" spans="1:2">
      <c r="A3233" s="535"/>
      <c r="B3233" s="535"/>
    </row>
    <row r="3234" spans="1:2">
      <c r="A3234" s="535"/>
      <c r="B3234" s="535"/>
    </row>
    <row r="3235" spans="1:2">
      <c r="A3235" s="535"/>
      <c r="B3235" s="535"/>
    </row>
    <row r="3236" spans="1:2">
      <c r="A3236" s="535"/>
      <c r="B3236" s="535"/>
    </row>
    <row r="3237" spans="1:2">
      <c r="A3237" s="535"/>
      <c r="B3237" s="535"/>
    </row>
    <row r="3238" spans="1:2">
      <c r="A3238" s="535"/>
      <c r="B3238" s="535"/>
    </row>
    <row r="3239" spans="1:2">
      <c r="A3239" s="535"/>
      <c r="B3239" s="535"/>
    </row>
    <row r="3240" spans="1:2">
      <c r="A3240" s="535"/>
      <c r="B3240" s="535"/>
    </row>
    <row r="3241" spans="1:2">
      <c r="A3241" s="535"/>
      <c r="B3241" s="535"/>
    </row>
    <row r="3242" spans="1:2">
      <c r="A3242" s="535"/>
      <c r="B3242" s="535"/>
    </row>
    <row r="3243" spans="1:2">
      <c r="A3243" s="535"/>
      <c r="B3243" s="535"/>
    </row>
    <row r="3244" spans="1:2">
      <c r="A3244" s="535"/>
      <c r="B3244" s="535"/>
    </row>
    <row r="3245" spans="1:2">
      <c r="A3245" s="535"/>
      <c r="B3245" s="535"/>
    </row>
    <row r="3246" spans="1:2">
      <c r="A3246" s="535"/>
      <c r="B3246" s="535"/>
    </row>
    <row r="3247" spans="1:2">
      <c r="A3247" s="535"/>
      <c r="B3247" s="535"/>
    </row>
    <row r="3248" spans="1:2">
      <c r="A3248" s="535"/>
      <c r="B3248" s="535"/>
    </row>
    <row r="3249" spans="1:2">
      <c r="A3249" s="535"/>
      <c r="B3249" s="535"/>
    </row>
    <row r="3250" spans="1:2">
      <c r="A3250" s="535"/>
      <c r="B3250" s="535"/>
    </row>
    <row r="3251" spans="1:2">
      <c r="A3251" s="535"/>
      <c r="B3251" s="535"/>
    </row>
    <row r="3252" spans="1:2">
      <c r="A3252" s="535"/>
      <c r="B3252" s="535"/>
    </row>
    <row r="3253" spans="1:2">
      <c r="A3253" s="535"/>
      <c r="B3253" s="535"/>
    </row>
    <row r="3254" spans="1:2">
      <c r="A3254" s="535"/>
      <c r="B3254" s="535"/>
    </row>
    <row r="3255" spans="1:2">
      <c r="A3255" s="535"/>
      <c r="B3255" s="535"/>
    </row>
    <row r="3256" spans="1:2">
      <c r="A3256" s="535"/>
      <c r="B3256" s="535"/>
    </row>
    <row r="3257" spans="1:2">
      <c r="A3257" s="535"/>
      <c r="B3257" s="535"/>
    </row>
    <row r="3258" spans="1:2">
      <c r="A3258" s="535"/>
      <c r="B3258" s="535"/>
    </row>
    <row r="3259" spans="1:2">
      <c r="A3259" s="535"/>
      <c r="B3259" s="535"/>
    </row>
    <row r="3260" spans="1:2">
      <c r="A3260" s="535"/>
      <c r="B3260" s="535"/>
    </row>
    <row r="3261" spans="1:2">
      <c r="A3261" s="535"/>
      <c r="B3261" s="535"/>
    </row>
    <row r="3262" spans="1:2">
      <c r="A3262" s="535"/>
      <c r="B3262" s="535"/>
    </row>
    <row r="3263" spans="1:2">
      <c r="A3263" s="535"/>
      <c r="B3263" s="535"/>
    </row>
    <row r="3264" spans="1:2">
      <c r="A3264" s="535"/>
      <c r="B3264" s="535"/>
    </row>
    <row r="3265" spans="1:2">
      <c r="A3265" s="535"/>
      <c r="B3265" s="535"/>
    </row>
    <row r="3266" spans="1:2">
      <c r="A3266" s="535"/>
      <c r="B3266" s="535"/>
    </row>
    <row r="3267" spans="1:2">
      <c r="A3267" s="535"/>
      <c r="B3267" s="535"/>
    </row>
    <row r="3268" spans="1:2">
      <c r="A3268" s="535"/>
      <c r="B3268" s="535"/>
    </row>
    <row r="3269" spans="1:2">
      <c r="A3269" s="535"/>
      <c r="B3269" s="535"/>
    </row>
    <row r="3270" spans="1:2">
      <c r="A3270" s="535"/>
      <c r="B3270" s="535"/>
    </row>
    <row r="3271" spans="1:2">
      <c r="A3271" s="535"/>
      <c r="B3271" s="535"/>
    </row>
    <row r="3272" spans="1:2">
      <c r="A3272" s="535"/>
      <c r="B3272" s="535"/>
    </row>
    <row r="3273" spans="1:2">
      <c r="A3273" s="535"/>
      <c r="B3273" s="535"/>
    </row>
    <row r="3274" spans="1:2">
      <c r="A3274" s="535"/>
      <c r="B3274" s="535"/>
    </row>
    <row r="3275" spans="1:2">
      <c r="A3275" s="535"/>
      <c r="B3275" s="535"/>
    </row>
    <row r="3276" spans="1:2">
      <c r="A3276" s="535"/>
      <c r="B3276" s="535"/>
    </row>
    <row r="3277" spans="1:2">
      <c r="A3277" s="535"/>
      <c r="B3277" s="535"/>
    </row>
    <row r="3278" spans="1:2">
      <c r="A3278" s="535"/>
      <c r="B3278" s="535"/>
    </row>
    <row r="3279" spans="1:2">
      <c r="A3279" s="535"/>
      <c r="B3279" s="535"/>
    </row>
    <row r="3280" spans="1:2">
      <c r="A3280" s="535"/>
      <c r="B3280" s="535"/>
    </row>
    <row r="3281" spans="1:2">
      <c r="A3281" s="535"/>
      <c r="B3281" s="535"/>
    </row>
    <row r="3282" spans="1:2">
      <c r="A3282" s="535"/>
      <c r="B3282" s="535"/>
    </row>
    <row r="3283" spans="1:2">
      <c r="A3283" s="535"/>
      <c r="B3283" s="535"/>
    </row>
    <row r="3284" spans="1:2">
      <c r="A3284" s="535"/>
      <c r="B3284" s="535"/>
    </row>
    <row r="3285" spans="1:2">
      <c r="A3285" s="535"/>
      <c r="B3285" s="535"/>
    </row>
    <row r="3286" spans="1:2">
      <c r="A3286" s="535"/>
      <c r="B3286" s="535"/>
    </row>
    <row r="3287" spans="1:2">
      <c r="A3287" s="535"/>
      <c r="B3287" s="535"/>
    </row>
    <row r="3288" spans="1:2">
      <c r="A3288" s="535"/>
      <c r="B3288" s="535"/>
    </row>
    <row r="3289" spans="1:2">
      <c r="A3289" s="535"/>
      <c r="B3289" s="535"/>
    </row>
    <row r="3290" spans="1:2">
      <c r="A3290" s="535"/>
      <c r="B3290" s="535"/>
    </row>
    <row r="3291" spans="1:2">
      <c r="A3291" s="535"/>
      <c r="B3291" s="535"/>
    </row>
    <row r="3292" spans="1:2">
      <c r="A3292" s="535"/>
      <c r="B3292" s="535"/>
    </row>
    <row r="3293" spans="1:2">
      <c r="A3293" s="535"/>
      <c r="B3293" s="535"/>
    </row>
    <row r="3294" spans="1:2">
      <c r="A3294" s="535"/>
      <c r="B3294" s="535"/>
    </row>
    <row r="3295" spans="1:2">
      <c r="A3295" s="535"/>
      <c r="B3295" s="535"/>
    </row>
    <row r="3296" spans="1:2">
      <c r="A3296" s="535"/>
      <c r="B3296" s="535"/>
    </row>
    <row r="3297" spans="1:2">
      <c r="A3297" s="535"/>
      <c r="B3297" s="535"/>
    </row>
    <row r="3298" spans="1:2">
      <c r="A3298" s="535"/>
      <c r="B3298" s="535"/>
    </row>
    <row r="3299" spans="1:2">
      <c r="A3299" s="535"/>
      <c r="B3299" s="535"/>
    </row>
    <row r="3300" spans="1:2">
      <c r="A3300" s="535"/>
      <c r="B3300" s="535"/>
    </row>
    <row r="3301" spans="1:2">
      <c r="A3301" s="535"/>
      <c r="B3301" s="535"/>
    </row>
    <row r="3302" spans="1:2">
      <c r="A3302" s="535"/>
      <c r="B3302" s="535"/>
    </row>
    <row r="3303" spans="1:2">
      <c r="A3303" s="535"/>
      <c r="B3303" s="535"/>
    </row>
    <row r="3304" spans="1:2">
      <c r="A3304" s="535"/>
      <c r="B3304" s="535"/>
    </row>
    <row r="3305" spans="1:2">
      <c r="A3305" s="535"/>
      <c r="B3305" s="535"/>
    </row>
    <row r="3306" spans="1:2">
      <c r="A3306" s="535"/>
      <c r="B3306" s="535"/>
    </row>
    <row r="3307" spans="1:2">
      <c r="A3307" s="535"/>
      <c r="B3307" s="535"/>
    </row>
    <row r="3308" spans="1:2">
      <c r="A3308" s="535"/>
      <c r="B3308" s="535"/>
    </row>
    <row r="3309" spans="1:2">
      <c r="A3309" s="535"/>
      <c r="B3309" s="535"/>
    </row>
    <row r="3310" spans="1:2">
      <c r="A3310" s="535"/>
      <c r="B3310" s="535"/>
    </row>
    <row r="3311" spans="1:2">
      <c r="A3311" s="535"/>
      <c r="B3311" s="535"/>
    </row>
    <row r="3312" spans="1:2">
      <c r="A3312" s="535"/>
      <c r="B3312" s="535"/>
    </row>
    <row r="3313" spans="1:2">
      <c r="A3313" s="535"/>
      <c r="B3313" s="535"/>
    </row>
    <row r="3314" spans="1:2">
      <c r="A3314" s="535"/>
      <c r="B3314" s="535"/>
    </row>
    <row r="3315" spans="1:2">
      <c r="A3315" s="535"/>
      <c r="B3315" s="535"/>
    </row>
    <row r="3316" spans="1:2">
      <c r="A3316" s="535"/>
      <c r="B3316" s="535"/>
    </row>
    <row r="3317" spans="1:2">
      <c r="A3317" s="535"/>
      <c r="B3317" s="535"/>
    </row>
    <row r="3318" spans="1:2">
      <c r="A3318" s="535"/>
      <c r="B3318" s="535"/>
    </row>
    <row r="3319" spans="1:2">
      <c r="A3319" s="535"/>
      <c r="B3319" s="535"/>
    </row>
    <row r="3320" spans="1:2">
      <c r="A3320" s="535"/>
      <c r="B3320" s="535"/>
    </row>
    <row r="3321" spans="1:2">
      <c r="A3321" s="535"/>
      <c r="B3321" s="535"/>
    </row>
    <row r="3322" spans="1:2">
      <c r="A3322" s="535"/>
      <c r="B3322" s="535"/>
    </row>
    <row r="3323" spans="1:2">
      <c r="A3323" s="535"/>
      <c r="B3323" s="535"/>
    </row>
    <row r="3324" spans="1:2">
      <c r="A3324" s="535"/>
      <c r="B3324" s="535"/>
    </row>
    <row r="3325" spans="1:2">
      <c r="A3325" s="535"/>
      <c r="B3325" s="535"/>
    </row>
    <row r="3326" spans="1:2">
      <c r="A3326" s="535"/>
      <c r="B3326" s="535"/>
    </row>
    <row r="3327" spans="1:2">
      <c r="A3327" s="535"/>
      <c r="B3327" s="535"/>
    </row>
    <row r="3328" spans="1:2">
      <c r="A3328" s="535"/>
      <c r="B3328" s="535"/>
    </row>
    <row r="3329" spans="1:2">
      <c r="A3329" s="535"/>
      <c r="B3329" s="535"/>
    </row>
    <row r="3330" spans="1:2">
      <c r="A3330" s="535"/>
      <c r="B3330" s="535"/>
    </row>
    <row r="3331" spans="1:2">
      <c r="A3331" s="535"/>
      <c r="B3331" s="535"/>
    </row>
    <row r="3332" spans="1:2">
      <c r="A3332" s="535"/>
      <c r="B3332" s="535"/>
    </row>
    <row r="3333" spans="1:2">
      <c r="A3333" s="535"/>
      <c r="B3333" s="535"/>
    </row>
    <row r="3334" spans="1:2">
      <c r="A3334" s="535"/>
      <c r="B3334" s="535"/>
    </row>
    <row r="3335" spans="1:2">
      <c r="A3335" s="535"/>
      <c r="B3335" s="535"/>
    </row>
    <row r="3336" spans="1:2">
      <c r="A3336" s="535"/>
      <c r="B3336" s="535"/>
    </row>
    <row r="3337" spans="1:2">
      <c r="A3337" s="535"/>
      <c r="B3337" s="535"/>
    </row>
    <row r="3338" spans="1:2">
      <c r="A3338" s="535"/>
      <c r="B3338" s="535"/>
    </row>
    <row r="3339" spans="1:2">
      <c r="A3339" s="535"/>
      <c r="B3339" s="535"/>
    </row>
    <row r="3340" spans="1:2">
      <c r="A3340" s="535"/>
      <c r="B3340" s="535"/>
    </row>
    <row r="3341" spans="1:2">
      <c r="A3341" s="535"/>
      <c r="B3341" s="535"/>
    </row>
    <row r="3342" spans="1:2">
      <c r="A3342" s="535"/>
      <c r="B3342" s="535"/>
    </row>
    <row r="3343" spans="1:2">
      <c r="A3343" s="535"/>
      <c r="B3343" s="535"/>
    </row>
    <row r="3344" spans="1:2">
      <c r="A3344" s="535"/>
      <c r="B3344" s="535"/>
    </row>
    <row r="3345" spans="1:2">
      <c r="A3345" s="535"/>
      <c r="B3345" s="535"/>
    </row>
    <row r="3346" spans="1:2">
      <c r="A3346" s="535"/>
      <c r="B3346" s="535"/>
    </row>
    <row r="3347" spans="1:2">
      <c r="A3347" s="535"/>
      <c r="B3347" s="535"/>
    </row>
    <row r="3348" spans="1:2">
      <c r="A3348" s="535"/>
      <c r="B3348" s="535"/>
    </row>
    <row r="3349" spans="1:2">
      <c r="A3349" s="535"/>
      <c r="B3349" s="535"/>
    </row>
    <row r="3350" spans="1:2">
      <c r="A3350" s="535"/>
      <c r="B3350" s="535"/>
    </row>
    <row r="3351" spans="1:2">
      <c r="A3351" s="535"/>
      <c r="B3351" s="535"/>
    </row>
    <row r="3352" spans="1:2">
      <c r="A3352" s="535"/>
      <c r="B3352" s="535"/>
    </row>
    <row r="3353" spans="1:2">
      <c r="A3353" s="535"/>
      <c r="B3353" s="535"/>
    </row>
    <row r="3354" spans="1:2">
      <c r="A3354" s="535"/>
      <c r="B3354" s="535"/>
    </row>
    <row r="3355" spans="1:2">
      <c r="A3355" s="535"/>
      <c r="B3355" s="535"/>
    </row>
    <row r="3356" spans="1:2">
      <c r="A3356" s="535"/>
      <c r="B3356" s="535"/>
    </row>
    <row r="3357" spans="1:2">
      <c r="A3357" s="535"/>
      <c r="B3357" s="535"/>
    </row>
    <row r="3358" spans="1:2">
      <c r="A3358" s="535"/>
      <c r="B3358" s="535"/>
    </row>
    <row r="3359" spans="1:2">
      <c r="A3359" s="535"/>
      <c r="B3359" s="535"/>
    </row>
    <row r="3360" spans="1:2">
      <c r="A3360" s="535"/>
      <c r="B3360" s="535"/>
    </row>
    <row r="3361" spans="1:2">
      <c r="A3361" s="535"/>
      <c r="B3361" s="535"/>
    </row>
    <row r="3362" spans="1:2">
      <c r="A3362" s="535"/>
      <c r="B3362" s="535"/>
    </row>
    <row r="3363" spans="1:2">
      <c r="A3363" s="535"/>
      <c r="B3363" s="535"/>
    </row>
    <row r="3364" spans="1:2">
      <c r="A3364" s="535"/>
      <c r="B3364" s="535"/>
    </row>
    <row r="3365" spans="1:2">
      <c r="A3365" s="535"/>
      <c r="B3365" s="535"/>
    </row>
    <row r="3366" spans="1:2">
      <c r="A3366" s="535"/>
      <c r="B3366" s="535"/>
    </row>
    <row r="3367" spans="1:2">
      <c r="A3367" s="535"/>
      <c r="B3367" s="535"/>
    </row>
    <row r="3368" spans="1:2">
      <c r="A3368" s="535"/>
      <c r="B3368" s="535"/>
    </row>
    <row r="3369" spans="1:2">
      <c r="A3369" s="535"/>
      <c r="B3369" s="535"/>
    </row>
    <row r="3370" spans="1:2">
      <c r="A3370" s="535"/>
      <c r="B3370" s="535"/>
    </row>
    <row r="3371" spans="1:2">
      <c r="A3371" s="535"/>
      <c r="B3371" s="535"/>
    </row>
    <row r="3372" spans="1:2">
      <c r="A3372" s="535"/>
      <c r="B3372" s="535"/>
    </row>
    <row r="3373" spans="1:2">
      <c r="A3373" s="535"/>
      <c r="B3373" s="535"/>
    </row>
    <row r="3374" spans="1:2">
      <c r="A3374" s="535"/>
      <c r="B3374" s="535"/>
    </row>
    <row r="3375" spans="1:2">
      <c r="A3375" s="535"/>
      <c r="B3375" s="535"/>
    </row>
    <row r="3376" spans="1:2">
      <c r="A3376" s="535"/>
      <c r="B3376" s="535"/>
    </row>
    <row r="3377" spans="1:2">
      <c r="A3377" s="535"/>
      <c r="B3377" s="535"/>
    </row>
    <row r="3378" spans="1:2">
      <c r="A3378" s="535"/>
      <c r="B3378" s="535"/>
    </row>
    <row r="3379" spans="1:2">
      <c r="A3379" s="535"/>
      <c r="B3379" s="535"/>
    </row>
    <row r="3380" spans="1:2">
      <c r="A3380" s="535"/>
      <c r="B3380" s="535"/>
    </row>
    <row r="3381" spans="1:2">
      <c r="A3381" s="535"/>
      <c r="B3381" s="535"/>
    </row>
    <row r="3382" spans="1:2">
      <c r="A3382" s="535"/>
      <c r="B3382" s="535"/>
    </row>
    <row r="3383" spans="1:2">
      <c r="A3383" s="535"/>
      <c r="B3383" s="535"/>
    </row>
    <row r="3384" spans="1:2">
      <c r="A3384" s="535"/>
      <c r="B3384" s="535"/>
    </row>
    <row r="3385" spans="1:2">
      <c r="A3385" s="535"/>
      <c r="B3385" s="535"/>
    </row>
    <row r="3386" spans="1:2">
      <c r="A3386" s="535"/>
      <c r="B3386" s="535"/>
    </row>
    <row r="3387" spans="1:2">
      <c r="A3387" s="535"/>
      <c r="B3387" s="535"/>
    </row>
    <row r="3388" spans="1:2">
      <c r="A3388" s="535"/>
      <c r="B3388" s="535"/>
    </row>
    <row r="3389" spans="1:2">
      <c r="A3389" s="535"/>
      <c r="B3389" s="535"/>
    </row>
    <row r="3390" spans="1:2">
      <c r="A3390" s="535"/>
      <c r="B3390" s="535"/>
    </row>
    <row r="3391" spans="1:2">
      <c r="A3391" s="535"/>
      <c r="B3391" s="535"/>
    </row>
    <row r="3392" spans="1:2">
      <c r="A3392" s="535"/>
      <c r="B3392" s="535"/>
    </row>
    <row r="3393" spans="1:2">
      <c r="A3393" s="535"/>
      <c r="B3393" s="535"/>
    </row>
    <row r="3394" spans="1:2">
      <c r="A3394" s="535"/>
      <c r="B3394" s="535"/>
    </row>
    <row r="3395" spans="1:2">
      <c r="A3395" s="535"/>
      <c r="B3395" s="535"/>
    </row>
    <row r="3396" spans="1:2">
      <c r="A3396" s="535"/>
      <c r="B3396" s="535"/>
    </row>
    <row r="3397" spans="1:2">
      <c r="A3397" s="535"/>
      <c r="B3397" s="535"/>
    </row>
    <row r="3398" spans="1:2">
      <c r="A3398" s="535"/>
      <c r="B3398" s="535"/>
    </row>
    <row r="3399" spans="1:2">
      <c r="A3399" s="535"/>
      <c r="B3399" s="535"/>
    </row>
    <row r="3400" spans="1:2">
      <c r="A3400" s="535"/>
      <c r="B3400" s="535"/>
    </row>
    <row r="3401" spans="1:2">
      <c r="A3401" s="535"/>
      <c r="B3401" s="535"/>
    </row>
    <row r="3402" spans="1:2">
      <c r="A3402" s="535"/>
      <c r="B3402" s="535"/>
    </row>
    <row r="3403" spans="1:2">
      <c r="A3403" s="535"/>
      <c r="B3403" s="535"/>
    </row>
    <row r="3404" spans="1:2">
      <c r="A3404" s="535"/>
      <c r="B3404" s="535"/>
    </row>
    <row r="3405" spans="1:2">
      <c r="A3405" s="535"/>
      <c r="B3405" s="535"/>
    </row>
    <row r="3406" spans="1:2">
      <c r="A3406" s="535"/>
      <c r="B3406" s="535"/>
    </row>
    <row r="3407" spans="1:2">
      <c r="A3407" s="535"/>
      <c r="B3407" s="535"/>
    </row>
    <row r="3408" spans="1:2">
      <c r="A3408" s="535"/>
      <c r="B3408" s="535"/>
    </row>
    <row r="3409" spans="1:2">
      <c r="A3409" s="535"/>
      <c r="B3409" s="535"/>
    </row>
    <row r="3410" spans="1:2">
      <c r="A3410" s="535"/>
      <c r="B3410" s="535"/>
    </row>
    <row r="3411" spans="1:2">
      <c r="A3411" s="535"/>
      <c r="B3411" s="535"/>
    </row>
    <row r="3412" spans="1:2">
      <c r="A3412" s="535"/>
      <c r="B3412" s="535"/>
    </row>
    <row r="3413" spans="1:2">
      <c r="A3413" s="535"/>
      <c r="B3413" s="535"/>
    </row>
    <row r="3414" spans="1:2">
      <c r="A3414" s="535"/>
      <c r="B3414" s="535"/>
    </row>
    <row r="3415" spans="1:2">
      <c r="A3415" s="535"/>
      <c r="B3415" s="535"/>
    </row>
    <row r="3416" spans="1:2">
      <c r="A3416" s="535"/>
      <c r="B3416" s="535"/>
    </row>
    <row r="3417" spans="1:2">
      <c r="A3417" s="535"/>
      <c r="B3417" s="535"/>
    </row>
    <row r="3418" spans="1:2">
      <c r="A3418" s="535"/>
      <c r="B3418" s="535"/>
    </row>
    <row r="3419" spans="1:2">
      <c r="A3419" s="535"/>
      <c r="B3419" s="535"/>
    </row>
    <row r="3420" spans="1:2">
      <c r="A3420" s="535"/>
      <c r="B3420" s="535"/>
    </row>
    <row r="3421" spans="1:2">
      <c r="A3421" s="535"/>
      <c r="B3421" s="535"/>
    </row>
    <row r="3422" spans="1:2">
      <c r="A3422" s="535"/>
      <c r="B3422" s="535"/>
    </row>
    <row r="3423" spans="1:2">
      <c r="A3423" s="535"/>
      <c r="B3423" s="535"/>
    </row>
    <row r="3424" spans="1:2">
      <c r="A3424" s="535"/>
      <c r="B3424" s="535"/>
    </row>
    <row r="3425" spans="1:2">
      <c r="A3425" s="535"/>
      <c r="B3425" s="535"/>
    </row>
    <row r="3426" spans="1:2">
      <c r="A3426" s="535"/>
      <c r="B3426" s="535"/>
    </row>
    <row r="3427" spans="1:2">
      <c r="A3427" s="535"/>
      <c r="B3427" s="535"/>
    </row>
    <row r="3428" spans="1:2">
      <c r="A3428" s="535"/>
      <c r="B3428" s="535"/>
    </row>
    <row r="3429" spans="1:2">
      <c r="A3429" s="535"/>
      <c r="B3429" s="535"/>
    </row>
    <row r="3430" spans="1:2">
      <c r="A3430" s="535"/>
      <c r="B3430" s="535"/>
    </row>
    <row r="3431" spans="1:2">
      <c r="A3431" s="535"/>
      <c r="B3431" s="535"/>
    </row>
    <row r="3432" spans="1:2">
      <c r="A3432" s="535"/>
      <c r="B3432" s="535"/>
    </row>
    <row r="3433" spans="1:2">
      <c r="A3433" s="535"/>
      <c r="B3433" s="535"/>
    </row>
    <row r="3434" spans="1:2">
      <c r="A3434" s="535"/>
      <c r="B3434" s="535"/>
    </row>
    <row r="3435" spans="1:2">
      <c r="A3435" s="535"/>
      <c r="B3435" s="535"/>
    </row>
    <row r="3436" spans="1:2">
      <c r="A3436" s="535"/>
      <c r="B3436" s="535"/>
    </row>
    <row r="3437" spans="1:2">
      <c r="A3437" s="535"/>
      <c r="B3437" s="535"/>
    </row>
    <row r="3438" spans="1:2">
      <c r="A3438" s="535"/>
      <c r="B3438" s="535"/>
    </row>
    <row r="3439" spans="1:2">
      <c r="A3439" s="535"/>
      <c r="B3439" s="535"/>
    </row>
    <row r="3440" spans="1:2">
      <c r="A3440" s="535"/>
      <c r="B3440" s="535"/>
    </row>
    <row r="3441" spans="1:2">
      <c r="A3441" s="535"/>
      <c r="B3441" s="535"/>
    </row>
    <row r="3442" spans="1:2">
      <c r="A3442" s="535"/>
      <c r="B3442" s="535"/>
    </row>
    <row r="3443" spans="1:2">
      <c r="A3443" s="535"/>
      <c r="B3443" s="535"/>
    </row>
    <row r="3444" spans="1:2">
      <c r="A3444" s="535"/>
      <c r="B3444" s="535"/>
    </row>
    <row r="3445" spans="1:2">
      <c r="A3445" s="535"/>
      <c r="B3445" s="535"/>
    </row>
    <row r="3446" spans="1:2">
      <c r="A3446" s="535"/>
      <c r="B3446" s="535"/>
    </row>
    <row r="3447" spans="1:2">
      <c r="A3447" s="535"/>
      <c r="B3447" s="535"/>
    </row>
    <row r="3448" spans="1:2">
      <c r="A3448" s="535"/>
      <c r="B3448" s="535"/>
    </row>
    <row r="3449" spans="1:2">
      <c r="A3449" s="535"/>
      <c r="B3449" s="535"/>
    </row>
    <row r="3450" spans="1:2">
      <c r="A3450" s="535"/>
      <c r="B3450" s="535"/>
    </row>
    <row r="3451" spans="1:2">
      <c r="A3451" s="535"/>
      <c r="B3451" s="535"/>
    </row>
    <row r="3452" spans="1:2">
      <c r="A3452" s="535"/>
      <c r="B3452" s="535"/>
    </row>
    <row r="3453" spans="1:2">
      <c r="A3453" s="535"/>
      <c r="B3453" s="535"/>
    </row>
    <row r="3454" spans="1:2">
      <c r="A3454" s="535"/>
      <c r="B3454" s="535"/>
    </row>
    <row r="3455" spans="1:2">
      <c r="A3455" s="535"/>
      <c r="B3455" s="535"/>
    </row>
    <row r="3456" spans="1:2">
      <c r="A3456" s="535"/>
      <c r="B3456" s="535"/>
    </row>
    <row r="3457" spans="1:2">
      <c r="A3457" s="535"/>
      <c r="B3457" s="535"/>
    </row>
    <row r="3458" spans="1:2">
      <c r="A3458" s="535"/>
      <c r="B3458" s="535"/>
    </row>
    <row r="3459" spans="1:2">
      <c r="A3459" s="535"/>
      <c r="B3459" s="535"/>
    </row>
    <row r="3460" spans="1:2">
      <c r="A3460" s="535"/>
      <c r="B3460" s="535"/>
    </row>
    <row r="3461" spans="1:2">
      <c r="A3461" s="535"/>
      <c r="B3461" s="535"/>
    </row>
    <row r="3462" spans="1:2">
      <c r="A3462" s="535"/>
      <c r="B3462" s="535"/>
    </row>
    <row r="3463" spans="1:2">
      <c r="A3463" s="535"/>
      <c r="B3463" s="535"/>
    </row>
    <row r="3464" spans="1:2">
      <c r="A3464" s="535"/>
      <c r="B3464" s="535"/>
    </row>
    <row r="3465" spans="1:2">
      <c r="A3465" s="535"/>
      <c r="B3465" s="535"/>
    </row>
    <row r="3466" spans="1:2">
      <c r="A3466" s="535"/>
      <c r="B3466" s="535"/>
    </row>
    <row r="3467" spans="1:2">
      <c r="A3467" s="535"/>
      <c r="B3467" s="535"/>
    </row>
    <row r="3468" spans="1:2">
      <c r="A3468" s="535"/>
      <c r="B3468" s="535"/>
    </row>
    <row r="3469" spans="1:2">
      <c r="A3469" s="535"/>
      <c r="B3469" s="535"/>
    </row>
    <row r="3470" spans="1:2">
      <c r="A3470" s="535"/>
      <c r="B3470" s="535"/>
    </row>
    <row r="3471" spans="1:2">
      <c r="A3471" s="535"/>
      <c r="B3471" s="535"/>
    </row>
    <row r="3472" spans="1:2">
      <c r="A3472" s="535"/>
      <c r="B3472" s="535"/>
    </row>
    <row r="3473" spans="1:2">
      <c r="A3473" s="535"/>
      <c r="B3473" s="535"/>
    </row>
    <row r="3474" spans="1:2">
      <c r="A3474" s="535"/>
      <c r="B3474" s="535"/>
    </row>
    <row r="3475" spans="1:2">
      <c r="A3475" s="535"/>
      <c r="B3475" s="535"/>
    </row>
    <row r="3476" spans="1:2">
      <c r="A3476" s="535"/>
      <c r="B3476" s="535"/>
    </row>
    <row r="3477" spans="1:2">
      <c r="A3477" s="535"/>
      <c r="B3477" s="535"/>
    </row>
    <row r="3478" spans="1:2">
      <c r="A3478" s="535"/>
      <c r="B3478" s="535"/>
    </row>
    <row r="3479" spans="1:2">
      <c r="A3479" s="535"/>
      <c r="B3479" s="535"/>
    </row>
    <row r="3480" spans="1:2">
      <c r="A3480" s="535"/>
      <c r="B3480" s="535"/>
    </row>
    <row r="3481" spans="1:2">
      <c r="A3481" s="535"/>
      <c r="B3481" s="535"/>
    </row>
    <row r="3482" spans="1:2">
      <c r="A3482" s="535"/>
      <c r="B3482" s="535"/>
    </row>
    <row r="3483" spans="1:2">
      <c r="A3483" s="535"/>
      <c r="B3483" s="535"/>
    </row>
    <row r="3484" spans="1:2">
      <c r="A3484" s="535"/>
      <c r="B3484" s="535"/>
    </row>
    <row r="3485" spans="1:2">
      <c r="A3485" s="535"/>
      <c r="B3485" s="535"/>
    </row>
    <row r="3486" spans="1:2">
      <c r="A3486" s="535"/>
      <c r="B3486" s="535"/>
    </row>
    <row r="3487" spans="1:2">
      <c r="A3487" s="535"/>
      <c r="B3487" s="535"/>
    </row>
    <row r="3488" spans="1:2">
      <c r="A3488" s="535"/>
      <c r="B3488" s="535"/>
    </row>
    <row r="3489" spans="1:2">
      <c r="A3489" s="535"/>
      <c r="B3489" s="535"/>
    </row>
    <row r="3490" spans="1:2">
      <c r="A3490" s="535"/>
      <c r="B3490" s="535"/>
    </row>
    <row r="3491" spans="1:2">
      <c r="A3491" s="535"/>
      <c r="B3491" s="535"/>
    </row>
    <row r="3492" spans="1:2">
      <c r="A3492" s="535"/>
      <c r="B3492" s="535"/>
    </row>
    <row r="3493" spans="1:2">
      <c r="A3493" s="535"/>
      <c r="B3493" s="535"/>
    </row>
    <row r="3494" spans="1:2">
      <c r="A3494" s="535"/>
      <c r="B3494" s="535"/>
    </row>
    <row r="3495" spans="1:2">
      <c r="A3495" s="535"/>
      <c r="B3495" s="535"/>
    </row>
    <row r="3496" spans="1:2">
      <c r="A3496" s="535"/>
      <c r="B3496" s="535"/>
    </row>
    <row r="3497" spans="1:2">
      <c r="A3497" s="535"/>
      <c r="B3497" s="535"/>
    </row>
    <row r="3498" spans="1:2">
      <c r="A3498" s="535"/>
      <c r="B3498" s="535"/>
    </row>
    <row r="3499" spans="1:2">
      <c r="A3499" s="535"/>
      <c r="B3499" s="535"/>
    </row>
    <row r="3500" spans="1:2">
      <c r="A3500" s="535"/>
      <c r="B3500" s="535"/>
    </row>
    <row r="3501" spans="1:2">
      <c r="A3501" s="535"/>
      <c r="B3501" s="535"/>
    </row>
    <row r="3502" spans="1:2">
      <c r="A3502" s="535"/>
      <c r="B3502" s="535"/>
    </row>
    <row r="3503" spans="1:2">
      <c r="A3503" s="535"/>
      <c r="B3503" s="535"/>
    </row>
    <row r="3504" spans="1:2">
      <c r="A3504" s="535"/>
      <c r="B3504" s="535"/>
    </row>
    <row r="3505" spans="1:2">
      <c r="A3505" s="535"/>
      <c r="B3505" s="535"/>
    </row>
    <row r="3506" spans="1:2">
      <c r="A3506" s="535"/>
      <c r="B3506" s="535"/>
    </row>
    <row r="3507" spans="1:2">
      <c r="A3507" s="535"/>
      <c r="B3507" s="535"/>
    </row>
    <row r="3508" spans="1:2">
      <c r="A3508" s="535"/>
      <c r="B3508" s="535"/>
    </row>
    <row r="3509" spans="1:2">
      <c r="A3509" s="535"/>
      <c r="B3509" s="535"/>
    </row>
    <row r="3510" spans="1:2">
      <c r="A3510" s="535"/>
      <c r="B3510" s="535"/>
    </row>
    <row r="3511" spans="1:2">
      <c r="A3511" s="535"/>
      <c r="B3511" s="535"/>
    </row>
    <row r="3512" spans="1:2">
      <c r="A3512" s="535"/>
      <c r="B3512" s="535"/>
    </row>
    <row r="3513" spans="1:2">
      <c r="A3513" s="535"/>
      <c r="B3513" s="535"/>
    </row>
    <row r="3514" spans="1:2">
      <c r="A3514" s="535"/>
      <c r="B3514" s="535"/>
    </row>
    <row r="3515" spans="1:2">
      <c r="A3515" s="535"/>
      <c r="B3515" s="535"/>
    </row>
    <row r="3516" spans="1:2">
      <c r="A3516" s="535"/>
      <c r="B3516" s="535"/>
    </row>
    <row r="3517" spans="1:2">
      <c r="A3517" s="535"/>
      <c r="B3517" s="535"/>
    </row>
    <row r="3518" spans="1:2">
      <c r="A3518" s="535"/>
      <c r="B3518" s="535"/>
    </row>
    <row r="3519" spans="1:2">
      <c r="A3519" s="535"/>
      <c r="B3519" s="535"/>
    </row>
    <row r="3520" spans="1:2">
      <c r="A3520" s="535"/>
      <c r="B3520" s="535"/>
    </row>
    <row r="3521" spans="1:2">
      <c r="A3521" s="535"/>
      <c r="B3521" s="535"/>
    </row>
    <row r="3522" spans="1:2">
      <c r="A3522" s="535"/>
      <c r="B3522" s="535"/>
    </row>
    <row r="3523" spans="1:2">
      <c r="A3523" s="535"/>
      <c r="B3523" s="535"/>
    </row>
    <row r="3524" spans="1:2">
      <c r="A3524" s="535"/>
      <c r="B3524" s="535"/>
    </row>
    <row r="3525" spans="1:2">
      <c r="A3525" s="535"/>
      <c r="B3525" s="535"/>
    </row>
    <row r="3526" spans="1:2">
      <c r="A3526" s="535"/>
      <c r="B3526" s="535"/>
    </row>
    <row r="3527" spans="1:2">
      <c r="A3527" s="535"/>
      <c r="B3527" s="535"/>
    </row>
    <row r="3528" spans="1:2">
      <c r="A3528" s="535"/>
      <c r="B3528" s="535"/>
    </row>
    <row r="3529" spans="1:2">
      <c r="A3529" s="535"/>
      <c r="B3529" s="535"/>
    </row>
    <row r="3530" spans="1:2">
      <c r="A3530" s="535"/>
      <c r="B3530" s="535"/>
    </row>
    <row r="3531" spans="1:2">
      <c r="A3531" s="535"/>
      <c r="B3531" s="535"/>
    </row>
    <row r="3532" spans="1:2">
      <c r="A3532" s="535"/>
      <c r="B3532" s="535"/>
    </row>
    <row r="3533" spans="1:2">
      <c r="A3533" s="535"/>
      <c r="B3533" s="535"/>
    </row>
    <row r="3534" spans="1:2">
      <c r="A3534" s="535"/>
      <c r="B3534" s="535"/>
    </row>
    <row r="3535" spans="1:2">
      <c r="A3535" s="535"/>
      <c r="B3535" s="535"/>
    </row>
    <row r="3536" spans="1:2">
      <c r="A3536" s="535"/>
      <c r="B3536" s="535"/>
    </row>
    <row r="3537" spans="1:2">
      <c r="A3537" s="535"/>
      <c r="B3537" s="535"/>
    </row>
    <row r="3538" spans="1:2">
      <c r="A3538" s="535"/>
      <c r="B3538" s="535"/>
    </row>
    <row r="3539" spans="1:2">
      <c r="A3539" s="535"/>
      <c r="B3539" s="535"/>
    </row>
    <row r="3540" spans="1:2">
      <c r="A3540" s="535"/>
      <c r="B3540" s="535"/>
    </row>
    <row r="3541" spans="1:2">
      <c r="A3541" s="535"/>
      <c r="B3541" s="535"/>
    </row>
    <row r="3542" spans="1:2">
      <c r="A3542" s="535"/>
      <c r="B3542" s="535"/>
    </row>
    <row r="3543" spans="1:2">
      <c r="A3543" s="535"/>
      <c r="B3543" s="535"/>
    </row>
    <row r="3544" spans="1:2">
      <c r="A3544" s="535"/>
      <c r="B3544" s="535"/>
    </row>
    <row r="3545" spans="1:2">
      <c r="A3545" s="535"/>
      <c r="B3545" s="535"/>
    </row>
    <row r="3546" spans="1:2">
      <c r="A3546" s="535"/>
      <c r="B3546" s="535"/>
    </row>
    <row r="3547" spans="1:2">
      <c r="A3547" s="535"/>
      <c r="B3547" s="535"/>
    </row>
    <row r="3548" spans="1:2">
      <c r="A3548" s="535"/>
      <c r="B3548" s="535"/>
    </row>
    <row r="3549" spans="1:2">
      <c r="A3549" s="535"/>
      <c r="B3549" s="535"/>
    </row>
    <row r="3550" spans="1:2">
      <c r="A3550" s="535"/>
      <c r="B3550" s="535"/>
    </row>
    <row r="3551" spans="1:2">
      <c r="A3551" s="535"/>
      <c r="B3551" s="535"/>
    </row>
    <row r="3552" spans="1:2">
      <c r="A3552" s="535"/>
      <c r="B3552" s="535"/>
    </row>
    <row r="3553" spans="1:2">
      <c r="A3553" s="535"/>
      <c r="B3553" s="535"/>
    </row>
    <row r="3554" spans="1:2">
      <c r="A3554" s="535"/>
      <c r="B3554" s="535"/>
    </row>
    <row r="3555" spans="1:2">
      <c r="A3555" s="535"/>
      <c r="B3555" s="535"/>
    </row>
    <row r="3556" spans="1:2">
      <c r="A3556" s="535"/>
      <c r="B3556" s="535"/>
    </row>
    <row r="3557" spans="1:2">
      <c r="A3557" s="535"/>
      <c r="B3557" s="535"/>
    </row>
    <row r="3558" spans="1:2">
      <c r="A3558" s="535"/>
      <c r="B3558" s="535"/>
    </row>
    <row r="3559" spans="1:2">
      <c r="A3559" s="535"/>
      <c r="B3559" s="535"/>
    </row>
    <row r="3560" spans="1:2">
      <c r="A3560" s="535"/>
      <c r="B3560" s="535"/>
    </row>
    <row r="3561" spans="1:2">
      <c r="A3561" s="535"/>
      <c r="B3561" s="535"/>
    </row>
    <row r="3562" spans="1:2">
      <c r="A3562" s="535"/>
      <c r="B3562" s="535"/>
    </row>
    <row r="3563" spans="1:2">
      <c r="A3563" s="535"/>
      <c r="B3563" s="535"/>
    </row>
    <row r="3564" spans="1:2">
      <c r="A3564" s="535"/>
      <c r="B3564" s="535"/>
    </row>
    <row r="3565" spans="1:2">
      <c r="A3565" s="535"/>
      <c r="B3565" s="535"/>
    </row>
    <row r="3566" spans="1:2">
      <c r="A3566" s="535"/>
      <c r="B3566" s="535"/>
    </row>
    <row r="3567" spans="1:2">
      <c r="A3567" s="535"/>
      <c r="B3567" s="535"/>
    </row>
    <row r="3568" spans="1:2">
      <c r="A3568" s="535"/>
      <c r="B3568" s="535"/>
    </row>
    <row r="3569" spans="1:2">
      <c r="A3569" s="535"/>
      <c r="B3569" s="535"/>
    </row>
    <row r="3570" spans="1:2">
      <c r="A3570" s="535"/>
      <c r="B3570" s="535"/>
    </row>
    <row r="3571" spans="1:2">
      <c r="A3571" s="535"/>
      <c r="B3571" s="535"/>
    </row>
    <row r="3572" spans="1:2">
      <c r="A3572" s="535"/>
      <c r="B3572" s="535"/>
    </row>
    <row r="3573" spans="1:2">
      <c r="A3573" s="535"/>
      <c r="B3573" s="535"/>
    </row>
    <row r="3574" spans="1:2">
      <c r="A3574" s="535"/>
      <c r="B3574" s="535"/>
    </row>
    <row r="3575" spans="1:2">
      <c r="A3575" s="535"/>
      <c r="B3575" s="535"/>
    </row>
    <row r="3576" spans="1:2">
      <c r="A3576" s="535"/>
      <c r="B3576" s="535"/>
    </row>
    <row r="3577" spans="1:2">
      <c r="A3577" s="535"/>
      <c r="B3577" s="535"/>
    </row>
    <row r="3578" spans="1:2">
      <c r="A3578" s="535"/>
      <c r="B3578" s="535"/>
    </row>
    <row r="3579" spans="1:2">
      <c r="A3579" s="535"/>
      <c r="B3579" s="535"/>
    </row>
    <row r="3580" spans="1:2">
      <c r="A3580" s="535"/>
      <c r="B3580" s="535"/>
    </row>
    <row r="3581" spans="1:2">
      <c r="A3581" s="535"/>
      <c r="B3581" s="535"/>
    </row>
    <row r="3582" spans="1:2">
      <c r="A3582" s="535"/>
      <c r="B3582" s="535"/>
    </row>
    <row r="3583" spans="1:2">
      <c r="A3583" s="535"/>
      <c r="B3583" s="535"/>
    </row>
    <row r="3584" spans="1:2">
      <c r="A3584" s="535"/>
      <c r="B3584" s="535"/>
    </row>
    <row r="3585" spans="1:2">
      <c r="A3585" s="535"/>
      <c r="B3585" s="535"/>
    </row>
    <row r="3586" spans="1:2">
      <c r="A3586" s="535"/>
      <c r="B3586" s="535"/>
    </row>
    <row r="3587" spans="1:2">
      <c r="A3587" s="535"/>
      <c r="B3587" s="535"/>
    </row>
    <row r="3588" spans="1:2">
      <c r="A3588" s="535"/>
      <c r="B3588" s="535"/>
    </row>
    <row r="3589" spans="1:2">
      <c r="A3589" s="535"/>
      <c r="B3589" s="535"/>
    </row>
    <row r="3590" spans="1:2">
      <c r="A3590" s="535"/>
      <c r="B3590" s="535"/>
    </row>
    <row r="3591" spans="1:2">
      <c r="A3591" s="535"/>
      <c r="B3591" s="535"/>
    </row>
    <row r="3592" spans="1:2">
      <c r="A3592" s="535"/>
      <c r="B3592" s="535"/>
    </row>
    <row r="3593" spans="1:2">
      <c r="A3593" s="535"/>
      <c r="B3593" s="535"/>
    </row>
    <row r="3594" spans="1:2">
      <c r="A3594" s="535"/>
      <c r="B3594" s="535"/>
    </row>
    <row r="3595" spans="1:2">
      <c r="A3595" s="535"/>
      <c r="B3595" s="535"/>
    </row>
    <row r="3596" spans="1:2">
      <c r="A3596" s="535"/>
      <c r="B3596" s="535"/>
    </row>
    <row r="3597" spans="1:2">
      <c r="A3597" s="535"/>
      <c r="B3597" s="535"/>
    </row>
    <row r="3598" spans="1:2">
      <c r="A3598" s="535"/>
      <c r="B3598" s="535"/>
    </row>
    <row r="3599" spans="1:2">
      <c r="A3599" s="535"/>
      <c r="B3599" s="535"/>
    </row>
    <row r="3600" spans="1:2">
      <c r="A3600" s="535"/>
      <c r="B3600" s="535"/>
    </row>
    <row r="3601" spans="1:2">
      <c r="A3601" s="535"/>
      <c r="B3601" s="535"/>
    </row>
    <row r="3602" spans="1:2">
      <c r="A3602" s="535"/>
      <c r="B3602" s="535"/>
    </row>
    <row r="3603" spans="1:2">
      <c r="A3603" s="535"/>
      <c r="B3603" s="535"/>
    </row>
    <row r="3604" spans="1:2">
      <c r="A3604" s="535"/>
      <c r="B3604" s="535"/>
    </row>
    <row r="3605" spans="1:2">
      <c r="A3605" s="535"/>
      <c r="B3605" s="535"/>
    </row>
    <row r="3606" spans="1:2">
      <c r="A3606" s="535"/>
      <c r="B3606" s="535"/>
    </row>
    <row r="3607" spans="1:2">
      <c r="A3607" s="535"/>
      <c r="B3607" s="535"/>
    </row>
    <row r="3608" spans="1:2">
      <c r="A3608" s="535"/>
      <c r="B3608" s="535"/>
    </row>
    <row r="3609" spans="1:2">
      <c r="A3609" s="535"/>
      <c r="B3609" s="535"/>
    </row>
    <row r="3610" spans="1:2">
      <c r="A3610" s="535"/>
      <c r="B3610" s="535"/>
    </row>
    <row r="3611" spans="1:2">
      <c r="A3611" s="535"/>
      <c r="B3611" s="535"/>
    </row>
    <row r="3612" spans="1:2">
      <c r="A3612" s="535"/>
      <c r="B3612" s="535"/>
    </row>
    <row r="3613" spans="1:2">
      <c r="A3613" s="535"/>
      <c r="B3613" s="535"/>
    </row>
    <row r="3614" spans="1:2">
      <c r="A3614" s="535"/>
      <c r="B3614" s="535"/>
    </row>
    <row r="3615" spans="1:2">
      <c r="A3615" s="535"/>
      <c r="B3615" s="535"/>
    </row>
    <row r="3616" spans="1:2">
      <c r="A3616" s="535"/>
      <c r="B3616" s="535"/>
    </row>
    <row r="3617" spans="1:2">
      <c r="A3617" s="535"/>
      <c r="B3617" s="535"/>
    </row>
    <row r="3618" spans="1:2">
      <c r="A3618" s="535"/>
      <c r="B3618" s="535"/>
    </row>
    <row r="3619" spans="1:2">
      <c r="A3619" s="535"/>
      <c r="B3619" s="535"/>
    </row>
    <row r="3620" spans="1:2">
      <c r="A3620" s="535"/>
      <c r="B3620" s="535"/>
    </row>
    <row r="3621" spans="1:2">
      <c r="A3621" s="535"/>
      <c r="B3621" s="535"/>
    </row>
    <row r="3622" spans="1:2">
      <c r="A3622" s="535"/>
      <c r="B3622" s="535"/>
    </row>
    <row r="3623" spans="1:2">
      <c r="A3623" s="535"/>
      <c r="B3623" s="535"/>
    </row>
    <row r="3624" spans="1:2">
      <c r="A3624" s="535"/>
      <c r="B3624" s="535"/>
    </row>
    <row r="3625" spans="1:2">
      <c r="A3625" s="535"/>
      <c r="B3625" s="535"/>
    </row>
    <row r="3626" spans="1:2">
      <c r="A3626" s="535"/>
      <c r="B3626" s="535"/>
    </row>
    <row r="3627" spans="1:2">
      <c r="A3627" s="535"/>
      <c r="B3627" s="535"/>
    </row>
    <row r="3628" spans="1:2">
      <c r="A3628" s="535"/>
      <c r="B3628" s="535"/>
    </row>
    <row r="3629" spans="1:2">
      <c r="A3629" s="535"/>
      <c r="B3629" s="535"/>
    </row>
    <row r="3630" spans="1:2">
      <c r="A3630" s="535"/>
      <c r="B3630" s="535"/>
    </row>
    <row r="3631" spans="1:2">
      <c r="A3631" s="535"/>
      <c r="B3631" s="535"/>
    </row>
    <row r="3632" spans="1:2">
      <c r="A3632" s="535"/>
      <c r="B3632" s="535"/>
    </row>
    <row r="3633" spans="1:2">
      <c r="A3633" s="535"/>
      <c r="B3633" s="535"/>
    </row>
    <row r="3634" spans="1:2">
      <c r="A3634" s="535"/>
      <c r="B3634" s="535"/>
    </row>
    <row r="3635" spans="1:2">
      <c r="A3635" s="535"/>
      <c r="B3635" s="535"/>
    </row>
    <row r="3636" spans="1:2">
      <c r="A3636" s="535"/>
      <c r="B3636" s="535"/>
    </row>
    <row r="3637" spans="1:2">
      <c r="A3637" s="535"/>
      <c r="B3637" s="535"/>
    </row>
    <row r="3638" spans="1:2">
      <c r="A3638" s="535"/>
      <c r="B3638" s="535"/>
    </row>
    <row r="3639" spans="1:2">
      <c r="A3639" s="535"/>
      <c r="B3639" s="535"/>
    </row>
    <row r="3640" spans="1:2">
      <c r="A3640" s="535"/>
      <c r="B3640" s="535"/>
    </row>
    <row r="3641" spans="1:2">
      <c r="A3641" s="535"/>
      <c r="B3641" s="535"/>
    </row>
    <row r="3642" spans="1:2">
      <c r="A3642" s="535"/>
      <c r="B3642" s="535"/>
    </row>
    <row r="3643" spans="1:2">
      <c r="A3643" s="535"/>
      <c r="B3643" s="535"/>
    </row>
    <row r="3644" spans="1:2">
      <c r="A3644" s="535"/>
      <c r="B3644" s="535"/>
    </row>
    <row r="3645" spans="1:2">
      <c r="A3645" s="535"/>
      <c r="B3645" s="535"/>
    </row>
    <row r="3646" spans="1:2">
      <c r="A3646" s="535"/>
      <c r="B3646" s="535"/>
    </row>
    <row r="3647" spans="1:2">
      <c r="A3647" s="535"/>
      <c r="B3647" s="535"/>
    </row>
    <row r="3648" spans="1:2">
      <c r="A3648" s="535"/>
      <c r="B3648" s="535"/>
    </row>
    <row r="3649" spans="1:2">
      <c r="A3649" s="535"/>
      <c r="B3649" s="535"/>
    </row>
    <row r="3650" spans="1:2">
      <c r="A3650" s="535"/>
      <c r="B3650" s="535"/>
    </row>
    <row r="3651" spans="1:2">
      <c r="A3651" s="535"/>
      <c r="B3651" s="535"/>
    </row>
    <row r="3652" spans="1:2">
      <c r="A3652" s="535"/>
      <c r="B3652" s="535"/>
    </row>
    <row r="3653" spans="1:2">
      <c r="A3653" s="535"/>
      <c r="B3653" s="535"/>
    </row>
    <row r="3654" spans="1:2">
      <c r="A3654" s="535"/>
      <c r="B3654" s="535"/>
    </row>
    <row r="3655" spans="1:2">
      <c r="A3655" s="535"/>
      <c r="B3655" s="535"/>
    </row>
    <row r="3656" spans="1:2">
      <c r="A3656" s="535"/>
      <c r="B3656" s="535"/>
    </row>
    <row r="3657" spans="1:2">
      <c r="A3657" s="535"/>
      <c r="B3657" s="535"/>
    </row>
    <row r="3658" spans="1:2">
      <c r="A3658" s="535"/>
      <c r="B3658" s="535"/>
    </row>
    <row r="3659" spans="1:2">
      <c r="A3659" s="535"/>
      <c r="B3659" s="535"/>
    </row>
    <row r="3660" spans="1:2">
      <c r="A3660" s="535"/>
      <c r="B3660" s="535"/>
    </row>
    <row r="3661" spans="1:2">
      <c r="A3661" s="535"/>
      <c r="B3661" s="535"/>
    </row>
    <row r="3662" spans="1:2">
      <c r="A3662" s="535"/>
      <c r="B3662" s="535"/>
    </row>
    <row r="3663" spans="1:2">
      <c r="A3663" s="535"/>
      <c r="B3663" s="535"/>
    </row>
    <row r="3664" spans="1:2">
      <c r="A3664" s="535"/>
      <c r="B3664" s="535"/>
    </row>
    <row r="3665" spans="1:2">
      <c r="A3665" s="535"/>
      <c r="B3665" s="535"/>
    </row>
    <row r="3666" spans="1:2">
      <c r="A3666" s="535"/>
      <c r="B3666" s="535"/>
    </row>
    <row r="3667" spans="1:2">
      <c r="A3667" s="535"/>
      <c r="B3667" s="535"/>
    </row>
    <row r="3668" spans="1:2">
      <c r="A3668" s="535"/>
      <c r="B3668" s="535"/>
    </row>
    <row r="3669" spans="1:2">
      <c r="A3669" s="535"/>
      <c r="B3669" s="535"/>
    </row>
    <row r="3670" spans="1:2">
      <c r="A3670" s="535"/>
      <c r="B3670" s="535"/>
    </row>
    <row r="3671" spans="1:2">
      <c r="A3671" s="535"/>
      <c r="B3671" s="535"/>
    </row>
    <row r="3672" spans="1:2">
      <c r="A3672" s="535"/>
      <c r="B3672" s="535"/>
    </row>
    <row r="3673" spans="1:2">
      <c r="A3673" s="535"/>
      <c r="B3673" s="535"/>
    </row>
    <row r="3674" spans="1:2">
      <c r="A3674" s="535"/>
      <c r="B3674" s="535"/>
    </row>
    <row r="3675" spans="1:2">
      <c r="A3675" s="535"/>
      <c r="B3675" s="535"/>
    </row>
    <row r="3676" spans="1:2">
      <c r="A3676" s="535"/>
      <c r="B3676" s="535"/>
    </row>
    <row r="3677" spans="1:2">
      <c r="A3677" s="535"/>
      <c r="B3677" s="535"/>
    </row>
    <row r="3678" spans="1:2">
      <c r="A3678" s="535"/>
      <c r="B3678" s="535"/>
    </row>
    <row r="3679" spans="1:2">
      <c r="A3679" s="535"/>
      <c r="B3679" s="535"/>
    </row>
    <row r="3680" spans="1:2">
      <c r="A3680" s="535"/>
      <c r="B3680" s="535"/>
    </row>
    <row r="3681" spans="1:2">
      <c r="A3681" s="535"/>
      <c r="B3681" s="535"/>
    </row>
    <row r="3682" spans="1:2">
      <c r="A3682" s="535"/>
      <c r="B3682" s="535"/>
    </row>
    <row r="3683" spans="1:2">
      <c r="A3683" s="535"/>
      <c r="B3683" s="535"/>
    </row>
    <row r="3684" spans="1:2">
      <c r="A3684" s="535"/>
      <c r="B3684" s="535"/>
    </row>
    <row r="3685" spans="1:2">
      <c r="A3685" s="535"/>
      <c r="B3685" s="535"/>
    </row>
    <row r="3686" spans="1:2">
      <c r="A3686" s="535"/>
      <c r="B3686" s="535"/>
    </row>
    <row r="3687" spans="1:2">
      <c r="A3687" s="535"/>
      <c r="B3687" s="535"/>
    </row>
    <row r="3688" spans="1:2">
      <c r="A3688" s="535"/>
      <c r="B3688" s="535"/>
    </row>
    <row r="3689" spans="1:2">
      <c r="A3689" s="535"/>
      <c r="B3689" s="535"/>
    </row>
    <row r="3690" spans="1:2">
      <c r="A3690" s="535"/>
      <c r="B3690" s="535"/>
    </row>
    <row r="3691" spans="1:2">
      <c r="A3691" s="535"/>
      <c r="B3691" s="535"/>
    </row>
    <row r="3692" spans="1:2">
      <c r="A3692" s="535"/>
      <c r="B3692" s="535"/>
    </row>
    <row r="3693" spans="1:2">
      <c r="A3693" s="535"/>
      <c r="B3693" s="535"/>
    </row>
    <row r="3694" spans="1:2">
      <c r="A3694" s="535"/>
      <c r="B3694" s="535"/>
    </row>
    <row r="3695" spans="1:2">
      <c r="A3695" s="535"/>
      <c r="B3695" s="535"/>
    </row>
    <row r="3696" spans="1:2">
      <c r="A3696" s="535"/>
      <c r="B3696" s="535"/>
    </row>
    <row r="3697" spans="1:2">
      <c r="A3697" s="535"/>
      <c r="B3697" s="535"/>
    </row>
    <row r="3698" spans="1:2">
      <c r="A3698" s="535"/>
      <c r="B3698" s="535"/>
    </row>
    <row r="3699" spans="1:2">
      <c r="A3699" s="535"/>
      <c r="B3699" s="535"/>
    </row>
    <row r="3700" spans="1:2">
      <c r="A3700" s="535"/>
      <c r="B3700" s="535"/>
    </row>
    <row r="3701" spans="1:2">
      <c r="A3701" s="535"/>
      <c r="B3701" s="535"/>
    </row>
    <row r="3702" spans="1:2">
      <c r="A3702" s="535"/>
      <c r="B3702" s="535"/>
    </row>
    <row r="3703" spans="1:2">
      <c r="A3703" s="535"/>
      <c r="B3703" s="535"/>
    </row>
    <row r="3704" spans="1:2">
      <c r="A3704" s="535"/>
      <c r="B3704" s="535"/>
    </row>
    <row r="3705" spans="1:2">
      <c r="A3705" s="535"/>
      <c r="B3705" s="535"/>
    </row>
    <row r="3706" spans="1:2">
      <c r="A3706" s="535"/>
      <c r="B3706" s="535"/>
    </row>
    <row r="3707" spans="1:2">
      <c r="A3707" s="535"/>
      <c r="B3707" s="535"/>
    </row>
    <row r="3708" spans="1:2">
      <c r="A3708" s="535"/>
      <c r="B3708" s="535"/>
    </row>
    <row r="3709" spans="1:2">
      <c r="A3709" s="535"/>
      <c r="B3709" s="535"/>
    </row>
    <row r="3710" spans="1:2">
      <c r="A3710" s="535"/>
      <c r="B3710" s="535"/>
    </row>
    <row r="3711" spans="1:2">
      <c r="A3711" s="535"/>
      <c r="B3711" s="535"/>
    </row>
    <row r="3712" spans="1:2">
      <c r="A3712" s="535"/>
      <c r="B3712" s="535"/>
    </row>
    <row r="3713" spans="1:2">
      <c r="A3713" s="535"/>
      <c r="B3713" s="535"/>
    </row>
    <row r="3714" spans="1:2">
      <c r="A3714" s="535"/>
      <c r="B3714" s="535"/>
    </row>
    <row r="3715" spans="1:2">
      <c r="A3715" s="535"/>
      <c r="B3715" s="535"/>
    </row>
    <row r="3716" spans="1:2">
      <c r="A3716" s="535"/>
      <c r="B3716" s="535"/>
    </row>
    <row r="3717" spans="1:2">
      <c r="A3717" s="535"/>
      <c r="B3717" s="535"/>
    </row>
    <row r="3718" spans="1:2">
      <c r="A3718" s="535"/>
      <c r="B3718" s="535"/>
    </row>
    <row r="3719" spans="1:2">
      <c r="A3719" s="535"/>
      <c r="B3719" s="535"/>
    </row>
    <row r="3720" spans="1:2">
      <c r="A3720" s="535"/>
      <c r="B3720" s="535"/>
    </row>
    <row r="3721" spans="1:2">
      <c r="A3721" s="535"/>
      <c r="B3721" s="535"/>
    </row>
    <row r="3722" spans="1:2">
      <c r="A3722" s="535"/>
      <c r="B3722" s="535"/>
    </row>
    <row r="3723" spans="1:2">
      <c r="A3723" s="535"/>
      <c r="B3723" s="535"/>
    </row>
    <row r="3724" spans="1:2">
      <c r="A3724" s="535"/>
      <c r="B3724" s="535"/>
    </row>
    <row r="3725" spans="1:2">
      <c r="A3725" s="535"/>
      <c r="B3725" s="535"/>
    </row>
    <row r="3726" spans="1:2">
      <c r="A3726" s="535"/>
      <c r="B3726" s="535"/>
    </row>
    <row r="3727" spans="1:2">
      <c r="A3727" s="535"/>
      <c r="B3727" s="535"/>
    </row>
    <row r="3728" spans="1:2">
      <c r="A3728" s="535"/>
      <c r="B3728" s="535"/>
    </row>
    <row r="3729" spans="1:2">
      <c r="A3729" s="535"/>
      <c r="B3729" s="535"/>
    </row>
    <row r="3730" spans="1:2">
      <c r="A3730" s="535"/>
      <c r="B3730" s="535"/>
    </row>
    <row r="3731" spans="1:2">
      <c r="A3731" s="535"/>
      <c r="B3731" s="535"/>
    </row>
    <row r="3732" spans="1:2">
      <c r="A3732" s="535"/>
      <c r="B3732" s="535"/>
    </row>
    <row r="3733" spans="1:2">
      <c r="A3733" s="535"/>
      <c r="B3733" s="535"/>
    </row>
    <row r="3734" spans="1:2">
      <c r="A3734" s="535"/>
      <c r="B3734" s="535"/>
    </row>
    <row r="3735" spans="1:2">
      <c r="A3735" s="535"/>
      <c r="B3735" s="535"/>
    </row>
    <row r="3736" spans="1:2">
      <c r="A3736" s="535"/>
      <c r="B3736" s="535"/>
    </row>
    <row r="3737" spans="1:2">
      <c r="A3737" s="535"/>
      <c r="B3737" s="535"/>
    </row>
    <row r="3738" spans="1:2">
      <c r="A3738" s="535"/>
      <c r="B3738" s="535"/>
    </row>
    <row r="3739" spans="1:2">
      <c r="A3739" s="535"/>
      <c r="B3739" s="535"/>
    </row>
    <row r="3740" spans="1:2">
      <c r="A3740" s="535"/>
      <c r="B3740" s="535"/>
    </row>
    <row r="3741" spans="1:2">
      <c r="A3741" s="535"/>
      <c r="B3741" s="535"/>
    </row>
    <row r="3742" spans="1:2">
      <c r="A3742" s="535"/>
      <c r="B3742" s="535"/>
    </row>
    <row r="3743" spans="1:2">
      <c r="A3743" s="535"/>
      <c r="B3743" s="535"/>
    </row>
    <row r="3744" spans="1:2">
      <c r="A3744" s="535"/>
      <c r="B3744" s="535"/>
    </row>
    <row r="3745" spans="1:2">
      <c r="A3745" s="535"/>
      <c r="B3745" s="535"/>
    </row>
    <row r="3746" spans="1:2">
      <c r="A3746" s="535"/>
      <c r="B3746" s="535"/>
    </row>
    <row r="3747" spans="1:2">
      <c r="A3747" s="535"/>
      <c r="B3747" s="535"/>
    </row>
    <row r="3748" spans="1:2">
      <c r="A3748" s="535"/>
      <c r="B3748" s="535"/>
    </row>
    <row r="3749" spans="1:2">
      <c r="A3749" s="535"/>
      <c r="B3749" s="535"/>
    </row>
    <row r="3750" spans="1:2">
      <c r="A3750" s="535"/>
      <c r="B3750" s="535"/>
    </row>
    <row r="3751" spans="1:2">
      <c r="A3751" s="535"/>
      <c r="B3751" s="535"/>
    </row>
    <row r="3752" spans="1:2">
      <c r="A3752" s="535"/>
      <c r="B3752" s="535"/>
    </row>
    <row r="3753" spans="1:2">
      <c r="A3753" s="535"/>
      <c r="B3753" s="535"/>
    </row>
    <row r="3754" spans="1:2">
      <c r="A3754" s="535"/>
      <c r="B3754" s="535"/>
    </row>
    <row r="3755" spans="1:2">
      <c r="A3755" s="535"/>
      <c r="B3755" s="535"/>
    </row>
    <row r="3756" spans="1:2">
      <c r="A3756" s="535"/>
      <c r="B3756" s="535"/>
    </row>
    <row r="3757" spans="1:2">
      <c r="A3757" s="535"/>
      <c r="B3757" s="535"/>
    </row>
    <row r="3758" spans="1:2">
      <c r="A3758" s="535"/>
      <c r="B3758" s="535"/>
    </row>
    <row r="3759" spans="1:2">
      <c r="A3759" s="535"/>
      <c r="B3759" s="535"/>
    </row>
    <row r="3760" spans="1:2">
      <c r="A3760" s="535"/>
      <c r="B3760" s="535"/>
    </row>
    <row r="3761" spans="1:2">
      <c r="A3761" s="535"/>
      <c r="B3761" s="535"/>
    </row>
    <row r="3762" spans="1:2">
      <c r="A3762" s="535"/>
      <c r="B3762" s="535"/>
    </row>
    <row r="3763" spans="1:2">
      <c r="A3763" s="535"/>
      <c r="B3763" s="535"/>
    </row>
    <row r="3764" spans="1:2">
      <c r="A3764" s="535"/>
      <c r="B3764" s="535"/>
    </row>
    <row r="3765" spans="1:2">
      <c r="A3765" s="535"/>
      <c r="B3765" s="535"/>
    </row>
    <row r="3766" spans="1:2">
      <c r="A3766" s="535"/>
      <c r="B3766" s="535"/>
    </row>
    <row r="3767" spans="1:2">
      <c r="A3767" s="535"/>
      <c r="B3767" s="535"/>
    </row>
    <row r="3768" spans="1:2">
      <c r="A3768" s="535"/>
      <c r="B3768" s="535"/>
    </row>
    <row r="3769" spans="1:2">
      <c r="A3769" s="535"/>
      <c r="B3769" s="535"/>
    </row>
    <row r="3770" spans="1:2">
      <c r="A3770" s="535"/>
      <c r="B3770" s="535"/>
    </row>
    <row r="3771" spans="1:2">
      <c r="A3771" s="535"/>
      <c r="B3771" s="535"/>
    </row>
    <row r="3772" spans="1:2">
      <c r="A3772" s="535"/>
      <c r="B3772" s="535"/>
    </row>
    <row r="3773" spans="1:2">
      <c r="A3773" s="535"/>
      <c r="B3773" s="535"/>
    </row>
    <row r="3774" spans="1:2">
      <c r="A3774" s="535"/>
      <c r="B3774" s="535"/>
    </row>
    <row r="3775" spans="1:2">
      <c r="A3775" s="535"/>
      <c r="B3775" s="535"/>
    </row>
    <row r="3776" spans="1:2">
      <c r="A3776" s="535"/>
      <c r="B3776" s="535"/>
    </row>
    <row r="3777" spans="1:2">
      <c r="A3777" s="535"/>
      <c r="B3777" s="535"/>
    </row>
    <row r="3778" spans="1:2">
      <c r="A3778" s="535"/>
      <c r="B3778" s="535"/>
    </row>
    <row r="3779" spans="1:2">
      <c r="A3779" s="535"/>
      <c r="B3779" s="535"/>
    </row>
    <row r="3780" spans="1:2">
      <c r="A3780" s="535"/>
      <c r="B3780" s="535"/>
    </row>
    <row r="3781" spans="1:2">
      <c r="A3781" s="535"/>
      <c r="B3781" s="535"/>
    </row>
    <row r="3782" spans="1:2">
      <c r="A3782" s="535"/>
      <c r="B3782" s="535"/>
    </row>
    <row r="3783" spans="1:2">
      <c r="A3783" s="535"/>
      <c r="B3783" s="535"/>
    </row>
    <row r="3784" spans="1:2">
      <c r="A3784" s="535"/>
      <c r="B3784" s="535"/>
    </row>
    <row r="3785" spans="1:2">
      <c r="A3785" s="535"/>
      <c r="B3785" s="535"/>
    </row>
    <row r="3786" spans="1:2">
      <c r="A3786" s="535"/>
      <c r="B3786" s="535"/>
    </row>
    <row r="3787" spans="1:2">
      <c r="A3787" s="535"/>
      <c r="B3787" s="535"/>
    </row>
    <row r="3788" spans="1:2">
      <c r="A3788" s="535"/>
      <c r="B3788" s="535"/>
    </row>
    <row r="3789" spans="1:2">
      <c r="A3789" s="535"/>
      <c r="B3789" s="535"/>
    </row>
    <row r="3790" spans="1:2">
      <c r="A3790" s="535"/>
      <c r="B3790" s="535"/>
    </row>
    <row r="3791" spans="1:2">
      <c r="A3791" s="535"/>
      <c r="B3791" s="535"/>
    </row>
    <row r="3792" spans="1:2">
      <c r="A3792" s="535"/>
      <c r="B3792" s="535"/>
    </row>
    <row r="3793" spans="1:2">
      <c r="A3793" s="535"/>
      <c r="B3793" s="535"/>
    </row>
    <row r="3794" spans="1:2">
      <c r="A3794" s="535"/>
      <c r="B3794" s="535"/>
    </row>
    <row r="3795" spans="1:2">
      <c r="A3795" s="535"/>
      <c r="B3795" s="535"/>
    </row>
    <row r="3796" spans="1:2">
      <c r="A3796" s="535"/>
      <c r="B3796" s="535"/>
    </row>
    <row r="3797" spans="1:2">
      <c r="A3797" s="535"/>
      <c r="B3797" s="535"/>
    </row>
    <row r="3798" spans="1:2">
      <c r="A3798" s="535"/>
      <c r="B3798" s="535"/>
    </row>
    <row r="3799" spans="1:2">
      <c r="A3799" s="535"/>
      <c r="B3799" s="535"/>
    </row>
    <row r="3800" spans="1:2">
      <c r="A3800" s="535"/>
      <c r="B3800" s="535"/>
    </row>
    <row r="3801" spans="1:2">
      <c r="A3801" s="535"/>
      <c r="B3801" s="535"/>
    </row>
    <row r="3802" spans="1:2">
      <c r="A3802" s="535"/>
      <c r="B3802" s="535"/>
    </row>
    <row r="3803" spans="1:2">
      <c r="A3803" s="535"/>
      <c r="B3803" s="535"/>
    </row>
    <row r="3804" spans="1:2">
      <c r="A3804" s="535"/>
      <c r="B3804" s="535"/>
    </row>
    <row r="3805" spans="1:2">
      <c r="A3805" s="535"/>
      <c r="B3805" s="535"/>
    </row>
    <row r="3806" spans="1:2">
      <c r="A3806" s="535"/>
      <c r="B3806" s="535"/>
    </row>
    <row r="3807" spans="1:2">
      <c r="A3807" s="535"/>
      <c r="B3807" s="535"/>
    </row>
    <row r="3808" spans="1:2">
      <c r="A3808" s="535"/>
      <c r="B3808" s="535"/>
    </row>
    <row r="3809" spans="1:2">
      <c r="A3809" s="535"/>
      <c r="B3809" s="535"/>
    </row>
    <row r="3810" spans="1:2">
      <c r="A3810" s="535"/>
      <c r="B3810" s="535"/>
    </row>
    <row r="3811" spans="1:2">
      <c r="A3811" s="535"/>
      <c r="B3811" s="535"/>
    </row>
    <row r="3812" spans="1:2">
      <c r="A3812" s="535"/>
      <c r="B3812" s="535"/>
    </row>
    <row r="3813" spans="1:2">
      <c r="A3813" s="535"/>
      <c r="B3813" s="535"/>
    </row>
    <row r="3814" spans="1:2">
      <c r="A3814" s="535"/>
      <c r="B3814" s="535"/>
    </row>
    <row r="3815" spans="1:2">
      <c r="A3815" s="535"/>
      <c r="B3815" s="535"/>
    </row>
    <row r="3816" spans="1:2">
      <c r="A3816" s="535"/>
      <c r="B3816" s="535"/>
    </row>
    <row r="3817" spans="1:2">
      <c r="A3817" s="535"/>
      <c r="B3817" s="535"/>
    </row>
    <row r="3818" spans="1:2">
      <c r="A3818" s="535"/>
      <c r="B3818" s="535"/>
    </row>
    <row r="3819" spans="1:2">
      <c r="A3819" s="535"/>
      <c r="B3819" s="535"/>
    </row>
    <row r="3820" spans="1:2">
      <c r="A3820" s="535"/>
      <c r="B3820" s="535"/>
    </row>
    <row r="3821" spans="1:2">
      <c r="A3821" s="535"/>
      <c r="B3821" s="535"/>
    </row>
    <row r="3822" spans="1:2">
      <c r="A3822" s="535"/>
      <c r="B3822" s="535"/>
    </row>
    <row r="3823" spans="1:2">
      <c r="A3823" s="535"/>
      <c r="B3823" s="535"/>
    </row>
    <row r="3824" spans="1:2">
      <c r="A3824" s="535"/>
      <c r="B3824" s="535"/>
    </row>
    <row r="3825" spans="1:2">
      <c r="A3825" s="535"/>
      <c r="B3825" s="535"/>
    </row>
    <row r="3826" spans="1:2">
      <c r="A3826" s="535"/>
      <c r="B3826" s="535"/>
    </row>
    <row r="3827" spans="1:2">
      <c r="A3827" s="535"/>
      <c r="B3827" s="535"/>
    </row>
    <row r="3828" spans="1:2">
      <c r="A3828" s="535"/>
      <c r="B3828" s="535"/>
    </row>
    <row r="3829" spans="1:2">
      <c r="A3829" s="535"/>
      <c r="B3829" s="535"/>
    </row>
    <row r="3830" spans="1:2">
      <c r="A3830" s="535"/>
      <c r="B3830" s="535"/>
    </row>
    <row r="3831" spans="1:2">
      <c r="A3831" s="535"/>
      <c r="B3831" s="535"/>
    </row>
    <row r="3832" spans="1:2">
      <c r="A3832" s="535"/>
      <c r="B3832" s="535"/>
    </row>
    <row r="3833" spans="1:2">
      <c r="A3833" s="535"/>
      <c r="B3833" s="535"/>
    </row>
    <row r="3834" spans="1:2">
      <c r="A3834" s="535"/>
      <c r="B3834" s="535"/>
    </row>
    <row r="3835" spans="1:2">
      <c r="A3835" s="535"/>
      <c r="B3835" s="535"/>
    </row>
    <row r="3836" spans="1:2">
      <c r="A3836" s="535"/>
      <c r="B3836" s="535"/>
    </row>
    <row r="3837" spans="1:2">
      <c r="A3837" s="535"/>
      <c r="B3837" s="535"/>
    </row>
    <row r="3838" spans="1:2">
      <c r="A3838" s="535"/>
      <c r="B3838" s="535"/>
    </row>
    <row r="3839" spans="1:2">
      <c r="A3839" s="535"/>
      <c r="B3839" s="535"/>
    </row>
    <row r="3840" spans="1:2">
      <c r="A3840" s="535"/>
      <c r="B3840" s="535"/>
    </row>
    <row r="3841" spans="1:2">
      <c r="A3841" s="535"/>
      <c r="B3841" s="535"/>
    </row>
    <row r="3842" spans="1:2">
      <c r="A3842" s="535"/>
      <c r="B3842" s="535"/>
    </row>
    <row r="3843" spans="1:2">
      <c r="A3843" s="535"/>
      <c r="B3843" s="535"/>
    </row>
    <row r="3844" spans="1:2">
      <c r="A3844" s="535"/>
      <c r="B3844" s="535"/>
    </row>
    <row r="3845" spans="1:2">
      <c r="A3845" s="535"/>
      <c r="B3845" s="535"/>
    </row>
    <row r="3846" spans="1:2">
      <c r="A3846" s="535"/>
      <c r="B3846" s="535"/>
    </row>
    <row r="3847" spans="1:2">
      <c r="A3847" s="535"/>
      <c r="B3847" s="535"/>
    </row>
    <row r="3848" spans="1:2">
      <c r="A3848" s="535"/>
      <c r="B3848" s="535"/>
    </row>
    <row r="3849" spans="1:2">
      <c r="A3849" s="535"/>
      <c r="B3849" s="535"/>
    </row>
    <row r="3850" spans="1:2">
      <c r="A3850" s="535"/>
      <c r="B3850" s="535"/>
    </row>
    <row r="3851" spans="1:2">
      <c r="A3851" s="535"/>
      <c r="B3851" s="535"/>
    </row>
    <row r="3852" spans="1:2">
      <c r="A3852" s="535"/>
      <c r="B3852" s="535"/>
    </row>
    <row r="3853" spans="1:2">
      <c r="A3853" s="535"/>
      <c r="B3853" s="535"/>
    </row>
    <row r="3854" spans="1:2">
      <c r="A3854" s="535"/>
      <c r="B3854" s="535"/>
    </row>
    <row r="3855" spans="1:2">
      <c r="A3855" s="535"/>
      <c r="B3855" s="535"/>
    </row>
    <row r="3856" spans="1:2">
      <c r="A3856" s="535"/>
      <c r="B3856" s="535"/>
    </row>
    <row r="3857" spans="1:2">
      <c r="A3857" s="535"/>
      <c r="B3857" s="535"/>
    </row>
    <row r="3858" spans="1:2">
      <c r="A3858" s="535"/>
      <c r="B3858" s="535"/>
    </row>
    <row r="3859" spans="1:2">
      <c r="A3859" s="535"/>
      <c r="B3859" s="535"/>
    </row>
    <row r="3860" spans="1:2">
      <c r="A3860" s="535"/>
      <c r="B3860" s="535"/>
    </row>
    <row r="3861" spans="1:2">
      <c r="A3861" s="535"/>
      <c r="B3861" s="535"/>
    </row>
    <row r="3862" spans="1:2">
      <c r="A3862" s="535"/>
      <c r="B3862" s="535"/>
    </row>
    <row r="3863" spans="1:2">
      <c r="A3863" s="535"/>
      <c r="B3863" s="535"/>
    </row>
    <row r="3864" spans="1:2">
      <c r="A3864" s="535"/>
      <c r="B3864" s="535"/>
    </row>
    <row r="3865" spans="1:2">
      <c r="A3865" s="535"/>
      <c r="B3865" s="535"/>
    </row>
    <row r="3866" spans="1:2">
      <c r="A3866" s="535"/>
      <c r="B3866" s="535"/>
    </row>
    <row r="3867" spans="1:2">
      <c r="A3867" s="535"/>
      <c r="B3867" s="535"/>
    </row>
    <row r="3868" spans="1:2">
      <c r="A3868" s="535"/>
      <c r="B3868" s="535"/>
    </row>
    <row r="3869" spans="1:2">
      <c r="A3869" s="535"/>
      <c r="B3869" s="535"/>
    </row>
    <row r="3870" spans="1:2">
      <c r="A3870" s="535"/>
      <c r="B3870" s="535"/>
    </row>
    <row r="3871" spans="1:2">
      <c r="A3871" s="535"/>
      <c r="B3871" s="535"/>
    </row>
    <row r="3872" spans="1:2">
      <c r="A3872" s="535"/>
      <c r="B3872" s="535"/>
    </row>
    <row r="3873" spans="1:2">
      <c r="A3873" s="535"/>
      <c r="B3873" s="535"/>
    </row>
    <row r="3874" spans="1:2">
      <c r="A3874" s="535"/>
      <c r="B3874" s="535"/>
    </row>
    <row r="3875" spans="1:2">
      <c r="A3875" s="535"/>
      <c r="B3875" s="535"/>
    </row>
    <row r="3876" spans="1:2">
      <c r="A3876" s="535"/>
      <c r="B3876" s="535"/>
    </row>
    <row r="3877" spans="1:2">
      <c r="A3877" s="535"/>
      <c r="B3877" s="535"/>
    </row>
    <row r="3878" spans="1:2">
      <c r="A3878" s="535"/>
      <c r="B3878" s="535"/>
    </row>
    <row r="3879" spans="1:2">
      <c r="A3879" s="535"/>
      <c r="B3879" s="535"/>
    </row>
    <row r="3880" spans="1:2">
      <c r="A3880" s="535"/>
      <c r="B3880" s="535"/>
    </row>
    <row r="3881" spans="1:2">
      <c r="A3881" s="535"/>
      <c r="B3881" s="535"/>
    </row>
    <row r="3882" spans="1:2">
      <c r="A3882" s="535"/>
      <c r="B3882" s="535"/>
    </row>
    <row r="3883" spans="1:2">
      <c r="A3883" s="535"/>
      <c r="B3883" s="535"/>
    </row>
    <row r="3884" spans="1:2">
      <c r="A3884" s="535"/>
      <c r="B3884" s="535"/>
    </row>
    <row r="3885" spans="1:2">
      <c r="A3885" s="535"/>
      <c r="B3885" s="535"/>
    </row>
    <row r="3886" spans="1:2">
      <c r="A3886" s="535"/>
      <c r="B3886" s="535"/>
    </row>
    <row r="3887" spans="1:2">
      <c r="A3887" s="535"/>
      <c r="B3887" s="535"/>
    </row>
    <row r="3888" spans="1:2">
      <c r="A3888" s="535"/>
      <c r="B3888" s="535"/>
    </row>
    <row r="3889" spans="1:2">
      <c r="A3889" s="535"/>
      <c r="B3889" s="535"/>
    </row>
    <row r="3890" spans="1:2">
      <c r="A3890" s="535"/>
      <c r="B3890" s="535"/>
    </row>
    <row r="3891" spans="1:2">
      <c r="A3891" s="535"/>
      <c r="B3891" s="535"/>
    </row>
    <row r="3892" spans="1:2">
      <c r="A3892" s="535"/>
      <c r="B3892" s="535"/>
    </row>
    <row r="3893" spans="1:2">
      <c r="A3893" s="535"/>
      <c r="B3893" s="535"/>
    </row>
    <row r="3894" spans="1:2">
      <c r="A3894" s="535"/>
      <c r="B3894" s="535"/>
    </row>
    <row r="3895" spans="1:2">
      <c r="A3895" s="535"/>
      <c r="B3895" s="535"/>
    </row>
    <row r="3896" spans="1:2">
      <c r="A3896" s="535"/>
      <c r="B3896" s="535"/>
    </row>
    <row r="3897" spans="1:2">
      <c r="A3897" s="535"/>
      <c r="B3897" s="535"/>
    </row>
    <row r="3898" spans="1:2">
      <c r="A3898" s="535"/>
      <c r="B3898" s="535"/>
    </row>
    <row r="3899" spans="1:2">
      <c r="A3899" s="535"/>
      <c r="B3899" s="535"/>
    </row>
    <row r="3900" spans="1:2">
      <c r="A3900" s="535"/>
      <c r="B3900" s="535"/>
    </row>
    <row r="3901" spans="1:2">
      <c r="A3901" s="535"/>
      <c r="B3901" s="535"/>
    </row>
    <row r="3902" spans="1:2">
      <c r="A3902" s="535"/>
      <c r="B3902" s="535"/>
    </row>
    <row r="3903" spans="1:2">
      <c r="A3903" s="535"/>
      <c r="B3903" s="535"/>
    </row>
    <row r="3904" spans="1:2">
      <c r="A3904" s="535"/>
      <c r="B3904" s="535"/>
    </row>
    <row r="3905" spans="1:2">
      <c r="A3905" s="535"/>
      <c r="B3905" s="535"/>
    </row>
    <row r="3906" spans="1:2">
      <c r="A3906" s="535"/>
      <c r="B3906" s="535"/>
    </row>
    <row r="3907" spans="1:2">
      <c r="A3907" s="535"/>
      <c r="B3907" s="535"/>
    </row>
    <row r="3908" spans="1:2">
      <c r="A3908" s="535"/>
      <c r="B3908" s="535"/>
    </row>
    <row r="3909" spans="1:2">
      <c r="A3909" s="535"/>
      <c r="B3909" s="535"/>
    </row>
    <row r="3910" spans="1:2">
      <c r="A3910" s="535"/>
      <c r="B3910" s="535"/>
    </row>
    <row r="3911" spans="1:2">
      <c r="A3911" s="535"/>
      <c r="B3911" s="535"/>
    </row>
    <row r="3912" spans="1:2">
      <c r="A3912" s="535"/>
      <c r="B3912" s="535"/>
    </row>
    <row r="3913" spans="1:2">
      <c r="A3913" s="535"/>
      <c r="B3913" s="535"/>
    </row>
    <row r="3914" spans="1:2">
      <c r="A3914" s="535"/>
      <c r="B3914" s="535"/>
    </row>
    <row r="3915" spans="1:2">
      <c r="A3915" s="535"/>
      <c r="B3915" s="535"/>
    </row>
    <row r="3916" spans="1:2">
      <c r="A3916" s="535"/>
      <c r="B3916" s="535"/>
    </row>
    <row r="3917" spans="1:2">
      <c r="A3917" s="535"/>
      <c r="B3917" s="535"/>
    </row>
    <row r="3918" spans="1:2">
      <c r="A3918" s="535"/>
      <c r="B3918" s="535"/>
    </row>
    <row r="3919" spans="1:2">
      <c r="A3919" s="535"/>
      <c r="B3919" s="535"/>
    </row>
    <row r="3920" spans="1:2">
      <c r="A3920" s="535"/>
      <c r="B3920" s="535"/>
    </row>
    <row r="3921" spans="1:2">
      <c r="A3921" s="535"/>
      <c r="B3921" s="535"/>
    </row>
    <row r="3922" spans="1:2">
      <c r="A3922" s="535"/>
      <c r="B3922" s="535"/>
    </row>
    <row r="3923" spans="1:2">
      <c r="A3923" s="535"/>
      <c r="B3923" s="535"/>
    </row>
    <row r="3924" spans="1:2">
      <c r="A3924" s="535"/>
      <c r="B3924" s="535"/>
    </row>
    <row r="3925" spans="1:2">
      <c r="A3925" s="535"/>
      <c r="B3925" s="535"/>
    </row>
    <row r="3926" spans="1:2">
      <c r="A3926" s="535"/>
      <c r="B3926" s="535"/>
    </row>
    <row r="3927" spans="1:2">
      <c r="A3927" s="535"/>
      <c r="B3927" s="535"/>
    </row>
    <row r="3928" spans="1:2">
      <c r="A3928" s="535"/>
      <c r="B3928" s="535"/>
    </row>
    <row r="3929" spans="1:2">
      <c r="A3929" s="535"/>
      <c r="B3929" s="535"/>
    </row>
    <row r="3930" spans="1:2">
      <c r="A3930" s="535"/>
      <c r="B3930" s="535"/>
    </row>
    <row r="3931" spans="1:2">
      <c r="A3931" s="535"/>
      <c r="B3931" s="535"/>
    </row>
    <row r="3932" spans="1:2">
      <c r="A3932" s="535"/>
      <c r="B3932" s="535"/>
    </row>
    <row r="3933" spans="1:2">
      <c r="A3933" s="535"/>
      <c r="B3933" s="535"/>
    </row>
    <row r="3934" spans="1:2">
      <c r="A3934" s="535"/>
      <c r="B3934" s="535"/>
    </row>
    <row r="3935" spans="1:2">
      <c r="A3935" s="535"/>
      <c r="B3935" s="535"/>
    </row>
    <row r="3936" spans="1:2">
      <c r="A3936" s="535"/>
      <c r="B3936" s="535"/>
    </row>
    <row r="3937" spans="1:2">
      <c r="A3937" s="535"/>
      <c r="B3937" s="535"/>
    </row>
    <row r="3938" spans="1:2">
      <c r="A3938" s="535"/>
      <c r="B3938" s="535"/>
    </row>
    <row r="3939" spans="1:2">
      <c r="A3939" s="535"/>
      <c r="B3939" s="535"/>
    </row>
    <row r="3940" spans="1:2">
      <c r="A3940" s="535"/>
      <c r="B3940" s="535"/>
    </row>
    <row r="3941" spans="1:2">
      <c r="A3941" s="535"/>
      <c r="B3941" s="535"/>
    </row>
    <row r="3942" spans="1:2">
      <c r="A3942" s="535"/>
      <c r="B3942" s="535"/>
    </row>
    <row r="3943" spans="1:2">
      <c r="A3943" s="535"/>
      <c r="B3943" s="535"/>
    </row>
    <row r="3944" spans="1:2">
      <c r="A3944" s="535"/>
      <c r="B3944" s="535"/>
    </row>
    <row r="3945" spans="1:2">
      <c r="A3945" s="535"/>
      <c r="B3945" s="535"/>
    </row>
    <row r="3946" spans="1:2">
      <c r="A3946" s="535"/>
      <c r="B3946" s="535"/>
    </row>
    <row r="3947" spans="1:2">
      <c r="A3947" s="535"/>
      <c r="B3947" s="535"/>
    </row>
    <row r="3948" spans="1:2">
      <c r="A3948" s="535"/>
      <c r="B3948" s="535"/>
    </row>
    <row r="3949" spans="1:2">
      <c r="A3949" s="535"/>
      <c r="B3949" s="535"/>
    </row>
    <row r="3950" spans="1:2">
      <c r="A3950" s="535"/>
      <c r="B3950" s="535"/>
    </row>
    <row r="3951" spans="1:2">
      <c r="A3951" s="535"/>
      <c r="B3951" s="535"/>
    </row>
    <row r="3952" spans="1:2">
      <c r="A3952" s="535"/>
      <c r="B3952" s="535"/>
    </row>
    <row r="3953" spans="1:2">
      <c r="A3953" s="535"/>
      <c r="B3953" s="535"/>
    </row>
  </sheetData>
  <mergeCells count="2">
    <mergeCell ref="C51:K51"/>
    <mergeCell ref="C53:K53"/>
  </mergeCells>
  <pageMargins left="0.7" right="0.7" top="0.75" bottom="0.75" header="0.3" footer="0.3"/>
  <pageSetup orientation="portrait" horizontalDpi="90" verticalDpi="90" r:id="rId1"/>
  <customProperties>
    <customPr name="_pios_id" r:id="rId2"/>
  </customPropertie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79998168889431442"/>
  </sheetPr>
  <dimension ref="A1:W3946"/>
  <sheetViews>
    <sheetView topLeftCell="A10" zoomScaleNormal="100" workbookViewId="0">
      <selection activeCell="M45" sqref="M45"/>
    </sheetView>
  </sheetViews>
  <sheetFormatPr defaultColWidth="9.140625" defaultRowHeight="12.75"/>
  <cols>
    <col min="1" max="1" width="7.42578125" style="601" customWidth="1"/>
    <col min="2" max="2" width="6.42578125" style="601" customWidth="1"/>
    <col min="3" max="3" width="33.42578125" style="600" customWidth="1"/>
    <col min="4" max="4" width="13.7109375" style="600" customWidth="1"/>
    <col min="5" max="5" width="2.42578125" style="600" customWidth="1"/>
    <col min="6" max="6" width="15.42578125" style="600" customWidth="1"/>
    <col min="7" max="7" width="16.28515625" style="600" bestFit="1" customWidth="1"/>
    <col min="8" max="10" width="15.28515625" style="600" customWidth="1"/>
    <col min="11" max="12" width="14.85546875" style="600" customWidth="1"/>
    <col min="13" max="13" width="15.7109375" style="600" customWidth="1"/>
    <col min="14" max="14" width="15.140625" style="600" customWidth="1"/>
    <col min="15" max="15" width="15.42578125" style="600" customWidth="1"/>
    <col min="16" max="17" width="14.85546875" style="600" customWidth="1"/>
    <col min="18" max="18" width="17.42578125" style="600" customWidth="1"/>
    <col min="19" max="19" width="97.28515625" style="600" customWidth="1"/>
    <col min="20" max="20" width="6" style="600" customWidth="1"/>
    <col min="21" max="21" width="10.7109375" style="600" bestFit="1" customWidth="1"/>
    <col min="22" max="22" width="44" style="600" bestFit="1" customWidth="1"/>
    <col min="23" max="23" width="14" style="600" bestFit="1" customWidth="1"/>
    <col min="24" max="24" width="4.85546875" style="600" bestFit="1" customWidth="1"/>
    <col min="25" max="16384" width="9.140625" style="600"/>
  </cols>
  <sheetData>
    <row r="1" spans="1:23" ht="18">
      <c r="C1" s="657" t="s">
        <v>929</v>
      </c>
      <c r="G1" s="656"/>
      <c r="I1" s="649"/>
    </row>
    <row r="2" spans="1:23" ht="18">
      <c r="C2" s="654" t="s">
        <v>43</v>
      </c>
      <c r="H2" s="655"/>
    </row>
    <row r="3" spans="1:23" ht="15.75">
      <c r="A3" s="636"/>
      <c r="B3" s="636"/>
      <c r="C3" s="654" t="s">
        <v>42</v>
      </c>
      <c r="E3" s="601"/>
      <c r="F3" s="653"/>
      <c r="G3" s="653"/>
      <c r="H3" s="653"/>
      <c r="I3" s="653"/>
      <c r="J3" s="653"/>
      <c r="K3" s="653"/>
      <c r="L3" s="653"/>
      <c r="M3" s="653"/>
      <c r="N3" s="653"/>
      <c r="O3" s="653"/>
      <c r="P3" s="653"/>
      <c r="Q3" s="653"/>
      <c r="R3" s="653"/>
      <c r="S3" s="613"/>
    </row>
    <row r="4" spans="1:23" ht="15.75">
      <c r="A4" s="636" t="s">
        <v>928</v>
      </c>
      <c r="B4" s="636"/>
      <c r="C4" s="654" t="s">
        <v>41</v>
      </c>
      <c r="E4" s="601"/>
      <c r="F4" s="653"/>
      <c r="G4" s="652"/>
      <c r="H4" s="652"/>
      <c r="I4" s="652"/>
      <c r="J4" s="652"/>
      <c r="K4" s="652"/>
      <c r="L4" s="652"/>
      <c r="M4" s="652"/>
      <c r="N4" s="652"/>
      <c r="O4" s="652"/>
      <c r="P4" s="652"/>
      <c r="Q4" s="652"/>
      <c r="R4" s="652" t="s">
        <v>40</v>
      </c>
      <c r="S4" s="613"/>
    </row>
    <row r="5" spans="1:23" ht="14.25">
      <c r="A5" s="601" t="s">
        <v>39</v>
      </c>
      <c r="B5" s="601" t="s">
        <v>927</v>
      </c>
      <c r="E5" s="601"/>
      <c r="F5" s="651">
        <v>44562</v>
      </c>
      <c r="G5" s="651">
        <v>44593</v>
      </c>
      <c r="H5" s="651">
        <v>44621</v>
      </c>
      <c r="I5" s="651">
        <v>44652</v>
      </c>
      <c r="J5" s="651">
        <v>44682</v>
      </c>
      <c r="K5" s="651">
        <v>44713</v>
      </c>
      <c r="L5" s="651">
        <v>44743</v>
      </c>
      <c r="M5" s="651">
        <v>44774</v>
      </c>
      <c r="N5" s="651">
        <v>44805</v>
      </c>
      <c r="O5" s="651">
        <v>44835</v>
      </c>
      <c r="P5" s="651">
        <v>44866</v>
      </c>
      <c r="Q5" s="651">
        <v>44896</v>
      </c>
      <c r="R5" s="651" t="s">
        <v>38</v>
      </c>
      <c r="S5" s="613" t="s">
        <v>37</v>
      </c>
    </row>
    <row r="6" spans="1:23">
      <c r="A6" s="601">
        <v>1</v>
      </c>
    </row>
    <row r="7" spans="1:23" ht="15">
      <c r="A7" s="601">
        <v>2</v>
      </c>
      <c r="C7" s="600" t="s">
        <v>36</v>
      </c>
      <c r="D7" s="650" t="s">
        <v>35</v>
      </c>
      <c r="E7" s="605"/>
      <c r="F7" s="644"/>
      <c r="G7" s="644"/>
      <c r="H7" s="644"/>
      <c r="I7" s="644"/>
      <c r="J7" s="644"/>
      <c r="K7" s="644"/>
      <c r="L7" s="644"/>
      <c r="M7" s="644"/>
      <c r="N7" s="644"/>
      <c r="O7" s="644"/>
      <c r="P7" s="644"/>
      <c r="Q7" s="644"/>
      <c r="R7" s="644"/>
      <c r="S7" s="621"/>
      <c r="T7" s="613"/>
      <c r="W7" s="605"/>
    </row>
    <row r="8" spans="1:23">
      <c r="A8" s="601">
        <v>3</v>
      </c>
      <c r="B8" s="601">
        <v>2</v>
      </c>
      <c r="C8" s="646" t="s">
        <v>34</v>
      </c>
      <c r="D8" s="645">
        <v>501</v>
      </c>
      <c r="E8" s="605"/>
      <c r="F8" s="603">
        <v>5289941</v>
      </c>
      <c r="G8" s="603">
        <v>4571555</v>
      </c>
      <c r="H8" s="603">
        <v>5520663</v>
      </c>
      <c r="I8" s="603">
        <v>2731580.05</v>
      </c>
      <c r="J8" s="603">
        <v>3464888</v>
      </c>
      <c r="K8" s="603">
        <v>3928913.41</v>
      </c>
      <c r="L8" s="603">
        <v>5473936.3600000003</v>
      </c>
      <c r="M8" s="603">
        <v>6215434</v>
      </c>
      <c r="N8" s="603">
        <v>5366805</v>
      </c>
      <c r="O8" s="603">
        <v>5770544</v>
      </c>
      <c r="P8" s="603">
        <v>4903819</v>
      </c>
      <c r="Q8" s="603">
        <v>4650947</v>
      </c>
      <c r="R8" s="603">
        <f t="shared" ref="R8:R15" si="0">SUM(F8:Q8)</f>
        <v>57889025.82</v>
      </c>
      <c r="S8" s="621" t="s">
        <v>23</v>
      </c>
      <c r="T8" s="613" t="s">
        <v>33</v>
      </c>
      <c r="U8" s="649" t="s">
        <v>32</v>
      </c>
      <c r="W8" s="605"/>
    </row>
    <row r="9" spans="1:23">
      <c r="A9" s="601">
        <v>4</v>
      </c>
      <c r="B9" s="601">
        <v>3</v>
      </c>
      <c r="C9" s="646" t="s">
        <v>31</v>
      </c>
      <c r="D9" s="645">
        <v>547</v>
      </c>
      <c r="E9" s="605"/>
      <c r="F9" s="254">
        <v>17896698</v>
      </c>
      <c r="G9" s="254">
        <v>14590442</v>
      </c>
      <c r="H9" s="254">
        <v>12774483</v>
      </c>
      <c r="I9" s="254">
        <v>17911098.84</v>
      </c>
      <c r="J9" s="254">
        <v>10542289</v>
      </c>
      <c r="K9" s="254">
        <v>7918986.3899999997</v>
      </c>
      <c r="L9" s="254">
        <v>18853629.390000001</v>
      </c>
      <c r="M9" s="254">
        <v>30156347</v>
      </c>
      <c r="N9" s="254">
        <v>39484918</v>
      </c>
      <c r="O9" s="254">
        <v>23005420</v>
      </c>
      <c r="P9" s="254">
        <v>32681891</v>
      </c>
      <c r="Q9" s="254">
        <v>64454074</v>
      </c>
      <c r="R9" s="254">
        <f t="shared" si="0"/>
        <v>290270276.62</v>
      </c>
      <c r="S9" s="621" t="s">
        <v>23</v>
      </c>
      <c r="T9" s="613"/>
      <c r="W9" s="605"/>
    </row>
    <row r="10" spans="1:23">
      <c r="A10" s="601">
        <v>5</v>
      </c>
      <c r="B10" s="601">
        <v>4</v>
      </c>
      <c r="C10" s="646" t="s">
        <v>30</v>
      </c>
      <c r="D10" s="645">
        <v>555</v>
      </c>
      <c r="E10" s="605"/>
      <c r="F10" s="254">
        <v>70076933</v>
      </c>
      <c r="G10" s="254">
        <v>61614301</v>
      </c>
      <c r="H10" s="254">
        <v>51733759</v>
      </c>
      <c r="I10" s="254">
        <v>57592541.259999998</v>
      </c>
      <c r="J10" s="254">
        <v>51448349</v>
      </c>
      <c r="K10" s="254">
        <v>52093091.210000001</v>
      </c>
      <c r="L10" s="254">
        <v>62153044.420000002</v>
      </c>
      <c r="M10" s="254">
        <v>63537582</v>
      </c>
      <c r="N10" s="254">
        <v>68620021</v>
      </c>
      <c r="O10" s="254">
        <v>57086063</v>
      </c>
      <c r="P10" s="254">
        <v>89354120</v>
      </c>
      <c r="Q10" s="254">
        <v>187761051</v>
      </c>
      <c r="R10" s="254">
        <f t="shared" si="0"/>
        <v>873070855.88999999</v>
      </c>
      <c r="S10" s="621" t="s">
        <v>23</v>
      </c>
      <c r="T10" s="613"/>
      <c r="W10" s="605"/>
    </row>
    <row r="11" spans="1:23">
      <c r="A11" s="601">
        <v>6</v>
      </c>
      <c r="B11" s="601">
        <v>5</v>
      </c>
      <c r="C11" s="646" t="s">
        <v>29</v>
      </c>
      <c r="D11" s="645" t="s">
        <v>28</v>
      </c>
      <c r="E11" s="605"/>
      <c r="F11" s="254">
        <v>-11276177</v>
      </c>
      <c r="G11" s="254">
        <v>-5243222</v>
      </c>
      <c r="H11" s="254">
        <v>-4952903</v>
      </c>
      <c r="I11" s="254">
        <v>-3704161.45</v>
      </c>
      <c r="J11" s="254">
        <v>-5660480</v>
      </c>
      <c r="K11" s="254">
        <v>-13062725.67</v>
      </c>
      <c r="L11" s="254">
        <v>-14095694.15</v>
      </c>
      <c r="M11" s="254">
        <v>-12695782</v>
      </c>
      <c r="N11" s="254">
        <v>-7149944</v>
      </c>
      <c r="O11" s="254">
        <v>-741094</v>
      </c>
      <c r="P11" s="254">
        <v>-8932720.4000000004</v>
      </c>
      <c r="Q11" s="254">
        <v>-23822227.600000001</v>
      </c>
      <c r="R11" s="254">
        <f t="shared" si="0"/>
        <v>-111337131.27000001</v>
      </c>
      <c r="S11" s="621" t="s">
        <v>23</v>
      </c>
      <c r="T11" s="613"/>
      <c r="W11" s="605"/>
    </row>
    <row r="12" spans="1:23">
      <c r="A12" s="601">
        <v>7</v>
      </c>
      <c r="B12" s="601">
        <v>6</v>
      </c>
      <c r="C12" s="646" t="s">
        <v>27</v>
      </c>
      <c r="D12" s="645">
        <v>55700003</v>
      </c>
      <c r="E12" s="605"/>
      <c r="F12" s="254">
        <v>31519</v>
      </c>
      <c r="G12" s="254">
        <v>21301</v>
      </c>
      <c r="H12" s="254">
        <v>25176</v>
      </c>
      <c r="I12" s="254">
        <v>22644.75</v>
      </c>
      <c r="J12" s="254">
        <v>36215</v>
      </c>
      <c r="K12" s="254">
        <v>23322.48</v>
      </c>
      <c r="L12" s="254">
        <v>29337.26</v>
      </c>
      <c r="M12" s="254">
        <v>34581</v>
      </c>
      <c r="N12" s="254">
        <v>37522</v>
      </c>
      <c r="O12" s="254">
        <v>28495</v>
      </c>
      <c r="P12" s="254">
        <v>47816</v>
      </c>
      <c r="Q12" s="254">
        <v>27801</v>
      </c>
      <c r="R12" s="254">
        <f t="shared" si="0"/>
        <v>365730.49</v>
      </c>
      <c r="S12" s="621" t="s">
        <v>23</v>
      </c>
      <c r="T12" s="613"/>
      <c r="W12" s="605"/>
    </row>
    <row r="13" spans="1:23">
      <c r="A13" s="601">
        <v>8</v>
      </c>
      <c r="B13" s="601">
        <v>7</v>
      </c>
      <c r="C13" s="646" t="s">
        <v>26</v>
      </c>
      <c r="D13" s="645">
        <v>447</v>
      </c>
      <c r="E13" s="605"/>
      <c r="F13" s="254">
        <v>-5887253</v>
      </c>
      <c r="G13" s="254">
        <v>-5860741</v>
      </c>
      <c r="H13" s="254">
        <v>-4580940</v>
      </c>
      <c r="I13" s="648">
        <v>-6789859</v>
      </c>
      <c r="J13" s="254">
        <v>-6881643</v>
      </c>
      <c r="K13" s="254">
        <v>-5850928.0199999996</v>
      </c>
      <c r="L13" s="254">
        <v>-21497233.420000002</v>
      </c>
      <c r="M13" s="254">
        <v>-33473921</v>
      </c>
      <c r="N13" s="254">
        <v>-79638070</v>
      </c>
      <c r="O13" s="254">
        <v>-25151326</v>
      </c>
      <c r="P13" s="254">
        <v>-38070194</v>
      </c>
      <c r="Q13" s="254">
        <v>-92490993</v>
      </c>
      <c r="R13" s="254">
        <f t="shared" si="0"/>
        <v>-326173101.44</v>
      </c>
      <c r="S13" s="621" t="s">
        <v>23</v>
      </c>
      <c r="T13" s="613"/>
      <c r="W13" s="605"/>
    </row>
    <row r="14" spans="1:23">
      <c r="A14" s="601">
        <v>9</v>
      </c>
      <c r="B14" s="601">
        <v>8</v>
      </c>
      <c r="C14" s="646" t="s">
        <v>25</v>
      </c>
      <c r="D14" s="645">
        <v>565</v>
      </c>
      <c r="E14" s="605"/>
      <c r="F14" s="254">
        <v>10688710</v>
      </c>
      <c r="G14" s="254">
        <v>10679832</v>
      </c>
      <c r="H14" s="254">
        <v>10321256</v>
      </c>
      <c r="I14" s="254">
        <v>10797860.5</v>
      </c>
      <c r="J14" s="254">
        <v>11056688</v>
      </c>
      <c r="K14" s="254">
        <v>10253890.859999999</v>
      </c>
      <c r="L14" s="254">
        <v>10984137.73</v>
      </c>
      <c r="M14" s="254">
        <v>10614560</v>
      </c>
      <c r="N14" s="254">
        <v>11580972</v>
      </c>
      <c r="O14" s="254">
        <v>10873244</v>
      </c>
      <c r="P14" s="254">
        <v>15997554</v>
      </c>
      <c r="Q14" s="254">
        <v>12716227</v>
      </c>
      <c r="R14" s="254">
        <f t="shared" si="0"/>
        <v>136564932.09</v>
      </c>
      <c r="S14" s="621" t="s">
        <v>23</v>
      </c>
      <c r="T14" s="613"/>
      <c r="W14" s="605"/>
    </row>
    <row r="15" spans="1:23">
      <c r="A15" s="601">
        <v>10</v>
      </c>
      <c r="B15" s="601">
        <v>10</v>
      </c>
      <c r="C15" s="646" t="s">
        <v>24</v>
      </c>
      <c r="D15" s="645">
        <v>40810005</v>
      </c>
      <c r="E15" s="605"/>
      <c r="F15" s="254">
        <v>167027</v>
      </c>
      <c r="G15" s="254">
        <v>73544</v>
      </c>
      <c r="H15" s="254">
        <v>73543</v>
      </c>
      <c r="I15" s="254">
        <v>77664</v>
      </c>
      <c r="J15" s="254">
        <v>74573</v>
      </c>
      <c r="K15" s="254">
        <v>74574</v>
      </c>
      <c r="L15" s="254">
        <v>85861</v>
      </c>
      <c r="M15" s="254">
        <v>76186</v>
      </c>
      <c r="N15" s="254">
        <v>76186</v>
      </c>
      <c r="O15" s="254">
        <v>89270</v>
      </c>
      <c r="P15" s="254">
        <v>77494</v>
      </c>
      <c r="Q15" s="254">
        <v>77495</v>
      </c>
      <c r="R15" s="254">
        <f t="shared" si="0"/>
        <v>1023417</v>
      </c>
      <c r="S15" s="621" t="s">
        <v>23</v>
      </c>
      <c r="T15" s="613"/>
      <c r="W15" s="605"/>
    </row>
    <row r="16" spans="1:23">
      <c r="A16" s="601">
        <v>11</v>
      </c>
      <c r="C16" s="646" t="s">
        <v>22</v>
      </c>
      <c r="D16" s="645"/>
      <c r="E16" s="605"/>
      <c r="F16" s="647">
        <f t="shared" ref="F16:R16" si="1">SUM(F8:F15)</f>
        <v>86987398</v>
      </c>
      <c r="G16" s="647">
        <f t="shared" si="1"/>
        <v>80447012</v>
      </c>
      <c r="H16" s="647">
        <f t="shared" si="1"/>
        <v>70915037</v>
      </c>
      <c r="I16" s="647">
        <f t="shared" si="1"/>
        <v>78639368.950000003</v>
      </c>
      <c r="J16" s="647">
        <f t="shared" si="1"/>
        <v>64080879</v>
      </c>
      <c r="K16" s="647">
        <f t="shared" si="1"/>
        <v>55379124.659999996</v>
      </c>
      <c r="L16" s="647">
        <f t="shared" si="1"/>
        <v>61987018.590000004</v>
      </c>
      <c r="M16" s="647">
        <f t="shared" si="1"/>
        <v>64464987</v>
      </c>
      <c r="N16" s="647">
        <f t="shared" si="1"/>
        <v>38378410</v>
      </c>
      <c r="O16" s="647">
        <f t="shared" si="1"/>
        <v>70960616</v>
      </c>
      <c r="P16" s="647">
        <f t="shared" si="1"/>
        <v>96059779.599999994</v>
      </c>
      <c r="Q16" s="647">
        <f t="shared" si="1"/>
        <v>153374374.40000001</v>
      </c>
      <c r="R16" s="647">
        <f t="shared" si="1"/>
        <v>921674005.19999993</v>
      </c>
      <c r="S16" s="621"/>
      <c r="T16" s="613"/>
    </row>
    <row r="17" spans="1:20">
      <c r="A17" s="601">
        <v>12</v>
      </c>
      <c r="C17" s="646"/>
      <c r="D17" s="645"/>
      <c r="E17" s="605"/>
      <c r="F17" s="644"/>
      <c r="G17" s="644"/>
      <c r="H17" s="644"/>
      <c r="I17" s="644"/>
      <c r="J17" s="644"/>
      <c r="K17" s="644"/>
      <c r="L17" s="644"/>
      <c r="M17" s="644"/>
      <c r="N17" s="644"/>
      <c r="O17" s="644"/>
      <c r="P17" s="644"/>
      <c r="Q17" s="644"/>
      <c r="R17" s="254"/>
      <c r="S17" s="621"/>
      <c r="T17" s="613"/>
    </row>
    <row r="18" spans="1:20">
      <c r="A18" s="601">
        <v>13</v>
      </c>
      <c r="C18" s="633" t="s">
        <v>926</v>
      </c>
      <c r="D18" s="605"/>
      <c r="E18" s="605"/>
      <c r="F18" s="641"/>
      <c r="G18" s="641"/>
      <c r="H18" s="641"/>
      <c r="I18" s="641"/>
      <c r="J18" s="641"/>
      <c r="K18" s="641"/>
      <c r="L18" s="641"/>
      <c r="M18" s="641"/>
      <c r="N18" s="641"/>
      <c r="O18" s="641"/>
      <c r="P18" s="641"/>
      <c r="Q18" s="641"/>
      <c r="R18" s="641"/>
      <c r="S18" s="621"/>
      <c r="T18" s="613"/>
    </row>
    <row r="19" spans="1:20">
      <c r="A19" s="601">
        <v>14</v>
      </c>
      <c r="B19" s="601">
        <v>9</v>
      </c>
      <c r="C19" s="600" t="s">
        <v>21</v>
      </c>
      <c r="D19" s="605"/>
      <c r="E19" s="605"/>
      <c r="F19" s="626">
        <v>347745.6</v>
      </c>
      <c r="G19" s="626">
        <v>311889.87</v>
      </c>
      <c r="H19" s="626">
        <v>347278.2</v>
      </c>
      <c r="I19" s="626">
        <v>336518.16</v>
      </c>
      <c r="J19" s="626">
        <v>347745.6</v>
      </c>
      <c r="K19" s="626">
        <v>336528</v>
      </c>
      <c r="L19" s="626">
        <v>347745.6</v>
      </c>
      <c r="M19" s="626">
        <v>347745.6</v>
      </c>
      <c r="N19" s="626">
        <v>336528</v>
      </c>
      <c r="O19" s="626">
        <v>347745.6</v>
      </c>
      <c r="P19" s="626">
        <v>336995.4</v>
      </c>
      <c r="Q19" s="626">
        <v>347745.6</v>
      </c>
      <c r="R19" s="603">
        <f>SUM(F19:Q19)</f>
        <v>4092211.23</v>
      </c>
      <c r="S19" s="621" t="s">
        <v>925</v>
      </c>
      <c r="T19" s="613" t="s">
        <v>20</v>
      </c>
    </row>
    <row r="20" spans="1:20" ht="18" customHeight="1" thickBot="1">
      <c r="A20" s="601">
        <v>16</v>
      </c>
      <c r="C20" s="633" t="s">
        <v>19</v>
      </c>
      <c r="D20" s="643"/>
      <c r="E20" s="605"/>
      <c r="F20" s="624">
        <f t="shared" ref="F20:R20" si="2">F16+F19</f>
        <v>87335143.599999994</v>
      </c>
      <c r="G20" s="624">
        <f t="shared" si="2"/>
        <v>80758901.870000005</v>
      </c>
      <c r="H20" s="624">
        <f t="shared" si="2"/>
        <v>71262315.200000003</v>
      </c>
      <c r="I20" s="624">
        <f t="shared" si="2"/>
        <v>78975887.109999999</v>
      </c>
      <c r="J20" s="624">
        <f t="shared" si="2"/>
        <v>64428624.600000001</v>
      </c>
      <c r="K20" s="624">
        <f t="shared" si="2"/>
        <v>55715652.659999996</v>
      </c>
      <c r="L20" s="624">
        <f t="shared" si="2"/>
        <v>62334764.190000005</v>
      </c>
      <c r="M20" s="624">
        <f t="shared" si="2"/>
        <v>64812732.600000001</v>
      </c>
      <c r="N20" s="624">
        <f t="shared" si="2"/>
        <v>38714938</v>
      </c>
      <c r="O20" s="624">
        <f t="shared" si="2"/>
        <v>71308361.599999994</v>
      </c>
      <c r="P20" s="624">
        <f t="shared" si="2"/>
        <v>96396775</v>
      </c>
      <c r="Q20" s="624">
        <f t="shared" si="2"/>
        <v>153722120</v>
      </c>
      <c r="R20" s="624">
        <f t="shared" si="2"/>
        <v>925766216.42999995</v>
      </c>
      <c r="S20" s="621"/>
      <c r="T20" s="615" t="s">
        <v>18</v>
      </c>
    </row>
    <row r="21" spans="1:20" ht="16.5" customHeight="1">
      <c r="A21" s="601">
        <v>17</v>
      </c>
      <c r="H21" s="612"/>
      <c r="I21" s="642"/>
      <c r="J21" s="611"/>
      <c r="K21" s="610"/>
      <c r="M21" s="609"/>
      <c r="N21" s="609"/>
      <c r="O21" s="609"/>
      <c r="P21" s="609"/>
      <c r="Q21" s="609"/>
      <c r="T21" s="613"/>
    </row>
    <row r="22" spans="1:20">
      <c r="A22" s="601">
        <v>18</v>
      </c>
      <c r="R22" s="641"/>
      <c r="S22" s="621"/>
      <c r="T22" s="613"/>
    </row>
    <row r="23" spans="1:20">
      <c r="A23" s="601">
        <v>19</v>
      </c>
      <c r="B23" s="601">
        <v>13</v>
      </c>
      <c r="C23" s="640" t="s">
        <v>924</v>
      </c>
      <c r="D23" s="605"/>
      <c r="E23" s="605"/>
      <c r="F23" s="637">
        <v>2276913255</v>
      </c>
      <c r="G23" s="637">
        <v>1940874795</v>
      </c>
      <c r="H23" s="637">
        <v>1814204109</v>
      </c>
      <c r="I23" s="637">
        <v>1810649034</v>
      </c>
      <c r="J23" s="637">
        <v>1601984680</v>
      </c>
      <c r="K23" s="637">
        <v>1466930467</v>
      </c>
      <c r="L23" s="637">
        <v>1625213245</v>
      </c>
      <c r="M23" s="637">
        <v>1699341098</v>
      </c>
      <c r="N23" s="637">
        <v>1487534745</v>
      </c>
      <c r="O23" s="637">
        <v>1580634111</v>
      </c>
      <c r="P23" s="637">
        <v>2076842331</v>
      </c>
      <c r="Q23" s="637">
        <v>2239429407</v>
      </c>
      <c r="R23" s="254">
        <f>SUM(F23:Q23)</f>
        <v>21620551277</v>
      </c>
      <c r="S23" s="621" t="s">
        <v>17</v>
      </c>
      <c r="T23" s="613" t="s">
        <v>16</v>
      </c>
    </row>
    <row r="24" spans="1:20" ht="14.25" customHeight="1">
      <c r="A24" s="601">
        <v>20</v>
      </c>
      <c r="B24" s="601" t="s">
        <v>923</v>
      </c>
      <c r="C24" s="640" t="s">
        <v>922</v>
      </c>
      <c r="D24" s="639"/>
      <c r="E24" s="639"/>
      <c r="F24" s="638">
        <v>-59824971.527999997</v>
      </c>
      <c r="G24" s="638">
        <v>-57882649.840999998</v>
      </c>
      <c r="H24" s="638">
        <v>-47025842.987000003</v>
      </c>
      <c r="I24" s="638">
        <v>-49323544.295000002</v>
      </c>
      <c r="J24" s="638">
        <v>-70408187.816</v>
      </c>
      <c r="K24" s="638">
        <v>-60846884.684</v>
      </c>
      <c r="L24" s="638">
        <v>-53387061.531000003</v>
      </c>
      <c r="M24" s="638">
        <v>-68858349.339000002</v>
      </c>
      <c r="N24" s="637">
        <v>-74977387</v>
      </c>
      <c r="O24" s="637">
        <v>-57602439.980999999</v>
      </c>
      <c r="P24" s="637">
        <v>-57013811.565000005</v>
      </c>
      <c r="Q24" s="637">
        <v>-62174827.069000006</v>
      </c>
      <c r="R24" s="254">
        <f>SUM(F24:Q24)</f>
        <v>-719325957.63600004</v>
      </c>
      <c r="S24" s="621" t="s">
        <v>921</v>
      </c>
      <c r="T24" s="613"/>
    </row>
    <row r="25" spans="1:20" ht="14.25" customHeight="1">
      <c r="A25" s="601">
        <v>21</v>
      </c>
      <c r="B25" s="601" t="s">
        <v>920</v>
      </c>
      <c r="C25" s="636" t="s">
        <v>919</v>
      </c>
      <c r="F25" s="635">
        <f t="shared" ref="F25:Q25" si="3">F23+F24</f>
        <v>2217088283.4720001</v>
      </c>
      <c r="G25" s="635">
        <f t="shared" si="3"/>
        <v>1882992145.1589999</v>
      </c>
      <c r="H25" s="635">
        <f t="shared" si="3"/>
        <v>1767178266.013</v>
      </c>
      <c r="I25" s="635">
        <f t="shared" si="3"/>
        <v>1761325489.7049999</v>
      </c>
      <c r="J25" s="635">
        <f t="shared" si="3"/>
        <v>1531576492.184</v>
      </c>
      <c r="K25" s="635">
        <f t="shared" si="3"/>
        <v>1406083582.316</v>
      </c>
      <c r="L25" s="635">
        <f t="shared" si="3"/>
        <v>1571826183.4690001</v>
      </c>
      <c r="M25" s="635">
        <f t="shared" si="3"/>
        <v>1630482748.661</v>
      </c>
      <c r="N25" s="635">
        <f t="shared" si="3"/>
        <v>1412557358</v>
      </c>
      <c r="O25" s="635">
        <f t="shared" si="3"/>
        <v>1523031671.0190001</v>
      </c>
      <c r="P25" s="635">
        <f t="shared" si="3"/>
        <v>2019828519.4349999</v>
      </c>
      <c r="Q25" s="635">
        <f t="shared" si="3"/>
        <v>2177254579.9309998</v>
      </c>
      <c r="R25" s="634"/>
      <c r="S25" s="621"/>
      <c r="T25" s="613"/>
    </row>
    <row r="26" spans="1:20" ht="19.5" customHeight="1">
      <c r="A26" s="601">
        <v>22</v>
      </c>
      <c r="C26" s="633" t="s">
        <v>15</v>
      </c>
      <c r="D26" s="628"/>
      <c r="E26" s="605"/>
      <c r="N26" s="603"/>
      <c r="R26" s="603"/>
      <c r="S26" s="621"/>
      <c r="T26" s="613"/>
    </row>
    <row r="27" spans="1:20" ht="15">
      <c r="A27" s="601">
        <v>23</v>
      </c>
      <c r="B27" s="601">
        <v>14</v>
      </c>
      <c r="C27" s="620" t="s">
        <v>918</v>
      </c>
      <c r="D27" s="628">
        <v>3.8982999999999997E-2</v>
      </c>
      <c r="E27" s="605"/>
      <c r="F27" s="603">
        <f t="shared" ref="F27:Q27" si="4">F25*$D$27</f>
        <v>86428752.554588974</v>
      </c>
      <c r="G27" s="603">
        <f t="shared" si="4"/>
        <v>73404682.794733286</v>
      </c>
      <c r="H27" s="603">
        <f t="shared" si="4"/>
        <v>68889910.343984768</v>
      </c>
      <c r="I27" s="603">
        <f t="shared" si="4"/>
        <v>68661751.565170005</v>
      </c>
      <c r="J27" s="603">
        <f t="shared" si="4"/>
        <v>59705446.394808866</v>
      </c>
      <c r="K27" s="603">
        <f t="shared" si="4"/>
        <v>54813356.289424621</v>
      </c>
      <c r="L27" s="619">
        <f t="shared" si="4"/>
        <v>61274500.110172026</v>
      </c>
      <c r="M27" s="619">
        <f t="shared" si="4"/>
        <v>63561108.991051756</v>
      </c>
      <c r="N27" s="619">
        <f t="shared" si="4"/>
        <v>55065723.486913994</v>
      </c>
      <c r="O27" s="619">
        <f t="shared" si="4"/>
        <v>59372343.631333672</v>
      </c>
      <c r="P27" s="619">
        <f t="shared" si="4"/>
        <v>78738975.173134595</v>
      </c>
      <c r="Q27" s="619">
        <f t="shared" si="4"/>
        <v>84875915.289450154</v>
      </c>
      <c r="R27" s="603">
        <f>SUM(F27:Q27)</f>
        <v>814792466.62476671</v>
      </c>
      <c r="S27" s="621"/>
      <c r="T27" s="615"/>
    </row>
    <row r="28" spans="1:20" ht="15.75" customHeight="1">
      <c r="A28" s="601">
        <v>24</v>
      </c>
      <c r="C28" s="632"/>
      <c r="D28" s="628"/>
      <c r="E28" s="605"/>
      <c r="F28" s="631"/>
      <c r="G28" s="631"/>
      <c r="H28" s="631"/>
      <c r="I28" s="631"/>
      <c r="J28" s="631"/>
      <c r="K28" s="631"/>
      <c r="L28" s="619"/>
      <c r="M28" s="619"/>
      <c r="N28" s="619"/>
      <c r="O28" s="619"/>
      <c r="P28" s="619"/>
      <c r="Q28" s="619"/>
      <c r="R28" s="603"/>
      <c r="S28" s="621"/>
      <c r="T28" s="615"/>
    </row>
    <row r="29" spans="1:20" ht="18.75" customHeight="1">
      <c r="A29" s="601">
        <v>25</v>
      </c>
      <c r="B29" s="601">
        <v>15</v>
      </c>
      <c r="C29" s="630" t="s">
        <v>14</v>
      </c>
      <c r="D29" s="618"/>
      <c r="E29" s="605"/>
      <c r="F29" s="629">
        <f t="shared" ref="F29:Q29" si="5">F27</f>
        <v>86428752.554588974</v>
      </c>
      <c r="G29" s="629">
        <f t="shared" si="5"/>
        <v>73404682.794733286</v>
      </c>
      <c r="H29" s="629">
        <f t="shared" si="5"/>
        <v>68889910.343984768</v>
      </c>
      <c r="I29" s="629">
        <f t="shared" si="5"/>
        <v>68661751.565170005</v>
      </c>
      <c r="J29" s="629">
        <f t="shared" si="5"/>
        <v>59705446.394808866</v>
      </c>
      <c r="K29" s="629">
        <f t="shared" si="5"/>
        <v>54813356.289424621</v>
      </c>
      <c r="L29" s="629">
        <f t="shared" si="5"/>
        <v>61274500.110172026</v>
      </c>
      <c r="M29" s="629">
        <f t="shared" si="5"/>
        <v>63561108.991051756</v>
      </c>
      <c r="N29" s="629">
        <f t="shared" si="5"/>
        <v>55065723.486913994</v>
      </c>
      <c r="O29" s="629">
        <f t="shared" si="5"/>
        <v>59372343.631333672</v>
      </c>
      <c r="P29" s="629">
        <f t="shared" si="5"/>
        <v>78738975.173134595</v>
      </c>
      <c r="Q29" s="629">
        <f t="shared" si="5"/>
        <v>84875915.289450154</v>
      </c>
      <c r="R29" s="629">
        <f>SUM(R27:R28)</f>
        <v>814792466.62476671</v>
      </c>
      <c r="S29" s="621"/>
      <c r="T29" s="615"/>
    </row>
    <row r="30" spans="1:20" ht="20.25" customHeight="1">
      <c r="A30" s="601">
        <v>26</v>
      </c>
      <c r="C30" s="620"/>
      <c r="D30" s="628"/>
      <c r="E30" s="605"/>
      <c r="F30" s="603"/>
      <c r="G30" s="603"/>
      <c r="H30" s="612"/>
      <c r="I30" s="611"/>
      <c r="J30" s="611"/>
      <c r="K30" s="610"/>
      <c r="L30" s="603"/>
      <c r="M30" s="627"/>
      <c r="N30" s="627"/>
      <c r="O30" s="627"/>
      <c r="P30" s="627"/>
      <c r="Q30" s="627"/>
      <c r="R30" s="626"/>
      <c r="S30" s="621"/>
      <c r="T30" s="613"/>
    </row>
    <row r="31" spans="1:20" ht="17.45" customHeight="1" thickBot="1">
      <c r="A31" s="601">
        <v>27</v>
      </c>
      <c r="B31" s="601">
        <v>17</v>
      </c>
      <c r="C31" s="625" t="s">
        <v>917</v>
      </c>
      <c r="E31" s="605"/>
      <c r="F31" s="624">
        <f t="shared" ref="F31:R31" si="6">F20-F29</f>
        <v>906391.04541102052</v>
      </c>
      <c r="G31" s="624">
        <f t="shared" si="6"/>
        <v>7354219.0752667189</v>
      </c>
      <c r="H31" s="624">
        <f t="shared" si="6"/>
        <v>2372404.8560152352</v>
      </c>
      <c r="I31" s="624">
        <f t="shared" si="6"/>
        <v>10314135.544829994</v>
      </c>
      <c r="J31" s="624">
        <f t="shared" si="6"/>
        <v>4723178.2051911354</v>
      </c>
      <c r="K31" s="624">
        <f t="shared" si="6"/>
        <v>902296.37057537585</v>
      </c>
      <c r="L31" s="624">
        <f t="shared" si="6"/>
        <v>1060264.0798279792</v>
      </c>
      <c r="M31" s="624">
        <f t="shared" si="6"/>
        <v>1251623.6089482456</v>
      </c>
      <c r="N31" s="624">
        <f t="shared" si="6"/>
        <v>-16350785.486913994</v>
      </c>
      <c r="O31" s="624">
        <f t="shared" si="6"/>
        <v>11936017.968666323</v>
      </c>
      <c r="P31" s="624">
        <f t="shared" si="6"/>
        <v>17657799.826865405</v>
      </c>
      <c r="Q31" s="624">
        <f t="shared" si="6"/>
        <v>68846204.710549846</v>
      </c>
      <c r="R31" s="624">
        <f t="shared" si="6"/>
        <v>110973749.80523324</v>
      </c>
      <c r="S31" s="621"/>
      <c r="T31" s="613"/>
    </row>
    <row r="32" spans="1:20" ht="15.75" customHeight="1">
      <c r="A32" s="601">
        <v>28</v>
      </c>
      <c r="C32" s="623" t="s">
        <v>13</v>
      </c>
      <c r="F32" s="603">
        <f t="shared" ref="F32:R32" si="7">+F31</f>
        <v>906391.04541102052</v>
      </c>
      <c r="G32" s="603">
        <f t="shared" si="7"/>
        <v>7354219.0752667189</v>
      </c>
      <c r="H32" s="603">
        <f t="shared" si="7"/>
        <v>2372404.8560152352</v>
      </c>
      <c r="I32" s="603">
        <f t="shared" si="7"/>
        <v>10314135.544829994</v>
      </c>
      <c r="J32" s="603">
        <f t="shared" si="7"/>
        <v>4723178.2051911354</v>
      </c>
      <c r="K32" s="603">
        <f t="shared" si="7"/>
        <v>902296.37057537585</v>
      </c>
      <c r="L32" s="603">
        <f t="shared" si="7"/>
        <v>1060264.0798279792</v>
      </c>
      <c r="M32" s="603">
        <f t="shared" si="7"/>
        <v>1251623.6089482456</v>
      </c>
      <c r="N32" s="603">
        <f t="shared" si="7"/>
        <v>-16350785.486913994</v>
      </c>
      <c r="O32" s="603">
        <f t="shared" si="7"/>
        <v>11936017.968666323</v>
      </c>
      <c r="P32" s="603">
        <f t="shared" si="7"/>
        <v>17657799.826865405</v>
      </c>
      <c r="Q32" s="603">
        <f t="shared" si="7"/>
        <v>68846204.710549846</v>
      </c>
      <c r="R32" s="603">
        <f t="shared" si="7"/>
        <v>110973749.80523324</v>
      </c>
      <c r="S32" s="621"/>
      <c r="T32" s="615" t="s">
        <v>12</v>
      </c>
    </row>
    <row r="33" spans="1:20" ht="15">
      <c r="A33" s="601">
        <v>29</v>
      </c>
      <c r="H33" s="612"/>
      <c r="I33" s="611"/>
      <c r="J33" s="611"/>
      <c r="K33" s="610"/>
      <c r="M33" s="609"/>
      <c r="N33" s="609"/>
      <c r="O33" s="609"/>
      <c r="P33" s="609"/>
      <c r="Q33" s="609"/>
      <c r="T33" s="613"/>
    </row>
    <row r="34" spans="1:20" ht="15">
      <c r="A34" s="601">
        <v>30</v>
      </c>
      <c r="C34" s="613" t="s">
        <v>11</v>
      </c>
      <c r="D34" s="622"/>
      <c r="F34" s="603"/>
      <c r="G34" s="603"/>
      <c r="H34" s="603"/>
      <c r="I34" s="603"/>
      <c r="J34" s="603"/>
      <c r="K34" s="603"/>
      <c r="L34" s="603"/>
      <c r="M34" s="603"/>
      <c r="N34" s="603"/>
      <c r="O34" s="603"/>
      <c r="P34" s="603"/>
      <c r="Q34" s="603"/>
      <c r="R34" s="603"/>
      <c r="S34" s="621"/>
      <c r="T34" s="615"/>
    </row>
    <row r="35" spans="1:20" ht="15">
      <c r="A35" s="601">
        <v>31</v>
      </c>
      <c r="C35" s="620" t="s">
        <v>916</v>
      </c>
      <c r="D35" s="617">
        <v>3.7438E-4</v>
      </c>
      <c r="E35" s="617"/>
      <c r="F35" s="603">
        <f t="shared" ref="F35:Q35" si="8">F32*(1-$D$35)</f>
        <v>906051.71073143953</v>
      </c>
      <c r="G35" s="603">
        <f t="shared" si="8"/>
        <v>7351465.8027293207</v>
      </c>
      <c r="H35" s="603">
        <f t="shared" si="8"/>
        <v>2371516.67508524</v>
      </c>
      <c r="I35" s="603">
        <f t="shared" si="8"/>
        <v>10310274.13876472</v>
      </c>
      <c r="J35" s="603">
        <f t="shared" si="8"/>
        <v>4721409.9417346762</v>
      </c>
      <c r="K35" s="603">
        <f t="shared" si="8"/>
        <v>901958.56886015984</v>
      </c>
      <c r="L35" s="619">
        <f t="shared" si="8"/>
        <v>1059867.1381617731</v>
      </c>
      <c r="M35" s="619">
        <f t="shared" si="8"/>
        <v>1251155.0261015275</v>
      </c>
      <c r="N35" s="619">
        <f t="shared" si="8"/>
        <v>-16344664.079843404</v>
      </c>
      <c r="O35" s="619">
        <f t="shared" si="8"/>
        <v>11931549.362259213</v>
      </c>
      <c r="P35" s="619">
        <f t="shared" si="8"/>
        <v>17651189.099766225</v>
      </c>
      <c r="Q35" s="619">
        <f t="shared" si="8"/>
        <v>68820430.068430305</v>
      </c>
      <c r="R35" s="603">
        <f>SUM(F35:Q35)</f>
        <v>110932203.4527812</v>
      </c>
      <c r="S35" s="616"/>
      <c r="T35" s="615" t="s">
        <v>10</v>
      </c>
    </row>
    <row r="36" spans="1:20" ht="17.25" customHeight="1">
      <c r="A36" s="601">
        <v>32</v>
      </c>
      <c r="D36" s="618"/>
      <c r="E36" s="617"/>
      <c r="F36" s="603"/>
      <c r="G36" s="603"/>
      <c r="H36" s="612"/>
      <c r="I36" s="611"/>
      <c r="J36" s="611"/>
      <c r="K36" s="610"/>
      <c r="L36" s="603"/>
      <c r="M36" s="609"/>
      <c r="N36" s="609"/>
      <c r="O36" s="603"/>
      <c r="P36" s="609"/>
      <c r="Q36" s="609"/>
      <c r="R36" s="603"/>
      <c r="S36" s="616"/>
      <c r="T36" s="615"/>
    </row>
    <row r="37" spans="1:20">
      <c r="A37" s="601">
        <v>33</v>
      </c>
      <c r="C37" s="613" t="s">
        <v>9</v>
      </c>
      <c r="E37" s="605"/>
      <c r="F37" s="603">
        <f t="shared" ref="F37:R37" si="9">+F35</f>
        <v>906051.71073143953</v>
      </c>
      <c r="G37" s="603">
        <f t="shared" si="9"/>
        <v>7351465.8027293207</v>
      </c>
      <c r="H37" s="603">
        <f t="shared" si="9"/>
        <v>2371516.67508524</v>
      </c>
      <c r="I37" s="603">
        <f t="shared" si="9"/>
        <v>10310274.13876472</v>
      </c>
      <c r="J37" s="603">
        <f t="shared" si="9"/>
        <v>4721409.9417346762</v>
      </c>
      <c r="K37" s="603">
        <f t="shared" si="9"/>
        <v>901958.56886015984</v>
      </c>
      <c r="L37" s="603">
        <f t="shared" si="9"/>
        <v>1059867.1381617731</v>
      </c>
      <c r="M37" s="603">
        <f t="shared" si="9"/>
        <v>1251155.0261015275</v>
      </c>
      <c r="N37" s="603">
        <f t="shared" si="9"/>
        <v>-16344664.079843404</v>
      </c>
      <c r="O37" s="603">
        <f t="shared" si="9"/>
        <v>11931549.362259213</v>
      </c>
      <c r="P37" s="603">
        <f t="shared" si="9"/>
        <v>17651189.099766225</v>
      </c>
      <c r="Q37" s="603">
        <f t="shared" si="9"/>
        <v>68820430.068430305</v>
      </c>
      <c r="R37" s="603">
        <f t="shared" si="9"/>
        <v>110932203.4527812</v>
      </c>
      <c r="S37" s="614"/>
      <c r="T37" s="613"/>
    </row>
    <row r="38" spans="1:20">
      <c r="A38" s="601">
        <v>34</v>
      </c>
      <c r="C38" s="613" t="s">
        <v>8</v>
      </c>
      <c r="E38" s="605"/>
      <c r="F38" s="603">
        <f t="shared" ref="F38:R38" si="10">-F37</f>
        <v>-906051.71073143953</v>
      </c>
      <c r="G38" s="603">
        <f t="shared" si="10"/>
        <v>-7351465.8027293207</v>
      </c>
      <c r="H38" s="603">
        <f t="shared" si="10"/>
        <v>-2371516.67508524</v>
      </c>
      <c r="I38" s="603">
        <f t="shared" si="10"/>
        <v>-10310274.13876472</v>
      </c>
      <c r="J38" s="603">
        <f t="shared" si="10"/>
        <v>-4721409.9417346762</v>
      </c>
      <c r="K38" s="603">
        <f t="shared" si="10"/>
        <v>-901958.56886015984</v>
      </c>
      <c r="L38" s="603">
        <f t="shared" si="10"/>
        <v>-1059867.1381617731</v>
      </c>
      <c r="M38" s="603">
        <f t="shared" si="10"/>
        <v>-1251155.0261015275</v>
      </c>
      <c r="N38" s="603">
        <f t="shared" si="10"/>
        <v>16344664.079843404</v>
      </c>
      <c r="O38" s="603">
        <f t="shared" si="10"/>
        <v>-11931549.362259213</v>
      </c>
      <c r="P38" s="603">
        <f t="shared" si="10"/>
        <v>-17651189.099766225</v>
      </c>
      <c r="Q38" s="603">
        <f t="shared" si="10"/>
        <v>-68820430.068430305</v>
      </c>
      <c r="R38" s="603">
        <f t="shared" si="10"/>
        <v>-110932203.4527812</v>
      </c>
      <c r="S38" s="614"/>
      <c r="T38" s="613"/>
    </row>
    <row r="39" spans="1:20">
      <c r="A39" s="601">
        <v>35</v>
      </c>
      <c r="C39" s="613"/>
      <c r="E39" s="605"/>
      <c r="F39" s="603"/>
      <c r="G39" s="603"/>
      <c r="H39" s="603"/>
      <c r="I39" s="603"/>
      <c r="J39" s="603"/>
      <c r="K39" s="603"/>
      <c r="L39" s="603"/>
      <c r="M39" s="603"/>
      <c r="N39" s="603"/>
      <c r="O39" s="609"/>
      <c r="P39" s="603"/>
      <c r="Q39" s="603"/>
      <c r="R39" s="603"/>
      <c r="S39" s="614"/>
      <c r="T39" s="613"/>
    </row>
    <row r="40" spans="1:20" ht="15">
      <c r="A40" s="601">
        <v>36</v>
      </c>
      <c r="C40" s="613" t="s">
        <v>7</v>
      </c>
      <c r="E40" s="605"/>
      <c r="F40" s="603">
        <f>+F37</f>
        <v>906051.71073143953</v>
      </c>
      <c r="G40" s="603">
        <f t="shared" ref="G40:Q40" si="11">+F40+G37</f>
        <v>8257517.51346076</v>
      </c>
      <c r="H40" s="603">
        <f t="shared" si="11"/>
        <v>10629034.188546</v>
      </c>
      <c r="I40" s="603">
        <f t="shared" si="11"/>
        <v>20939308.327310719</v>
      </c>
      <c r="J40" s="603">
        <f t="shared" si="11"/>
        <v>25660718.269045394</v>
      </c>
      <c r="K40" s="603">
        <f t="shared" si="11"/>
        <v>26562676.837905552</v>
      </c>
      <c r="L40" s="603">
        <f t="shared" si="11"/>
        <v>27622543.976067327</v>
      </c>
      <c r="M40" s="603">
        <f t="shared" si="11"/>
        <v>28873699.002168853</v>
      </c>
      <c r="N40" s="603">
        <f t="shared" si="11"/>
        <v>12529034.922325449</v>
      </c>
      <c r="O40" s="603">
        <f t="shared" si="11"/>
        <v>24460584.284584664</v>
      </c>
      <c r="P40" s="603">
        <f t="shared" si="11"/>
        <v>42111773.384350888</v>
      </c>
      <c r="Q40" s="603">
        <f t="shared" si="11"/>
        <v>110932203.4527812</v>
      </c>
      <c r="R40" s="603">
        <f>+R37</f>
        <v>110932203.4527812</v>
      </c>
      <c r="S40" s="614"/>
      <c r="T40" s="615" t="s">
        <v>6</v>
      </c>
    </row>
    <row r="41" spans="1:20">
      <c r="A41" s="601">
        <v>37</v>
      </c>
      <c r="C41" s="613" t="s">
        <v>5</v>
      </c>
      <c r="E41" s="605"/>
      <c r="F41" s="603">
        <f>+F38</f>
        <v>-906051.71073143953</v>
      </c>
      <c r="G41" s="603">
        <f t="shared" ref="G41:Q41" si="12">+F41+G38</f>
        <v>-8257517.51346076</v>
      </c>
      <c r="H41" s="603">
        <f t="shared" si="12"/>
        <v>-10629034.188546</v>
      </c>
      <c r="I41" s="603">
        <f t="shared" si="12"/>
        <v>-20939308.327310719</v>
      </c>
      <c r="J41" s="603">
        <f t="shared" si="12"/>
        <v>-25660718.269045394</v>
      </c>
      <c r="K41" s="603">
        <f t="shared" si="12"/>
        <v>-26562676.837905552</v>
      </c>
      <c r="L41" s="603">
        <f t="shared" si="12"/>
        <v>-27622543.976067327</v>
      </c>
      <c r="M41" s="603">
        <f t="shared" si="12"/>
        <v>-28873699.002168853</v>
      </c>
      <c r="N41" s="603">
        <f t="shared" si="12"/>
        <v>-12529034.922325449</v>
      </c>
      <c r="O41" s="603">
        <f t="shared" si="12"/>
        <v>-24460584.284584664</v>
      </c>
      <c r="P41" s="603">
        <f t="shared" si="12"/>
        <v>-42111773.384350888</v>
      </c>
      <c r="Q41" s="603">
        <f t="shared" si="12"/>
        <v>-110932203.4527812</v>
      </c>
      <c r="R41" s="603">
        <f>+R38</f>
        <v>-110932203.4527812</v>
      </c>
      <c r="S41" s="614"/>
    </row>
    <row r="42" spans="1:20" ht="15">
      <c r="C42" s="613"/>
      <c r="E42" s="605"/>
      <c r="F42" s="603"/>
      <c r="G42" s="603"/>
      <c r="H42" s="612"/>
      <c r="I42" s="611"/>
      <c r="J42" s="611"/>
      <c r="K42" s="610"/>
      <c r="L42" s="603"/>
      <c r="M42" s="609"/>
      <c r="N42" s="609"/>
      <c r="O42" s="609"/>
      <c r="P42" s="609"/>
      <c r="Q42" s="609"/>
      <c r="R42" s="603"/>
      <c r="S42" s="607"/>
    </row>
    <row r="43" spans="1:20" ht="12.4" customHeight="1">
      <c r="C43" s="608"/>
      <c r="D43" s="608"/>
      <c r="E43" s="608"/>
      <c r="F43" s="608"/>
      <c r="G43" s="608"/>
      <c r="H43" s="608"/>
      <c r="I43" s="608"/>
      <c r="J43" s="603"/>
      <c r="K43" s="604"/>
      <c r="L43" s="603"/>
      <c r="M43" s="603"/>
      <c r="N43" s="603"/>
      <c r="O43" s="603"/>
      <c r="P43" s="603"/>
      <c r="Q43" s="603"/>
      <c r="R43" s="603"/>
      <c r="S43" s="607"/>
    </row>
    <row r="44" spans="1:20" ht="34.5" customHeight="1">
      <c r="C44" s="1092" t="s">
        <v>4</v>
      </c>
      <c r="D44" s="1092"/>
      <c r="E44" s="1092"/>
      <c r="F44" s="1092"/>
      <c r="G44" s="1092"/>
      <c r="H44" s="1092"/>
      <c r="I44" s="1092"/>
      <c r="J44" s="1092"/>
      <c r="K44" s="1092"/>
      <c r="L44" s="603"/>
      <c r="M44" s="603"/>
      <c r="N44" s="603"/>
      <c r="O44" s="603"/>
      <c r="P44" s="603"/>
      <c r="Q44" s="603"/>
      <c r="R44" s="603"/>
    </row>
    <row r="45" spans="1:20" ht="15" customHeight="1">
      <c r="E45" s="605"/>
      <c r="F45" s="603"/>
      <c r="G45" s="603"/>
      <c r="H45" s="603"/>
      <c r="I45" s="603"/>
      <c r="J45" s="603"/>
      <c r="K45" s="603"/>
      <c r="L45" s="603"/>
      <c r="M45" s="603"/>
      <c r="N45" s="603"/>
      <c r="O45" s="603"/>
      <c r="P45" s="603"/>
      <c r="Q45" s="603"/>
      <c r="R45" s="603"/>
    </row>
    <row r="46" spans="1:20" ht="42.75" customHeight="1">
      <c r="C46" s="1092" t="s">
        <v>915</v>
      </c>
      <c r="D46" s="1092"/>
      <c r="E46" s="1092"/>
      <c r="F46" s="1092"/>
      <c r="G46" s="1092"/>
      <c r="H46" s="1092"/>
      <c r="I46" s="1092"/>
      <c r="J46" s="1092"/>
      <c r="K46" s="1092"/>
      <c r="Q46" s="603"/>
      <c r="R46" s="603"/>
    </row>
    <row r="47" spans="1:20" ht="20.25" customHeight="1">
      <c r="A47" s="600"/>
      <c r="B47" s="600"/>
      <c r="C47" s="600" t="s">
        <v>914</v>
      </c>
      <c r="H47" s="254"/>
      <c r="I47" s="603"/>
      <c r="N47" s="606"/>
      <c r="O47" s="606"/>
      <c r="P47" s="606"/>
      <c r="Q47" s="605"/>
    </row>
    <row r="48" spans="1:20">
      <c r="A48" s="600"/>
      <c r="B48" s="600"/>
      <c r="H48" s="254"/>
      <c r="I48" s="603"/>
      <c r="Q48" s="603"/>
    </row>
    <row r="49" spans="1:17">
      <c r="A49" s="600"/>
      <c r="B49" s="600"/>
      <c r="G49" s="604"/>
      <c r="H49" s="605"/>
      <c r="Q49" s="604"/>
    </row>
    <row r="50" spans="1:17">
      <c r="A50" s="600"/>
      <c r="B50" s="600"/>
      <c r="G50" s="604"/>
      <c r="H50" s="254"/>
    </row>
    <row r="51" spans="1:17">
      <c r="A51" s="600"/>
      <c r="B51" s="600"/>
      <c r="F51" s="603"/>
      <c r="H51" s="254"/>
    </row>
    <row r="52" spans="1:17">
      <c r="A52" s="600"/>
      <c r="B52" s="600"/>
      <c r="H52" s="254"/>
      <c r="K52" s="254"/>
    </row>
    <row r="53" spans="1:17">
      <c r="A53" s="600"/>
      <c r="B53" s="600"/>
      <c r="H53" s="254"/>
      <c r="K53" s="254"/>
    </row>
    <row r="54" spans="1:17">
      <c r="A54" s="600"/>
      <c r="B54" s="600"/>
      <c r="K54" s="254"/>
    </row>
    <row r="55" spans="1:17">
      <c r="A55" s="600"/>
      <c r="B55" s="600"/>
      <c r="K55" s="254"/>
    </row>
    <row r="56" spans="1:17">
      <c r="A56" s="600"/>
      <c r="B56" s="600"/>
    </row>
    <row r="57" spans="1:17">
      <c r="A57" s="600"/>
      <c r="B57" s="600"/>
      <c r="K57" s="254"/>
    </row>
    <row r="58" spans="1:17">
      <c r="A58" s="600"/>
      <c r="B58" s="600"/>
    </row>
    <row r="59" spans="1:17">
      <c r="A59" s="600"/>
      <c r="B59" s="600"/>
    </row>
    <row r="60" spans="1:17">
      <c r="A60" s="600"/>
      <c r="B60" s="600"/>
    </row>
    <row r="61" spans="1:17">
      <c r="A61" s="600"/>
      <c r="B61" s="600"/>
    </row>
    <row r="62" spans="1:17">
      <c r="A62" s="600"/>
      <c r="B62" s="600"/>
    </row>
    <row r="63" spans="1:17">
      <c r="A63" s="600"/>
      <c r="B63" s="600"/>
    </row>
    <row r="64" spans="1:17">
      <c r="A64" s="600"/>
      <c r="B64" s="600"/>
    </row>
    <row r="65" spans="1:2">
      <c r="A65" s="600"/>
      <c r="B65" s="600"/>
    </row>
    <row r="66" spans="1:2">
      <c r="A66" s="600"/>
      <c r="B66" s="600"/>
    </row>
    <row r="67" spans="1:2">
      <c r="A67" s="600"/>
      <c r="B67" s="600"/>
    </row>
    <row r="68" spans="1:2">
      <c r="A68" s="602"/>
      <c r="B68" s="602"/>
    </row>
    <row r="69" spans="1:2">
      <c r="A69" s="602"/>
      <c r="B69" s="602"/>
    </row>
    <row r="70" spans="1:2">
      <c r="A70" s="602"/>
      <c r="B70" s="602"/>
    </row>
    <row r="71" spans="1:2">
      <c r="A71" s="602"/>
      <c r="B71" s="602"/>
    </row>
    <row r="72" spans="1:2">
      <c r="A72" s="602"/>
      <c r="B72" s="602"/>
    </row>
    <row r="73" spans="1:2">
      <c r="A73" s="602"/>
      <c r="B73" s="602"/>
    </row>
    <row r="74" spans="1:2">
      <c r="A74" s="602"/>
      <c r="B74" s="602"/>
    </row>
    <row r="75" spans="1:2">
      <c r="A75" s="602"/>
      <c r="B75" s="602"/>
    </row>
    <row r="76" spans="1:2">
      <c r="A76" s="602"/>
      <c r="B76" s="602"/>
    </row>
    <row r="77" spans="1:2">
      <c r="A77" s="602"/>
      <c r="B77" s="602"/>
    </row>
    <row r="78" spans="1:2">
      <c r="A78" s="602"/>
      <c r="B78" s="602"/>
    </row>
    <row r="79" spans="1:2">
      <c r="A79" s="602"/>
      <c r="B79" s="602"/>
    </row>
    <row r="80" spans="1:2">
      <c r="A80" s="602"/>
      <c r="B80" s="602"/>
    </row>
    <row r="81" spans="1:2">
      <c r="A81" s="602"/>
      <c r="B81" s="602"/>
    </row>
    <row r="82" spans="1:2">
      <c r="A82" s="602"/>
      <c r="B82" s="602"/>
    </row>
    <row r="83" spans="1:2">
      <c r="A83" s="602"/>
      <c r="B83" s="602"/>
    </row>
    <row r="84" spans="1:2">
      <c r="A84" s="602"/>
      <c r="B84" s="602"/>
    </row>
    <row r="85" spans="1:2">
      <c r="A85" s="602"/>
      <c r="B85" s="602"/>
    </row>
    <row r="86" spans="1:2">
      <c r="A86" s="602"/>
      <c r="B86" s="602"/>
    </row>
    <row r="87" spans="1:2">
      <c r="A87" s="602"/>
      <c r="B87" s="602"/>
    </row>
    <row r="88" spans="1:2">
      <c r="A88" s="602"/>
      <c r="B88" s="602"/>
    </row>
    <row r="89" spans="1:2">
      <c r="A89" s="602"/>
      <c r="B89" s="602"/>
    </row>
    <row r="90" spans="1:2">
      <c r="A90" s="602"/>
      <c r="B90" s="602"/>
    </row>
    <row r="91" spans="1:2">
      <c r="A91" s="602"/>
      <c r="B91" s="602"/>
    </row>
    <row r="92" spans="1:2">
      <c r="A92" s="602"/>
      <c r="B92" s="602"/>
    </row>
    <row r="93" spans="1:2">
      <c r="A93" s="602"/>
      <c r="B93" s="602"/>
    </row>
    <row r="94" spans="1:2">
      <c r="A94" s="602"/>
      <c r="B94" s="602"/>
    </row>
    <row r="95" spans="1:2">
      <c r="A95" s="602"/>
      <c r="B95" s="602"/>
    </row>
    <row r="96" spans="1:2">
      <c r="A96" s="602"/>
      <c r="B96" s="602"/>
    </row>
    <row r="97" spans="1:2">
      <c r="A97" s="602"/>
      <c r="B97" s="602"/>
    </row>
    <row r="98" spans="1:2">
      <c r="A98" s="602"/>
      <c r="B98" s="602"/>
    </row>
    <row r="99" spans="1:2">
      <c r="A99" s="602"/>
      <c r="B99" s="602"/>
    </row>
    <row r="100" spans="1:2">
      <c r="A100" s="602"/>
      <c r="B100" s="602"/>
    </row>
    <row r="101" spans="1:2">
      <c r="A101" s="602"/>
      <c r="B101" s="602"/>
    </row>
    <row r="102" spans="1:2">
      <c r="A102" s="602"/>
      <c r="B102" s="602"/>
    </row>
    <row r="103" spans="1:2">
      <c r="A103" s="602"/>
      <c r="B103" s="602"/>
    </row>
    <row r="104" spans="1:2">
      <c r="A104" s="602"/>
      <c r="B104" s="602"/>
    </row>
    <row r="105" spans="1:2">
      <c r="A105" s="602"/>
      <c r="B105" s="602"/>
    </row>
    <row r="106" spans="1:2">
      <c r="A106" s="602"/>
      <c r="B106" s="602"/>
    </row>
    <row r="107" spans="1:2">
      <c r="A107" s="602"/>
      <c r="B107" s="602"/>
    </row>
    <row r="108" spans="1:2">
      <c r="A108" s="602"/>
      <c r="B108" s="602"/>
    </row>
    <row r="109" spans="1:2">
      <c r="A109" s="602"/>
      <c r="B109" s="602"/>
    </row>
    <row r="110" spans="1:2">
      <c r="A110" s="602"/>
      <c r="B110" s="602"/>
    </row>
    <row r="111" spans="1:2">
      <c r="A111" s="602"/>
      <c r="B111" s="602"/>
    </row>
    <row r="112" spans="1:2">
      <c r="A112" s="602"/>
      <c r="B112" s="602"/>
    </row>
    <row r="113" spans="1:2">
      <c r="A113" s="602"/>
      <c r="B113" s="602"/>
    </row>
    <row r="114" spans="1:2">
      <c r="A114" s="602"/>
      <c r="B114" s="602"/>
    </row>
    <row r="115" spans="1:2">
      <c r="A115" s="602"/>
      <c r="B115" s="602"/>
    </row>
    <row r="116" spans="1:2">
      <c r="A116" s="602"/>
      <c r="B116" s="602"/>
    </row>
    <row r="117" spans="1:2">
      <c r="A117" s="602"/>
      <c r="B117" s="602"/>
    </row>
    <row r="118" spans="1:2">
      <c r="A118" s="602"/>
      <c r="B118" s="602"/>
    </row>
    <row r="119" spans="1:2">
      <c r="A119" s="602"/>
      <c r="B119" s="602"/>
    </row>
    <row r="120" spans="1:2">
      <c r="A120" s="602"/>
      <c r="B120" s="602"/>
    </row>
    <row r="121" spans="1:2">
      <c r="A121" s="602"/>
      <c r="B121" s="602"/>
    </row>
    <row r="122" spans="1:2">
      <c r="A122" s="602"/>
      <c r="B122" s="602"/>
    </row>
    <row r="123" spans="1:2">
      <c r="A123" s="602"/>
      <c r="B123" s="602"/>
    </row>
    <row r="124" spans="1:2">
      <c r="A124" s="602"/>
      <c r="B124" s="602"/>
    </row>
    <row r="125" spans="1:2">
      <c r="A125" s="602"/>
      <c r="B125" s="602"/>
    </row>
    <row r="126" spans="1:2">
      <c r="A126" s="602"/>
      <c r="B126" s="602"/>
    </row>
    <row r="127" spans="1:2">
      <c r="A127" s="602"/>
      <c r="B127" s="602"/>
    </row>
    <row r="128" spans="1:2">
      <c r="A128" s="602"/>
      <c r="B128" s="602"/>
    </row>
    <row r="129" spans="1:2">
      <c r="A129" s="602"/>
      <c r="B129" s="602"/>
    </row>
    <row r="130" spans="1:2">
      <c r="A130" s="602"/>
      <c r="B130" s="602"/>
    </row>
    <row r="131" spans="1:2">
      <c r="A131" s="602"/>
      <c r="B131" s="602"/>
    </row>
    <row r="132" spans="1:2">
      <c r="A132" s="602"/>
      <c r="B132" s="602"/>
    </row>
    <row r="133" spans="1:2">
      <c r="A133" s="602"/>
      <c r="B133" s="602"/>
    </row>
    <row r="134" spans="1:2">
      <c r="A134" s="602"/>
      <c r="B134" s="602"/>
    </row>
    <row r="135" spans="1:2">
      <c r="A135" s="602"/>
      <c r="B135" s="602"/>
    </row>
    <row r="136" spans="1:2">
      <c r="A136" s="602"/>
      <c r="B136" s="602"/>
    </row>
    <row r="137" spans="1:2">
      <c r="A137" s="602"/>
      <c r="B137" s="602"/>
    </row>
    <row r="138" spans="1:2">
      <c r="A138" s="602"/>
      <c r="B138" s="602"/>
    </row>
    <row r="139" spans="1:2">
      <c r="A139" s="602"/>
      <c r="B139" s="602"/>
    </row>
    <row r="140" spans="1:2">
      <c r="A140" s="602"/>
      <c r="B140" s="602"/>
    </row>
    <row r="141" spans="1:2">
      <c r="A141" s="602"/>
      <c r="B141" s="602"/>
    </row>
    <row r="142" spans="1:2">
      <c r="A142" s="602"/>
      <c r="B142" s="602"/>
    </row>
    <row r="143" spans="1:2">
      <c r="A143" s="602"/>
      <c r="B143" s="602"/>
    </row>
    <row r="144" spans="1:2">
      <c r="A144" s="602"/>
      <c r="B144" s="602"/>
    </row>
    <row r="145" spans="1:2">
      <c r="A145" s="602"/>
      <c r="B145" s="602"/>
    </row>
    <row r="146" spans="1:2">
      <c r="A146" s="602"/>
      <c r="B146" s="602"/>
    </row>
    <row r="147" spans="1:2">
      <c r="A147" s="602"/>
      <c r="B147" s="602"/>
    </row>
    <row r="148" spans="1:2">
      <c r="A148" s="602"/>
      <c r="B148" s="602"/>
    </row>
    <row r="149" spans="1:2">
      <c r="A149" s="602"/>
      <c r="B149" s="602"/>
    </row>
    <row r="150" spans="1:2">
      <c r="A150" s="602"/>
      <c r="B150" s="602"/>
    </row>
    <row r="151" spans="1:2">
      <c r="A151" s="602"/>
      <c r="B151" s="602"/>
    </row>
    <row r="152" spans="1:2">
      <c r="A152" s="602"/>
      <c r="B152" s="602"/>
    </row>
    <row r="153" spans="1:2">
      <c r="A153" s="602"/>
      <c r="B153" s="602"/>
    </row>
    <row r="154" spans="1:2">
      <c r="A154" s="602"/>
      <c r="B154" s="602"/>
    </row>
    <row r="155" spans="1:2">
      <c r="A155" s="602"/>
      <c r="B155" s="602"/>
    </row>
    <row r="156" spans="1:2">
      <c r="A156" s="602"/>
      <c r="B156" s="602"/>
    </row>
    <row r="157" spans="1:2">
      <c r="A157" s="602"/>
      <c r="B157" s="602"/>
    </row>
    <row r="158" spans="1:2">
      <c r="A158" s="602"/>
      <c r="B158" s="602"/>
    </row>
    <row r="159" spans="1:2">
      <c r="A159" s="602"/>
      <c r="B159" s="602"/>
    </row>
    <row r="160" spans="1:2">
      <c r="A160" s="602"/>
      <c r="B160" s="602"/>
    </row>
    <row r="161" spans="1:2">
      <c r="A161" s="602"/>
      <c r="B161" s="602"/>
    </row>
    <row r="162" spans="1:2">
      <c r="A162" s="602"/>
      <c r="B162" s="602"/>
    </row>
    <row r="163" spans="1:2">
      <c r="A163" s="602"/>
      <c r="B163" s="602"/>
    </row>
    <row r="164" spans="1:2">
      <c r="A164" s="602"/>
      <c r="B164" s="602"/>
    </row>
    <row r="165" spans="1:2">
      <c r="A165" s="602"/>
      <c r="B165" s="602"/>
    </row>
    <row r="166" spans="1:2">
      <c r="A166" s="602"/>
      <c r="B166" s="602"/>
    </row>
    <row r="167" spans="1:2">
      <c r="A167" s="602"/>
      <c r="B167" s="602"/>
    </row>
    <row r="168" spans="1:2">
      <c r="A168" s="602"/>
      <c r="B168" s="602"/>
    </row>
    <row r="169" spans="1:2">
      <c r="A169" s="602"/>
      <c r="B169" s="602"/>
    </row>
    <row r="170" spans="1:2">
      <c r="A170" s="602"/>
      <c r="B170" s="602"/>
    </row>
    <row r="171" spans="1:2">
      <c r="A171" s="602"/>
      <c r="B171" s="602"/>
    </row>
    <row r="172" spans="1:2">
      <c r="A172" s="602"/>
      <c r="B172" s="602"/>
    </row>
    <row r="173" spans="1:2">
      <c r="A173" s="602"/>
      <c r="B173" s="602"/>
    </row>
    <row r="174" spans="1:2">
      <c r="A174" s="602"/>
      <c r="B174" s="602"/>
    </row>
    <row r="175" spans="1:2">
      <c r="A175" s="602"/>
      <c r="B175" s="602"/>
    </row>
    <row r="176" spans="1:2">
      <c r="A176" s="602"/>
      <c r="B176" s="602"/>
    </row>
    <row r="177" spans="1:2">
      <c r="A177" s="602"/>
      <c r="B177" s="602"/>
    </row>
    <row r="178" spans="1:2">
      <c r="A178" s="602"/>
      <c r="B178" s="602"/>
    </row>
    <row r="179" spans="1:2">
      <c r="A179" s="602"/>
      <c r="B179" s="602"/>
    </row>
    <row r="180" spans="1:2">
      <c r="A180" s="602"/>
      <c r="B180" s="602"/>
    </row>
    <row r="181" spans="1:2">
      <c r="A181" s="602"/>
      <c r="B181" s="602"/>
    </row>
    <row r="182" spans="1:2">
      <c r="A182" s="602"/>
      <c r="B182" s="602"/>
    </row>
    <row r="183" spans="1:2">
      <c r="A183" s="602"/>
      <c r="B183" s="602"/>
    </row>
    <row r="184" spans="1:2">
      <c r="A184" s="602"/>
      <c r="B184" s="602"/>
    </row>
    <row r="185" spans="1:2">
      <c r="A185" s="602"/>
      <c r="B185" s="602"/>
    </row>
    <row r="186" spans="1:2">
      <c r="A186" s="602"/>
      <c r="B186" s="602"/>
    </row>
    <row r="187" spans="1:2">
      <c r="A187" s="602"/>
      <c r="B187" s="602"/>
    </row>
    <row r="188" spans="1:2">
      <c r="A188" s="602"/>
      <c r="B188" s="602"/>
    </row>
    <row r="189" spans="1:2">
      <c r="A189" s="602"/>
      <c r="B189" s="602"/>
    </row>
    <row r="190" spans="1:2">
      <c r="A190" s="602"/>
      <c r="B190" s="602"/>
    </row>
    <row r="191" spans="1:2">
      <c r="A191" s="602"/>
      <c r="B191" s="602"/>
    </row>
    <row r="192" spans="1:2">
      <c r="A192" s="602"/>
      <c r="B192" s="602"/>
    </row>
    <row r="193" spans="1:2">
      <c r="A193" s="602"/>
      <c r="B193" s="602"/>
    </row>
    <row r="194" spans="1:2">
      <c r="A194" s="602"/>
      <c r="B194" s="602"/>
    </row>
    <row r="195" spans="1:2">
      <c r="A195" s="602"/>
      <c r="B195" s="602"/>
    </row>
    <row r="196" spans="1:2">
      <c r="A196" s="602"/>
      <c r="B196" s="602"/>
    </row>
    <row r="197" spans="1:2">
      <c r="A197" s="602"/>
      <c r="B197" s="602"/>
    </row>
    <row r="198" spans="1:2">
      <c r="A198" s="602"/>
      <c r="B198" s="602"/>
    </row>
    <row r="199" spans="1:2">
      <c r="A199" s="602"/>
      <c r="B199" s="602"/>
    </row>
    <row r="200" spans="1:2">
      <c r="A200" s="602"/>
      <c r="B200" s="602"/>
    </row>
    <row r="201" spans="1:2">
      <c r="A201" s="602"/>
      <c r="B201" s="602"/>
    </row>
    <row r="202" spans="1:2">
      <c r="A202" s="602"/>
      <c r="B202" s="602"/>
    </row>
    <row r="203" spans="1:2">
      <c r="A203" s="602"/>
      <c r="B203" s="602"/>
    </row>
    <row r="204" spans="1:2">
      <c r="A204" s="602"/>
      <c r="B204" s="602"/>
    </row>
    <row r="205" spans="1:2">
      <c r="A205" s="602"/>
      <c r="B205" s="602"/>
    </row>
    <row r="206" spans="1:2">
      <c r="A206" s="602"/>
      <c r="B206" s="602"/>
    </row>
    <row r="207" spans="1:2">
      <c r="A207" s="602"/>
      <c r="B207" s="602"/>
    </row>
    <row r="208" spans="1:2">
      <c r="A208" s="602"/>
      <c r="B208" s="602"/>
    </row>
    <row r="209" spans="1:2">
      <c r="A209" s="602"/>
      <c r="B209" s="602"/>
    </row>
    <row r="210" spans="1:2">
      <c r="A210" s="602"/>
      <c r="B210" s="602"/>
    </row>
    <row r="211" spans="1:2">
      <c r="A211" s="602"/>
      <c r="B211" s="602"/>
    </row>
    <row r="212" spans="1:2">
      <c r="A212" s="602"/>
      <c r="B212" s="602"/>
    </row>
    <row r="213" spans="1:2">
      <c r="A213" s="602"/>
      <c r="B213" s="602"/>
    </row>
    <row r="214" spans="1:2">
      <c r="A214" s="602"/>
      <c r="B214" s="602"/>
    </row>
    <row r="215" spans="1:2">
      <c r="A215" s="602"/>
      <c r="B215" s="602"/>
    </row>
    <row r="216" spans="1:2">
      <c r="A216" s="602"/>
      <c r="B216" s="602"/>
    </row>
    <row r="217" spans="1:2">
      <c r="A217" s="602"/>
      <c r="B217" s="602"/>
    </row>
    <row r="218" spans="1:2">
      <c r="A218" s="602"/>
      <c r="B218" s="602"/>
    </row>
    <row r="219" spans="1:2">
      <c r="A219" s="602"/>
      <c r="B219" s="602"/>
    </row>
    <row r="220" spans="1:2">
      <c r="A220" s="602"/>
      <c r="B220" s="602"/>
    </row>
    <row r="221" spans="1:2">
      <c r="A221" s="602"/>
      <c r="B221" s="602"/>
    </row>
    <row r="222" spans="1:2">
      <c r="A222" s="602"/>
      <c r="B222" s="602"/>
    </row>
    <row r="223" spans="1:2">
      <c r="A223" s="602"/>
      <c r="B223" s="602"/>
    </row>
    <row r="224" spans="1:2">
      <c r="A224" s="602"/>
      <c r="B224" s="602"/>
    </row>
    <row r="225" spans="1:2">
      <c r="A225" s="602"/>
      <c r="B225" s="602"/>
    </row>
    <row r="226" spans="1:2">
      <c r="A226" s="602"/>
      <c r="B226" s="602"/>
    </row>
    <row r="227" spans="1:2">
      <c r="A227" s="602"/>
      <c r="B227" s="602"/>
    </row>
    <row r="228" spans="1:2">
      <c r="A228" s="602"/>
      <c r="B228" s="602"/>
    </row>
    <row r="229" spans="1:2">
      <c r="A229" s="602"/>
      <c r="B229" s="602"/>
    </row>
    <row r="230" spans="1:2">
      <c r="A230" s="602"/>
      <c r="B230" s="602"/>
    </row>
    <row r="231" spans="1:2">
      <c r="A231" s="602"/>
      <c r="B231" s="602"/>
    </row>
    <row r="232" spans="1:2">
      <c r="A232" s="602"/>
      <c r="B232" s="602"/>
    </row>
    <row r="233" spans="1:2">
      <c r="A233" s="602"/>
      <c r="B233" s="602"/>
    </row>
    <row r="234" spans="1:2">
      <c r="A234" s="602"/>
      <c r="B234" s="602"/>
    </row>
    <row r="235" spans="1:2">
      <c r="A235" s="602"/>
      <c r="B235" s="602"/>
    </row>
    <row r="236" spans="1:2">
      <c r="A236" s="602"/>
      <c r="B236" s="602"/>
    </row>
    <row r="237" spans="1:2">
      <c r="A237" s="602"/>
      <c r="B237" s="602"/>
    </row>
    <row r="238" spans="1:2">
      <c r="A238" s="602"/>
      <c r="B238" s="602"/>
    </row>
    <row r="239" spans="1:2">
      <c r="A239" s="602"/>
      <c r="B239" s="602"/>
    </row>
    <row r="240" spans="1:2">
      <c r="A240" s="602"/>
      <c r="B240" s="602"/>
    </row>
    <row r="241" spans="1:2">
      <c r="A241" s="602"/>
      <c r="B241" s="602"/>
    </row>
    <row r="242" spans="1:2">
      <c r="A242" s="602"/>
      <c r="B242" s="602"/>
    </row>
    <row r="243" spans="1:2">
      <c r="A243" s="602"/>
      <c r="B243" s="602"/>
    </row>
    <row r="244" spans="1:2">
      <c r="A244" s="602"/>
      <c r="B244" s="602"/>
    </row>
    <row r="245" spans="1:2">
      <c r="A245" s="602"/>
      <c r="B245" s="602"/>
    </row>
    <row r="246" spans="1:2">
      <c r="A246" s="602"/>
      <c r="B246" s="602"/>
    </row>
    <row r="247" spans="1:2">
      <c r="A247" s="602"/>
      <c r="B247" s="602"/>
    </row>
    <row r="248" spans="1:2">
      <c r="A248" s="602"/>
      <c r="B248" s="602"/>
    </row>
    <row r="249" spans="1:2">
      <c r="A249" s="602"/>
      <c r="B249" s="602"/>
    </row>
    <row r="250" spans="1:2">
      <c r="A250" s="602"/>
      <c r="B250" s="602"/>
    </row>
    <row r="251" spans="1:2">
      <c r="A251" s="602"/>
      <c r="B251" s="602"/>
    </row>
    <row r="252" spans="1:2">
      <c r="A252" s="602"/>
      <c r="B252" s="602"/>
    </row>
    <row r="253" spans="1:2">
      <c r="A253" s="602"/>
      <c r="B253" s="602"/>
    </row>
    <row r="254" spans="1:2">
      <c r="A254" s="602"/>
      <c r="B254" s="602"/>
    </row>
    <row r="255" spans="1:2">
      <c r="A255" s="602"/>
      <c r="B255" s="602"/>
    </row>
    <row r="256" spans="1:2">
      <c r="A256" s="602"/>
      <c r="B256" s="602"/>
    </row>
    <row r="257" spans="1:2">
      <c r="A257" s="602"/>
      <c r="B257" s="602"/>
    </row>
    <row r="258" spans="1:2">
      <c r="A258" s="602"/>
      <c r="B258" s="602"/>
    </row>
    <row r="259" spans="1:2">
      <c r="A259" s="602"/>
      <c r="B259" s="602"/>
    </row>
    <row r="260" spans="1:2">
      <c r="A260" s="602"/>
      <c r="B260" s="602"/>
    </row>
    <row r="261" spans="1:2">
      <c r="A261" s="602"/>
      <c r="B261" s="602"/>
    </row>
    <row r="262" spans="1:2">
      <c r="A262" s="602"/>
      <c r="B262" s="602"/>
    </row>
    <row r="263" spans="1:2">
      <c r="A263" s="602"/>
      <c r="B263" s="602"/>
    </row>
    <row r="264" spans="1:2">
      <c r="A264" s="602"/>
      <c r="B264" s="602"/>
    </row>
    <row r="265" spans="1:2">
      <c r="A265" s="602"/>
      <c r="B265" s="602"/>
    </row>
    <row r="266" spans="1:2">
      <c r="A266" s="602"/>
      <c r="B266" s="602"/>
    </row>
    <row r="267" spans="1:2">
      <c r="A267" s="602"/>
      <c r="B267" s="602"/>
    </row>
    <row r="268" spans="1:2">
      <c r="A268" s="602"/>
      <c r="B268" s="602"/>
    </row>
    <row r="269" spans="1:2">
      <c r="A269" s="602"/>
      <c r="B269" s="602"/>
    </row>
    <row r="270" spans="1:2">
      <c r="A270" s="602"/>
      <c r="B270" s="602"/>
    </row>
    <row r="271" spans="1:2">
      <c r="A271" s="602"/>
      <c r="B271" s="602"/>
    </row>
    <row r="272" spans="1:2">
      <c r="A272" s="602"/>
      <c r="B272" s="602"/>
    </row>
    <row r="273" spans="1:2">
      <c r="A273" s="602"/>
      <c r="B273" s="602"/>
    </row>
    <row r="274" spans="1:2">
      <c r="A274" s="602"/>
      <c r="B274" s="602"/>
    </row>
    <row r="275" spans="1:2">
      <c r="A275" s="602"/>
      <c r="B275" s="602"/>
    </row>
    <row r="276" spans="1:2">
      <c r="A276" s="602"/>
      <c r="B276" s="602"/>
    </row>
    <row r="277" spans="1:2">
      <c r="A277" s="602"/>
      <c r="B277" s="602"/>
    </row>
    <row r="278" spans="1:2">
      <c r="A278" s="602"/>
      <c r="B278" s="602"/>
    </row>
    <row r="279" spans="1:2">
      <c r="A279" s="602"/>
      <c r="B279" s="602"/>
    </row>
    <row r="280" spans="1:2">
      <c r="A280" s="602"/>
      <c r="B280" s="602"/>
    </row>
    <row r="281" spans="1:2">
      <c r="A281" s="602"/>
      <c r="B281" s="602"/>
    </row>
    <row r="282" spans="1:2">
      <c r="A282" s="602"/>
      <c r="B282" s="602"/>
    </row>
    <row r="283" spans="1:2">
      <c r="A283" s="602"/>
      <c r="B283" s="602"/>
    </row>
    <row r="284" spans="1:2">
      <c r="A284" s="602"/>
      <c r="B284" s="602"/>
    </row>
    <row r="285" spans="1:2">
      <c r="A285" s="602"/>
      <c r="B285" s="602"/>
    </row>
    <row r="286" spans="1:2">
      <c r="A286" s="602"/>
      <c r="B286" s="602"/>
    </row>
    <row r="287" spans="1:2">
      <c r="A287" s="602"/>
      <c r="B287" s="602"/>
    </row>
    <row r="288" spans="1:2">
      <c r="A288" s="602"/>
      <c r="B288" s="602"/>
    </row>
    <row r="289" spans="1:2">
      <c r="A289" s="602"/>
      <c r="B289" s="602"/>
    </row>
    <row r="290" spans="1:2">
      <c r="A290" s="602"/>
      <c r="B290" s="602"/>
    </row>
    <row r="291" spans="1:2">
      <c r="A291" s="602"/>
      <c r="B291" s="602"/>
    </row>
    <row r="292" spans="1:2">
      <c r="A292" s="602"/>
      <c r="B292" s="602"/>
    </row>
    <row r="293" spans="1:2">
      <c r="A293" s="602"/>
      <c r="B293" s="602"/>
    </row>
    <row r="294" spans="1:2">
      <c r="A294" s="602"/>
      <c r="B294" s="602"/>
    </row>
    <row r="295" spans="1:2">
      <c r="A295" s="602"/>
      <c r="B295" s="602"/>
    </row>
    <row r="296" spans="1:2">
      <c r="A296" s="602"/>
      <c r="B296" s="602"/>
    </row>
    <row r="297" spans="1:2">
      <c r="A297" s="602"/>
      <c r="B297" s="602"/>
    </row>
    <row r="298" spans="1:2">
      <c r="A298" s="602"/>
      <c r="B298" s="602"/>
    </row>
    <row r="299" spans="1:2">
      <c r="A299" s="602"/>
      <c r="B299" s="602"/>
    </row>
    <row r="300" spans="1:2">
      <c r="A300" s="602"/>
      <c r="B300" s="602"/>
    </row>
    <row r="301" spans="1:2">
      <c r="A301" s="602"/>
      <c r="B301" s="602"/>
    </row>
    <row r="302" spans="1:2">
      <c r="A302" s="602"/>
      <c r="B302" s="602"/>
    </row>
    <row r="303" spans="1:2">
      <c r="A303" s="602"/>
      <c r="B303" s="602"/>
    </row>
    <row r="304" spans="1:2">
      <c r="A304" s="602"/>
      <c r="B304" s="602"/>
    </row>
    <row r="305" spans="1:2">
      <c r="A305" s="602"/>
      <c r="B305" s="602"/>
    </row>
    <row r="306" spans="1:2">
      <c r="A306" s="602"/>
      <c r="B306" s="602"/>
    </row>
    <row r="307" spans="1:2">
      <c r="A307" s="602"/>
      <c r="B307" s="602"/>
    </row>
    <row r="308" spans="1:2">
      <c r="A308" s="602"/>
      <c r="B308" s="602"/>
    </row>
    <row r="309" spans="1:2">
      <c r="A309" s="602"/>
      <c r="B309" s="602"/>
    </row>
    <row r="310" spans="1:2">
      <c r="A310" s="602"/>
      <c r="B310" s="602"/>
    </row>
    <row r="311" spans="1:2">
      <c r="A311" s="602"/>
      <c r="B311" s="602"/>
    </row>
    <row r="312" spans="1:2">
      <c r="A312" s="602"/>
      <c r="B312" s="602"/>
    </row>
    <row r="313" spans="1:2">
      <c r="A313" s="602"/>
      <c r="B313" s="602"/>
    </row>
    <row r="314" spans="1:2">
      <c r="A314" s="602"/>
      <c r="B314" s="602"/>
    </row>
    <row r="315" spans="1:2">
      <c r="A315" s="602"/>
      <c r="B315" s="602"/>
    </row>
    <row r="316" spans="1:2">
      <c r="A316" s="602"/>
      <c r="B316" s="602"/>
    </row>
    <row r="317" spans="1:2">
      <c r="A317" s="602"/>
      <c r="B317" s="602"/>
    </row>
    <row r="318" spans="1:2">
      <c r="A318" s="602"/>
      <c r="B318" s="602"/>
    </row>
    <row r="319" spans="1:2">
      <c r="A319" s="602"/>
      <c r="B319" s="602"/>
    </row>
    <row r="320" spans="1:2">
      <c r="A320" s="602"/>
      <c r="B320" s="602"/>
    </row>
    <row r="321" spans="1:2">
      <c r="A321" s="602"/>
      <c r="B321" s="602"/>
    </row>
    <row r="322" spans="1:2">
      <c r="A322" s="602"/>
      <c r="B322" s="602"/>
    </row>
    <row r="323" spans="1:2">
      <c r="A323" s="602"/>
      <c r="B323" s="602"/>
    </row>
    <row r="324" spans="1:2">
      <c r="A324" s="602"/>
      <c r="B324" s="602"/>
    </row>
    <row r="325" spans="1:2">
      <c r="A325" s="602"/>
      <c r="B325" s="602"/>
    </row>
    <row r="326" spans="1:2">
      <c r="A326" s="602"/>
      <c r="B326" s="602"/>
    </row>
    <row r="327" spans="1:2">
      <c r="A327" s="602"/>
      <c r="B327" s="602"/>
    </row>
    <row r="328" spans="1:2">
      <c r="A328" s="602"/>
      <c r="B328" s="602"/>
    </row>
    <row r="329" spans="1:2">
      <c r="A329" s="602"/>
      <c r="B329" s="602"/>
    </row>
    <row r="330" spans="1:2">
      <c r="A330" s="602"/>
      <c r="B330" s="602"/>
    </row>
    <row r="331" spans="1:2">
      <c r="A331" s="602"/>
      <c r="B331" s="602"/>
    </row>
    <row r="332" spans="1:2">
      <c r="A332" s="602"/>
      <c r="B332" s="602"/>
    </row>
    <row r="333" spans="1:2">
      <c r="A333" s="602"/>
      <c r="B333" s="602"/>
    </row>
    <row r="334" spans="1:2">
      <c r="A334" s="602"/>
      <c r="B334" s="602"/>
    </row>
    <row r="335" spans="1:2">
      <c r="A335" s="602"/>
      <c r="B335" s="602"/>
    </row>
    <row r="336" spans="1:2">
      <c r="A336" s="602"/>
      <c r="B336" s="602"/>
    </row>
    <row r="337" spans="1:2">
      <c r="A337" s="602"/>
      <c r="B337" s="602"/>
    </row>
    <row r="338" spans="1:2">
      <c r="A338" s="602"/>
      <c r="B338" s="602"/>
    </row>
    <row r="339" spans="1:2">
      <c r="A339" s="602"/>
      <c r="B339" s="602"/>
    </row>
    <row r="340" spans="1:2">
      <c r="A340" s="602"/>
      <c r="B340" s="602"/>
    </row>
    <row r="341" spans="1:2">
      <c r="A341" s="602"/>
      <c r="B341" s="602"/>
    </row>
    <row r="342" spans="1:2">
      <c r="A342" s="602"/>
      <c r="B342" s="602"/>
    </row>
    <row r="343" spans="1:2">
      <c r="A343" s="602"/>
      <c r="B343" s="602"/>
    </row>
    <row r="344" spans="1:2">
      <c r="A344" s="602"/>
      <c r="B344" s="602"/>
    </row>
    <row r="345" spans="1:2">
      <c r="A345" s="602"/>
      <c r="B345" s="602"/>
    </row>
    <row r="346" spans="1:2">
      <c r="A346" s="602"/>
      <c r="B346" s="602"/>
    </row>
    <row r="347" spans="1:2">
      <c r="A347" s="602"/>
      <c r="B347" s="602"/>
    </row>
    <row r="348" spans="1:2">
      <c r="A348" s="602"/>
      <c r="B348" s="602"/>
    </row>
    <row r="349" spans="1:2">
      <c r="A349" s="602"/>
      <c r="B349" s="602"/>
    </row>
    <row r="350" spans="1:2">
      <c r="A350" s="602"/>
      <c r="B350" s="602"/>
    </row>
    <row r="351" spans="1:2">
      <c r="A351" s="602"/>
      <c r="B351" s="602"/>
    </row>
    <row r="352" spans="1:2">
      <c r="A352" s="602"/>
      <c r="B352" s="602"/>
    </row>
    <row r="353" spans="1:2">
      <c r="A353" s="602"/>
      <c r="B353" s="602"/>
    </row>
    <row r="354" spans="1:2">
      <c r="A354" s="602"/>
      <c r="B354" s="602"/>
    </row>
    <row r="355" spans="1:2">
      <c r="A355" s="602"/>
      <c r="B355" s="602"/>
    </row>
    <row r="356" spans="1:2">
      <c r="A356" s="602"/>
      <c r="B356" s="602"/>
    </row>
    <row r="357" spans="1:2">
      <c r="A357" s="602"/>
      <c r="B357" s="602"/>
    </row>
    <row r="358" spans="1:2">
      <c r="A358" s="602"/>
      <c r="B358" s="602"/>
    </row>
    <row r="359" spans="1:2">
      <c r="A359" s="602"/>
      <c r="B359" s="602"/>
    </row>
    <row r="360" spans="1:2">
      <c r="A360" s="602"/>
      <c r="B360" s="602"/>
    </row>
    <row r="361" spans="1:2">
      <c r="A361" s="602"/>
      <c r="B361" s="602"/>
    </row>
    <row r="362" spans="1:2">
      <c r="A362" s="602"/>
      <c r="B362" s="602"/>
    </row>
    <row r="363" spans="1:2">
      <c r="A363" s="602"/>
      <c r="B363" s="602"/>
    </row>
    <row r="364" spans="1:2">
      <c r="A364" s="602"/>
      <c r="B364" s="602"/>
    </row>
    <row r="365" spans="1:2">
      <c r="A365" s="602"/>
      <c r="B365" s="602"/>
    </row>
    <row r="366" spans="1:2">
      <c r="A366" s="602"/>
      <c r="B366" s="602"/>
    </row>
    <row r="367" spans="1:2">
      <c r="A367" s="602"/>
      <c r="B367" s="602"/>
    </row>
    <row r="368" spans="1:2">
      <c r="A368" s="602"/>
      <c r="B368" s="602"/>
    </row>
    <row r="369" spans="1:2">
      <c r="A369" s="602"/>
      <c r="B369" s="602"/>
    </row>
    <row r="370" spans="1:2">
      <c r="A370" s="602"/>
      <c r="B370" s="602"/>
    </row>
    <row r="371" spans="1:2">
      <c r="A371" s="602"/>
      <c r="B371" s="602"/>
    </row>
    <row r="372" spans="1:2">
      <c r="A372" s="602"/>
      <c r="B372" s="602"/>
    </row>
    <row r="373" spans="1:2">
      <c r="A373" s="602"/>
      <c r="B373" s="602"/>
    </row>
    <row r="374" spans="1:2">
      <c r="A374" s="602"/>
      <c r="B374" s="602"/>
    </row>
    <row r="375" spans="1:2">
      <c r="A375" s="602"/>
      <c r="B375" s="602"/>
    </row>
    <row r="376" spans="1:2">
      <c r="A376" s="602"/>
      <c r="B376" s="602"/>
    </row>
    <row r="377" spans="1:2">
      <c r="A377" s="602"/>
      <c r="B377" s="602"/>
    </row>
    <row r="378" spans="1:2">
      <c r="A378" s="602"/>
      <c r="B378" s="602"/>
    </row>
    <row r="379" spans="1:2">
      <c r="A379" s="602"/>
      <c r="B379" s="602"/>
    </row>
    <row r="380" spans="1:2">
      <c r="A380" s="602"/>
      <c r="B380" s="602"/>
    </row>
    <row r="381" spans="1:2">
      <c r="A381" s="602"/>
      <c r="B381" s="602"/>
    </row>
    <row r="382" spans="1:2">
      <c r="A382" s="602"/>
      <c r="B382" s="602"/>
    </row>
    <row r="383" spans="1:2">
      <c r="A383" s="602"/>
      <c r="B383" s="602"/>
    </row>
    <row r="384" spans="1:2">
      <c r="A384" s="602"/>
      <c r="B384" s="602"/>
    </row>
    <row r="385" spans="1:2">
      <c r="A385" s="602"/>
      <c r="B385" s="602"/>
    </row>
    <row r="386" spans="1:2">
      <c r="A386" s="602"/>
      <c r="B386" s="602"/>
    </row>
    <row r="387" spans="1:2">
      <c r="A387" s="602"/>
      <c r="B387" s="602"/>
    </row>
    <row r="388" spans="1:2">
      <c r="A388" s="602"/>
      <c r="B388" s="602"/>
    </row>
    <row r="389" spans="1:2">
      <c r="A389" s="602"/>
      <c r="B389" s="602"/>
    </row>
    <row r="390" spans="1:2">
      <c r="A390" s="602"/>
      <c r="B390" s="602"/>
    </row>
    <row r="391" spans="1:2">
      <c r="A391" s="602"/>
      <c r="B391" s="602"/>
    </row>
    <row r="392" spans="1:2">
      <c r="A392" s="602"/>
      <c r="B392" s="602"/>
    </row>
    <row r="393" spans="1:2">
      <c r="A393" s="602"/>
      <c r="B393" s="602"/>
    </row>
    <row r="394" spans="1:2">
      <c r="A394" s="602"/>
      <c r="B394" s="602"/>
    </row>
    <row r="395" spans="1:2">
      <c r="A395" s="602"/>
      <c r="B395" s="602"/>
    </row>
    <row r="396" spans="1:2">
      <c r="A396" s="602"/>
      <c r="B396" s="602"/>
    </row>
    <row r="397" spans="1:2">
      <c r="A397" s="602"/>
      <c r="B397" s="602"/>
    </row>
    <row r="398" spans="1:2">
      <c r="A398" s="602"/>
      <c r="B398" s="602"/>
    </row>
    <row r="399" spans="1:2">
      <c r="A399" s="602"/>
      <c r="B399" s="602"/>
    </row>
    <row r="400" spans="1:2">
      <c r="A400" s="602"/>
      <c r="B400" s="602"/>
    </row>
    <row r="401" spans="1:2">
      <c r="A401" s="602"/>
      <c r="B401" s="602"/>
    </row>
    <row r="402" spans="1:2">
      <c r="A402" s="602"/>
      <c r="B402" s="602"/>
    </row>
    <row r="403" spans="1:2">
      <c r="A403" s="602"/>
      <c r="B403" s="602"/>
    </row>
    <row r="404" spans="1:2">
      <c r="A404" s="602"/>
      <c r="B404" s="602"/>
    </row>
    <row r="405" spans="1:2">
      <c r="A405" s="602"/>
      <c r="B405" s="602"/>
    </row>
    <row r="406" spans="1:2">
      <c r="A406" s="602"/>
      <c r="B406" s="602"/>
    </row>
    <row r="407" spans="1:2">
      <c r="A407" s="602"/>
      <c r="B407" s="602"/>
    </row>
    <row r="408" spans="1:2">
      <c r="A408" s="602"/>
      <c r="B408" s="602"/>
    </row>
    <row r="409" spans="1:2">
      <c r="A409" s="602"/>
      <c r="B409" s="602"/>
    </row>
    <row r="410" spans="1:2">
      <c r="A410" s="602"/>
      <c r="B410" s="602"/>
    </row>
    <row r="411" spans="1:2">
      <c r="A411" s="602"/>
      <c r="B411" s="602"/>
    </row>
    <row r="412" spans="1:2">
      <c r="A412" s="602"/>
      <c r="B412" s="602"/>
    </row>
    <row r="413" spans="1:2">
      <c r="A413" s="602"/>
      <c r="B413" s="602"/>
    </row>
    <row r="414" spans="1:2">
      <c r="A414" s="602"/>
      <c r="B414" s="602"/>
    </row>
    <row r="415" spans="1:2">
      <c r="A415" s="602"/>
      <c r="B415" s="602"/>
    </row>
    <row r="416" spans="1:2">
      <c r="A416" s="602"/>
      <c r="B416" s="602"/>
    </row>
    <row r="417" spans="1:2">
      <c r="A417" s="602"/>
      <c r="B417" s="602"/>
    </row>
    <row r="418" spans="1:2">
      <c r="A418" s="602"/>
      <c r="B418" s="602"/>
    </row>
    <row r="419" spans="1:2">
      <c r="A419" s="602"/>
      <c r="B419" s="602"/>
    </row>
    <row r="420" spans="1:2">
      <c r="A420" s="602"/>
      <c r="B420" s="602"/>
    </row>
    <row r="421" spans="1:2">
      <c r="A421" s="602"/>
      <c r="B421" s="602"/>
    </row>
    <row r="422" spans="1:2">
      <c r="A422" s="602"/>
      <c r="B422" s="602"/>
    </row>
    <row r="423" spans="1:2">
      <c r="A423" s="602"/>
      <c r="B423" s="602"/>
    </row>
    <row r="424" spans="1:2">
      <c r="A424" s="602"/>
      <c r="B424" s="602"/>
    </row>
    <row r="425" spans="1:2">
      <c r="A425" s="602"/>
      <c r="B425" s="602"/>
    </row>
    <row r="426" spans="1:2">
      <c r="A426" s="602"/>
      <c r="B426" s="602"/>
    </row>
    <row r="427" spans="1:2">
      <c r="A427" s="602"/>
      <c r="B427" s="602"/>
    </row>
    <row r="428" spans="1:2">
      <c r="A428" s="602"/>
      <c r="B428" s="602"/>
    </row>
    <row r="429" spans="1:2">
      <c r="A429" s="602"/>
      <c r="B429" s="602"/>
    </row>
    <row r="430" spans="1:2">
      <c r="A430" s="602"/>
      <c r="B430" s="602"/>
    </row>
    <row r="431" spans="1:2">
      <c r="A431" s="602"/>
      <c r="B431" s="602"/>
    </row>
    <row r="432" spans="1:2">
      <c r="A432" s="602"/>
      <c r="B432" s="602"/>
    </row>
    <row r="433" spans="1:2">
      <c r="A433" s="602"/>
      <c r="B433" s="602"/>
    </row>
    <row r="434" spans="1:2">
      <c r="A434" s="602"/>
      <c r="B434" s="602"/>
    </row>
    <row r="435" spans="1:2">
      <c r="A435" s="602"/>
      <c r="B435" s="602"/>
    </row>
    <row r="436" spans="1:2">
      <c r="A436" s="602"/>
      <c r="B436" s="602"/>
    </row>
    <row r="437" spans="1:2">
      <c r="A437" s="602"/>
      <c r="B437" s="602"/>
    </row>
    <row r="438" spans="1:2">
      <c r="A438" s="602"/>
      <c r="B438" s="602"/>
    </row>
    <row r="439" spans="1:2">
      <c r="A439" s="602"/>
      <c r="B439" s="602"/>
    </row>
    <row r="440" spans="1:2">
      <c r="A440" s="602"/>
      <c r="B440" s="602"/>
    </row>
    <row r="441" spans="1:2">
      <c r="A441" s="602"/>
      <c r="B441" s="602"/>
    </row>
    <row r="442" spans="1:2">
      <c r="A442" s="602"/>
      <c r="B442" s="602"/>
    </row>
    <row r="443" spans="1:2">
      <c r="A443" s="602"/>
      <c r="B443" s="602"/>
    </row>
    <row r="444" spans="1:2">
      <c r="A444" s="602"/>
      <c r="B444" s="602"/>
    </row>
    <row r="445" spans="1:2">
      <c r="A445" s="602"/>
      <c r="B445" s="602"/>
    </row>
    <row r="446" spans="1:2">
      <c r="A446" s="602"/>
      <c r="B446" s="602"/>
    </row>
    <row r="447" spans="1:2">
      <c r="A447" s="602"/>
      <c r="B447" s="602"/>
    </row>
    <row r="448" spans="1:2">
      <c r="A448" s="602"/>
      <c r="B448" s="602"/>
    </row>
    <row r="449" spans="1:2">
      <c r="A449" s="602"/>
      <c r="B449" s="602"/>
    </row>
    <row r="450" spans="1:2">
      <c r="A450" s="602"/>
      <c r="B450" s="602"/>
    </row>
    <row r="451" spans="1:2">
      <c r="A451" s="602"/>
      <c r="B451" s="602"/>
    </row>
    <row r="452" spans="1:2">
      <c r="A452" s="602"/>
      <c r="B452" s="602"/>
    </row>
    <row r="453" spans="1:2">
      <c r="A453" s="602"/>
      <c r="B453" s="602"/>
    </row>
    <row r="454" spans="1:2">
      <c r="A454" s="602"/>
      <c r="B454" s="602"/>
    </row>
    <row r="455" spans="1:2">
      <c r="A455" s="602"/>
      <c r="B455" s="602"/>
    </row>
    <row r="456" spans="1:2">
      <c r="A456" s="602"/>
      <c r="B456" s="602"/>
    </row>
    <row r="457" spans="1:2">
      <c r="A457" s="602"/>
      <c r="B457" s="602"/>
    </row>
    <row r="458" spans="1:2">
      <c r="A458" s="602"/>
      <c r="B458" s="602"/>
    </row>
    <row r="459" spans="1:2">
      <c r="A459" s="602"/>
      <c r="B459" s="602"/>
    </row>
    <row r="460" spans="1:2">
      <c r="A460" s="602"/>
      <c r="B460" s="602"/>
    </row>
    <row r="461" spans="1:2">
      <c r="A461" s="602"/>
      <c r="B461" s="602"/>
    </row>
    <row r="462" spans="1:2">
      <c r="A462" s="602"/>
      <c r="B462" s="602"/>
    </row>
    <row r="463" spans="1:2">
      <c r="A463" s="602"/>
      <c r="B463" s="602"/>
    </row>
    <row r="464" spans="1:2">
      <c r="A464" s="602"/>
      <c r="B464" s="602"/>
    </row>
    <row r="465" spans="1:2">
      <c r="A465" s="602"/>
      <c r="B465" s="602"/>
    </row>
    <row r="466" spans="1:2">
      <c r="A466" s="602"/>
      <c r="B466" s="602"/>
    </row>
    <row r="467" spans="1:2">
      <c r="A467" s="602"/>
      <c r="B467" s="602"/>
    </row>
    <row r="468" spans="1:2">
      <c r="A468" s="602"/>
      <c r="B468" s="602"/>
    </row>
    <row r="469" spans="1:2">
      <c r="A469" s="602"/>
      <c r="B469" s="602"/>
    </row>
    <row r="470" spans="1:2">
      <c r="A470" s="602"/>
      <c r="B470" s="602"/>
    </row>
    <row r="471" spans="1:2">
      <c r="A471" s="602"/>
      <c r="B471" s="602"/>
    </row>
    <row r="472" spans="1:2">
      <c r="A472" s="602"/>
      <c r="B472" s="602"/>
    </row>
    <row r="473" spans="1:2">
      <c r="A473" s="602"/>
      <c r="B473" s="602"/>
    </row>
    <row r="474" spans="1:2">
      <c r="A474" s="602"/>
      <c r="B474" s="602"/>
    </row>
    <row r="475" spans="1:2">
      <c r="A475" s="602"/>
      <c r="B475" s="602"/>
    </row>
    <row r="476" spans="1:2">
      <c r="A476" s="602"/>
      <c r="B476" s="602"/>
    </row>
    <row r="477" spans="1:2">
      <c r="A477" s="602"/>
      <c r="B477" s="602"/>
    </row>
    <row r="478" spans="1:2">
      <c r="A478" s="602"/>
      <c r="B478" s="602"/>
    </row>
    <row r="479" spans="1:2">
      <c r="A479" s="602"/>
      <c r="B479" s="602"/>
    </row>
    <row r="480" spans="1:2">
      <c r="A480" s="602"/>
      <c r="B480" s="602"/>
    </row>
    <row r="481" spans="1:2">
      <c r="A481" s="602"/>
      <c r="B481" s="602"/>
    </row>
    <row r="482" spans="1:2">
      <c r="A482" s="602"/>
      <c r="B482" s="602"/>
    </row>
    <row r="483" spans="1:2">
      <c r="A483" s="602"/>
      <c r="B483" s="602"/>
    </row>
    <row r="484" spans="1:2">
      <c r="A484" s="602"/>
      <c r="B484" s="602"/>
    </row>
    <row r="485" spans="1:2">
      <c r="A485" s="602"/>
      <c r="B485" s="602"/>
    </row>
    <row r="486" spans="1:2">
      <c r="A486" s="602"/>
      <c r="B486" s="602"/>
    </row>
    <row r="487" spans="1:2">
      <c r="A487" s="602"/>
      <c r="B487" s="602"/>
    </row>
    <row r="488" spans="1:2">
      <c r="A488" s="602"/>
      <c r="B488" s="602"/>
    </row>
    <row r="489" spans="1:2">
      <c r="A489" s="602"/>
      <c r="B489" s="602"/>
    </row>
    <row r="490" spans="1:2">
      <c r="A490" s="602"/>
      <c r="B490" s="602"/>
    </row>
    <row r="491" spans="1:2">
      <c r="A491" s="602"/>
      <c r="B491" s="602"/>
    </row>
    <row r="492" spans="1:2">
      <c r="A492" s="602"/>
      <c r="B492" s="602"/>
    </row>
    <row r="493" spans="1:2">
      <c r="A493" s="602"/>
      <c r="B493" s="602"/>
    </row>
    <row r="494" spans="1:2">
      <c r="A494" s="602"/>
      <c r="B494" s="602"/>
    </row>
    <row r="495" spans="1:2">
      <c r="A495" s="602"/>
      <c r="B495" s="602"/>
    </row>
    <row r="496" spans="1:2">
      <c r="A496" s="602"/>
      <c r="B496" s="602"/>
    </row>
    <row r="497" spans="1:2">
      <c r="A497" s="602"/>
      <c r="B497" s="602"/>
    </row>
    <row r="498" spans="1:2">
      <c r="A498" s="602"/>
      <c r="B498" s="602"/>
    </row>
    <row r="499" spans="1:2">
      <c r="A499" s="602"/>
      <c r="B499" s="602"/>
    </row>
    <row r="500" spans="1:2">
      <c r="A500" s="602"/>
      <c r="B500" s="602"/>
    </row>
    <row r="501" spans="1:2">
      <c r="A501" s="602"/>
      <c r="B501" s="602"/>
    </row>
    <row r="502" spans="1:2">
      <c r="A502" s="602"/>
      <c r="B502" s="602"/>
    </row>
    <row r="503" spans="1:2">
      <c r="A503" s="602"/>
      <c r="B503" s="602"/>
    </row>
    <row r="504" spans="1:2">
      <c r="A504" s="602"/>
      <c r="B504" s="602"/>
    </row>
    <row r="505" spans="1:2">
      <c r="A505" s="602"/>
      <c r="B505" s="602"/>
    </row>
    <row r="506" spans="1:2">
      <c r="A506" s="602"/>
      <c r="B506" s="602"/>
    </row>
    <row r="507" spans="1:2">
      <c r="A507" s="602"/>
      <c r="B507" s="602"/>
    </row>
    <row r="508" spans="1:2">
      <c r="A508" s="602"/>
      <c r="B508" s="602"/>
    </row>
    <row r="509" spans="1:2">
      <c r="A509" s="602"/>
      <c r="B509" s="602"/>
    </row>
    <row r="510" spans="1:2">
      <c r="A510" s="602"/>
      <c r="B510" s="602"/>
    </row>
    <row r="511" spans="1:2">
      <c r="A511" s="602"/>
      <c r="B511" s="602"/>
    </row>
    <row r="512" spans="1:2">
      <c r="A512" s="602"/>
      <c r="B512" s="602"/>
    </row>
    <row r="513" spans="1:2">
      <c r="A513" s="602"/>
      <c r="B513" s="602"/>
    </row>
    <row r="514" spans="1:2">
      <c r="A514" s="602"/>
      <c r="B514" s="602"/>
    </row>
    <row r="515" spans="1:2">
      <c r="A515" s="602"/>
      <c r="B515" s="602"/>
    </row>
    <row r="516" spans="1:2">
      <c r="A516" s="602"/>
      <c r="B516" s="602"/>
    </row>
    <row r="517" spans="1:2">
      <c r="A517" s="602"/>
      <c r="B517" s="602"/>
    </row>
    <row r="518" spans="1:2">
      <c r="A518" s="602"/>
      <c r="B518" s="602"/>
    </row>
    <row r="519" spans="1:2">
      <c r="A519" s="602"/>
      <c r="B519" s="602"/>
    </row>
    <row r="520" spans="1:2">
      <c r="A520" s="602"/>
      <c r="B520" s="602"/>
    </row>
    <row r="521" spans="1:2">
      <c r="A521" s="602"/>
      <c r="B521" s="602"/>
    </row>
    <row r="522" spans="1:2">
      <c r="A522" s="602"/>
      <c r="B522" s="602"/>
    </row>
    <row r="523" spans="1:2">
      <c r="A523" s="602"/>
      <c r="B523" s="602"/>
    </row>
    <row r="524" spans="1:2">
      <c r="A524" s="602"/>
      <c r="B524" s="602"/>
    </row>
    <row r="525" spans="1:2">
      <c r="A525" s="602"/>
      <c r="B525" s="602"/>
    </row>
    <row r="526" spans="1:2">
      <c r="A526" s="602"/>
      <c r="B526" s="602"/>
    </row>
    <row r="527" spans="1:2">
      <c r="A527" s="602"/>
      <c r="B527" s="602"/>
    </row>
    <row r="528" spans="1:2">
      <c r="A528" s="602"/>
      <c r="B528" s="602"/>
    </row>
    <row r="529" spans="1:2">
      <c r="A529" s="602"/>
      <c r="B529" s="602"/>
    </row>
    <row r="530" spans="1:2">
      <c r="A530" s="602"/>
      <c r="B530" s="602"/>
    </row>
    <row r="531" spans="1:2">
      <c r="A531" s="602"/>
      <c r="B531" s="602"/>
    </row>
    <row r="532" spans="1:2">
      <c r="A532" s="602"/>
      <c r="B532" s="602"/>
    </row>
    <row r="533" spans="1:2">
      <c r="A533" s="602"/>
      <c r="B533" s="602"/>
    </row>
    <row r="534" spans="1:2">
      <c r="A534" s="602"/>
      <c r="B534" s="602"/>
    </row>
    <row r="535" spans="1:2">
      <c r="A535" s="602"/>
      <c r="B535" s="602"/>
    </row>
    <row r="536" spans="1:2">
      <c r="A536" s="602"/>
      <c r="B536" s="602"/>
    </row>
    <row r="537" spans="1:2">
      <c r="A537" s="602"/>
      <c r="B537" s="602"/>
    </row>
    <row r="538" spans="1:2">
      <c r="A538" s="602"/>
      <c r="B538" s="602"/>
    </row>
    <row r="539" spans="1:2">
      <c r="A539" s="602"/>
      <c r="B539" s="602"/>
    </row>
    <row r="540" spans="1:2">
      <c r="A540" s="602"/>
      <c r="B540" s="602"/>
    </row>
    <row r="541" spans="1:2">
      <c r="A541" s="602"/>
      <c r="B541" s="602"/>
    </row>
    <row r="542" spans="1:2">
      <c r="A542" s="602"/>
      <c r="B542" s="602"/>
    </row>
    <row r="543" spans="1:2">
      <c r="A543" s="602"/>
      <c r="B543" s="602"/>
    </row>
    <row r="544" spans="1:2">
      <c r="A544" s="602"/>
      <c r="B544" s="602"/>
    </row>
    <row r="545" spans="1:2">
      <c r="A545" s="602"/>
      <c r="B545" s="602"/>
    </row>
    <row r="546" spans="1:2">
      <c r="A546" s="602"/>
      <c r="B546" s="602"/>
    </row>
    <row r="547" spans="1:2">
      <c r="A547" s="602"/>
      <c r="B547" s="602"/>
    </row>
    <row r="548" spans="1:2">
      <c r="A548" s="602"/>
      <c r="B548" s="602"/>
    </row>
    <row r="549" spans="1:2">
      <c r="A549" s="602"/>
      <c r="B549" s="602"/>
    </row>
    <row r="550" spans="1:2">
      <c r="A550" s="602"/>
      <c r="B550" s="602"/>
    </row>
    <row r="551" spans="1:2">
      <c r="A551" s="602"/>
      <c r="B551" s="602"/>
    </row>
    <row r="552" spans="1:2">
      <c r="A552" s="602"/>
      <c r="B552" s="602"/>
    </row>
    <row r="553" spans="1:2">
      <c r="A553" s="602"/>
      <c r="B553" s="602"/>
    </row>
    <row r="554" spans="1:2">
      <c r="A554" s="602"/>
      <c r="B554" s="602"/>
    </row>
    <row r="555" spans="1:2">
      <c r="A555" s="602"/>
      <c r="B555" s="602"/>
    </row>
    <row r="556" spans="1:2">
      <c r="A556" s="602"/>
      <c r="B556" s="602"/>
    </row>
    <row r="557" spans="1:2">
      <c r="A557" s="602"/>
      <c r="B557" s="602"/>
    </row>
    <row r="558" spans="1:2">
      <c r="A558" s="602"/>
      <c r="B558" s="602"/>
    </row>
    <row r="559" spans="1:2">
      <c r="A559" s="602"/>
      <c r="B559" s="602"/>
    </row>
    <row r="560" spans="1:2">
      <c r="A560" s="602"/>
      <c r="B560" s="602"/>
    </row>
    <row r="561" spans="1:2">
      <c r="A561" s="602"/>
      <c r="B561" s="602"/>
    </row>
    <row r="562" spans="1:2">
      <c r="A562" s="602"/>
      <c r="B562" s="602"/>
    </row>
    <row r="563" spans="1:2">
      <c r="A563" s="602"/>
      <c r="B563" s="602"/>
    </row>
    <row r="564" spans="1:2">
      <c r="A564" s="602"/>
      <c r="B564" s="602"/>
    </row>
    <row r="565" spans="1:2">
      <c r="A565" s="602"/>
      <c r="B565" s="602"/>
    </row>
    <row r="566" spans="1:2">
      <c r="A566" s="602"/>
      <c r="B566" s="602"/>
    </row>
    <row r="567" spans="1:2">
      <c r="A567" s="602"/>
      <c r="B567" s="602"/>
    </row>
    <row r="568" spans="1:2">
      <c r="A568" s="602"/>
      <c r="B568" s="602"/>
    </row>
    <row r="569" spans="1:2">
      <c r="A569" s="602"/>
      <c r="B569" s="602"/>
    </row>
    <row r="570" spans="1:2">
      <c r="A570" s="602"/>
      <c r="B570" s="602"/>
    </row>
    <row r="571" spans="1:2">
      <c r="A571" s="602"/>
      <c r="B571" s="602"/>
    </row>
    <row r="572" spans="1:2">
      <c r="A572" s="602"/>
      <c r="B572" s="602"/>
    </row>
    <row r="573" spans="1:2">
      <c r="A573" s="602"/>
      <c r="B573" s="602"/>
    </row>
    <row r="574" spans="1:2">
      <c r="A574" s="602"/>
      <c r="B574" s="602"/>
    </row>
    <row r="575" spans="1:2">
      <c r="A575" s="602"/>
      <c r="B575" s="602"/>
    </row>
    <row r="576" spans="1:2">
      <c r="A576" s="602"/>
      <c r="B576" s="602"/>
    </row>
    <row r="577" spans="1:2">
      <c r="A577" s="602"/>
      <c r="B577" s="602"/>
    </row>
    <row r="578" spans="1:2">
      <c r="A578" s="602"/>
      <c r="B578" s="602"/>
    </row>
    <row r="579" spans="1:2">
      <c r="A579" s="602"/>
      <c r="B579" s="602"/>
    </row>
    <row r="580" spans="1:2">
      <c r="A580" s="602"/>
      <c r="B580" s="602"/>
    </row>
    <row r="581" spans="1:2">
      <c r="A581" s="602"/>
      <c r="B581" s="602"/>
    </row>
    <row r="582" spans="1:2">
      <c r="A582" s="602"/>
      <c r="B582" s="602"/>
    </row>
    <row r="583" spans="1:2">
      <c r="A583" s="602"/>
      <c r="B583" s="602"/>
    </row>
    <row r="584" spans="1:2">
      <c r="A584" s="602"/>
      <c r="B584" s="602"/>
    </row>
    <row r="585" spans="1:2">
      <c r="A585" s="602"/>
      <c r="B585" s="602"/>
    </row>
    <row r="586" spans="1:2">
      <c r="A586" s="602"/>
      <c r="B586" s="602"/>
    </row>
    <row r="587" spans="1:2">
      <c r="A587" s="602"/>
      <c r="B587" s="602"/>
    </row>
    <row r="588" spans="1:2">
      <c r="A588" s="602"/>
      <c r="B588" s="602"/>
    </row>
    <row r="589" spans="1:2">
      <c r="A589" s="602"/>
      <c r="B589" s="602"/>
    </row>
    <row r="590" spans="1:2">
      <c r="A590" s="602"/>
      <c r="B590" s="602"/>
    </row>
    <row r="591" spans="1:2">
      <c r="A591" s="602"/>
      <c r="B591" s="602"/>
    </row>
    <row r="592" spans="1:2">
      <c r="A592" s="602"/>
      <c r="B592" s="602"/>
    </row>
    <row r="593" spans="1:2">
      <c r="A593" s="602"/>
      <c r="B593" s="602"/>
    </row>
    <row r="594" spans="1:2">
      <c r="A594" s="602"/>
      <c r="B594" s="602"/>
    </row>
    <row r="595" spans="1:2">
      <c r="A595" s="602"/>
      <c r="B595" s="602"/>
    </row>
    <row r="596" spans="1:2">
      <c r="A596" s="602"/>
      <c r="B596" s="602"/>
    </row>
    <row r="597" spans="1:2">
      <c r="A597" s="602"/>
      <c r="B597" s="602"/>
    </row>
    <row r="598" spans="1:2">
      <c r="A598" s="602"/>
      <c r="B598" s="602"/>
    </row>
    <row r="599" spans="1:2">
      <c r="A599" s="602"/>
      <c r="B599" s="602"/>
    </row>
    <row r="600" spans="1:2">
      <c r="A600" s="602"/>
      <c r="B600" s="602"/>
    </row>
    <row r="601" spans="1:2">
      <c r="A601" s="602"/>
      <c r="B601" s="602"/>
    </row>
    <row r="602" spans="1:2">
      <c r="A602" s="602"/>
      <c r="B602" s="602"/>
    </row>
    <row r="603" spans="1:2">
      <c r="A603" s="602"/>
      <c r="B603" s="602"/>
    </row>
    <row r="604" spans="1:2">
      <c r="A604" s="602"/>
      <c r="B604" s="602"/>
    </row>
    <row r="605" spans="1:2">
      <c r="A605" s="602"/>
      <c r="B605" s="602"/>
    </row>
    <row r="606" spans="1:2">
      <c r="A606" s="602"/>
      <c r="B606" s="602"/>
    </row>
    <row r="607" spans="1:2">
      <c r="A607" s="602"/>
      <c r="B607" s="602"/>
    </row>
    <row r="608" spans="1:2">
      <c r="A608" s="602"/>
      <c r="B608" s="602"/>
    </row>
    <row r="609" spans="1:2">
      <c r="A609" s="602"/>
      <c r="B609" s="602"/>
    </row>
    <row r="610" spans="1:2">
      <c r="A610" s="602"/>
      <c r="B610" s="602"/>
    </row>
    <row r="611" spans="1:2">
      <c r="A611" s="602"/>
      <c r="B611" s="602"/>
    </row>
    <row r="612" spans="1:2">
      <c r="A612" s="602"/>
      <c r="B612" s="602"/>
    </row>
    <row r="613" spans="1:2">
      <c r="A613" s="602"/>
      <c r="B613" s="602"/>
    </row>
    <row r="614" spans="1:2">
      <c r="A614" s="602"/>
      <c r="B614" s="602"/>
    </row>
    <row r="615" spans="1:2">
      <c r="A615" s="602"/>
      <c r="B615" s="602"/>
    </row>
    <row r="616" spans="1:2">
      <c r="A616" s="602"/>
      <c r="B616" s="602"/>
    </row>
    <row r="617" spans="1:2">
      <c r="A617" s="602"/>
      <c r="B617" s="602"/>
    </row>
    <row r="618" spans="1:2">
      <c r="A618" s="602"/>
      <c r="B618" s="602"/>
    </row>
    <row r="619" spans="1:2">
      <c r="A619" s="602"/>
      <c r="B619" s="602"/>
    </row>
    <row r="620" spans="1:2">
      <c r="A620" s="602"/>
      <c r="B620" s="602"/>
    </row>
    <row r="621" spans="1:2">
      <c r="A621" s="602"/>
      <c r="B621" s="602"/>
    </row>
    <row r="622" spans="1:2">
      <c r="A622" s="602"/>
      <c r="B622" s="602"/>
    </row>
    <row r="623" spans="1:2">
      <c r="A623" s="602"/>
      <c r="B623" s="602"/>
    </row>
    <row r="624" spans="1:2">
      <c r="A624" s="602"/>
      <c r="B624" s="602"/>
    </row>
    <row r="625" spans="1:2">
      <c r="A625" s="602"/>
      <c r="B625" s="602"/>
    </row>
    <row r="626" spans="1:2">
      <c r="A626" s="602"/>
      <c r="B626" s="602"/>
    </row>
    <row r="627" spans="1:2">
      <c r="A627" s="602"/>
      <c r="B627" s="602"/>
    </row>
    <row r="628" spans="1:2">
      <c r="A628" s="602"/>
      <c r="B628" s="602"/>
    </row>
    <row r="629" spans="1:2">
      <c r="A629" s="602"/>
      <c r="B629" s="602"/>
    </row>
    <row r="630" spans="1:2">
      <c r="A630" s="602"/>
      <c r="B630" s="602"/>
    </row>
    <row r="631" spans="1:2">
      <c r="A631" s="602"/>
      <c r="B631" s="602"/>
    </row>
    <row r="632" spans="1:2">
      <c r="A632" s="602"/>
      <c r="B632" s="602"/>
    </row>
    <row r="633" spans="1:2">
      <c r="A633" s="602"/>
      <c r="B633" s="602"/>
    </row>
    <row r="634" spans="1:2">
      <c r="A634" s="602"/>
      <c r="B634" s="602"/>
    </row>
    <row r="635" spans="1:2">
      <c r="A635" s="602"/>
      <c r="B635" s="602"/>
    </row>
    <row r="636" spans="1:2">
      <c r="A636" s="602"/>
      <c r="B636" s="602"/>
    </row>
    <row r="637" spans="1:2">
      <c r="A637" s="602"/>
      <c r="B637" s="602"/>
    </row>
    <row r="638" spans="1:2">
      <c r="A638" s="602"/>
      <c r="B638" s="602"/>
    </row>
    <row r="639" spans="1:2">
      <c r="A639" s="602"/>
      <c r="B639" s="602"/>
    </row>
    <row r="640" spans="1:2">
      <c r="A640" s="602"/>
      <c r="B640" s="602"/>
    </row>
    <row r="641" spans="1:2">
      <c r="A641" s="602"/>
      <c r="B641" s="602"/>
    </row>
    <row r="642" spans="1:2">
      <c r="A642" s="602"/>
      <c r="B642" s="602"/>
    </row>
    <row r="643" spans="1:2">
      <c r="A643" s="602"/>
      <c r="B643" s="602"/>
    </row>
    <row r="644" spans="1:2">
      <c r="A644" s="602"/>
      <c r="B644" s="602"/>
    </row>
    <row r="645" spans="1:2">
      <c r="A645" s="602"/>
      <c r="B645" s="602"/>
    </row>
    <row r="646" spans="1:2">
      <c r="A646" s="602"/>
      <c r="B646" s="602"/>
    </row>
    <row r="647" spans="1:2">
      <c r="A647" s="602"/>
      <c r="B647" s="602"/>
    </row>
    <row r="648" spans="1:2">
      <c r="A648" s="602"/>
      <c r="B648" s="602"/>
    </row>
    <row r="649" spans="1:2">
      <c r="A649" s="602"/>
      <c r="B649" s="602"/>
    </row>
    <row r="650" spans="1:2">
      <c r="A650" s="602"/>
      <c r="B650" s="602"/>
    </row>
    <row r="651" spans="1:2">
      <c r="A651" s="602"/>
      <c r="B651" s="602"/>
    </row>
    <row r="652" spans="1:2">
      <c r="A652" s="602"/>
      <c r="B652" s="602"/>
    </row>
    <row r="653" spans="1:2">
      <c r="A653" s="602"/>
      <c r="B653" s="602"/>
    </row>
    <row r="654" spans="1:2">
      <c r="A654" s="602"/>
      <c r="B654" s="602"/>
    </row>
    <row r="655" spans="1:2">
      <c r="A655" s="602"/>
      <c r="B655" s="602"/>
    </row>
    <row r="656" spans="1:2">
      <c r="A656" s="602"/>
      <c r="B656" s="602"/>
    </row>
    <row r="657" spans="1:2">
      <c r="A657" s="602"/>
      <c r="B657" s="602"/>
    </row>
    <row r="658" spans="1:2">
      <c r="A658" s="602"/>
      <c r="B658" s="602"/>
    </row>
    <row r="659" spans="1:2">
      <c r="A659" s="602"/>
      <c r="B659" s="602"/>
    </row>
    <row r="660" spans="1:2">
      <c r="A660" s="602"/>
      <c r="B660" s="602"/>
    </row>
    <row r="661" spans="1:2">
      <c r="A661" s="602"/>
      <c r="B661" s="602"/>
    </row>
    <row r="662" spans="1:2">
      <c r="A662" s="602"/>
      <c r="B662" s="602"/>
    </row>
    <row r="663" spans="1:2">
      <c r="A663" s="602"/>
      <c r="B663" s="602"/>
    </row>
    <row r="664" spans="1:2">
      <c r="A664" s="602"/>
      <c r="B664" s="602"/>
    </row>
    <row r="665" spans="1:2">
      <c r="A665" s="602"/>
      <c r="B665" s="602"/>
    </row>
    <row r="666" spans="1:2">
      <c r="A666" s="602"/>
      <c r="B666" s="602"/>
    </row>
    <row r="667" spans="1:2">
      <c r="A667" s="602"/>
      <c r="B667" s="602"/>
    </row>
    <row r="668" spans="1:2">
      <c r="A668" s="602"/>
      <c r="B668" s="602"/>
    </row>
    <row r="669" spans="1:2">
      <c r="A669" s="602"/>
      <c r="B669" s="602"/>
    </row>
    <row r="670" spans="1:2">
      <c r="A670" s="602"/>
      <c r="B670" s="602"/>
    </row>
    <row r="671" spans="1:2">
      <c r="A671" s="602"/>
      <c r="B671" s="602"/>
    </row>
    <row r="672" spans="1:2">
      <c r="A672" s="602"/>
      <c r="B672" s="602"/>
    </row>
    <row r="673" spans="1:2">
      <c r="A673" s="602"/>
      <c r="B673" s="602"/>
    </row>
    <row r="674" spans="1:2">
      <c r="A674" s="602"/>
      <c r="B674" s="602"/>
    </row>
    <row r="675" spans="1:2">
      <c r="A675" s="602"/>
      <c r="B675" s="602"/>
    </row>
    <row r="676" spans="1:2">
      <c r="A676" s="602"/>
      <c r="B676" s="602"/>
    </row>
    <row r="677" spans="1:2">
      <c r="A677" s="602"/>
      <c r="B677" s="602"/>
    </row>
    <row r="678" spans="1:2">
      <c r="A678" s="602"/>
      <c r="B678" s="602"/>
    </row>
    <row r="679" spans="1:2">
      <c r="A679" s="602"/>
      <c r="B679" s="602"/>
    </row>
    <row r="680" spans="1:2">
      <c r="A680" s="602"/>
      <c r="B680" s="602"/>
    </row>
    <row r="681" spans="1:2">
      <c r="A681" s="602"/>
      <c r="B681" s="602"/>
    </row>
    <row r="682" spans="1:2">
      <c r="A682" s="602"/>
      <c r="B682" s="602"/>
    </row>
    <row r="683" spans="1:2">
      <c r="A683" s="602"/>
      <c r="B683" s="602"/>
    </row>
    <row r="684" spans="1:2">
      <c r="A684" s="602"/>
      <c r="B684" s="602"/>
    </row>
    <row r="685" spans="1:2">
      <c r="A685" s="602"/>
      <c r="B685" s="602"/>
    </row>
    <row r="686" spans="1:2">
      <c r="A686" s="602"/>
      <c r="B686" s="602"/>
    </row>
    <row r="687" spans="1:2">
      <c r="A687" s="602"/>
      <c r="B687" s="602"/>
    </row>
    <row r="688" spans="1:2">
      <c r="A688" s="602"/>
      <c r="B688" s="602"/>
    </row>
    <row r="689" spans="1:2">
      <c r="A689" s="602"/>
      <c r="B689" s="602"/>
    </row>
    <row r="690" spans="1:2">
      <c r="A690" s="602"/>
      <c r="B690" s="602"/>
    </row>
    <row r="691" spans="1:2">
      <c r="A691" s="602"/>
      <c r="B691" s="602"/>
    </row>
    <row r="692" spans="1:2">
      <c r="A692" s="602"/>
      <c r="B692" s="602"/>
    </row>
    <row r="693" spans="1:2">
      <c r="A693" s="602"/>
      <c r="B693" s="602"/>
    </row>
    <row r="694" spans="1:2">
      <c r="A694" s="602"/>
      <c r="B694" s="602"/>
    </row>
    <row r="695" spans="1:2">
      <c r="A695" s="602"/>
      <c r="B695" s="602"/>
    </row>
    <row r="696" spans="1:2">
      <c r="A696" s="602"/>
      <c r="B696" s="602"/>
    </row>
    <row r="697" spans="1:2">
      <c r="A697" s="602"/>
      <c r="B697" s="602"/>
    </row>
    <row r="698" spans="1:2">
      <c r="A698" s="602"/>
      <c r="B698" s="602"/>
    </row>
    <row r="699" spans="1:2">
      <c r="A699" s="602"/>
      <c r="B699" s="602"/>
    </row>
    <row r="700" spans="1:2">
      <c r="A700" s="602"/>
      <c r="B700" s="602"/>
    </row>
    <row r="701" spans="1:2">
      <c r="A701" s="602"/>
      <c r="B701" s="602"/>
    </row>
    <row r="702" spans="1:2">
      <c r="A702" s="602"/>
      <c r="B702" s="602"/>
    </row>
    <row r="703" spans="1:2">
      <c r="A703" s="602"/>
      <c r="B703" s="602"/>
    </row>
    <row r="704" spans="1:2">
      <c r="A704" s="602"/>
      <c r="B704" s="602"/>
    </row>
    <row r="705" spans="1:2">
      <c r="A705" s="602"/>
      <c r="B705" s="602"/>
    </row>
    <row r="706" spans="1:2">
      <c r="A706" s="602"/>
      <c r="B706" s="602"/>
    </row>
    <row r="707" spans="1:2">
      <c r="A707" s="602"/>
      <c r="B707" s="602"/>
    </row>
    <row r="708" spans="1:2">
      <c r="A708" s="602"/>
      <c r="B708" s="602"/>
    </row>
    <row r="709" spans="1:2">
      <c r="A709" s="602"/>
      <c r="B709" s="602"/>
    </row>
    <row r="710" spans="1:2">
      <c r="A710" s="602"/>
      <c r="B710" s="602"/>
    </row>
    <row r="711" spans="1:2">
      <c r="A711" s="602"/>
      <c r="B711" s="602"/>
    </row>
    <row r="712" spans="1:2">
      <c r="A712" s="602"/>
      <c r="B712" s="602"/>
    </row>
    <row r="713" spans="1:2">
      <c r="A713" s="602"/>
      <c r="B713" s="602"/>
    </row>
    <row r="714" spans="1:2">
      <c r="A714" s="602"/>
      <c r="B714" s="602"/>
    </row>
    <row r="715" spans="1:2">
      <c r="A715" s="602"/>
      <c r="B715" s="602"/>
    </row>
    <row r="716" spans="1:2">
      <c r="A716" s="602"/>
      <c r="B716" s="602"/>
    </row>
    <row r="717" spans="1:2">
      <c r="A717" s="602"/>
      <c r="B717" s="602"/>
    </row>
    <row r="718" spans="1:2">
      <c r="A718" s="602"/>
      <c r="B718" s="602"/>
    </row>
    <row r="719" spans="1:2">
      <c r="A719" s="602"/>
      <c r="B719" s="602"/>
    </row>
    <row r="720" spans="1:2">
      <c r="A720" s="602"/>
      <c r="B720" s="602"/>
    </row>
    <row r="721" spans="1:2">
      <c r="A721" s="602"/>
      <c r="B721" s="602"/>
    </row>
    <row r="722" spans="1:2">
      <c r="A722" s="602"/>
      <c r="B722" s="602"/>
    </row>
    <row r="723" spans="1:2">
      <c r="A723" s="602"/>
      <c r="B723" s="602"/>
    </row>
    <row r="724" spans="1:2">
      <c r="A724" s="602"/>
      <c r="B724" s="602"/>
    </row>
    <row r="725" spans="1:2">
      <c r="A725" s="602"/>
      <c r="B725" s="602"/>
    </row>
    <row r="726" spans="1:2">
      <c r="A726" s="602"/>
      <c r="B726" s="602"/>
    </row>
    <row r="727" spans="1:2">
      <c r="A727" s="602"/>
      <c r="B727" s="602"/>
    </row>
    <row r="728" spans="1:2">
      <c r="A728" s="602"/>
      <c r="B728" s="602"/>
    </row>
    <row r="729" spans="1:2">
      <c r="A729" s="602"/>
      <c r="B729" s="602"/>
    </row>
    <row r="730" spans="1:2">
      <c r="A730" s="602"/>
      <c r="B730" s="602"/>
    </row>
    <row r="731" spans="1:2">
      <c r="A731" s="602"/>
      <c r="B731" s="602"/>
    </row>
    <row r="732" spans="1:2">
      <c r="A732" s="602"/>
      <c r="B732" s="602"/>
    </row>
    <row r="733" spans="1:2">
      <c r="A733" s="602"/>
      <c r="B733" s="602"/>
    </row>
    <row r="734" spans="1:2">
      <c r="A734" s="602"/>
      <c r="B734" s="602"/>
    </row>
    <row r="735" spans="1:2">
      <c r="A735" s="602"/>
      <c r="B735" s="602"/>
    </row>
    <row r="736" spans="1:2">
      <c r="A736" s="602"/>
      <c r="B736" s="602"/>
    </row>
    <row r="737" spans="1:2">
      <c r="A737" s="602"/>
      <c r="B737" s="602"/>
    </row>
    <row r="738" spans="1:2">
      <c r="A738" s="602"/>
      <c r="B738" s="602"/>
    </row>
    <row r="739" spans="1:2">
      <c r="A739" s="602"/>
      <c r="B739" s="602"/>
    </row>
    <row r="740" spans="1:2">
      <c r="A740" s="602"/>
      <c r="B740" s="602"/>
    </row>
    <row r="741" spans="1:2">
      <c r="A741" s="602"/>
      <c r="B741" s="602"/>
    </row>
    <row r="742" spans="1:2">
      <c r="A742" s="602"/>
      <c r="B742" s="602"/>
    </row>
    <row r="743" spans="1:2">
      <c r="A743" s="602"/>
      <c r="B743" s="602"/>
    </row>
    <row r="744" spans="1:2">
      <c r="A744" s="602"/>
      <c r="B744" s="602"/>
    </row>
    <row r="745" spans="1:2">
      <c r="A745" s="602"/>
      <c r="B745" s="602"/>
    </row>
    <row r="746" spans="1:2">
      <c r="A746" s="602"/>
      <c r="B746" s="602"/>
    </row>
    <row r="747" spans="1:2">
      <c r="A747" s="602"/>
      <c r="B747" s="602"/>
    </row>
    <row r="748" spans="1:2">
      <c r="A748" s="602"/>
      <c r="B748" s="602"/>
    </row>
    <row r="749" spans="1:2">
      <c r="A749" s="602"/>
      <c r="B749" s="602"/>
    </row>
    <row r="750" spans="1:2">
      <c r="A750" s="602"/>
      <c r="B750" s="602"/>
    </row>
    <row r="751" spans="1:2">
      <c r="A751" s="602"/>
      <c r="B751" s="602"/>
    </row>
    <row r="752" spans="1:2">
      <c r="A752" s="602"/>
      <c r="B752" s="602"/>
    </row>
    <row r="753" spans="1:2">
      <c r="A753" s="602"/>
      <c r="B753" s="602"/>
    </row>
    <row r="754" spans="1:2">
      <c r="A754" s="602"/>
      <c r="B754" s="602"/>
    </row>
    <row r="755" spans="1:2">
      <c r="A755" s="602"/>
      <c r="B755" s="602"/>
    </row>
    <row r="756" spans="1:2">
      <c r="A756" s="602"/>
      <c r="B756" s="602"/>
    </row>
    <row r="757" spans="1:2">
      <c r="A757" s="602"/>
      <c r="B757" s="602"/>
    </row>
    <row r="758" spans="1:2">
      <c r="A758" s="602"/>
      <c r="B758" s="602"/>
    </row>
    <row r="759" spans="1:2">
      <c r="A759" s="602"/>
      <c r="B759" s="602"/>
    </row>
    <row r="760" spans="1:2">
      <c r="A760" s="602"/>
      <c r="B760" s="602"/>
    </row>
    <row r="761" spans="1:2">
      <c r="A761" s="602"/>
      <c r="B761" s="602"/>
    </row>
    <row r="762" spans="1:2">
      <c r="A762" s="602"/>
      <c r="B762" s="602"/>
    </row>
    <row r="763" spans="1:2">
      <c r="A763" s="602"/>
      <c r="B763" s="602"/>
    </row>
    <row r="764" spans="1:2">
      <c r="A764" s="602"/>
      <c r="B764" s="602"/>
    </row>
    <row r="765" spans="1:2">
      <c r="A765" s="602"/>
      <c r="B765" s="602"/>
    </row>
    <row r="766" spans="1:2">
      <c r="A766" s="602"/>
      <c r="B766" s="602"/>
    </row>
    <row r="767" spans="1:2">
      <c r="A767" s="602"/>
      <c r="B767" s="602"/>
    </row>
    <row r="768" spans="1:2">
      <c r="A768" s="602"/>
      <c r="B768" s="602"/>
    </row>
    <row r="769" spans="1:2">
      <c r="A769" s="602"/>
      <c r="B769" s="602"/>
    </row>
    <row r="770" spans="1:2">
      <c r="A770" s="602"/>
      <c r="B770" s="602"/>
    </row>
    <row r="771" spans="1:2">
      <c r="A771" s="602"/>
      <c r="B771" s="602"/>
    </row>
    <row r="772" spans="1:2">
      <c r="A772" s="602"/>
      <c r="B772" s="602"/>
    </row>
    <row r="773" spans="1:2">
      <c r="A773" s="602"/>
      <c r="B773" s="602"/>
    </row>
    <row r="774" spans="1:2">
      <c r="A774" s="602"/>
      <c r="B774" s="602"/>
    </row>
    <row r="775" spans="1:2">
      <c r="A775" s="602"/>
      <c r="B775" s="602"/>
    </row>
    <row r="776" spans="1:2">
      <c r="A776" s="602"/>
      <c r="B776" s="602"/>
    </row>
    <row r="777" spans="1:2">
      <c r="A777" s="602"/>
      <c r="B777" s="602"/>
    </row>
    <row r="778" spans="1:2">
      <c r="A778" s="602"/>
      <c r="B778" s="602"/>
    </row>
    <row r="779" spans="1:2">
      <c r="A779" s="602"/>
      <c r="B779" s="602"/>
    </row>
    <row r="780" spans="1:2">
      <c r="A780" s="602"/>
      <c r="B780" s="602"/>
    </row>
    <row r="781" spans="1:2">
      <c r="A781" s="602"/>
      <c r="B781" s="602"/>
    </row>
    <row r="782" spans="1:2">
      <c r="A782" s="602"/>
      <c r="B782" s="602"/>
    </row>
    <row r="783" spans="1:2">
      <c r="A783" s="602"/>
      <c r="B783" s="602"/>
    </row>
    <row r="784" spans="1:2">
      <c r="A784" s="602"/>
      <c r="B784" s="602"/>
    </row>
    <row r="785" spans="1:2">
      <c r="A785" s="602"/>
      <c r="B785" s="602"/>
    </row>
    <row r="786" spans="1:2">
      <c r="A786" s="602"/>
      <c r="B786" s="602"/>
    </row>
    <row r="787" spans="1:2">
      <c r="A787" s="602"/>
      <c r="B787" s="602"/>
    </row>
    <row r="788" spans="1:2">
      <c r="A788" s="602"/>
      <c r="B788" s="602"/>
    </row>
    <row r="789" spans="1:2">
      <c r="A789" s="602"/>
      <c r="B789" s="602"/>
    </row>
    <row r="790" spans="1:2">
      <c r="A790" s="602"/>
      <c r="B790" s="602"/>
    </row>
    <row r="791" spans="1:2">
      <c r="A791" s="602"/>
      <c r="B791" s="602"/>
    </row>
    <row r="792" spans="1:2">
      <c r="A792" s="602"/>
      <c r="B792" s="602"/>
    </row>
    <row r="793" spans="1:2">
      <c r="A793" s="602"/>
      <c r="B793" s="602"/>
    </row>
    <row r="794" spans="1:2">
      <c r="A794" s="602"/>
      <c r="B794" s="602"/>
    </row>
    <row r="795" spans="1:2">
      <c r="A795" s="602"/>
      <c r="B795" s="602"/>
    </row>
    <row r="796" spans="1:2">
      <c r="A796" s="602"/>
      <c r="B796" s="602"/>
    </row>
    <row r="797" spans="1:2">
      <c r="A797" s="602"/>
      <c r="B797" s="602"/>
    </row>
    <row r="798" spans="1:2">
      <c r="A798" s="602"/>
      <c r="B798" s="602"/>
    </row>
    <row r="799" spans="1:2">
      <c r="A799" s="602"/>
      <c r="B799" s="602"/>
    </row>
    <row r="800" spans="1:2">
      <c r="A800" s="602"/>
      <c r="B800" s="602"/>
    </row>
    <row r="801" spans="1:2">
      <c r="A801" s="602"/>
      <c r="B801" s="602"/>
    </row>
    <row r="802" spans="1:2">
      <c r="A802" s="602"/>
      <c r="B802" s="602"/>
    </row>
    <row r="803" spans="1:2">
      <c r="A803" s="602"/>
      <c r="B803" s="602"/>
    </row>
    <row r="804" spans="1:2">
      <c r="A804" s="602"/>
      <c r="B804" s="602"/>
    </row>
    <row r="805" spans="1:2">
      <c r="A805" s="602"/>
      <c r="B805" s="602"/>
    </row>
    <row r="806" spans="1:2">
      <c r="A806" s="602"/>
      <c r="B806" s="602"/>
    </row>
    <row r="807" spans="1:2">
      <c r="A807" s="602"/>
      <c r="B807" s="602"/>
    </row>
    <row r="808" spans="1:2">
      <c r="A808" s="602"/>
      <c r="B808" s="602"/>
    </row>
    <row r="809" spans="1:2">
      <c r="A809" s="602"/>
      <c r="B809" s="602"/>
    </row>
    <row r="810" spans="1:2">
      <c r="A810" s="602"/>
      <c r="B810" s="602"/>
    </row>
    <row r="811" spans="1:2">
      <c r="A811" s="602"/>
      <c r="B811" s="602"/>
    </row>
    <row r="812" spans="1:2">
      <c r="A812" s="602"/>
      <c r="B812" s="602"/>
    </row>
    <row r="813" spans="1:2">
      <c r="A813" s="602"/>
      <c r="B813" s="602"/>
    </row>
    <row r="814" spans="1:2">
      <c r="A814" s="602"/>
      <c r="B814" s="602"/>
    </row>
    <row r="815" spans="1:2">
      <c r="A815" s="602"/>
      <c r="B815" s="602"/>
    </row>
    <row r="816" spans="1:2">
      <c r="A816" s="602"/>
      <c r="B816" s="602"/>
    </row>
    <row r="817" spans="1:2">
      <c r="A817" s="602"/>
      <c r="B817" s="602"/>
    </row>
    <row r="818" spans="1:2">
      <c r="A818" s="602"/>
      <c r="B818" s="602"/>
    </row>
    <row r="819" spans="1:2">
      <c r="A819" s="602"/>
      <c r="B819" s="602"/>
    </row>
    <row r="820" spans="1:2">
      <c r="A820" s="602"/>
      <c r="B820" s="602"/>
    </row>
    <row r="821" spans="1:2">
      <c r="A821" s="602"/>
      <c r="B821" s="602"/>
    </row>
    <row r="822" spans="1:2">
      <c r="A822" s="602"/>
      <c r="B822" s="602"/>
    </row>
    <row r="823" spans="1:2">
      <c r="A823" s="602"/>
      <c r="B823" s="602"/>
    </row>
    <row r="824" spans="1:2">
      <c r="A824" s="602"/>
      <c r="B824" s="602"/>
    </row>
    <row r="825" spans="1:2">
      <c r="A825" s="602"/>
      <c r="B825" s="602"/>
    </row>
    <row r="826" spans="1:2">
      <c r="A826" s="602"/>
      <c r="B826" s="602"/>
    </row>
    <row r="827" spans="1:2">
      <c r="A827" s="602"/>
      <c r="B827" s="602"/>
    </row>
    <row r="828" spans="1:2">
      <c r="A828" s="602"/>
      <c r="B828" s="602"/>
    </row>
    <row r="829" spans="1:2">
      <c r="A829" s="602"/>
      <c r="B829" s="602"/>
    </row>
    <row r="830" spans="1:2">
      <c r="A830" s="602"/>
      <c r="B830" s="602"/>
    </row>
    <row r="831" spans="1:2">
      <c r="A831" s="602"/>
      <c r="B831" s="602"/>
    </row>
    <row r="832" spans="1:2">
      <c r="A832" s="602"/>
      <c r="B832" s="602"/>
    </row>
    <row r="833" spans="1:2">
      <c r="A833" s="602"/>
      <c r="B833" s="602"/>
    </row>
    <row r="834" spans="1:2">
      <c r="A834" s="602"/>
      <c r="B834" s="602"/>
    </row>
    <row r="835" spans="1:2">
      <c r="A835" s="602"/>
      <c r="B835" s="602"/>
    </row>
    <row r="836" spans="1:2">
      <c r="A836" s="602"/>
      <c r="B836" s="602"/>
    </row>
    <row r="837" spans="1:2">
      <c r="A837" s="602"/>
      <c r="B837" s="602"/>
    </row>
    <row r="838" spans="1:2">
      <c r="A838" s="602"/>
      <c r="B838" s="602"/>
    </row>
    <row r="839" spans="1:2">
      <c r="A839" s="602"/>
      <c r="B839" s="602"/>
    </row>
    <row r="840" spans="1:2">
      <c r="A840" s="602"/>
      <c r="B840" s="602"/>
    </row>
    <row r="841" spans="1:2">
      <c r="A841" s="602"/>
      <c r="B841" s="602"/>
    </row>
    <row r="842" spans="1:2">
      <c r="A842" s="602"/>
      <c r="B842" s="602"/>
    </row>
    <row r="843" spans="1:2">
      <c r="A843" s="602"/>
      <c r="B843" s="602"/>
    </row>
    <row r="844" spans="1:2">
      <c r="A844" s="602"/>
      <c r="B844" s="602"/>
    </row>
    <row r="845" spans="1:2">
      <c r="A845" s="602"/>
      <c r="B845" s="602"/>
    </row>
    <row r="846" spans="1:2">
      <c r="A846" s="602"/>
      <c r="B846" s="602"/>
    </row>
    <row r="847" spans="1:2">
      <c r="A847" s="602"/>
      <c r="B847" s="602"/>
    </row>
    <row r="848" spans="1:2">
      <c r="A848" s="602"/>
      <c r="B848" s="602"/>
    </row>
    <row r="849" spans="1:2">
      <c r="A849" s="602"/>
      <c r="B849" s="602"/>
    </row>
    <row r="850" spans="1:2">
      <c r="A850" s="602"/>
      <c r="B850" s="602"/>
    </row>
    <row r="851" spans="1:2">
      <c r="A851" s="602"/>
      <c r="B851" s="602"/>
    </row>
    <row r="852" spans="1:2">
      <c r="A852" s="602"/>
      <c r="B852" s="602"/>
    </row>
    <row r="853" spans="1:2">
      <c r="A853" s="602"/>
      <c r="B853" s="602"/>
    </row>
    <row r="854" spans="1:2">
      <c r="A854" s="602"/>
      <c r="B854" s="602"/>
    </row>
    <row r="855" spans="1:2">
      <c r="A855" s="602"/>
      <c r="B855" s="602"/>
    </row>
    <row r="856" spans="1:2">
      <c r="A856" s="602"/>
      <c r="B856" s="602"/>
    </row>
    <row r="857" spans="1:2">
      <c r="A857" s="602"/>
      <c r="B857" s="602"/>
    </row>
    <row r="858" spans="1:2">
      <c r="A858" s="602"/>
      <c r="B858" s="602"/>
    </row>
    <row r="859" spans="1:2">
      <c r="A859" s="602"/>
      <c r="B859" s="602"/>
    </row>
    <row r="860" spans="1:2">
      <c r="A860" s="602"/>
      <c r="B860" s="602"/>
    </row>
    <row r="861" spans="1:2">
      <c r="A861" s="602"/>
      <c r="B861" s="602"/>
    </row>
    <row r="862" spans="1:2">
      <c r="A862" s="602"/>
      <c r="B862" s="602"/>
    </row>
    <row r="863" spans="1:2">
      <c r="A863" s="602"/>
      <c r="B863" s="602"/>
    </row>
    <row r="864" spans="1:2">
      <c r="A864" s="602"/>
      <c r="B864" s="602"/>
    </row>
    <row r="865" spans="1:2">
      <c r="A865" s="602"/>
      <c r="B865" s="602"/>
    </row>
    <row r="866" spans="1:2">
      <c r="A866" s="602"/>
      <c r="B866" s="602"/>
    </row>
    <row r="867" spans="1:2">
      <c r="A867" s="602"/>
      <c r="B867" s="602"/>
    </row>
    <row r="868" spans="1:2">
      <c r="A868" s="602"/>
      <c r="B868" s="602"/>
    </row>
    <row r="869" spans="1:2">
      <c r="A869" s="602"/>
      <c r="B869" s="602"/>
    </row>
    <row r="870" spans="1:2">
      <c r="A870" s="602"/>
      <c r="B870" s="602"/>
    </row>
    <row r="871" spans="1:2">
      <c r="A871" s="602"/>
      <c r="B871" s="602"/>
    </row>
    <row r="872" spans="1:2">
      <c r="A872" s="602"/>
      <c r="B872" s="602"/>
    </row>
    <row r="873" spans="1:2">
      <c r="A873" s="602"/>
      <c r="B873" s="602"/>
    </row>
    <row r="874" spans="1:2">
      <c r="A874" s="602"/>
      <c r="B874" s="602"/>
    </row>
    <row r="875" spans="1:2">
      <c r="A875" s="602"/>
      <c r="B875" s="602"/>
    </row>
    <row r="876" spans="1:2">
      <c r="A876" s="602"/>
      <c r="B876" s="602"/>
    </row>
    <row r="877" spans="1:2">
      <c r="A877" s="602"/>
      <c r="B877" s="602"/>
    </row>
    <row r="878" spans="1:2">
      <c r="A878" s="602"/>
      <c r="B878" s="602"/>
    </row>
    <row r="879" spans="1:2">
      <c r="A879" s="602"/>
      <c r="B879" s="602"/>
    </row>
    <row r="880" spans="1:2">
      <c r="A880" s="602"/>
      <c r="B880" s="602"/>
    </row>
    <row r="881" spans="1:2">
      <c r="A881" s="602"/>
      <c r="B881" s="602"/>
    </row>
    <row r="882" spans="1:2">
      <c r="A882" s="602"/>
      <c r="B882" s="602"/>
    </row>
    <row r="883" spans="1:2">
      <c r="A883" s="602"/>
      <c r="B883" s="602"/>
    </row>
    <row r="884" spans="1:2">
      <c r="A884" s="602"/>
      <c r="B884" s="602"/>
    </row>
    <row r="885" spans="1:2">
      <c r="A885" s="602"/>
      <c r="B885" s="602"/>
    </row>
    <row r="886" spans="1:2">
      <c r="A886" s="602"/>
      <c r="B886" s="602"/>
    </row>
    <row r="887" spans="1:2">
      <c r="A887" s="602"/>
      <c r="B887" s="602"/>
    </row>
    <row r="888" spans="1:2">
      <c r="A888" s="602"/>
      <c r="B888" s="602"/>
    </row>
    <row r="889" spans="1:2">
      <c r="A889" s="602"/>
      <c r="B889" s="602"/>
    </row>
    <row r="890" spans="1:2">
      <c r="A890" s="602"/>
      <c r="B890" s="602"/>
    </row>
    <row r="891" spans="1:2">
      <c r="A891" s="602"/>
      <c r="B891" s="602"/>
    </row>
    <row r="892" spans="1:2">
      <c r="A892" s="602"/>
      <c r="B892" s="602"/>
    </row>
    <row r="893" spans="1:2">
      <c r="A893" s="602"/>
      <c r="B893" s="602"/>
    </row>
    <row r="894" spans="1:2">
      <c r="A894" s="602"/>
      <c r="B894" s="602"/>
    </row>
    <row r="895" spans="1:2">
      <c r="A895" s="602"/>
      <c r="B895" s="602"/>
    </row>
    <row r="896" spans="1:2">
      <c r="A896" s="602"/>
      <c r="B896" s="602"/>
    </row>
    <row r="897" spans="1:2">
      <c r="A897" s="602"/>
      <c r="B897" s="602"/>
    </row>
    <row r="898" spans="1:2">
      <c r="A898" s="602"/>
      <c r="B898" s="602"/>
    </row>
    <row r="899" spans="1:2">
      <c r="A899" s="602"/>
      <c r="B899" s="602"/>
    </row>
    <row r="900" spans="1:2">
      <c r="A900" s="602"/>
      <c r="B900" s="602"/>
    </row>
    <row r="901" spans="1:2">
      <c r="A901" s="602"/>
      <c r="B901" s="602"/>
    </row>
    <row r="902" spans="1:2">
      <c r="A902" s="602"/>
      <c r="B902" s="602"/>
    </row>
    <row r="903" spans="1:2">
      <c r="A903" s="602"/>
      <c r="B903" s="602"/>
    </row>
    <row r="904" spans="1:2">
      <c r="A904" s="602"/>
      <c r="B904" s="602"/>
    </row>
    <row r="905" spans="1:2">
      <c r="A905" s="602"/>
      <c r="B905" s="602"/>
    </row>
    <row r="906" spans="1:2">
      <c r="A906" s="602"/>
      <c r="B906" s="602"/>
    </row>
    <row r="907" spans="1:2">
      <c r="A907" s="602"/>
      <c r="B907" s="602"/>
    </row>
    <row r="908" spans="1:2">
      <c r="A908" s="602"/>
      <c r="B908" s="602"/>
    </row>
    <row r="909" spans="1:2">
      <c r="A909" s="602"/>
      <c r="B909" s="602"/>
    </row>
    <row r="910" spans="1:2">
      <c r="A910" s="602"/>
      <c r="B910" s="602"/>
    </row>
    <row r="911" spans="1:2">
      <c r="A911" s="602"/>
      <c r="B911" s="602"/>
    </row>
    <row r="912" spans="1:2">
      <c r="A912" s="602"/>
      <c r="B912" s="602"/>
    </row>
    <row r="913" spans="1:2">
      <c r="A913" s="602"/>
      <c r="B913" s="602"/>
    </row>
    <row r="914" spans="1:2">
      <c r="A914" s="602"/>
      <c r="B914" s="602"/>
    </row>
    <row r="915" spans="1:2">
      <c r="A915" s="602"/>
      <c r="B915" s="602"/>
    </row>
    <row r="916" spans="1:2">
      <c r="A916" s="602"/>
      <c r="B916" s="602"/>
    </row>
    <row r="917" spans="1:2">
      <c r="A917" s="602"/>
      <c r="B917" s="602"/>
    </row>
    <row r="918" spans="1:2">
      <c r="A918" s="602"/>
      <c r="B918" s="602"/>
    </row>
    <row r="919" spans="1:2">
      <c r="A919" s="602"/>
      <c r="B919" s="602"/>
    </row>
    <row r="920" spans="1:2">
      <c r="A920" s="602"/>
      <c r="B920" s="602"/>
    </row>
    <row r="921" spans="1:2">
      <c r="A921" s="602"/>
      <c r="B921" s="602"/>
    </row>
    <row r="922" spans="1:2">
      <c r="A922" s="602"/>
      <c r="B922" s="602"/>
    </row>
    <row r="923" spans="1:2">
      <c r="A923" s="602"/>
      <c r="B923" s="602"/>
    </row>
    <row r="924" spans="1:2">
      <c r="A924" s="602"/>
      <c r="B924" s="602"/>
    </row>
    <row r="925" spans="1:2">
      <c r="A925" s="602"/>
      <c r="B925" s="602"/>
    </row>
    <row r="926" spans="1:2">
      <c r="A926" s="602"/>
      <c r="B926" s="602"/>
    </row>
    <row r="927" spans="1:2">
      <c r="A927" s="602"/>
      <c r="B927" s="602"/>
    </row>
    <row r="928" spans="1:2">
      <c r="A928" s="602"/>
      <c r="B928" s="602"/>
    </row>
    <row r="929" spans="1:2">
      <c r="A929" s="602"/>
      <c r="B929" s="602"/>
    </row>
    <row r="930" spans="1:2">
      <c r="A930" s="602"/>
      <c r="B930" s="602"/>
    </row>
    <row r="931" spans="1:2">
      <c r="A931" s="602"/>
      <c r="B931" s="602"/>
    </row>
    <row r="932" spans="1:2">
      <c r="A932" s="602"/>
      <c r="B932" s="602"/>
    </row>
    <row r="933" spans="1:2">
      <c r="A933" s="602"/>
      <c r="B933" s="602"/>
    </row>
    <row r="934" spans="1:2">
      <c r="A934" s="602"/>
      <c r="B934" s="602"/>
    </row>
    <row r="935" spans="1:2">
      <c r="A935" s="602"/>
      <c r="B935" s="602"/>
    </row>
    <row r="936" spans="1:2">
      <c r="A936" s="602"/>
      <c r="B936" s="602"/>
    </row>
    <row r="937" spans="1:2">
      <c r="A937" s="602"/>
      <c r="B937" s="602"/>
    </row>
    <row r="938" spans="1:2">
      <c r="A938" s="602"/>
      <c r="B938" s="602"/>
    </row>
    <row r="939" spans="1:2">
      <c r="A939" s="602"/>
      <c r="B939" s="602"/>
    </row>
    <row r="940" spans="1:2">
      <c r="A940" s="602"/>
      <c r="B940" s="602"/>
    </row>
    <row r="941" spans="1:2">
      <c r="A941" s="602"/>
      <c r="B941" s="602"/>
    </row>
    <row r="942" spans="1:2">
      <c r="A942" s="602"/>
      <c r="B942" s="602"/>
    </row>
    <row r="943" spans="1:2">
      <c r="A943" s="602"/>
      <c r="B943" s="602"/>
    </row>
    <row r="944" spans="1:2">
      <c r="A944" s="602"/>
      <c r="B944" s="602"/>
    </row>
    <row r="945" spans="1:2">
      <c r="A945" s="602"/>
      <c r="B945" s="602"/>
    </row>
    <row r="946" spans="1:2">
      <c r="A946" s="602"/>
      <c r="B946" s="602"/>
    </row>
    <row r="947" spans="1:2">
      <c r="A947" s="602"/>
      <c r="B947" s="602"/>
    </row>
    <row r="948" spans="1:2">
      <c r="A948" s="602"/>
      <c r="B948" s="602"/>
    </row>
    <row r="949" spans="1:2">
      <c r="A949" s="602"/>
      <c r="B949" s="602"/>
    </row>
    <row r="950" spans="1:2">
      <c r="A950" s="602"/>
      <c r="B950" s="602"/>
    </row>
    <row r="951" spans="1:2">
      <c r="A951" s="602"/>
      <c r="B951" s="602"/>
    </row>
    <row r="952" spans="1:2">
      <c r="A952" s="602"/>
      <c r="B952" s="602"/>
    </row>
    <row r="953" spans="1:2">
      <c r="A953" s="602"/>
      <c r="B953" s="602"/>
    </row>
    <row r="954" spans="1:2">
      <c r="A954" s="602"/>
      <c r="B954" s="602"/>
    </row>
    <row r="955" spans="1:2">
      <c r="A955" s="602"/>
      <c r="B955" s="602"/>
    </row>
    <row r="956" spans="1:2">
      <c r="A956" s="602"/>
      <c r="B956" s="602"/>
    </row>
    <row r="957" spans="1:2">
      <c r="A957" s="602"/>
      <c r="B957" s="602"/>
    </row>
    <row r="958" spans="1:2">
      <c r="A958" s="602"/>
      <c r="B958" s="602"/>
    </row>
    <row r="959" spans="1:2">
      <c r="A959" s="602"/>
      <c r="B959" s="602"/>
    </row>
    <row r="960" spans="1:2">
      <c r="A960" s="602"/>
      <c r="B960" s="602"/>
    </row>
    <row r="961" spans="1:2">
      <c r="A961" s="602"/>
      <c r="B961" s="602"/>
    </row>
    <row r="962" spans="1:2">
      <c r="A962" s="602"/>
      <c r="B962" s="602"/>
    </row>
    <row r="963" spans="1:2">
      <c r="A963" s="602"/>
      <c r="B963" s="602"/>
    </row>
    <row r="964" spans="1:2">
      <c r="A964" s="602"/>
      <c r="B964" s="602"/>
    </row>
    <row r="965" spans="1:2">
      <c r="A965" s="602"/>
      <c r="B965" s="602"/>
    </row>
    <row r="966" spans="1:2">
      <c r="A966" s="602"/>
      <c r="B966" s="602"/>
    </row>
    <row r="967" spans="1:2">
      <c r="A967" s="602"/>
      <c r="B967" s="602"/>
    </row>
    <row r="968" spans="1:2">
      <c r="A968" s="602"/>
      <c r="B968" s="602"/>
    </row>
    <row r="969" spans="1:2">
      <c r="A969" s="602"/>
      <c r="B969" s="602"/>
    </row>
    <row r="970" spans="1:2">
      <c r="A970" s="602"/>
      <c r="B970" s="602"/>
    </row>
    <row r="971" spans="1:2">
      <c r="A971" s="602"/>
      <c r="B971" s="602"/>
    </row>
    <row r="972" spans="1:2">
      <c r="A972" s="602"/>
      <c r="B972" s="602"/>
    </row>
    <row r="973" spans="1:2">
      <c r="A973" s="602"/>
      <c r="B973" s="602"/>
    </row>
    <row r="974" spans="1:2">
      <c r="A974" s="602"/>
      <c r="B974" s="602"/>
    </row>
    <row r="975" spans="1:2">
      <c r="A975" s="602"/>
      <c r="B975" s="602"/>
    </row>
    <row r="976" spans="1:2">
      <c r="A976" s="602"/>
      <c r="B976" s="602"/>
    </row>
    <row r="977" spans="1:2">
      <c r="A977" s="602"/>
      <c r="B977" s="602"/>
    </row>
    <row r="978" spans="1:2">
      <c r="A978" s="602"/>
      <c r="B978" s="602"/>
    </row>
    <row r="979" spans="1:2">
      <c r="A979" s="602"/>
      <c r="B979" s="602"/>
    </row>
    <row r="980" spans="1:2">
      <c r="A980" s="602"/>
      <c r="B980" s="602"/>
    </row>
    <row r="981" spans="1:2">
      <c r="A981" s="602"/>
      <c r="B981" s="602"/>
    </row>
    <row r="982" spans="1:2">
      <c r="A982" s="602"/>
      <c r="B982" s="602"/>
    </row>
    <row r="983" spans="1:2">
      <c r="A983" s="602"/>
      <c r="B983" s="602"/>
    </row>
    <row r="984" spans="1:2">
      <c r="A984" s="602"/>
      <c r="B984" s="602"/>
    </row>
    <row r="985" spans="1:2">
      <c r="A985" s="602"/>
      <c r="B985" s="602"/>
    </row>
    <row r="986" spans="1:2">
      <c r="A986" s="602"/>
      <c r="B986" s="602"/>
    </row>
    <row r="987" spans="1:2">
      <c r="A987" s="602"/>
      <c r="B987" s="602"/>
    </row>
    <row r="988" spans="1:2">
      <c r="A988" s="602"/>
      <c r="B988" s="602"/>
    </row>
    <row r="989" spans="1:2">
      <c r="A989" s="602"/>
      <c r="B989" s="602"/>
    </row>
    <row r="990" spans="1:2">
      <c r="A990" s="602"/>
      <c r="B990" s="602"/>
    </row>
    <row r="991" spans="1:2">
      <c r="A991" s="602"/>
      <c r="B991" s="602"/>
    </row>
    <row r="992" spans="1:2">
      <c r="A992" s="602"/>
      <c r="B992" s="602"/>
    </row>
    <row r="993" spans="1:2">
      <c r="A993" s="602"/>
      <c r="B993" s="602"/>
    </row>
    <row r="994" spans="1:2">
      <c r="A994" s="602"/>
      <c r="B994" s="602"/>
    </row>
    <row r="995" spans="1:2">
      <c r="A995" s="602"/>
      <c r="B995" s="602"/>
    </row>
    <row r="996" spans="1:2">
      <c r="A996" s="602"/>
      <c r="B996" s="602"/>
    </row>
    <row r="997" spans="1:2">
      <c r="A997" s="602"/>
      <c r="B997" s="602"/>
    </row>
    <row r="998" spans="1:2">
      <c r="A998" s="602"/>
      <c r="B998" s="602"/>
    </row>
    <row r="999" spans="1:2">
      <c r="A999" s="602"/>
      <c r="B999" s="602"/>
    </row>
    <row r="1000" spans="1:2">
      <c r="A1000" s="602"/>
      <c r="B1000" s="602"/>
    </row>
    <row r="1001" spans="1:2">
      <c r="A1001" s="602"/>
      <c r="B1001" s="602"/>
    </row>
    <row r="1002" spans="1:2">
      <c r="A1002" s="602"/>
      <c r="B1002" s="602"/>
    </row>
    <row r="1003" spans="1:2">
      <c r="A1003" s="602"/>
      <c r="B1003" s="602"/>
    </row>
    <row r="1004" spans="1:2">
      <c r="A1004" s="602"/>
      <c r="B1004" s="602"/>
    </row>
    <row r="1005" spans="1:2">
      <c r="A1005" s="602"/>
      <c r="B1005" s="602"/>
    </row>
    <row r="1006" spans="1:2">
      <c r="A1006" s="602"/>
      <c r="B1006" s="602"/>
    </row>
    <row r="1007" spans="1:2">
      <c r="A1007" s="602"/>
      <c r="B1007" s="602"/>
    </row>
    <row r="1008" spans="1:2">
      <c r="A1008" s="602"/>
      <c r="B1008" s="602"/>
    </row>
    <row r="1009" spans="1:2">
      <c r="A1009" s="602"/>
      <c r="B1009" s="602"/>
    </row>
    <row r="1010" spans="1:2">
      <c r="A1010" s="602"/>
      <c r="B1010" s="602"/>
    </row>
    <row r="1011" spans="1:2">
      <c r="A1011" s="602"/>
      <c r="B1011" s="602"/>
    </row>
    <row r="1012" spans="1:2">
      <c r="A1012" s="602"/>
      <c r="B1012" s="602"/>
    </row>
    <row r="1013" spans="1:2">
      <c r="A1013" s="602"/>
      <c r="B1013" s="602"/>
    </row>
    <row r="1014" spans="1:2">
      <c r="A1014" s="602"/>
      <c r="B1014" s="602"/>
    </row>
    <row r="1015" spans="1:2">
      <c r="A1015" s="602"/>
      <c r="B1015" s="602"/>
    </row>
    <row r="1016" spans="1:2">
      <c r="A1016" s="602"/>
      <c r="B1016" s="602"/>
    </row>
    <row r="1017" spans="1:2">
      <c r="A1017" s="602"/>
      <c r="B1017" s="602"/>
    </row>
    <row r="1018" spans="1:2">
      <c r="A1018" s="602"/>
      <c r="B1018" s="602"/>
    </row>
    <row r="1019" spans="1:2">
      <c r="A1019" s="602"/>
      <c r="B1019" s="602"/>
    </row>
    <row r="1020" spans="1:2">
      <c r="A1020" s="602"/>
      <c r="B1020" s="602"/>
    </row>
    <row r="1021" spans="1:2">
      <c r="A1021" s="602"/>
      <c r="B1021" s="602"/>
    </row>
    <row r="1022" spans="1:2">
      <c r="A1022" s="602"/>
      <c r="B1022" s="602"/>
    </row>
    <row r="1023" spans="1:2">
      <c r="A1023" s="602"/>
      <c r="B1023" s="602"/>
    </row>
    <row r="1024" spans="1:2">
      <c r="A1024" s="602"/>
      <c r="B1024" s="602"/>
    </row>
    <row r="1025" spans="1:2">
      <c r="A1025" s="602"/>
      <c r="B1025" s="602"/>
    </row>
    <row r="1026" spans="1:2">
      <c r="A1026" s="602"/>
      <c r="B1026" s="602"/>
    </row>
    <row r="1027" spans="1:2">
      <c r="A1027" s="602"/>
      <c r="B1027" s="602"/>
    </row>
    <row r="1028" spans="1:2">
      <c r="A1028" s="602"/>
      <c r="B1028" s="602"/>
    </row>
    <row r="1029" spans="1:2">
      <c r="A1029" s="602"/>
      <c r="B1029" s="602"/>
    </row>
    <row r="1030" spans="1:2">
      <c r="A1030" s="602"/>
      <c r="B1030" s="602"/>
    </row>
    <row r="1031" spans="1:2">
      <c r="A1031" s="602"/>
      <c r="B1031" s="602"/>
    </row>
    <row r="1032" spans="1:2">
      <c r="A1032" s="602"/>
      <c r="B1032" s="602"/>
    </row>
    <row r="1033" spans="1:2">
      <c r="A1033" s="602"/>
      <c r="B1033" s="602"/>
    </row>
    <row r="1034" spans="1:2">
      <c r="A1034" s="602"/>
      <c r="B1034" s="602"/>
    </row>
    <row r="1035" spans="1:2">
      <c r="A1035" s="602"/>
      <c r="B1035" s="602"/>
    </row>
    <row r="1036" spans="1:2">
      <c r="A1036" s="602"/>
      <c r="B1036" s="602"/>
    </row>
    <row r="1037" spans="1:2">
      <c r="A1037" s="602"/>
      <c r="B1037" s="602"/>
    </row>
    <row r="1038" spans="1:2">
      <c r="A1038" s="602"/>
      <c r="B1038" s="602"/>
    </row>
    <row r="1039" spans="1:2">
      <c r="A1039" s="602"/>
      <c r="B1039" s="602"/>
    </row>
    <row r="1040" spans="1:2">
      <c r="A1040" s="602"/>
      <c r="B1040" s="602"/>
    </row>
    <row r="1041" spans="1:2">
      <c r="A1041" s="602"/>
      <c r="B1041" s="602"/>
    </row>
    <row r="1042" spans="1:2">
      <c r="A1042" s="602"/>
      <c r="B1042" s="602"/>
    </row>
    <row r="1043" spans="1:2">
      <c r="A1043" s="602"/>
      <c r="B1043" s="602"/>
    </row>
    <row r="1044" spans="1:2">
      <c r="A1044" s="602"/>
      <c r="B1044" s="602"/>
    </row>
    <row r="1045" spans="1:2">
      <c r="A1045" s="602"/>
      <c r="B1045" s="602"/>
    </row>
    <row r="1046" spans="1:2">
      <c r="A1046" s="602"/>
      <c r="B1046" s="602"/>
    </row>
    <row r="1047" spans="1:2">
      <c r="A1047" s="602"/>
      <c r="B1047" s="602"/>
    </row>
    <row r="1048" spans="1:2">
      <c r="A1048" s="602"/>
      <c r="B1048" s="602"/>
    </row>
    <row r="1049" spans="1:2">
      <c r="A1049" s="602"/>
      <c r="B1049" s="602"/>
    </row>
    <row r="1050" spans="1:2">
      <c r="A1050" s="602"/>
      <c r="B1050" s="602"/>
    </row>
    <row r="1051" spans="1:2">
      <c r="A1051" s="602"/>
      <c r="B1051" s="602"/>
    </row>
    <row r="1052" spans="1:2">
      <c r="A1052" s="602"/>
      <c r="B1052" s="602"/>
    </row>
    <row r="1053" spans="1:2">
      <c r="A1053" s="602"/>
      <c r="B1053" s="602"/>
    </row>
    <row r="1054" spans="1:2">
      <c r="A1054" s="602"/>
      <c r="B1054" s="602"/>
    </row>
    <row r="1055" spans="1:2">
      <c r="A1055" s="602"/>
      <c r="B1055" s="602"/>
    </row>
    <row r="1056" spans="1:2">
      <c r="A1056" s="602"/>
      <c r="B1056" s="602"/>
    </row>
    <row r="1057" spans="1:2">
      <c r="A1057" s="602"/>
      <c r="B1057" s="602"/>
    </row>
    <row r="1058" spans="1:2">
      <c r="A1058" s="602"/>
      <c r="B1058" s="602"/>
    </row>
    <row r="1059" spans="1:2">
      <c r="A1059" s="602"/>
      <c r="B1059" s="602"/>
    </row>
    <row r="1060" spans="1:2">
      <c r="A1060" s="602"/>
      <c r="B1060" s="602"/>
    </row>
    <row r="1061" spans="1:2">
      <c r="A1061" s="602"/>
      <c r="B1061" s="602"/>
    </row>
    <row r="1062" spans="1:2">
      <c r="A1062" s="602"/>
      <c r="B1062" s="602"/>
    </row>
    <row r="1063" spans="1:2">
      <c r="A1063" s="602"/>
      <c r="B1063" s="602"/>
    </row>
    <row r="1064" spans="1:2">
      <c r="A1064" s="602"/>
      <c r="B1064" s="602"/>
    </row>
    <row r="1065" spans="1:2">
      <c r="A1065" s="602"/>
      <c r="B1065" s="602"/>
    </row>
    <row r="1066" spans="1:2">
      <c r="A1066" s="602"/>
      <c r="B1066" s="602"/>
    </row>
    <row r="1067" spans="1:2">
      <c r="A1067" s="602"/>
      <c r="B1067" s="602"/>
    </row>
    <row r="1068" spans="1:2">
      <c r="A1068" s="602"/>
      <c r="B1068" s="602"/>
    </row>
    <row r="1069" spans="1:2">
      <c r="A1069" s="602"/>
      <c r="B1069" s="602"/>
    </row>
    <row r="1070" spans="1:2">
      <c r="A1070" s="602"/>
      <c r="B1070" s="602"/>
    </row>
    <row r="1071" spans="1:2">
      <c r="A1071" s="602"/>
      <c r="B1071" s="602"/>
    </row>
    <row r="1072" spans="1:2">
      <c r="A1072" s="602"/>
      <c r="B1072" s="602"/>
    </row>
    <row r="1073" spans="1:2">
      <c r="A1073" s="602"/>
      <c r="B1073" s="602"/>
    </row>
    <row r="1074" spans="1:2">
      <c r="A1074" s="602"/>
      <c r="B1074" s="602"/>
    </row>
    <row r="1075" spans="1:2">
      <c r="A1075" s="602"/>
      <c r="B1075" s="602"/>
    </row>
    <row r="1076" spans="1:2">
      <c r="A1076" s="602"/>
      <c r="B1076" s="602"/>
    </row>
    <row r="1077" spans="1:2">
      <c r="A1077" s="602"/>
      <c r="B1077" s="602"/>
    </row>
    <row r="1078" spans="1:2">
      <c r="A1078" s="602"/>
      <c r="B1078" s="602"/>
    </row>
    <row r="1079" spans="1:2">
      <c r="A1079" s="602"/>
      <c r="B1079" s="602"/>
    </row>
    <row r="1080" spans="1:2">
      <c r="A1080" s="602"/>
      <c r="B1080" s="602"/>
    </row>
    <row r="1081" spans="1:2">
      <c r="A1081" s="602"/>
      <c r="B1081" s="602"/>
    </row>
    <row r="1082" spans="1:2">
      <c r="A1082" s="602"/>
      <c r="B1082" s="602"/>
    </row>
    <row r="1083" spans="1:2">
      <c r="A1083" s="602"/>
      <c r="B1083" s="602"/>
    </row>
    <row r="1084" spans="1:2">
      <c r="A1084" s="602"/>
      <c r="B1084" s="602"/>
    </row>
    <row r="1085" spans="1:2">
      <c r="A1085" s="602"/>
      <c r="B1085" s="602"/>
    </row>
    <row r="1086" spans="1:2">
      <c r="A1086" s="602"/>
      <c r="B1086" s="602"/>
    </row>
    <row r="1087" spans="1:2">
      <c r="A1087" s="602"/>
      <c r="B1087" s="602"/>
    </row>
    <row r="1088" spans="1:2">
      <c r="A1088" s="602"/>
      <c r="B1088" s="602"/>
    </row>
    <row r="1089" spans="1:2">
      <c r="A1089" s="602"/>
      <c r="B1089" s="602"/>
    </row>
    <row r="1090" spans="1:2">
      <c r="A1090" s="602"/>
      <c r="B1090" s="602"/>
    </row>
    <row r="1091" spans="1:2">
      <c r="A1091" s="602"/>
      <c r="B1091" s="602"/>
    </row>
    <row r="1092" spans="1:2">
      <c r="A1092" s="602"/>
      <c r="B1092" s="602"/>
    </row>
    <row r="1093" spans="1:2">
      <c r="A1093" s="602"/>
      <c r="B1093" s="602"/>
    </row>
    <row r="1094" spans="1:2">
      <c r="A1094" s="602"/>
      <c r="B1094" s="602"/>
    </row>
    <row r="1095" spans="1:2">
      <c r="A1095" s="602"/>
      <c r="B1095" s="602"/>
    </row>
    <row r="1096" spans="1:2">
      <c r="A1096" s="602"/>
      <c r="B1096" s="602"/>
    </row>
    <row r="1097" spans="1:2">
      <c r="A1097" s="602"/>
      <c r="B1097" s="602"/>
    </row>
    <row r="1098" spans="1:2">
      <c r="A1098" s="602"/>
      <c r="B1098" s="602"/>
    </row>
    <row r="1099" spans="1:2">
      <c r="A1099" s="602"/>
      <c r="B1099" s="602"/>
    </row>
    <row r="1100" spans="1:2">
      <c r="A1100" s="602"/>
      <c r="B1100" s="602"/>
    </row>
    <row r="1101" spans="1:2">
      <c r="A1101" s="602"/>
      <c r="B1101" s="602"/>
    </row>
    <row r="1102" spans="1:2">
      <c r="A1102" s="602"/>
      <c r="B1102" s="602"/>
    </row>
    <row r="1103" spans="1:2">
      <c r="A1103" s="602"/>
      <c r="B1103" s="602"/>
    </row>
    <row r="1104" spans="1:2">
      <c r="A1104" s="602"/>
      <c r="B1104" s="602"/>
    </row>
    <row r="1105" spans="1:2">
      <c r="A1105" s="602"/>
      <c r="B1105" s="602"/>
    </row>
    <row r="1106" spans="1:2">
      <c r="A1106" s="602"/>
      <c r="B1106" s="602"/>
    </row>
    <row r="1107" spans="1:2">
      <c r="A1107" s="602"/>
      <c r="B1107" s="602"/>
    </row>
    <row r="1108" spans="1:2">
      <c r="A1108" s="602"/>
      <c r="B1108" s="602"/>
    </row>
    <row r="1109" spans="1:2">
      <c r="A1109" s="602"/>
      <c r="B1109" s="602"/>
    </row>
    <row r="1110" spans="1:2">
      <c r="A1110" s="602"/>
      <c r="B1110" s="602"/>
    </row>
    <row r="1111" spans="1:2">
      <c r="A1111" s="602"/>
      <c r="B1111" s="602"/>
    </row>
    <row r="1112" spans="1:2">
      <c r="A1112" s="602"/>
      <c r="B1112" s="602"/>
    </row>
    <row r="1113" spans="1:2">
      <c r="A1113" s="602"/>
      <c r="B1113" s="602"/>
    </row>
    <row r="1114" spans="1:2">
      <c r="A1114" s="602"/>
      <c r="B1114" s="602"/>
    </row>
    <row r="1115" spans="1:2">
      <c r="A1115" s="602"/>
      <c r="B1115" s="602"/>
    </row>
    <row r="1116" spans="1:2">
      <c r="A1116" s="602"/>
      <c r="B1116" s="602"/>
    </row>
    <row r="1117" spans="1:2">
      <c r="A1117" s="602"/>
      <c r="B1117" s="602"/>
    </row>
    <row r="1118" spans="1:2">
      <c r="A1118" s="602"/>
      <c r="B1118" s="602"/>
    </row>
    <row r="1119" spans="1:2">
      <c r="A1119" s="602"/>
      <c r="B1119" s="602"/>
    </row>
    <row r="1120" spans="1:2">
      <c r="A1120" s="602"/>
      <c r="B1120" s="602"/>
    </row>
    <row r="1121" spans="1:2">
      <c r="A1121" s="602"/>
      <c r="B1121" s="602"/>
    </row>
    <row r="1122" spans="1:2">
      <c r="A1122" s="602"/>
      <c r="B1122" s="602"/>
    </row>
    <row r="1123" spans="1:2">
      <c r="A1123" s="602"/>
      <c r="B1123" s="602"/>
    </row>
    <row r="1124" spans="1:2">
      <c r="A1124" s="602"/>
      <c r="B1124" s="602"/>
    </row>
    <row r="1125" spans="1:2">
      <c r="A1125" s="602"/>
      <c r="B1125" s="602"/>
    </row>
    <row r="1126" spans="1:2">
      <c r="A1126" s="602"/>
      <c r="B1126" s="602"/>
    </row>
    <row r="1127" spans="1:2">
      <c r="A1127" s="602"/>
      <c r="B1127" s="602"/>
    </row>
    <row r="1128" spans="1:2">
      <c r="A1128" s="602"/>
      <c r="B1128" s="602"/>
    </row>
    <row r="1129" spans="1:2">
      <c r="A1129" s="602"/>
      <c r="B1129" s="602"/>
    </row>
    <row r="1130" spans="1:2">
      <c r="A1130" s="602"/>
      <c r="B1130" s="602"/>
    </row>
    <row r="1131" spans="1:2">
      <c r="A1131" s="602"/>
      <c r="B1131" s="602"/>
    </row>
    <row r="1132" spans="1:2">
      <c r="A1132" s="602"/>
      <c r="B1132" s="602"/>
    </row>
    <row r="1133" spans="1:2">
      <c r="A1133" s="602"/>
      <c r="B1133" s="602"/>
    </row>
    <row r="1134" spans="1:2">
      <c r="A1134" s="602"/>
      <c r="B1134" s="602"/>
    </row>
    <row r="1135" spans="1:2">
      <c r="A1135" s="602"/>
      <c r="B1135" s="602"/>
    </row>
    <row r="1136" spans="1:2">
      <c r="A1136" s="602"/>
      <c r="B1136" s="602"/>
    </row>
    <row r="1137" spans="1:2">
      <c r="A1137" s="602"/>
      <c r="B1137" s="602"/>
    </row>
    <row r="1138" spans="1:2">
      <c r="A1138" s="602"/>
      <c r="B1138" s="602"/>
    </row>
    <row r="1139" spans="1:2">
      <c r="A1139" s="602"/>
      <c r="B1139" s="602"/>
    </row>
    <row r="1140" spans="1:2">
      <c r="A1140" s="602"/>
      <c r="B1140" s="602"/>
    </row>
    <row r="1141" spans="1:2">
      <c r="A1141" s="602"/>
      <c r="B1141" s="602"/>
    </row>
    <row r="1142" spans="1:2">
      <c r="A1142" s="602"/>
      <c r="B1142" s="602"/>
    </row>
    <row r="1143" spans="1:2">
      <c r="A1143" s="602"/>
      <c r="B1143" s="602"/>
    </row>
    <row r="1144" spans="1:2">
      <c r="A1144" s="602"/>
      <c r="B1144" s="602"/>
    </row>
    <row r="1145" spans="1:2">
      <c r="A1145" s="602"/>
      <c r="B1145" s="602"/>
    </row>
    <row r="1146" spans="1:2">
      <c r="A1146" s="602"/>
      <c r="B1146" s="602"/>
    </row>
    <row r="1147" spans="1:2">
      <c r="A1147" s="602"/>
      <c r="B1147" s="602"/>
    </row>
    <row r="1148" spans="1:2">
      <c r="A1148" s="602"/>
      <c r="B1148" s="602"/>
    </row>
    <row r="1149" spans="1:2">
      <c r="A1149" s="602"/>
      <c r="B1149" s="602"/>
    </row>
    <row r="1150" spans="1:2">
      <c r="A1150" s="602"/>
      <c r="B1150" s="602"/>
    </row>
    <row r="1151" spans="1:2">
      <c r="A1151" s="602"/>
      <c r="B1151" s="602"/>
    </row>
    <row r="1152" spans="1:2">
      <c r="A1152" s="602"/>
      <c r="B1152" s="602"/>
    </row>
    <row r="1153" spans="1:2">
      <c r="A1153" s="602"/>
      <c r="B1153" s="602"/>
    </row>
    <row r="1154" spans="1:2">
      <c r="A1154" s="602"/>
      <c r="B1154" s="602"/>
    </row>
    <row r="1155" spans="1:2">
      <c r="A1155" s="602"/>
      <c r="B1155" s="602"/>
    </row>
    <row r="1156" spans="1:2">
      <c r="A1156" s="602"/>
      <c r="B1156" s="602"/>
    </row>
    <row r="1157" spans="1:2">
      <c r="A1157" s="602"/>
      <c r="B1157" s="602"/>
    </row>
    <row r="1158" spans="1:2">
      <c r="A1158" s="602"/>
      <c r="B1158" s="602"/>
    </row>
    <row r="1159" spans="1:2">
      <c r="A1159" s="602"/>
      <c r="B1159" s="602"/>
    </row>
    <row r="1160" spans="1:2">
      <c r="A1160" s="602"/>
      <c r="B1160" s="602"/>
    </row>
    <row r="1161" spans="1:2">
      <c r="A1161" s="602"/>
      <c r="B1161" s="602"/>
    </row>
    <row r="1162" spans="1:2">
      <c r="A1162" s="602"/>
      <c r="B1162" s="602"/>
    </row>
    <row r="1163" spans="1:2">
      <c r="A1163" s="602"/>
      <c r="B1163" s="602"/>
    </row>
    <row r="1164" spans="1:2">
      <c r="A1164" s="602"/>
      <c r="B1164" s="602"/>
    </row>
    <row r="1165" spans="1:2">
      <c r="A1165" s="602"/>
      <c r="B1165" s="602"/>
    </row>
    <row r="1166" spans="1:2">
      <c r="A1166" s="602"/>
      <c r="B1166" s="602"/>
    </row>
    <row r="1167" spans="1:2">
      <c r="A1167" s="602"/>
      <c r="B1167" s="602"/>
    </row>
    <row r="1168" spans="1:2">
      <c r="A1168" s="602"/>
      <c r="B1168" s="602"/>
    </row>
    <row r="1169" spans="1:2">
      <c r="A1169" s="602"/>
      <c r="B1169" s="602"/>
    </row>
    <row r="1170" spans="1:2">
      <c r="A1170" s="602"/>
      <c r="B1170" s="602"/>
    </row>
    <row r="1171" spans="1:2">
      <c r="A1171" s="602"/>
      <c r="B1171" s="602"/>
    </row>
    <row r="1172" spans="1:2">
      <c r="A1172" s="602"/>
      <c r="B1172" s="602"/>
    </row>
    <row r="1173" spans="1:2">
      <c r="A1173" s="602"/>
      <c r="B1173" s="602"/>
    </row>
    <row r="1174" spans="1:2">
      <c r="A1174" s="602"/>
      <c r="B1174" s="602"/>
    </row>
    <row r="1175" spans="1:2">
      <c r="A1175" s="602"/>
      <c r="B1175" s="602"/>
    </row>
    <row r="1176" spans="1:2">
      <c r="A1176" s="602"/>
      <c r="B1176" s="602"/>
    </row>
    <row r="1177" spans="1:2">
      <c r="A1177" s="602"/>
      <c r="B1177" s="602"/>
    </row>
    <row r="1178" spans="1:2">
      <c r="A1178" s="602"/>
      <c r="B1178" s="602"/>
    </row>
    <row r="1179" spans="1:2">
      <c r="A1179" s="602"/>
      <c r="B1179" s="602"/>
    </row>
    <row r="1180" spans="1:2">
      <c r="A1180" s="602"/>
      <c r="B1180" s="602"/>
    </row>
    <row r="1181" spans="1:2">
      <c r="A1181" s="602"/>
      <c r="B1181" s="602"/>
    </row>
    <row r="1182" spans="1:2">
      <c r="A1182" s="602"/>
      <c r="B1182" s="602"/>
    </row>
    <row r="1183" spans="1:2">
      <c r="A1183" s="602"/>
      <c r="B1183" s="602"/>
    </row>
    <row r="1184" spans="1:2">
      <c r="A1184" s="602"/>
      <c r="B1184" s="602"/>
    </row>
    <row r="1185" spans="1:2">
      <c r="A1185" s="602"/>
      <c r="B1185" s="602"/>
    </row>
    <row r="1186" spans="1:2">
      <c r="A1186" s="602"/>
      <c r="B1186" s="602"/>
    </row>
    <row r="1187" spans="1:2">
      <c r="A1187" s="602"/>
      <c r="B1187" s="602"/>
    </row>
    <row r="1188" spans="1:2">
      <c r="A1188" s="602"/>
      <c r="B1188" s="602"/>
    </row>
    <row r="1189" spans="1:2">
      <c r="A1189" s="602"/>
      <c r="B1189" s="602"/>
    </row>
    <row r="1190" spans="1:2">
      <c r="A1190" s="602"/>
      <c r="B1190" s="602"/>
    </row>
    <row r="1191" spans="1:2">
      <c r="A1191" s="602"/>
      <c r="B1191" s="602"/>
    </row>
    <row r="1192" spans="1:2">
      <c r="A1192" s="602"/>
      <c r="B1192" s="602"/>
    </row>
    <row r="1193" spans="1:2">
      <c r="A1193" s="602"/>
      <c r="B1193" s="602"/>
    </row>
    <row r="1194" spans="1:2">
      <c r="A1194" s="602"/>
      <c r="B1194" s="602"/>
    </row>
    <row r="1195" spans="1:2">
      <c r="A1195" s="602"/>
      <c r="B1195" s="602"/>
    </row>
    <row r="1196" spans="1:2">
      <c r="A1196" s="602"/>
      <c r="B1196" s="602"/>
    </row>
    <row r="1197" spans="1:2">
      <c r="A1197" s="602"/>
      <c r="B1197" s="602"/>
    </row>
    <row r="1198" spans="1:2">
      <c r="A1198" s="602"/>
      <c r="B1198" s="602"/>
    </row>
    <row r="1199" spans="1:2">
      <c r="A1199" s="602"/>
      <c r="B1199" s="602"/>
    </row>
    <row r="1200" spans="1:2">
      <c r="A1200" s="602"/>
      <c r="B1200" s="602"/>
    </row>
    <row r="1201" spans="1:2">
      <c r="A1201" s="602"/>
      <c r="B1201" s="602"/>
    </row>
    <row r="1202" spans="1:2">
      <c r="A1202" s="602"/>
      <c r="B1202" s="602"/>
    </row>
    <row r="1203" spans="1:2">
      <c r="A1203" s="602"/>
      <c r="B1203" s="602"/>
    </row>
    <row r="1204" spans="1:2">
      <c r="A1204" s="602"/>
      <c r="B1204" s="602"/>
    </row>
    <row r="1205" spans="1:2">
      <c r="A1205" s="602"/>
      <c r="B1205" s="602"/>
    </row>
    <row r="1206" spans="1:2">
      <c r="A1206" s="602"/>
      <c r="B1206" s="602"/>
    </row>
    <row r="1207" spans="1:2">
      <c r="A1207" s="602"/>
      <c r="B1207" s="602"/>
    </row>
    <row r="1208" spans="1:2">
      <c r="A1208" s="602"/>
      <c r="B1208" s="602"/>
    </row>
    <row r="1209" spans="1:2">
      <c r="A1209" s="602"/>
      <c r="B1209" s="602"/>
    </row>
    <row r="1210" spans="1:2">
      <c r="A1210" s="602"/>
      <c r="B1210" s="602"/>
    </row>
    <row r="1211" spans="1:2">
      <c r="A1211" s="602"/>
      <c r="B1211" s="602"/>
    </row>
    <row r="1212" spans="1:2">
      <c r="A1212" s="602"/>
      <c r="B1212" s="602"/>
    </row>
    <row r="1213" spans="1:2">
      <c r="A1213" s="602"/>
      <c r="B1213" s="602"/>
    </row>
    <row r="1214" spans="1:2">
      <c r="A1214" s="602"/>
      <c r="B1214" s="602"/>
    </row>
    <row r="1215" spans="1:2">
      <c r="A1215" s="602"/>
      <c r="B1215" s="602"/>
    </row>
    <row r="1216" spans="1:2">
      <c r="A1216" s="602"/>
      <c r="B1216" s="602"/>
    </row>
    <row r="1217" spans="1:2">
      <c r="A1217" s="602"/>
      <c r="B1217" s="602"/>
    </row>
    <row r="1218" spans="1:2">
      <c r="A1218" s="602"/>
      <c r="B1218" s="602"/>
    </row>
    <row r="1219" spans="1:2">
      <c r="A1219" s="602"/>
      <c r="B1219" s="602"/>
    </row>
    <row r="1220" spans="1:2">
      <c r="A1220" s="602"/>
      <c r="B1220" s="602"/>
    </row>
    <row r="1221" spans="1:2">
      <c r="A1221" s="602"/>
      <c r="B1221" s="602"/>
    </row>
    <row r="1222" spans="1:2">
      <c r="A1222" s="602"/>
      <c r="B1222" s="602"/>
    </row>
    <row r="1223" spans="1:2">
      <c r="A1223" s="602"/>
      <c r="B1223" s="602"/>
    </row>
    <row r="1224" spans="1:2">
      <c r="A1224" s="602"/>
      <c r="B1224" s="602"/>
    </row>
    <row r="1225" spans="1:2">
      <c r="A1225" s="602"/>
      <c r="B1225" s="602"/>
    </row>
    <row r="1226" spans="1:2">
      <c r="A1226" s="602"/>
      <c r="B1226" s="602"/>
    </row>
    <row r="1227" spans="1:2">
      <c r="A1227" s="602"/>
      <c r="B1227" s="602"/>
    </row>
    <row r="1228" spans="1:2">
      <c r="A1228" s="602"/>
      <c r="B1228" s="602"/>
    </row>
    <row r="1229" spans="1:2">
      <c r="A1229" s="602"/>
      <c r="B1229" s="602"/>
    </row>
    <row r="1230" spans="1:2">
      <c r="A1230" s="602"/>
      <c r="B1230" s="602"/>
    </row>
    <row r="1231" spans="1:2">
      <c r="A1231" s="602"/>
      <c r="B1231" s="602"/>
    </row>
    <row r="1232" spans="1:2">
      <c r="A1232" s="602"/>
      <c r="B1232" s="602"/>
    </row>
    <row r="1233" spans="1:2">
      <c r="A1233" s="602"/>
      <c r="B1233" s="602"/>
    </row>
    <row r="1234" spans="1:2">
      <c r="A1234" s="602"/>
      <c r="B1234" s="602"/>
    </row>
    <row r="1235" spans="1:2">
      <c r="A1235" s="602"/>
      <c r="B1235" s="602"/>
    </row>
    <row r="1236" spans="1:2">
      <c r="A1236" s="602"/>
      <c r="B1236" s="602"/>
    </row>
    <row r="1237" spans="1:2">
      <c r="A1237" s="602"/>
      <c r="B1237" s="602"/>
    </row>
    <row r="1238" spans="1:2">
      <c r="A1238" s="602"/>
      <c r="B1238" s="602"/>
    </row>
    <row r="1239" spans="1:2">
      <c r="A1239" s="602"/>
      <c r="B1239" s="602"/>
    </row>
    <row r="1240" spans="1:2">
      <c r="A1240" s="602"/>
      <c r="B1240" s="602"/>
    </row>
    <row r="1241" spans="1:2">
      <c r="A1241" s="602"/>
      <c r="B1241" s="602"/>
    </row>
    <row r="1242" spans="1:2">
      <c r="A1242" s="602"/>
      <c r="B1242" s="602"/>
    </row>
    <row r="1243" spans="1:2">
      <c r="A1243" s="602"/>
      <c r="B1243" s="602"/>
    </row>
    <row r="1244" spans="1:2">
      <c r="A1244" s="602"/>
      <c r="B1244" s="602"/>
    </row>
    <row r="1245" spans="1:2">
      <c r="A1245" s="602"/>
      <c r="B1245" s="602"/>
    </row>
    <row r="1246" spans="1:2">
      <c r="A1246" s="602"/>
      <c r="B1246" s="602"/>
    </row>
    <row r="1247" spans="1:2">
      <c r="A1247" s="602"/>
      <c r="B1247" s="602"/>
    </row>
    <row r="1248" spans="1:2">
      <c r="A1248" s="602"/>
      <c r="B1248" s="602"/>
    </row>
    <row r="1249" spans="1:2">
      <c r="A1249" s="602"/>
      <c r="B1249" s="602"/>
    </row>
    <row r="1250" spans="1:2">
      <c r="A1250" s="602"/>
      <c r="B1250" s="602"/>
    </row>
    <row r="1251" spans="1:2">
      <c r="A1251" s="602"/>
      <c r="B1251" s="602"/>
    </row>
    <row r="1252" spans="1:2">
      <c r="A1252" s="602"/>
      <c r="B1252" s="602"/>
    </row>
    <row r="1253" spans="1:2">
      <c r="A1253" s="602"/>
      <c r="B1253" s="602"/>
    </row>
    <row r="1254" spans="1:2">
      <c r="A1254" s="602"/>
      <c r="B1254" s="602"/>
    </row>
    <row r="1255" spans="1:2">
      <c r="A1255" s="602"/>
      <c r="B1255" s="602"/>
    </row>
    <row r="1256" spans="1:2">
      <c r="A1256" s="602"/>
      <c r="B1256" s="602"/>
    </row>
    <row r="1257" spans="1:2">
      <c r="A1257" s="602"/>
      <c r="B1257" s="602"/>
    </row>
    <row r="1258" spans="1:2">
      <c r="A1258" s="602"/>
      <c r="B1258" s="602"/>
    </row>
    <row r="1259" spans="1:2">
      <c r="A1259" s="602"/>
      <c r="B1259" s="602"/>
    </row>
    <row r="1260" spans="1:2">
      <c r="A1260" s="602"/>
      <c r="B1260" s="602"/>
    </row>
    <row r="1261" spans="1:2">
      <c r="A1261" s="602"/>
      <c r="B1261" s="602"/>
    </row>
    <row r="1262" spans="1:2">
      <c r="A1262" s="602"/>
      <c r="B1262" s="602"/>
    </row>
    <row r="1263" spans="1:2">
      <c r="A1263" s="602"/>
      <c r="B1263" s="602"/>
    </row>
    <row r="1264" spans="1:2">
      <c r="A1264" s="602"/>
      <c r="B1264" s="602"/>
    </row>
    <row r="1265" spans="1:2">
      <c r="A1265" s="602"/>
      <c r="B1265" s="602"/>
    </row>
    <row r="1266" spans="1:2">
      <c r="A1266" s="602"/>
      <c r="B1266" s="602"/>
    </row>
    <row r="1267" spans="1:2">
      <c r="A1267" s="602"/>
      <c r="B1267" s="602"/>
    </row>
    <row r="1268" spans="1:2">
      <c r="A1268" s="602"/>
      <c r="B1268" s="602"/>
    </row>
    <row r="1269" spans="1:2">
      <c r="A1269" s="602"/>
      <c r="B1269" s="602"/>
    </row>
    <row r="1270" spans="1:2">
      <c r="A1270" s="602"/>
      <c r="B1270" s="602"/>
    </row>
    <row r="1271" spans="1:2">
      <c r="A1271" s="602"/>
      <c r="B1271" s="602"/>
    </row>
    <row r="1272" spans="1:2">
      <c r="A1272" s="602"/>
      <c r="B1272" s="602"/>
    </row>
    <row r="1273" spans="1:2">
      <c r="A1273" s="602"/>
      <c r="B1273" s="602"/>
    </row>
    <row r="1274" spans="1:2">
      <c r="A1274" s="602"/>
      <c r="B1274" s="602"/>
    </row>
    <row r="1275" spans="1:2">
      <c r="A1275" s="602"/>
      <c r="B1275" s="602"/>
    </row>
    <row r="1276" spans="1:2">
      <c r="A1276" s="602"/>
      <c r="B1276" s="602"/>
    </row>
    <row r="1277" spans="1:2">
      <c r="A1277" s="602"/>
      <c r="B1277" s="602"/>
    </row>
    <row r="1278" spans="1:2">
      <c r="A1278" s="602"/>
      <c r="B1278" s="602"/>
    </row>
    <row r="1279" spans="1:2">
      <c r="A1279" s="602"/>
      <c r="B1279" s="602"/>
    </row>
    <row r="1280" spans="1:2">
      <c r="A1280" s="602"/>
      <c r="B1280" s="602"/>
    </row>
    <row r="1281" spans="1:2">
      <c r="A1281" s="602"/>
      <c r="B1281" s="602"/>
    </row>
    <row r="1282" spans="1:2">
      <c r="A1282" s="602"/>
      <c r="B1282" s="602"/>
    </row>
    <row r="1283" spans="1:2">
      <c r="A1283" s="602"/>
      <c r="B1283" s="602"/>
    </row>
    <row r="1284" spans="1:2">
      <c r="A1284" s="602"/>
      <c r="B1284" s="602"/>
    </row>
    <row r="1285" spans="1:2">
      <c r="A1285" s="602"/>
      <c r="B1285" s="602"/>
    </row>
    <row r="1286" spans="1:2">
      <c r="A1286" s="602"/>
      <c r="B1286" s="602"/>
    </row>
    <row r="1287" spans="1:2">
      <c r="A1287" s="602"/>
      <c r="B1287" s="602"/>
    </row>
    <row r="1288" spans="1:2">
      <c r="A1288" s="602"/>
      <c r="B1288" s="602"/>
    </row>
    <row r="1289" spans="1:2">
      <c r="A1289" s="602"/>
      <c r="B1289" s="602"/>
    </row>
    <row r="1290" spans="1:2">
      <c r="A1290" s="602"/>
      <c r="B1290" s="602"/>
    </row>
    <row r="1291" spans="1:2">
      <c r="A1291" s="602"/>
      <c r="B1291" s="602"/>
    </row>
    <row r="1292" spans="1:2">
      <c r="A1292" s="602"/>
      <c r="B1292" s="602"/>
    </row>
    <row r="1293" spans="1:2">
      <c r="A1293" s="602"/>
      <c r="B1293" s="602"/>
    </row>
    <row r="1294" spans="1:2">
      <c r="A1294" s="602"/>
      <c r="B1294" s="602"/>
    </row>
    <row r="1295" spans="1:2">
      <c r="A1295" s="602"/>
      <c r="B1295" s="602"/>
    </row>
    <row r="1296" spans="1:2">
      <c r="A1296" s="602"/>
      <c r="B1296" s="602"/>
    </row>
    <row r="1297" spans="1:2">
      <c r="A1297" s="602"/>
      <c r="B1297" s="602"/>
    </row>
    <row r="1298" spans="1:2">
      <c r="A1298" s="602"/>
      <c r="B1298" s="602"/>
    </row>
    <row r="1299" spans="1:2">
      <c r="A1299" s="602"/>
      <c r="B1299" s="602"/>
    </row>
    <row r="1300" spans="1:2">
      <c r="A1300" s="602"/>
      <c r="B1300" s="602"/>
    </row>
    <row r="1301" spans="1:2">
      <c r="A1301" s="602"/>
      <c r="B1301" s="602"/>
    </row>
    <row r="1302" spans="1:2">
      <c r="A1302" s="602"/>
      <c r="B1302" s="602"/>
    </row>
    <row r="1303" spans="1:2">
      <c r="A1303" s="602"/>
      <c r="B1303" s="602"/>
    </row>
    <row r="1304" spans="1:2">
      <c r="A1304" s="602"/>
      <c r="B1304" s="602"/>
    </row>
    <row r="1305" spans="1:2">
      <c r="A1305" s="602"/>
      <c r="B1305" s="602"/>
    </row>
    <row r="1306" spans="1:2">
      <c r="A1306" s="602"/>
      <c r="B1306" s="602"/>
    </row>
    <row r="1307" spans="1:2">
      <c r="A1307" s="602"/>
      <c r="B1307" s="602"/>
    </row>
    <row r="1308" spans="1:2">
      <c r="A1308" s="602"/>
      <c r="B1308" s="602"/>
    </row>
    <row r="1309" spans="1:2">
      <c r="A1309" s="602"/>
      <c r="B1309" s="602"/>
    </row>
    <row r="1310" spans="1:2">
      <c r="A1310" s="602"/>
      <c r="B1310" s="602"/>
    </row>
    <row r="1311" spans="1:2">
      <c r="A1311" s="602"/>
      <c r="B1311" s="602"/>
    </row>
    <row r="1312" spans="1:2">
      <c r="A1312" s="602"/>
      <c r="B1312" s="602"/>
    </row>
    <row r="1313" spans="1:2">
      <c r="A1313" s="602"/>
      <c r="B1313" s="602"/>
    </row>
    <row r="1314" spans="1:2">
      <c r="A1314" s="602"/>
      <c r="B1314" s="602"/>
    </row>
    <row r="1315" spans="1:2">
      <c r="A1315" s="602"/>
      <c r="B1315" s="602"/>
    </row>
    <row r="1316" spans="1:2">
      <c r="A1316" s="602"/>
      <c r="B1316" s="602"/>
    </row>
    <row r="1317" spans="1:2">
      <c r="A1317" s="602"/>
      <c r="B1317" s="602"/>
    </row>
    <row r="1318" spans="1:2">
      <c r="A1318" s="602"/>
      <c r="B1318" s="602"/>
    </row>
    <row r="1319" spans="1:2">
      <c r="A1319" s="602"/>
      <c r="B1319" s="602"/>
    </row>
    <row r="1320" spans="1:2">
      <c r="A1320" s="602"/>
      <c r="B1320" s="602"/>
    </row>
    <row r="1321" spans="1:2">
      <c r="A1321" s="602"/>
      <c r="B1321" s="602"/>
    </row>
    <row r="1322" spans="1:2">
      <c r="A1322" s="602"/>
      <c r="B1322" s="602"/>
    </row>
    <row r="1323" spans="1:2">
      <c r="A1323" s="602"/>
      <c r="B1323" s="602"/>
    </row>
    <row r="1324" spans="1:2">
      <c r="A1324" s="602"/>
      <c r="B1324" s="602"/>
    </row>
    <row r="1325" spans="1:2">
      <c r="A1325" s="602"/>
      <c r="B1325" s="602"/>
    </row>
    <row r="1326" spans="1:2">
      <c r="A1326" s="602"/>
      <c r="B1326" s="602"/>
    </row>
    <row r="1327" spans="1:2">
      <c r="A1327" s="602"/>
      <c r="B1327" s="602"/>
    </row>
    <row r="1328" spans="1:2">
      <c r="A1328" s="602"/>
      <c r="B1328" s="602"/>
    </row>
    <row r="1329" spans="1:2">
      <c r="A1329" s="602"/>
      <c r="B1329" s="602"/>
    </row>
    <row r="1330" spans="1:2">
      <c r="A1330" s="602"/>
      <c r="B1330" s="602"/>
    </row>
    <row r="1331" spans="1:2">
      <c r="A1331" s="602"/>
      <c r="B1331" s="602"/>
    </row>
    <row r="1332" spans="1:2">
      <c r="A1332" s="602"/>
      <c r="B1332" s="602"/>
    </row>
    <row r="1333" spans="1:2">
      <c r="A1333" s="602"/>
      <c r="B1333" s="602"/>
    </row>
    <row r="1334" spans="1:2">
      <c r="A1334" s="602"/>
      <c r="B1334" s="602"/>
    </row>
    <row r="1335" spans="1:2">
      <c r="A1335" s="602"/>
      <c r="B1335" s="602"/>
    </row>
    <row r="1336" spans="1:2">
      <c r="A1336" s="602"/>
      <c r="B1336" s="602"/>
    </row>
    <row r="1337" spans="1:2">
      <c r="A1337" s="602"/>
      <c r="B1337" s="602"/>
    </row>
    <row r="1338" spans="1:2">
      <c r="A1338" s="602"/>
      <c r="B1338" s="602"/>
    </row>
    <row r="1339" spans="1:2">
      <c r="A1339" s="602"/>
      <c r="B1339" s="602"/>
    </row>
    <row r="1340" spans="1:2">
      <c r="A1340" s="602"/>
      <c r="B1340" s="602"/>
    </row>
    <row r="1341" spans="1:2">
      <c r="A1341" s="602"/>
      <c r="B1341" s="602"/>
    </row>
    <row r="1342" spans="1:2">
      <c r="A1342" s="602"/>
      <c r="B1342" s="602"/>
    </row>
    <row r="1343" spans="1:2">
      <c r="A1343" s="602"/>
      <c r="B1343" s="602"/>
    </row>
    <row r="1344" spans="1:2">
      <c r="A1344" s="602"/>
      <c r="B1344" s="602"/>
    </row>
    <row r="1345" spans="1:2">
      <c r="A1345" s="602"/>
      <c r="B1345" s="602"/>
    </row>
    <row r="1346" spans="1:2">
      <c r="A1346" s="602"/>
      <c r="B1346" s="602"/>
    </row>
    <row r="1347" spans="1:2">
      <c r="A1347" s="602"/>
      <c r="B1347" s="602"/>
    </row>
    <row r="1348" spans="1:2">
      <c r="A1348" s="602"/>
      <c r="B1348" s="602"/>
    </row>
    <row r="1349" spans="1:2">
      <c r="A1349" s="602"/>
      <c r="B1349" s="602"/>
    </row>
    <row r="1350" spans="1:2">
      <c r="A1350" s="602"/>
      <c r="B1350" s="602"/>
    </row>
    <row r="1351" spans="1:2">
      <c r="A1351" s="602"/>
      <c r="B1351" s="602"/>
    </row>
    <row r="1352" spans="1:2">
      <c r="A1352" s="602"/>
      <c r="B1352" s="602"/>
    </row>
    <row r="1353" spans="1:2">
      <c r="A1353" s="602"/>
      <c r="B1353" s="602"/>
    </row>
    <row r="1354" spans="1:2">
      <c r="A1354" s="602"/>
      <c r="B1354" s="602"/>
    </row>
    <row r="1355" spans="1:2">
      <c r="A1355" s="602"/>
      <c r="B1355" s="602"/>
    </row>
    <row r="1356" spans="1:2">
      <c r="A1356" s="602"/>
      <c r="B1356" s="602"/>
    </row>
    <row r="1357" spans="1:2">
      <c r="A1357" s="602"/>
      <c r="B1357" s="602"/>
    </row>
    <row r="1358" spans="1:2">
      <c r="A1358" s="602"/>
      <c r="B1358" s="602"/>
    </row>
    <row r="1359" spans="1:2">
      <c r="A1359" s="602"/>
      <c r="B1359" s="602"/>
    </row>
    <row r="1360" spans="1:2">
      <c r="A1360" s="602"/>
      <c r="B1360" s="602"/>
    </row>
    <row r="1361" spans="1:2">
      <c r="A1361" s="602"/>
      <c r="B1361" s="602"/>
    </row>
    <row r="1362" spans="1:2">
      <c r="A1362" s="602"/>
      <c r="B1362" s="602"/>
    </row>
    <row r="1363" spans="1:2">
      <c r="A1363" s="602"/>
      <c r="B1363" s="602"/>
    </row>
    <row r="1364" spans="1:2">
      <c r="A1364" s="602"/>
      <c r="B1364" s="602"/>
    </row>
    <row r="1365" spans="1:2">
      <c r="A1365" s="602"/>
      <c r="B1365" s="602"/>
    </row>
    <row r="1366" spans="1:2">
      <c r="A1366" s="602"/>
      <c r="B1366" s="602"/>
    </row>
    <row r="1367" spans="1:2">
      <c r="A1367" s="602"/>
      <c r="B1367" s="602"/>
    </row>
    <row r="1368" spans="1:2">
      <c r="A1368" s="602"/>
      <c r="B1368" s="602"/>
    </row>
    <row r="1369" spans="1:2">
      <c r="A1369" s="602"/>
      <c r="B1369" s="602"/>
    </row>
    <row r="1370" spans="1:2">
      <c r="A1370" s="602"/>
      <c r="B1370" s="602"/>
    </row>
    <row r="1371" spans="1:2">
      <c r="A1371" s="602"/>
      <c r="B1371" s="602"/>
    </row>
    <row r="1372" spans="1:2">
      <c r="A1372" s="602"/>
      <c r="B1372" s="602"/>
    </row>
    <row r="1373" spans="1:2">
      <c r="A1373" s="602"/>
      <c r="B1373" s="602"/>
    </row>
    <row r="1374" spans="1:2">
      <c r="A1374" s="602"/>
      <c r="B1374" s="602"/>
    </row>
    <row r="1375" spans="1:2">
      <c r="A1375" s="602"/>
      <c r="B1375" s="602"/>
    </row>
    <row r="1376" spans="1:2">
      <c r="A1376" s="602"/>
      <c r="B1376" s="602"/>
    </row>
    <row r="1377" spans="1:2">
      <c r="A1377" s="602"/>
      <c r="B1377" s="602"/>
    </row>
    <row r="1378" spans="1:2">
      <c r="A1378" s="602"/>
      <c r="B1378" s="602"/>
    </row>
    <row r="1379" spans="1:2">
      <c r="A1379" s="602"/>
      <c r="B1379" s="602"/>
    </row>
    <row r="1380" spans="1:2">
      <c r="A1380" s="602"/>
      <c r="B1380" s="602"/>
    </row>
    <row r="1381" spans="1:2">
      <c r="A1381" s="602"/>
      <c r="B1381" s="602"/>
    </row>
    <row r="1382" spans="1:2">
      <c r="A1382" s="602"/>
      <c r="B1382" s="602"/>
    </row>
    <row r="1383" spans="1:2">
      <c r="A1383" s="602"/>
      <c r="B1383" s="602"/>
    </row>
    <row r="1384" spans="1:2">
      <c r="A1384" s="602"/>
      <c r="B1384" s="602"/>
    </row>
    <row r="1385" spans="1:2">
      <c r="A1385" s="602"/>
      <c r="B1385" s="602"/>
    </row>
    <row r="1386" spans="1:2">
      <c r="A1386" s="602"/>
      <c r="B1386" s="602"/>
    </row>
    <row r="1387" spans="1:2">
      <c r="A1387" s="602"/>
      <c r="B1387" s="602"/>
    </row>
    <row r="1388" spans="1:2">
      <c r="A1388" s="602"/>
      <c r="B1388" s="602"/>
    </row>
    <row r="1389" spans="1:2">
      <c r="A1389" s="602"/>
      <c r="B1389" s="602"/>
    </row>
    <row r="1390" spans="1:2">
      <c r="A1390" s="602"/>
      <c r="B1390" s="602"/>
    </row>
    <row r="1391" spans="1:2">
      <c r="A1391" s="602"/>
      <c r="B1391" s="602"/>
    </row>
    <row r="1392" spans="1:2">
      <c r="A1392" s="602"/>
      <c r="B1392" s="602"/>
    </row>
    <row r="1393" spans="1:2">
      <c r="A1393" s="602"/>
      <c r="B1393" s="602"/>
    </row>
    <row r="1394" spans="1:2">
      <c r="A1394" s="602"/>
      <c r="B1394" s="602"/>
    </row>
    <row r="1395" spans="1:2">
      <c r="A1395" s="602"/>
      <c r="B1395" s="602"/>
    </row>
    <row r="1396" spans="1:2">
      <c r="A1396" s="602"/>
      <c r="B1396" s="602"/>
    </row>
    <row r="1397" spans="1:2">
      <c r="A1397" s="602"/>
      <c r="B1397" s="602"/>
    </row>
    <row r="1398" spans="1:2">
      <c r="A1398" s="602"/>
      <c r="B1398" s="602"/>
    </row>
    <row r="1399" spans="1:2">
      <c r="A1399" s="602"/>
      <c r="B1399" s="602"/>
    </row>
    <row r="1400" spans="1:2">
      <c r="A1400" s="602"/>
      <c r="B1400" s="602"/>
    </row>
    <row r="1401" spans="1:2">
      <c r="A1401" s="602"/>
      <c r="B1401" s="602"/>
    </row>
    <row r="1402" spans="1:2">
      <c r="A1402" s="602"/>
      <c r="B1402" s="602"/>
    </row>
    <row r="1403" spans="1:2">
      <c r="A1403" s="602"/>
      <c r="B1403" s="602"/>
    </row>
    <row r="1404" spans="1:2">
      <c r="A1404" s="602"/>
      <c r="B1404" s="602"/>
    </row>
    <row r="1405" spans="1:2">
      <c r="A1405" s="602"/>
      <c r="B1405" s="602"/>
    </row>
    <row r="1406" spans="1:2">
      <c r="A1406" s="602"/>
      <c r="B1406" s="602"/>
    </row>
    <row r="1407" spans="1:2">
      <c r="A1407" s="602"/>
      <c r="B1407" s="602"/>
    </row>
    <row r="1408" spans="1:2">
      <c r="A1408" s="602"/>
      <c r="B1408" s="602"/>
    </row>
    <row r="1409" spans="1:2">
      <c r="A1409" s="602"/>
      <c r="B1409" s="602"/>
    </row>
    <row r="1410" spans="1:2">
      <c r="A1410" s="602"/>
      <c r="B1410" s="602"/>
    </row>
    <row r="1411" spans="1:2">
      <c r="A1411" s="602"/>
      <c r="B1411" s="602"/>
    </row>
    <row r="1412" spans="1:2">
      <c r="A1412" s="602"/>
      <c r="B1412" s="602"/>
    </row>
    <row r="1413" spans="1:2">
      <c r="A1413" s="602"/>
      <c r="B1413" s="602"/>
    </row>
    <row r="1414" spans="1:2">
      <c r="A1414" s="602"/>
      <c r="B1414" s="602"/>
    </row>
    <row r="1415" spans="1:2">
      <c r="A1415" s="602"/>
      <c r="B1415" s="602"/>
    </row>
    <row r="1416" spans="1:2">
      <c r="A1416" s="602"/>
      <c r="B1416" s="602"/>
    </row>
    <row r="1417" spans="1:2">
      <c r="A1417" s="602"/>
      <c r="B1417" s="602"/>
    </row>
    <row r="1418" spans="1:2">
      <c r="A1418" s="602"/>
      <c r="B1418" s="602"/>
    </row>
    <row r="1419" spans="1:2">
      <c r="A1419" s="602"/>
      <c r="B1419" s="602"/>
    </row>
    <row r="1420" spans="1:2">
      <c r="A1420" s="602"/>
      <c r="B1420" s="602"/>
    </row>
    <row r="1421" spans="1:2">
      <c r="A1421" s="602"/>
      <c r="B1421" s="602"/>
    </row>
    <row r="1422" spans="1:2">
      <c r="A1422" s="602"/>
      <c r="B1422" s="602"/>
    </row>
    <row r="1423" spans="1:2">
      <c r="A1423" s="602"/>
      <c r="B1423" s="602"/>
    </row>
    <row r="1424" spans="1:2">
      <c r="A1424" s="602"/>
      <c r="B1424" s="602"/>
    </row>
    <row r="1425" spans="1:2">
      <c r="A1425" s="602"/>
      <c r="B1425" s="602"/>
    </row>
    <row r="1426" spans="1:2">
      <c r="A1426" s="602"/>
      <c r="B1426" s="602"/>
    </row>
    <row r="1427" spans="1:2">
      <c r="A1427" s="602"/>
      <c r="B1427" s="602"/>
    </row>
    <row r="1428" spans="1:2">
      <c r="A1428" s="602"/>
      <c r="B1428" s="602"/>
    </row>
    <row r="1429" spans="1:2">
      <c r="A1429" s="602"/>
      <c r="B1429" s="602"/>
    </row>
    <row r="1430" spans="1:2">
      <c r="A1430" s="602"/>
      <c r="B1430" s="602"/>
    </row>
    <row r="1431" spans="1:2">
      <c r="A1431" s="602"/>
      <c r="B1431" s="602"/>
    </row>
    <row r="1432" spans="1:2">
      <c r="A1432" s="602"/>
      <c r="B1432" s="602"/>
    </row>
    <row r="1433" spans="1:2">
      <c r="A1433" s="602"/>
      <c r="B1433" s="602"/>
    </row>
    <row r="1434" spans="1:2">
      <c r="A1434" s="602"/>
      <c r="B1434" s="602"/>
    </row>
    <row r="1435" spans="1:2">
      <c r="A1435" s="602"/>
      <c r="B1435" s="602"/>
    </row>
    <row r="1436" spans="1:2">
      <c r="A1436" s="602"/>
      <c r="B1436" s="602"/>
    </row>
    <row r="1437" spans="1:2">
      <c r="A1437" s="602"/>
      <c r="B1437" s="602"/>
    </row>
    <row r="1438" spans="1:2">
      <c r="A1438" s="602"/>
      <c r="B1438" s="602"/>
    </row>
    <row r="1439" spans="1:2">
      <c r="A1439" s="602"/>
      <c r="B1439" s="602"/>
    </row>
    <row r="1440" spans="1:2">
      <c r="A1440" s="602"/>
      <c r="B1440" s="602"/>
    </row>
    <row r="1441" spans="1:2">
      <c r="A1441" s="602"/>
      <c r="B1441" s="602"/>
    </row>
    <row r="1442" spans="1:2">
      <c r="A1442" s="602"/>
      <c r="B1442" s="602"/>
    </row>
    <row r="1443" spans="1:2">
      <c r="A1443" s="602"/>
      <c r="B1443" s="602"/>
    </row>
    <row r="1444" spans="1:2">
      <c r="A1444" s="602"/>
      <c r="B1444" s="602"/>
    </row>
    <row r="1445" spans="1:2">
      <c r="A1445" s="602"/>
      <c r="B1445" s="602"/>
    </row>
    <row r="1446" spans="1:2">
      <c r="A1446" s="602"/>
      <c r="B1446" s="602"/>
    </row>
    <row r="1447" spans="1:2">
      <c r="A1447" s="602"/>
      <c r="B1447" s="602"/>
    </row>
    <row r="1448" spans="1:2">
      <c r="A1448" s="602"/>
      <c r="B1448" s="602"/>
    </row>
    <row r="1449" spans="1:2">
      <c r="A1449" s="602"/>
      <c r="B1449" s="602"/>
    </row>
    <row r="1450" spans="1:2">
      <c r="A1450" s="602"/>
      <c r="B1450" s="602"/>
    </row>
    <row r="1451" spans="1:2">
      <c r="A1451" s="602"/>
      <c r="B1451" s="602"/>
    </row>
    <row r="1452" spans="1:2">
      <c r="A1452" s="602"/>
      <c r="B1452" s="602"/>
    </row>
    <row r="1453" spans="1:2">
      <c r="A1453" s="602"/>
      <c r="B1453" s="602"/>
    </row>
    <row r="1454" spans="1:2">
      <c r="A1454" s="602"/>
      <c r="B1454" s="602"/>
    </row>
    <row r="1455" spans="1:2">
      <c r="A1455" s="602"/>
      <c r="B1455" s="602"/>
    </row>
    <row r="1456" spans="1:2">
      <c r="A1456" s="602"/>
      <c r="B1456" s="602"/>
    </row>
    <row r="1457" spans="1:2">
      <c r="A1457" s="602"/>
      <c r="B1457" s="602"/>
    </row>
    <row r="1458" spans="1:2">
      <c r="A1458" s="602"/>
      <c r="B1458" s="602"/>
    </row>
    <row r="1459" spans="1:2">
      <c r="A1459" s="602"/>
      <c r="B1459" s="602"/>
    </row>
    <row r="1460" spans="1:2">
      <c r="A1460" s="602"/>
      <c r="B1460" s="602"/>
    </row>
    <row r="1461" spans="1:2">
      <c r="A1461" s="602"/>
      <c r="B1461" s="602"/>
    </row>
    <row r="1462" spans="1:2">
      <c r="A1462" s="602"/>
      <c r="B1462" s="602"/>
    </row>
    <row r="1463" spans="1:2">
      <c r="A1463" s="602"/>
      <c r="B1463" s="602"/>
    </row>
    <row r="1464" spans="1:2">
      <c r="A1464" s="602"/>
      <c r="B1464" s="602"/>
    </row>
    <row r="1465" spans="1:2">
      <c r="A1465" s="602"/>
      <c r="B1465" s="602"/>
    </row>
    <row r="1466" spans="1:2">
      <c r="A1466" s="602"/>
      <c r="B1466" s="602"/>
    </row>
    <row r="1467" spans="1:2">
      <c r="A1467" s="602"/>
      <c r="B1467" s="602"/>
    </row>
    <row r="1468" spans="1:2">
      <c r="A1468" s="602"/>
      <c r="B1468" s="602"/>
    </row>
    <row r="1469" spans="1:2">
      <c r="A1469" s="602"/>
      <c r="B1469" s="602"/>
    </row>
    <row r="1470" spans="1:2">
      <c r="A1470" s="602"/>
      <c r="B1470" s="602"/>
    </row>
    <row r="1471" spans="1:2">
      <c r="A1471" s="602"/>
      <c r="B1471" s="602"/>
    </row>
    <row r="1472" spans="1:2">
      <c r="A1472" s="602"/>
      <c r="B1472" s="602"/>
    </row>
    <row r="1473" spans="1:2">
      <c r="A1473" s="602"/>
      <c r="B1473" s="602"/>
    </row>
    <row r="1474" spans="1:2">
      <c r="A1474" s="602"/>
      <c r="B1474" s="602"/>
    </row>
    <row r="1475" spans="1:2">
      <c r="A1475" s="602"/>
      <c r="B1475" s="602"/>
    </row>
    <row r="1476" spans="1:2">
      <c r="A1476" s="602"/>
      <c r="B1476" s="602"/>
    </row>
    <row r="1477" spans="1:2">
      <c r="A1477" s="602"/>
      <c r="B1477" s="602"/>
    </row>
    <row r="1478" spans="1:2">
      <c r="A1478" s="602"/>
      <c r="B1478" s="602"/>
    </row>
    <row r="1479" spans="1:2">
      <c r="A1479" s="602"/>
      <c r="B1479" s="602"/>
    </row>
    <row r="1480" spans="1:2">
      <c r="A1480" s="602"/>
      <c r="B1480" s="602"/>
    </row>
    <row r="1481" spans="1:2">
      <c r="A1481" s="602"/>
      <c r="B1481" s="602"/>
    </row>
    <row r="1482" spans="1:2">
      <c r="A1482" s="602"/>
      <c r="B1482" s="602"/>
    </row>
    <row r="1483" spans="1:2">
      <c r="A1483" s="602"/>
      <c r="B1483" s="602"/>
    </row>
    <row r="1484" spans="1:2">
      <c r="A1484" s="602"/>
      <c r="B1484" s="602"/>
    </row>
    <row r="1485" spans="1:2">
      <c r="A1485" s="602"/>
      <c r="B1485" s="602"/>
    </row>
    <row r="1486" spans="1:2">
      <c r="A1486" s="602"/>
      <c r="B1486" s="602"/>
    </row>
    <row r="1487" spans="1:2">
      <c r="A1487" s="602"/>
      <c r="B1487" s="602"/>
    </row>
    <row r="1488" spans="1:2">
      <c r="A1488" s="602"/>
      <c r="B1488" s="602"/>
    </row>
    <row r="1489" spans="1:2">
      <c r="A1489" s="602"/>
      <c r="B1489" s="602"/>
    </row>
    <row r="1490" spans="1:2">
      <c r="A1490" s="602"/>
      <c r="B1490" s="602"/>
    </row>
    <row r="1491" spans="1:2">
      <c r="A1491" s="602"/>
      <c r="B1491" s="602"/>
    </row>
    <row r="1492" spans="1:2">
      <c r="A1492" s="602"/>
      <c r="B1492" s="602"/>
    </row>
    <row r="1493" spans="1:2">
      <c r="A1493" s="602"/>
      <c r="B1493" s="602"/>
    </row>
    <row r="1494" spans="1:2">
      <c r="A1494" s="602"/>
      <c r="B1494" s="602"/>
    </row>
    <row r="1495" spans="1:2">
      <c r="A1495" s="602"/>
      <c r="B1495" s="602"/>
    </row>
    <row r="1496" spans="1:2">
      <c r="A1496" s="602"/>
      <c r="B1496" s="602"/>
    </row>
    <row r="1497" spans="1:2">
      <c r="A1497" s="602"/>
      <c r="B1497" s="602"/>
    </row>
    <row r="1498" spans="1:2">
      <c r="A1498" s="602"/>
      <c r="B1498" s="602"/>
    </row>
    <row r="1499" spans="1:2">
      <c r="A1499" s="602"/>
      <c r="B1499" s="602"/>
    </row>
    <row r="1500" spans="1:2">
      <c r="A1500" s="602"/>
      <c r="B1500" s="602"/>
    </row>
    <row r="1501" spans="1:2">
      <c r="A1501" s="602"/>
      <c r="B1501" s="602"/>
    </row>
    <row r="1502" spans="1:2">
      <c r="A1502" s="602"/>
      <c r="B1502" s="602"/>
    </row>
    <row r="1503" spans="1:2">
      <c r="A1503" s="602"/>
      <c r="B1503" s="602"/>
    </row>
    <row r="1504" spans="1:2">
      <c r="A1504" s="602"/>
      <c r="B1504" s="602"/>
    </row>
    <row r="1505" spans="1:2">
      <c r="A1505" s="602"/>
      <c r="B1505" s="602"/>
    </row>
    <row r="1506" spans="1:2">
      <c r="A1506" s="602"/>
      <c r="B1506" s="602"/>
    </row>
    <row r="1507" spans="1:2">
      <c r="A1507" s="602"/>
      <c r="B1507" s="602"/>
    </row>
    <row r="1508" spans="1:2">
      <c r="A1508" s="602"/>
      <c r="B1508" s="602"/>
    </row>
    <row r="1509" spans="1:2">
      <c r="A1509" s="602"/>
      <c r="B1509" s="602"/>
    </row>
    <row r="1510" spans="1:2">
      <c r="A1510" s="602"/>
      <c r="B1510" s="602"/>
    </row>
    <row r="1511" spans="1:2">
      <c r="A1511" s="602"/>
      <c r="B1511" s="602"/>
    </row>
    <row r="1512" spans="1:2">
      <c r="A1512" s="602"/>
      <c r="B1512" s="602"/>
    </row>
    <row r="1513" spans="1:2">
      <c r="A1513" s="602"/>
      <c r="B1513" s="602"/>
    </row>
    <row r="1514" spans="1:2">
      <c r="A1514" s="602"/>
      <c r="B1514" s="602"/>
    </row>
    <row r="1515" spans="1:2">
      <c r="A1515" s="602"/>
      <c r="B1515" s="602"/>
    </row>
    <row r="1516" spans="1:2">
      <c r="A1516" s="602"/>
      <c r="B1516" s="602"/>
    </row>
    <row r="1517" spans="1:2">
      <c r="A1517" s="602"/>
      <c r="B1517" s="602"/>
    </row>
    <row r="1518" spans="1:2">
      <c r="A1518" s="602"/>
      <c r="B1518" s="602"/>
    </row>
    <row r="1519" spans="1:2">
      <c r="A1519" s="602"/>
      <c r="B1519" s="602"/>
    </row>
    <row r="1520" spans="1:2">
      <c r="A1520" s="602"/>
      <c r="B1520" s="602"/>
    </row>
    <row r="1521" spans="1:2">
      <c r="A1521" s="602"/>
      <c r="B1521" s="602"/>
    </row>
    <row r="1522" spans="1:2">
      <c r="A1522" s="602"/>
      <c r="B1522" s="602"/>
    </row>
    <row r="1523" spans="1:2">
      <c r="A1523" s="602"/>
      <c r="B1523" s="602"/>
    </row>
    <row r="1524" spans="1:2">
      <c r="A1524" s="602"/>
      <c r="B1524" s="602"/>
    </row>
    <row r="1525" spans="1:2">
      <c r="A1525" s="602"/>
      <c r="B1525" s="602"/>
    </row>
    <row r="1526" spans="1:2">
      <c r="A1526" s="602"/>
      <c r="B1526" s="602"/>
    </row>
    <row r="1527" spans="1:2">
      <c r="A1527" s="602"/>
      <c r="B1527" s="602"/>
    </row>
    <row r="1528" spans="1:2">
      <c r="A1528" s="602"/>
      <c r="B1528" s="602"/>
    </row>
    <row r="1529" spans="1:2">
      <c r="A1529" s="602"/>
      <c r="B1529" s="602"/>
    </row>
    <row r="1530" spans="1:2">
      <c r="A1530" s="602"/>
      <c r="B1530" s="602"/>
    </row>
    <row r="1531" spans="1:2">
      <c r="A1531" s="602"/>
      <c r="B1531" s="602"/>
    </row>
    <row r="1532" spans="1:2">
      <c r="A1532" s="602"/>
      <c r="B1532" s="602"/>
    </row>
    <row r="1533" spans="1:2">
      <c r="A1533" s="602"/>
      <c r="B1533" s="602"/>
    </row>
    <row r="1534" spans="1:2">
      <c r="A1534" s="602"/>
      <c r="B1534" s="602"/>
    </row>
    <row r="1535" spans="1:2">
      <c r="A1535" s="602"/>
      <c r="B1535" s="602"/>
    </row>
    <row r="1536" spans="1:2">
      <c r="A1536" s="602"/>
      <c r="B1536" s="602"/>
    </row>
    <row r="1537" spans="1:2">
      <c r="A1537" s="602"/>
      <c r="B1537" s="602"/>
    </row>
    <row r="1538" spans="1:2">
      <c r="A1538" s="602"/>
      <c r="B1538" s="602"/>
    </row>
    <row r="1539" spans="1:2">
      <c r="A1539" s="602"/>
      <c r="B1539" s="602"/>
    </row>
    <row r="1540" spans="1:2">
      <c r="A1540" s="602"/>
      <c r="B1540" s="602"/>
    </row>
    <row r="1541" spans="1:2">
      <c r="A1541" s="602"/>
      <c r="B1541" s="602"/>
    </row>
    <row r="1542" spans="1:2">
      <c r="A1542" s="602"/>
      <c r="B1542" s="602"/>
    </row>
    <row r="1543" spans="1:2">
      <c r="A1543" s="602"/>
      <c r="B1543" s="602"/>
    </row>
    <row r="1544" spans="1:2">
      <c r="A1544" s="602"/>
      <c r="B1544" s="602"/>
    </row>
    <row r="1545" spans="1:2">
      <c r="A1545" s="602"/>
      <c r="B1545" s="602"/>
    </row>
    <row r="1546" spans="1:2">
      <c r="A1546" s="602"/>
      <c r="B1546" s="602"/>
    </row>
    <row r="1547" spans="1:2">
      <c r="A1547" s="602"/>
      <c r="B1547" s="602"/>
    </row>
    <row r="1548" spans="1:2">
      <c r="A1548" s="602"/>
      <c r="B1548" s="602"/>
    </row>
    <row r="1549" spans="1:2">
      <c r="A1549" s="602"/>
      <c r="B1549" s="602"/>
    </row>
    <row r="1550" spans="1:2">
      <c r="A1550" s="602"/>
      <c r="B1550" s="602"/>
    </row>
    <row r="1551" spans="1:2">
      <c r="A1551" s="602"/>
      <c r="B1551" s="602"/>
    </row>
    <row r="1552" spans="1:2">
      <c r="A1552" s="602"/>
      <c r="B1552" s="602"/>
    </row>
    <row r="1553" spans="1:2">
      <c r="A1553" s="602"/>
      <c r="B1553" s="602"/>
    </row>
    <row r="1554" spans="1:2">
      <c r="A1554" s="602"/>
      <c r="B1554" s="602"/>
    </row>
    <row r="1555" spans="1:2">
      <c r="A1555" s="602"/>
      <c r="B1555" s="602"/>
    </row>
    <row r="1556" spans="1:2">
      <c r="A1556" s="602"/>
      <c r="B1556" s="602"/>
    </row>
    <row r="1557" spans="1:2">
      <c r="A1557" s="602"/>
      <c r="B1557" s="602"/>
    </row>
    <row r="1558" spans="1:2">
      <c r="A1558" s="602"/>
      <c r="B1558" s="602"/>
    </row>
    <row r="1559" spans="1:2">
      <c r="A1559" s="602"/>
      <c r="B1559" s="602"/>
    </row>
    <row r="1560" spans="1:2">
      <c r="A1560" s="602"/>
      <c r="B1560" s="602"/>
    </row>
    <row r="1561" spans="1:2">
      <c r="A1561" s="602"/>
      <c r="B1561" s="602"/>
    </row>
    <row r="1562" spans="1:2">
      <c r="A1562" s="602"/>
      <c r="B1562" s="602"/>
    </row>
    <row r="1563" spans="1:2">
      <c r="A1563" s="602"/>
      <c r="B1563" s="602"/>
    </row>
    <row r="1564" spans="1:2">
      <c r="A1564" s="602"/>
      <c r="B1564" s="602"/>
    </row>
    <row r="1565" spans="1:2">
      <c r="A1565" s="602"/>
      <c r="B1565" s="602"/>
    </row>
    <row r="1566" spans="1:2">
      <c r="A1566" s="602"/>
      <c r="B1566" s="602"/>
    </row>
    <row r="1567" spans="1:2">
      <c r="A1567" s="602"/>
      <c r="B1567" s="602"/>
    </row>
    <row r="1568" spans="1:2">
      <c r="A1568" s="602"/>
      <c r="B1568" s="602"/>
    </row>
    <row r="1569" spans="1:2">
      <c r="A1569" s="602"/>
      <c r="B1569" s="602"/>
    </row>
    <row r="1570" spans="1:2">
      <c r="A1570" s="602"/>
      <c r="B1570" s="602"/>
    </row>
    <row r="1571" spans="1:2">
      <c r="A1571" s="602"/>
      <c r="B1571" s="602"/>
    </row>
    <row r="1572" spans="1:2">
      <c r="A1572" s="602"/>
      <c r="B1572" s="602"/>
    </row>
    <row r="1573" spans="1:2">
      <c r="A1573" s="602"/>
      <c r="B1573" s="602"/>
    </row>
    <row r="1574" spans="1:2">
      <c r="A1574" s="602"/>
      <c r="B1574" s="602"/>
    </row>
    <row r="1575" spans="1:2">
      <c r="A1575" s="602"/>
      <c r="B1575" s="602"/>
    </row>
    <row r="1576" spans="1:2">
      <c r="A1576" s="602"/>
      <c r="B1576" s="602"/>
    </row>
    <row r="1577" spans="1:2">
      <c r="A1577" s="602"/>
      <c r="B1577" s="602"/>
    </row>
    <row r="1578" spans="1:2">
      <c r="A1578" s="602"/>
      <c r="B1578" s="602"/>
    </row>
    <row r="1579" spans="1:2">
      <c r="A1579" s="602"/>
      <c r="B1579" s="602"/>
    </row>
    <row r="1580" spans="1:2">
      <c r="A1580" s="602"/>
      <c r="B1580" s="602"/>
    </row>
    <row r="1581" spans="1:2">
      <c r="A1581" s="602"/>
      <c r="B1581" s="602"/>
    </row>
    <row r="1582" spans="1:2">
      <c r="A1582" s="602"/>
      <c r="B1582" s="602"/>
    </row>
    <row r="1583" spans="1:2">
      <c r="A1583" s="602"/>
      <c r="B1583" s="602"/>
    </row>
    <row r="1584" spans="1:2">
      <c r="A1584" s="602"/>
      <c r="B1584" s="602"/>
    </row>
    <row r="1585" spans="1:2">
      <c r="A1585" s="602"/>
      <c r="B1585" s="602"/>
    </row>
    <row r="1586" spans="1:2">
      <c r="A1586" s="602"/>
      <c r="B1586" s="602"/>
    </row>
    <row r="1587" spans="1:2">
      <c r="A1587" s="602"/>
      <c r="B1587" s="602"/>
    </row>
    <row r="1588" spans="1:2">
      <c r="A1588" s="602"/>
      <c r="B1588" s="602"/>
    </row>
    <row r="1589" spans="1:2">
      <c r="A1589" s="602"/>
      <c r="B1589" s="602"/>
    </row>
    <row r="1590" spans="1:2">
      <c r="A1590" s="602"/>
      <c r="B1590" s="602"/>
    </row>
    <row r="1591" spans="1:2">
      <c r="A1591" s="602"/>
      <c r="B1591" s="602"/>
    </row>
    <row r="1592" spans="1:2">
      <c r="A1592" s="602"/>
      <c r="B1592" s="602"/>
    </row>
    <row r="1593" spans="1:2">
      <c r="A1593" s="602"/>
      <c r="B1593" s="602"/>
    </row>
    <row r="1594" spans="1:2">
      <c r="A1594" s="602"/>
      <c r="B1594" s="602"/>
    </row>
    <row r="1595" spans="1:2">
      <c r="A1595" s="602"/>
      <c r="B1595" s="602"/>
    </row>
    <row r="1596" spans="1:2">
      <c r="A1596" s="602"/>
      <c r="B1596" s="602"/>
    </row>
    <row r="1597" spans="1:2">
      <c r="A1597" s="602"/>
      <c r="B1597" s="602"/>
    </row>
    <row r="1598" spans="1:2">
      <c r="A1598" s="602"/>
      <c r="B1598" s="602"/>
    </row>
    <row r="1599" spans="1:2">
      <c r="A1599" s="602"/>
      <c r="B1599" s="602"/>
    </row>
    <row r="1600" spans="1:2">
      <c r="A1600" s="602"/>
      <c r="B1600" s="602"/>
    </row>
    <row r="1601" spans="1:2">
      <c r="A1601" s="602"/>
      <c r="B1601" s="602"/>
    </row>
    <row r="1602" spans="1:2">
      <c r="A1602" s="602"/>
      <c r="B1602" s="602"/>
    </row>
    <row r="1603" spans="1:2">
      <c r="A1603" s="602"/>
      <c r="B1603" s="602"/>
    </row>
    <row r="1604" spans="1:2">
      <c r="A1604" s="602"/>
      <c r="B1604" s="602"/>
    </row>
    <row r="1605" spans="1:2">
      <c r="A1605" s="602"/>
      <c r="B1605" s="602"/>
    </row>
    <row r="1606" spans="1:2">
      <c r="A1606" s="602"/>
      <c r="B1606" s="602"/>
    </row>
    <row r="1607" spans="1:2">
      <c r="A1607" s="602"/>
      <c r="B1607" s="602"/>
    </row>
    <row r="1608" spans="1:2">
      <c r="A1608" s="602"/>
      <c r="B1608" s="602"/>
    </row>
    <row r="1609" spans="1:2">
      <c r="A1609" s="602"/>
      <c r="B1609" s="602"/>
    </row>
    <row r="1610" spans="1:2">
      <c r="A1610" s="602"/>
      <c r="B1610" s="602"/>
    </row>
    <row r="1611" spans="1:2">
      <c r="A1611" s="602"/>
      <c r="B1611" s="602"/>
    </row>
    <row r="1612" spans="1:2">
      <c r="A1612" s="602"/>
      <c r="B1612" s="602"/>
    </row>
    <row r="1613" spans="1:2">
      <c r="A1613" s="602"/>
      <c r="B1613" s="602"/>
    </row>
    <row r="1614" spans="1:2">
      <c r="A1614" s="602"/>
      <c r="B1614" s="602"/>
    </row>
    <row r="1615" spans="1:2">
      <c r="A1615" s="602"/>
      <c r="B1615" s="602"/>
    </row>
    <row r="1616" spans="1:2">
      <c r="A1616" s="602"/>
      <c r="B1616" s="602"/>
    </row>
    <row r="1617" spans="1:2">
      <c r="A1617" s="602"/>
      <c r="B1617" s="602"/>
    </row>
    <row r="1618" spans="1:2">
      <c r="A1618" s="602"/>
      <c r="B1618" s="602"/>
    </row>
    <row r="1619" spans="1:2">
      <c r="A1619" s="602"/>
      <c r="B1619" s="602"/>
    </row>
    <row r="1620" spans="1:2">
      <c r="A1620" s="602"/>
      <c r="B1620" s="602"/>
    </row>
    <row r="1621" spans="1:2">
      <c r="A1621" s="602"/>
      <c r="B1621" s="602"/>
    </row>
    <row r="1622" spans="1:2">
      <c r="A1622" s="602"/>
      <c r="B1622" s="602"/>
    </row>
    <row r="1623" spans="1:2">
      <c r="A1623" s="602"/>
      <c r="B1623" s="602"/>
    </row>
    <row r="1624" spans="1:2">
      <c r="A1624" s="602"/>
      <c r="B1624" s="602"/>
    </row>
    <row r="1625" spans="1:2">
      <c r="A1625" s="602"/>
      <c r="B1625" s="602"/>
    </row>
    <row r="1626" spans="1:2">
      <c r="A1626" s="602"/>
      <c r="B1626" s="602"/>
    </row>
    <row r="1627" spans="1:2">
      <c r="A1627" s="602"/>
      <c r="B1627" s="602"/>
    </row>
    <row r="1628" spans="1:2">
      <c r="A1628" s="602"/>
      <c r="B1628" s="602"/>
    </row>
    <row r="1629" spans="1:2">
      <c r="A1629" s="602"/>
      <c r="B1629" s="602"/>
    </row>
    <row r="1630" spans="1:2">
      <c r="A1630" s="602"/>
      <c r="B1630" s="602"/>
    </row>
    <row r="1631" spans="1:2">
      <c r="A1631" s="602"/>
      <c r="B1631" s="602"/>
    </row>
    <row r="1632" spans="1:2">
      <c r="A1632" s="602"/>
      <c r="B1632" s="602"/>
    </row>
    <row r="1633" spans="1:2">
      <c r="A1633" s="602"/>
      <c r="B1633" s="602"/>
    </row>
    <row r="1634" spans="1:2">
      <c r="A1634" s="602"/>
      <c r="B1634" s="602"/>
    </row>
    <row r="1635" spans="1:2">
      <c r="A1635" s="602"/>
      <c r="B1635" s="602"/>
    </row>
    <row r="1636" spans="1:2">
      <c r="A1636" s="602"/>
      <c r="B1636" s="602"/>
    </row>
    <row r="1637" spans="1:2">
      <c r="A1637" s="602"/>
      <c r="B1637" s="602"/>
    </row>
    <row r="1638" spans="1:2">
      <c r="A1638" s="602"/>
      <c r="B1638" s="602"/>
    </row>
    <row r="1639" spans="1:2">
      <c r="A1639" s="602"/>
      <c r="B1639" s="602"/>
    </row>
    <row r="1640" spans="1:2">
      <c r="A1640" s="602"/>
      <c r="B1640" s="602"/>
    </row>
    <row r="1641" spans="1:2">
      <c r="A1641" s="602"/>
      <c r="B1641" s="602"/>
    </row>
    <row r="1642" spans="1:2">
      <c r="A1642" s="602"/>
      <c r="B1642" s="602"/>
    </row>
    <row r="1643" spans="1:2">
      <c r="A1643" s="602"/>
      <c r="B1643" s="602"/>
    </row>
    <row r="1644" spans="1:2">
      <c r="A1644" s="602"/>
      <c r="B1644" s="602"/>
    </row>
    <row r="1645" spans="1:2">
      <c r="A1645" s="602"/>
      <c r="B1645" s="602"/>
    </row>
    <row r="1646" spans="1:2">
      <c r="A1646" s="602"/>
      <c r="B1646" s="602"/>
    </row>
    <row r="1647" spans="1:2">
      <c r="A1647" s="602"/>
      <c r="B1647" s="602"/>
    </row>
    <row r="1648" spans="1:2">
      <c r="A1648" s="602"/>
      <c r="B1648" s="602"/>
    </row>
    <row r="1649" spans="1:2">
      <c r="A1649" s="602"/>
      <c r="B1649" s="602"/>
    </row>
    <row r="1650" spans="1:2">
      <c r="A1650" s="602"/>
      <c r="B1650" s="602"/>
    </row>
    <row r="1651" spans="1:2">
      <c r="A1651" s="602"/>
      <c r="B1651" s="602"/>
    </row>
    <row r="1652" spans="1:2">
      <c r="A1652" s="602"/>
      <c r="B1652" s="602"/>
    </row>
    <row r="1653" spans="1:2">
      <c r="A1653" s="602"/>
      <c r="B1653" s="602"/>
    </row>
    <row r="1654" spans="1:2">
      <c r="A1654" s="602"/>
      <c r="B1654" s="602"/>
    </row>
    <row r="1655" spans="1:2">
      <c r="A1655" s="602"/>
      <c r="B1655" s="602"/>
    </row>
    <row r="1656" spans="1:2">
      <c r="A1656" s="602"/>
      <c r="B1656" s="602"/>
    </row>
    <row r="1657" spans="1:2">
      <c r="A1657" s="602"/>
      <c r="B1657" s="602"/>
    </row>
    <row r="1658" spans="1:2">
      <c r="A1658" s="602"/>
      <c r="B1658" s="602"/>
    </row>
    <row r="1659" spans="1:2">
      <c r="A1659" s="602"/>
      <c r="B1659" s="602"/>
    </row>
    <row r="1660" spans="1:2">
      <c r="A1660" s="602"/>
      <c r="B1660" s="602"/>
    </row>
    <row r="1661" spans="1:2">
      <c r="A1661" s="602"/>
      <c r="B1661" s="602"/>
    </row>
    <row r="1662" spans="1:2">
      <c r="A1662" s="602"/>
      <c r="B1662" s="602"/>
    </row>
    <row r="1663" spans="1:2">
      <c r="A1663" s="602"/>
      <c r="B1663" s="602"/>
    </row>
    <row r="1664" spans="1:2">
      <c r="A1664" s="602"/>
      <c r="B1664" s="602"/>
    </row>
    <row r="1665" spans="1:2">
      <c r="A1665" s="602"/>
      <c r="B1665" s="602"/>
    </row>
    <row r="1666" spans="1:2">
      <c r="A1666" s="602"/>
      <c r="B1666" s="602"/>
    </row>
    <row r="1667" spans="1:2">
      <c r="A1667" s="602"/>
      <c r="B1667" s="602"/>
    </row>
    <row r="1668" spans="1:2">
      <c r="A1668" s="602"/>
      <c r="B1668" s="602"/>
    </row>
    <row r="1669" spans="1:2">
      <c r="A1669" s="602"/>
      <c r="B1669" s="602"/>
    </row>
    <row r="1670" spans="1:2">
      <c r="A1670" s="602"/>
      <c r="B1670" s="602"/>
    </row>
    <row r="1671" spans="1:2">
      <c r="A1671" s="602"/>
      <c r="B1671" s="602"/>
    </row>
    <row r="1672" spans="1:2">
      <c r="A1672" s="602"/>
      <c r="B1672" s="602"/>
    </row>
    <row r="1673" spans="1:2">
      <c r="A1673" s="602"/>
      <c r="B1673" s="602"/>
    </row>
    <row r="1674" spans="1:2">
      <c r="A1674" s="602"/>
      <c r="B1674" s="602"/>
    </row>
    <row r="1675" spans="1:2">
      <c r="A1675" s="602"/>
      <c r="B1675" s="602"/>
    </row>
    <row r="1676" spans="1:2">
      <c r="A1676" s="602"/>
      <c r="B1676" s="602"/>
    </row>
    <row r="1677" spans="1:2">
      <c r="A1677" s="602"/>
      <c r="B1677" s="602"/>
    </row>
    <row r="1678" spans="1:2">
      <c r="A1678" s="602"/>
      <c r="B1678" s="602"/>
    </row>
    <row r="1679" spans="1:2">
      <c r="A1679" s="602"/>
      <c r="B1679" s="602"/>
    </row>
    <row r="1680" spans="1:2">
      <c r="A1680" s="602"/>
      <c r="B1680" s="602"/>
    </row>
    <row r="1681" spans="1:2">
      <c r="A1681" s="602"/>
      <c r="B1681" s="602"/>
    </row>
    <row r="1682" spans="1:2">
      <c r="A1682" s="602"/>
      <c r="B1682" s="602"/>
    </row>
    <row r="1683" spans="1:2">
      <c r="A1683" s="602"/>
      <c r="B1683" s="602"/>
    </row>
    <row r="1684" spans="1:2">
      <c r="A1684" s="602"/>
      <c r="B1684" s="602"/>
    </row>
    <row r="1685" spans="1:2">
      <c r="A1685" s="602"/>
      <c r="B1685" s="602"/>
    </row>
    <row r="1686" spans="1:2">
      <c r="A1686" s="602"/>
      <c r="B1686" s="602"/>
    </row>
    <row r="1687" spans="1:2">
      <c r="A1687" s="602"/>
      <c r="B1687" s="602"/>
    </row>
    <row r="1688" spans="1:2">
      <c r="A1688" s="602"/>
      <c r="B1688" s="602"/>
    </row>
    <row r="1689" spans="1:2">
      <c r="A1689" s="602"/>
      <c r="B1689" s="602"/>
    </row>
    <row r="1690" spans="1:2">
      <c r="A1690" s="602"/>
      <c r="B1690" s="602"/>
    </row>
    <row r="1691" spans="1:2">
      <c r="A1691" s="602"/>
      <c r="B1691" s="602"/>
    </row>
    <row r="1692" spans="1:2">
      <c r="A1692" s="602"/>
      <c r="B1692" s="602"/>
    </row>
    <row r="1693" spans="1:2">
      <c r="A1693" s="602"/>
      <c r="B1693" s="602"/>
    </row>
    <row r="1694" spans="1:2">
      <c r="A1694" s="602"/>
      <c r="B1694" s="602"/>
    </row>
    <row r="1695" spans="1:2">
      <c r="A1695" s="602"/>
      <c r="B1695" s="602"/>
    </row>
    <row r="1696" spans="1:2">
      <c r="A1696" s="602"/>
      <c r="B1696" s="602"/>
    </row>
    <row r="1697" spans="1:2">
      <c r="A1697" s="602"/>
      <c r="B1697" s="602"/>
    </row>
    <row r="1698" spans="1:2">
      <c r="A1698" s="602"/>
      <c r="B1698" s="602"/>
    </row>
    <row r="1699" spans="1:2">
      <c r="A1699" s="602"/>
      <c r="B1699" s="602"/>
    </row>
    <row r="1700" spans="1:2">
      <c r="A1700" s="602"/>
      <c r="B1700" s="602"/>
    </row>
    <row r="1701" spans="1:2">
      <c r="A1701" s="602"/>
      <c r="B1701" s="602"/>
    </row>
    <row r="1702" spans="1:2">
      <c r="A1702" s="602"/>
      <c r="B1702" s="602"/>
    </row>
    <row r="1703" spans="1:2">
      <c r="A1703" s="602"/>
      <c r="B1703" s="602"/>
    </row>
    <row r="1704" spans="1:2">
      <c r="A1704" s="602"/>
      <c r="B1704" s="602"/>
    </row>
    <row r="1705" spans="1:2">
      <c r="A1705" s="602"/>
      <c r="B1705" s="602"/>
    </row>
    <row r="1706" spans="1:2">
      <c r="A1706" s="602"/>
      <c r="B1706" s="602"/>
    </row>
    <row r="1707" spans="1:2">
      <c r="A1707" s="602"/>
      <c r="B1707" s="602"/>
    </row>
    <row r="1708" spans="1:2">
      <c r="A1708" s="602"/>
      <c r="B1708" s="602"/>
    </row>
    <row r="1709" spans="1:2">
      <c r="A1709" s="602"/>
      <c r="B1709" s="602"/>
    </row>
    <row r="1710" spans="1:2">
      <c r="A1710" s="602"/>
      <c r="B1710" s="602"/>
    </row>
    <row r="1711" spans="1:2">
      <c r="A1711" s="602"/>
      <c r="B1711" s="602"/>
    </row>
    <row r="1712" spans="1:2">
      <c r="A1712" s="602"/>
      <c r="B1712" s="602"/>
    </row>
    <row r="1713" spans="1:2">
      <c r="A1713" s="602"/>
      <c r="B1713" s="602"/>
    </row>
    <row r="1714" spans="1:2">
      <c r="A1714" s="602"/>
      <c r="B1714" s="602"/>
    </row>
    <row r="1715" spans="1:2">
      <c r="A1715" s="602"/>
      <c r="B1715" s="602"/>
    </row>
    <row r="1716" spans="1:2">
      <c r="A1716" s="602"/>
      <c r="B1716" s="602"/>
    </row>
    <row r="1717" spans="1:2">
      <c r="A1717" s="602"/>
      <c r="B1717" s="602"/>
    </row>
    <row r="1718" spans="1:2">
      <c r="A1718" s="602"/>
      <c r="B1718" s="602"/>
    </row>
    <row r="1719" spans="1:2">
      <c r="A1719" s="602"/>
      <c r="B1719" s="602"/>
    </row>
    <row r="1720" spans="1:2">
      <c r="A1720" s="602"/>
      <c r="B1720" s="602"/>
    </row>
    <row r="1721" spans="1:2">
      <c r="A1721" s="602"/>
      <c r="B1721" s="602"/>
    </row>
    <row r="1722" spans="1:2">
      <c r="A1722" s="602"/>
      <c r="B1722" s="602"/>
    </row>
    <row r="1723" spans="1:2">
      <c r="A1723" s="602"/>
      <c r="B1723" s="602"/>
    </row>
    <row r="1724" spans="1:2">
      <c r="A1724" s="602"/>
      <c r="B1724" s="602"/>
    </row>
    <row r="1725" spans="1:2">
      <c r="A1725" s="602"/>
      <c r="B1725" s="602"/>
    </row>
    <row r="1726" spans="1:2">
      <c r="A1726" s="602"/>
      <c r="B1726" s="602"/>
    </row>
    <row r="1727" spans="1:2">
      <c r="A1727" s="602"/>
      <c r="B1727" s="602"/>
    </row>
    <row r="1728" spans="1:2">
      <c r="A1728" s="602"/>
      <c r="B1728" s="602"/>
    </row>
    <row r="1729" spans="1:2">
      <c r="A1729" s="602"/>
      <c r="B1729" s="602"/>
    </row>
    <row r="1730" spans="1:2">
      <c r="A1730" s="602"/>
      <c r="B1730" s="602"/>
    </row>
    <row r="1731" spans="1:2">
      <c r="A1731" s="602"/>
      <c r="B1731" s="602"/>
    </row>
    <row r="1732" spans="1:2">
      <c r="A1732" s="602"/>
      <c r="B1732" s="602"/>
    </row>
    <row r="1733" spans="1:2">
      <c r="A1733" s="602"/>
      <c r="B1733" s="602"/>
    </row>
    <row r="1734" spans="1:2">
      <c r="A1734" s="602"/>
      <c r="B1734" s="602"/>
    </row>
    <row r="1735" spans="1:2">
      <c r="A1735" s="602"/>
      <c r="B1735" s="602"/>
    </row>
    <row r="1736" spans="1:2">
      <c r="A1736" s="602"/>
      <c r="B1736" s="602"/>
    </row>
    <row r="1737" spans="1:2">
      <c r="A1737" s="602"/>
      <c r="B1737" s="602"/>
    </row>
    <row r="1738" spans="1:2">
      <c r="A1738" s="602"/>
      <c r="B1738" s="602"/>
    </row>
    <row r="1739" spans="1:2">
      <c r="A1739" s="602"/>
      <c r="B1739" s="602"/>
    </row>
    <row r="1740" spans="1:2">
      <c r="A1740" s="602"/>
      <c r="B1740" s="602"/>
    </row>
    <row r="1741" spans="1:2">
      <c r="A1741" s="602"/>
      <c r="B1741" s="602"/>
    </row>
    <row r="1742" spans="1:2">
      <c r="A1742" s="602"/>
      <c r="B1742" s="602"/>
    </row>
    <row r="1743" spans="1:2">
      <c r="A1743" s="602"/>
      <c r="B1743" s="602"/>
    </row>
    <row r="1744" spans="1:2">
      <c r="A1744" s="602"/>
      <c r="B1744" s="602"/>
    </row>
    <row r="1745" spans="1:2">
      <c r="A1745" s="602"/>
      <c r="B1745" s="602"/>
    </row>
    <row r="1746" spans="1:2">
      <c r="A1746" s="602"/>
      <c r="B1746" s="602"/>
    </row>
    <row r="1747" spans="1:2">
      <c r="A1747" s="602"/>
      <c r="B1747" s="602"/>
    </row>
    <row r="1748" spans="1:2">
      <c r="A1748" s="602"/>
      <c r="B1748" s="602"/>
    </row>
    <row r="1749" spans="1:2">
      <c r="A1749" s="602"/>
      <c r="B1749" s="602"/>
    </row>
    <row r="1750" spans="1:2">
      <c r="A1750" s="602"/>
      <c r="B1750" s="602"/>
    </row>
    <row r="1751" spans="1:2">
      <c r="A1751" s="602"/>
      <c r="B1751" s="602"/>
    </row>
    <row r="1752" spans="1:2">
      <c r="A1752" s="602"/>
      <c r="B1752" s="602"/>
    </row>
    <row r="1753" spans="1:2">
      <c r="A1753" s="602"/>
      <c r="B1753" s="602"/>
    </row>
    <row r="1754" spans="1:2">
      <c r="A1754" s="602"/>
      <c r="B1754" s="602"/>
    </row>
    <row r="1755" spans="1:2">
      <c r="A1755" s="602"/>
      <c r="B1755" s="602"/>
    </row>
    <row r="1756" spans="1:2">
      <c r="A1756" s="602"/>
      <c r="B1756" s="602"/>
    </row>
    <row r="1757" spans="1:2">
      <c r="A1757" s="602"/>
      <c r="B1757" s="602"/>
    </row>
    <row r="1758" spans="1:2">
      <c r="A1758" s="602"/>
      <c r="B1758" s="602"/>
    </row>
    <row r="1759" spans="1:2">
      <c r="A1759" s="602"/>
      <c r="B1759" s="602"/>
    </row>
    <row r="1760" spans="1:2">
      <c r="A1760" s="602"/>
      <c r="B1760" s="602"/>
    </row>
    <row r="1761" spans="1:2">
      <c r="A1761" s="602"/>
      <c r="B1761" s="602"/>
    </row>
    <row r="1762" spans="1:2">
      <c r="A1762" s="602"/>
      <c r="B1762" s="602"/>
    </row>
    <row r="1763" spans="1:2">
      <c r="A1763" s="602"/>
      <c r="B1763" s="602"/>
    </row>
    <row r="1764" spans="1:2">
      <c r="A1764" s="602"/>
      <c r="B1764" s="602"/>
    </row>
    <row r="1765" spans="1:2">
      <c r="A1765" s="602"/>
      <c r="B1765" s="602"/>
    </row>
    <row r="1766" spans="1:2">
      <c r="A1766" s="602"/>
      <c r="B1766" s="602"/>
    </row>
    <row r="1767" spans="1:2">
      <c r="A1767" s="602"/>
      <c r="B1767" s="602"/>
    </row>
    <row r="1768" spans="1:2">
      <c r="A1768" s="602"/>
      <c r="B1768" s="602"/>
    </row>
    <row r="1769" spans="1:2">
      <c r="A1769" s="602"/>
      <c r="B1769" s="602"/>
    </row>
    <row r="1770" spans="1:2">
      <c r="A1770" s="602"/>
      <c r="B1770" s="602"/>
    </row>
    <row r="1771" spans="1:2">
      <c r="A1771" s="602"/>
      <c r="B1771" s="602"/>
    </row>
    <row r="1772" spans="1:2">
      <c r="A1772" s="602"/>
      <c r="B1772" s="602"/>
    </row>
    <row r="1773" spans="1:2">
      <c r="A1773" s="602"/>
      <c r="B1773" s="602"/>
    </row>
    <row r="1774" spans="1:2">
      <c r="A1774" s="602"/>
      <c r="B1774" s="602"/>
    </row>
    <row r="1775" spans="1:2">
      <c r="A1775" s="602"/>
      <c r="B1775" s="602"/>
    </row>
    <row r="1776" spans="1:2">
      <c r="A1776" s="602"/>
      <c r="B1776" s="602"/>
    </row>
    <row r="1777" spans="1:2">
      <c r="A1777" s="602"/>
      <c r="B1777" s="602"/>
    </row>
    <row r="1778" spans="1:2">
      <c r="A1778" s="602"/>
      <c r="B1778" s="602"/>
    </row>
    <row r="1779" spans="1:2">
      <c r="A1779" s="602"/>
      <c r="B1779" s="602"/>
    </row>
    <row r="1780" spans="1:2">
      <c r="A1780" s="602"/>
      <c r="B1780" s="602"/>
    </row>
    <row r="1781" spans="1:2">
      <c r="A1781" s="602"/>
      <c r="B1781" s="602"/>
    </row>
    <row r="1782" spans="1:2">
      <c r="A1782" s="602"/>
      <c r="B1782" s="602"/>
    </row>
    <row r="1783" spans="1:2">
      <c r="A1783" s="602"/>
      <c r="B1783" s="602"/>
    </row>
    <row r="1784" spans="1:2">
      <c r="A1784" s="602"/>
      <c r="B1784" s="602"/>
    </row>
    <row r="1785" spans="1:2">
      <c r="A1785" s="602"/>
      <c r="B1785" s="602"/>
    </row>
    <row r="1786" spans="1:2">
      <c r="A1786" s="602"/>
      <c r="B1786" s="602"/>
    </row>
    <row r="1787" spans="1:2">
      <c r="A1787" s="602"/>
      <c r="B1787" s="602"/>
    </row>
    <row r="1788" spans="1:2">
      <c r="A1788" s="602"/>
      <c r="B1788" s="602"/>
    </row>
    <row r="1789" spans="1:2">
      <c r="A1789" s="602"/>
      <c r="B1789" s="602"/>
    </row>
    <row r="1790" spans="1:2">
      <c r="A1790" s="602"/>
      <c r="B1790" s="602"/>
    </row>
    <row r="1791" spans="1:2">
      <c r="A1791" s="602"/>
      <c r="B1791" s="602"/>
    </row>
    <row r="1792" spans="1:2">
      <c r="A1792" s="602"/>
      <c r="B1792" s="602"/>
    </row>
    <row r="1793" spans="1:2">
      <c r="A1793" s="602"/>
      <c r="B1793" s="602"/>
    </row>
    <row r="1794" spans="1:2">
      <c r="A1794" s="602"/>
      <c r="B1794" s="602"/>
    </row>
    <row r="1795" spans="1:2">
      <c r="A1795" s="602"/>
      <c r="B1795" s="602"/>
    </row>
    <row r="1796" spans="1:2">
      <c r="A1796" s="602"/>
      <c r="B1796" s="602"/>
    </row>
    <row r="1797" spans="1:2">
      <c r="A1797" s="602"/>
      <c r="B1797" s="602"/>
    </row>
    <row r="1798" spans="1:2">
      <c r="A1798" s="602"/>
      <c r="B1798" s="602"/>
    </row>
    <row r="1799" spans="1:2">
      <c r="A1799" s="602"/>
      <c r="B1799" s="602"/>
    </row>
    <row r="1800" spans="1:2">
      <c r="A1800" s="602"/>
      <c r="B1800" s="602"/>
    </row>
    <row r="1801" spans="1:2">
      <c r="A1801" s="602"/>
      <c r="B1801" s="602"/>
    </row>
    <row r="1802" spans="1:2">
      <c r="A1802" s="602"/>
      <c r="B1802" s="602"/>
    </row>
    <row r="1803" spans="1:2">
      <c r="A1803" s="602"/>
      <c r="B1803" s="602"/>
    </row>
    <row r="1804" spans="1:2">
      <c r="A1804" s="602"/>
      <c r="B1804" s="602"/>
    </row>
    <row r="1805" spans="1:2">
      <c r="A1805" s="602"/>
      <c r="B1805" s="602"/>
    </row>
    <row r="1806" spans="1:2">
      <c r="A1806" s="602"/>
      <c r="B1806" s="602"/>
    </row>
    <row r="1807" spans="1:2">
      <c r="A1807" s="602"/>
      <c r="B1807" s="602"/>
    </row>
    <row r="1808" spans="1:2">
      <c r="A1808" s="602"/>
      <c r="B1808" s="602"/>
    </row>
    <row r="1809" spans="1:2">
      <c r="A1809" s="602"/>
      <c r="B1809" s="602"/>
    </row>
    <row r="1810" spans="1:2">
      <c r="A1810" s="602"/>
      <c r="B1810" s="602"/>
    </row>
    <row r="1811" spans="1:2">
      <c r="A1811" s="602"/>
      <c r="B1811" s="602"/>
    </row>
    <row r="1812" spans="1:2">
      <c r="A1812" s="602"/>
      <c r="B1812" s="602"/>
    </row>
    <row r="1813" spans="1:2">
      <c r="A1813" s="602"/>
      <c r="B1813" s="602"/>
    </row>
    <row r="1814" spans="1:2">
      <c r="A1814" s="602"/>
      <c r="B1814" s="602"/>
    </row>
    <row r="1815" spans="1:2">
      <c r="A1815" s="602"/>
      <c r="B1815" s="602"/>
    </row>
    <row r="1816" spans="1:2">
      <c r="A1816" s="602"/>
      <c r="B1816" s="602"/>
    </row>
    <row r="1817" spans="1:2">
      <c r="A1817" s="602"/>
      <c r="B1817" s="602"/>
    </row>
    <row r="1818" spans="1:2">
      <c r="A1818" s="602"/>
      <c r="B1818" s="602"/>
    </row>
    <row r="1819" spans="1:2">
      <c r="A1819" s="602"/>
      <c r="B1819" s="602"/>
    </row>
    <row r="1820" spans="1:2">
      <c r="A1820" s="602"/>
      <c r="B1820" s="602"/>
    </row>
    <row r="1821" spans="1:2">
      <c r="A1821" s="602"/>
      <c r="B1821" s="602"/>
    </row>
    <row r="1822" spans="1:2">
      <c r="A1822" s="602"/>
      <c r="B1822" s="602"/>
    </row>
    <row r="1823" spans="1:2">
      <c r="A1823" s="602"/>
      <c r="B1823" s="602"/>
    </row>
    <row r="1824" spans="1:2">
      <c r="A1824" s="602"/>
      <c r="B1824" s="602"/>
    </row>
    <row r="1825" spans="1:2">
      <c r="A1825" s="602"/>
      <c r="B1825" s="602"/>
    </row>
    <row r="1826" spans="1:2">
      <c r="A1826" s="602"/>
      <c r="B1826" s="602"/>
    </row>
    <row r="1827" spans="1:2">
      <c r="A1827" s="602"/>
      <c r="B1827" s="602"/>
    </row>
    <row r="1828" spans="1:2">
      <c r="A1828" s="602"/>
      <c r="B1828" s="602"/>
    </row>
    <row r="1829" spans="1:2">
      <c r="A1829" s="602"/>
      <c r="B1829" s="602"/>
    </row>
    <row r="1830" spans="1:2">
      <c r="A1830" s="602"/>
      <c r="B1830" s="602"/>
    </row>
    <row r="1831" spans="1:2">
      <c r="A1831" s="602"/>
      <c r="B1831" s="602"/>
    </row>
    <row r="1832" spans="1:2">
      <c r="A1832" s="602"/>
      <c r="B1832" s="602"/>
    </row>
    <row r="1833" spans="1:2">
      <c r="A1833" s="602"/>
      <c r="B1833" s="602"/>
    </row>
    <row r="1834" spans="1:2">
      <c r="A1834" s="602"/>
      <c r="B1834" s="602"/>
    </row>
    <row r="1835" spans="1:2">
      <c r="A1835" s="602"/>
      <c r="B1835" s="602"/>
    </row>
    <row r="1836" spans="1:2">
      <c r="A1836" s="602"/>
      <c r="B1836" s="602"/>
    </row>
    <row r="1837" spans="1:2">
      <c r="A1837" s="602"/>
      <c r="B1837" s="602"/>
    </row>
    <row r="1838" spans="1:2">
      <c r="A1838" s="602"/>
      <c r="B1838" s="602"/>
    </row>
    <row r="1839" spans="1:2">
      <c r="A1839" s="602"/>
      <c r="B1839" s="602"/>
    </row>
    <row r="1840" spans="1:2">
      <c r="A1840" s="602"/>
      <c r="B1840" s="602"/>
    </row>
    <row r="1841" spans="1:2">
      <c r="A1841" s="602"/>
      <c r="B1841" s="602"/>
    </row>
    <row r="1842" spans="1:2">
      <c r="A1842" s="602"/>
      <c r="B1842" s="602"/>
    </row>
    <row r="1843" spans="1:2">
      <c r="A1843" s="602"/>
      <c r="B1843" s="602"/>
    </row>
    <row r="1844" spans="1:2">
      <c r="A1844" s="602"/>
      <c r="B1844" s="602"/>
    </row>
    <row r="1845" spans="1:2">
      <c r="A1845" s="602"/>
      <c r="B1845" s="602"/>
    </row>
    <row r="1846" spans="1:2">
      <c r="A1846" s="602"/>
      <c r="B1846" s="602"/>
    </row>
    <row r="1847" spans="1:2">
      <c r="A1847" s="602"/>
      <c r="B1847" s="602"/>
    </row>
    <row r="1848" spans="1:2">
      <c r="A1848" s="602"/>
      <c r="B1848" s="602"/>
    </row>
    <row r="1849" spans="1:2">
      <c r="A1849" s="602"/>
      <c r="B1849" s="602"/>
    </row>
    <row r="1850" spans="1:2">
      <c r="A1850" s="602"/>
      <c r="B1850" s="602"/>
    </row>
    <row r="1851" spans="1:2">
      <c r="A1851" s="602"/>
      <c r="B1851" s="602"/>
    </row>
    <row r="1852" spans="1:2">
      <c r="A1852" s="602"/>
      <c r="B1852" s="602"/>
    </row>
    <row r="1853" spans="1:2">
      <c r="A1853" s="602"/>
      <c r="B1853" s="602"/>
    </row>
    <row r="1854" spans="1:2">
      <c r="A1854" s="602"/>
      <c r="B1854" s="602"/>
    </row>
    <row r="1855" spans="1:2">
      <c r="A1855" s="602"/>
      <c r="B1855" s="602"/>
    </row>
    <row r="1856" spans="1:2">
      <c r="A1856" s="602"/>
      <c r="B1856" s="602"/>
    </row>
    <row r="1857" spans="1:2">
      <c r="A1857" s="602"/>
      <c r="B1857" s="602"/>
    </row>
    <row r="1858" spans="1:2">
      <c r="A1858" s="602"/>
      <c r="B1858" s="602"/>
    </row>
    <row r="1859" spans="1:2">
      <c r="A1859" s="602"/>
      <c r="B1859" s="602"/>
    </row>
    <row r="1860" spans="1:2">
      <c r="A1860" s="602"/>
      <c r="B1860" s="602"/>
    </row>
    <row r="1861" spans="1:2">
      <c r="A1861" s="602"/>
      <c r="B1861" s="602"/>
    </row>
    <row r="1862" spans="1:2">
      <c r="A1862" s="602"/>
      <c r="B1862" s="602"/>
    </row>
    <row r="1863" spans="1:2">
      <c r="A1863" s="602"/>
      <c r="B1863" s="602"/>
    </row>
    <row r="1864" spans="1:2">
      <c r="A1864" s="602"/>
      <c r="B1864" s="602"/>
    </row>
    <row r="1865" spans="1:2">
      <c r="A1865" s="602"/>
      <c r="B1865" s="602"/>
    </row>
    <row r="1866" spans="1:2">
      <c r="A1866" s="602"/>
      <c r="B1866" s="602"/>
    </row>
    <row r="1867" spans="1:2">
      <c r="A1867" s="602"/>
      <c r="B1867" s="602"/>
    </row>
    <row r="1868" spans="1:2">
      <c r="A1868" s="602"/>
      <c r="B1868" s="602"/>
    </row>
    <row r="1869" spans="1:2">
      <c r="A1869" s="602"/>
      <c r="B1869" s="602"/>
    </row>
    <row r="1870" spans="1:2">
      <c r="A1870" s="602"/>
      <c r="B1870" s="602"/>
    </row>
    <row r="1871" spans="1:2">
      <c r="A1871" s="602"/>
      <c r="B1871" s="602"/>
    </row>
    <row r="1872" spans="1:2">
      <c r="A1872" s="602"/>
      <c r="B1872" s="602"/>
    </row>
    <row r="1873" spans="1:2">
      <c r="A1873" s="602"/>
      <c r="B1873" s="602"/>
    </row>
    <row r="1874" spans="1:2">
      <c r="A1874" s="602"/>
      <c r="B1874" s="602"/>
    </row>
    <row r="1875" spans="1:2">
      <c r="A1875" s="602"/>
      <c r="B1875" s="602"/>
    </row>
    <row r="1876" spans="1:2">
      <c r="A1876" s="602"/>
      <c r="B1876" s="602"/>
    </row>
    <row r="1877" spans="1:2">
      <c r="A1877" s="602"/>
      <c r="B1877" s="602"/>
    </row>
    <row r="1878" spans="1:2">
      <c r="A1878" s="602"/>
      <c r="B1878" s="602"/>
    </row>
    <row r="1879" spans="1:2">
      <c r="A1879" s="602"/>
      <c r="B1879" s="602"/>
    </row>
    <row r="1880" spans="1:2">
      <c r="A1880" s="602"/>
      <c r="B1880" s="602"/>
    </row>
    <row r="1881" spans="1:2">
      <c r="A1881" s="602"/>
      <c r="B1881" s="602"/>
    </row>
    <row r="1882" spans="1:2">
      <c r="A1882" s="602"/>
      <c r="B1882" s="602"/>
    </row>
    <row r="1883" spans="1:2">
      <c r="A1883" s="602"/>
      <c r="B1883" s="602"/>
    </row>
    <row r="1884" spans="1:2">
      <c r="A1884" s="602"/>
      <c r="B1884" s="602"/>
    </row>
    <row r="1885" spans="1:2">
      <c r="A1885" s="602"/>
      <c r="B1885" s="602"/>
    </row>
    <row r="1886" spans="1:2">
      <c r="A1886" s="602"/>
      <c r="B1886" s="602"/>
    </row>
    <row r="1887" spans="1:2">
      <c r="A1887" s="602"/>
      <c r="B1887" s="602"/>
    </row>
    <row r="1888" spans="1:2">
      <c r="A1888" s="602"/>
      <c r="B1888" s="602"/>
    </row>
    <row r="1889" spans="1:2">
      <c r="A1889" s="602"/>
      <c r="B1889" s="602"/>
    </row>
    <row r="1890" spans="1:2">
      <c r="A1890" s="602"/>
      <c r="B1890" s="602"/>
    </row>
    <row r="1891" spans="1:2">
      <c r="A1891" s="602"/>
      <c r="B1891" s="602"/>
    </row>
    <row r="1892" spans="1:2">
      <c r="A1892" s="602"/>
      <c r="B1892" s="602"/>
    </row>
    <row r="1893" spans="1:2">
      <c r="A1893" s="602"/>
      <c r="B1893" s="602"/>
    </row>
    <row r="1894" spans="1:2">
      <c r="A1894" s="602"/>
      <c r="B1894" s="602"/>
    </row>
    <row r="1895" spans="1:2">
      <c r="A1895" s="602"/>
      <c r="B1895" s="602"/>
    </row>
    <row r="1896" spans="1:2">
      <c r="A1896" s="602"/>
      <c r="B1896" s="602"/>
    </row>
    <row r="1897" spans="1:2">
      <c r="A1897" s="602"/>
      <c r="B1897" s="602"/>
    </row>
    <row r="1898" spans="1:2">
      <c r="A1898" s="602"/>
      <c r="B1898" s="602"/>
    </row>
    <row r="1899" spans="1:2">
      <c r="A1899" s="602"/>
      <c r="B1899" s="602"/>
    </row>
    <row r="1900" spans="1:2">
      <c r="A1900" s="602"/>
      <c r="B1900" s="602"/>
    </row>
    <row r="1901" spans="1:2">
      <c r="A1901" s="602"/>
      <c r="B1901" s="602"/>
    </row>
    <row r="1902" spans="1:2">
      <c r="A1902" s="602"/>
      <c r="B1902" s="602"/>
    </row>
    <row r="1903" spans="1:2">
      <c r="A1903" s="602"/>
      <c r="B1903" s="602"/>
    </row>
    <row r="1904" spans="1:2">
      <c r="A1904" s="602"/>
      <c r="B1904" s="602"/>
    </row>
    <row r="1905" spans="1:2">
      <c r="A1905" s="602"/>
      <c r="B1905" s="602"/>
    </row>
    <row r="1906" spans="1:2">
      <c r="A1906" s="602"/>
      <c r="B1906" s="602"/>
    </row>
    <row r="1907" spans="1:2">
      <c r="A1907" s="602"/>
      <c r="B1907" s="602"/>
    </row>
    <row r="1908" spans="1:2">
      <c r="A1908" s="602"/>
      <c r="B1908" s="602"/>
    </row>
    <row r="1909" spans="1:2">
      <c r="A1909" s="602"/>
      <c r="B1909" s="602"/>
    </row>
    <row r="1910" spans="1:2">
      <c r="A1910" s="602"/>
      <c r="B1910" s="602"/>
    </row>
    <row r="1911" spans="1:2">
      <c r="A1911" s="602"/>
      <c r="B1911" s="602"/>
    </row>
    <row r="1912" spans="1:2">
      <c r="A1912" s="602"/>
      <c r="B1912" s="602"/>
    </row>
    <row r="1913" spans="1:2">
      <c r="A1913" s="602"/>
      <c r="B1913" s="602"/>
    </row>
    <row r="1914" spans="1:2">
      <c r="A1914" s="602"/>
      <c r="B1914" s="602"/>
    </row>
    <row r="1915" spans="1:2">
      <c r="A1915" s="602"/>
      <c r="B1915" s="602"/>
    </row>
    <row r="1916" spans="1:2">
      <c r="A1916" s="602"/>
      <c r="B1916" s="602"/>
    </row>
    <row r="1917" spans="1:2">
      <c r="A1917" s="602"/>
      <c r="B1917" s="602"/>
    </row>
    <row r="1918" spans="1:2">
      <c r="A1918" s="602"/>
      <c r="B1918" s="602"/>
    </row>
    <row r="1919" spans="1:2">
      <c r="A1919" s="602"/>
      <c r="B1919" s="602"/>
    </row>
    <row r="1920" spans="1:2">
      <c r="A1920" s="602"/>
      <c r="B1920" s="602"/>
    </row>
    <row r="1921" spans="1:2">
      <c r="A1921" s="602"/>
      <c r="B1921" s="602"/>
    </row>
    <row r="1922" spans="1:2">
      <c r="A1922" s="602"/>
      <c r="B1922" s="602"/>
    </row>
    <row r="1923" spans="1:2">
      <c r="A1923" s="602"/>
      <c r="B1923" s="602"/>
    </row>
    <row r="1924" spans="1:2">
      <c r="A1924" s="602"/>
      <c r="B1924" s="602"/>
    </row>
    <row r="1925" spans="1:2">
      <c r="A1925" s="602"/>
      <c r="B1925" s="602"/>
    </row>
    <row r="1926" spans="1:2">
      <c r="A1926" s="602"/>
      <c r="B1926" s="602"/>
    </row>
    <row r="1927" spans="1:2">
      <c r="A1927" s="602"/>
      <c r="B1927" s="602"/>
    </row>
    <row r="1928" spans="1:2">
      <c r="A1928" s="602"/>
      <c r="B1928" s="602"/>
    </row>
    <row r="1929" spans="1:2">
      <c r="A1929" s="602"/>
      <c r="B1929" s="602"/>
    </row>
    <row r="1930" spans="1:2">
      <c r="A1930" s="602"/>
      <c r="B1930" s="602"/>
    </row>
    <row r="1931" spans="1:2">
      <c r="A1931" s="602"/>
      <c r="B1931" s="602"/>
    </row>
    <row r="1932" spans="1:2">
      <c r="A1932" s="602"/>
      <c r="B1932" s="602"/>
    </row>
    <row r="1933" spans="1:2">
      <c r="A1933" s="602"/>
      <c r="B1933" s="602"/>
    </row>
    <row r="1934" spans="1:2">
      <c r="A1934" s="602"/>
      <c r="B1934" s="602"/>
    </row>
    <row r="1935" spans="1:2">
      <c r="A1935" s="602"/>
      <c r="B1935" s="602"/>
    </row>
    <row r="1936" spans="1:2">
      <c r="A1936" s="602"/>
      <c r="B1936" s="602"/>
    </row>
    <row r="1937" spans="1:2">
      <c r="A1937" s="602"/>
      <c r="B1937" s="602"/>
    </row>
    <row r="1938" spans="1:2">
      <c r="A1938" s="602"/>
      <c r="B1938" s="602"/>
    </row>
    <row r="1939" spans="1:2">
      <c r="A1939" s="602"/>
      <c r="B1939" s="602"/>
    </row>
    <row r="1940" spans="1:2">
      <c r="A1940" s="602"/>
      <c r="B1940" s="602"/>
    </row>
    <row r="1941" spans="1:2">
      <c r="A1941" s="602"/>
      <c r="B1941" s="602"/>
    </row>
    <row r="1942" spans="1:2">
      <c r="A1942" s="602"/>
      <c r="B1942" s="602"/>
    </row>
    <row r="1943" spans="1:2">
      <c r="A1943" s="602"/>
      <c r="B1943" s="602"/>
    </row>
    <row r="1944" spans="1:2">
      <c r="A1944" s="602"/>
      <c r="B1944" s="602"/>
    </row>
    <row r="1945" spans="1:2">
      <c r="A1945" s="602"/>
      <c r="B1945" s="602"/>
    </row>
    <row r="1946" spans="1:2">
      <c r="A1946" s="602"/>
      <c r="B1946" s="602"/>
    </row>
    <row r="1947" spans="1:2">
      <c r="A1947" s="602"/>
      <c r="B1947" s="602"/>
    </row>
    <row r="1948" spans="1:2">
      <c r="A1948" s="602"/>
      <c r="B1948" s="602"/>
    </row>
    <row r="1949" spans="1:2">
      <c r="A1949" s="602"/>
      <c r="B1949" s="602"/>
    </row>
    <row r="1950" spans="1:2">
      <c r="A1950" s="602"/>
      <c r="B1950" s="602"/>
    </row>
    <row r="1951" spans="1:2">
      <c r="A1951" s="602"/>
      <c r="B1951" s="602"/>
    </row>
    <row r="1952" spans="1:2">
      <c r="A1952" s="602"/>
      <c r="B1952" s="602"/>
    </row>
    <row r="1953" spans="1:2">
      <c r="A1953" s="602"/>
      <c r="B1953" s="602"/>
    </row>
    <row r="1954" spans="1:2">
      <c r="A1954" s="602"/>
      <c r="B1954" s="602"/>
    </row>
    <row r="1955" spans="1:2">
      <c r="A1955" s="602"/>
      <c r="B1955" s="602"/>
    </row>
    <row r="1956" spans="1:2">
      <c r="A1956" s="602"/>
      <c r="B1956" s="602"/>
    </row>
    <row r="1957" spans="1:2">
      <c r="A1957" s="602"/>
      <c r="B1957" s="602"/>
    </row>
    <row r="1958" spans="1:2">
      <c r="A1958" s="602"/>
      <c r="B1958" s="602"/>
    </row>
    <row r="1959" spans="1:2">
      <c r="A1959" s="602"/>
      <c r="B1959" s="602"/>
    </row>
    <row r="1960" spans="1:2">
      <c r="A1960" s="602"/>
      <c r="B1960" s="602"/>
    </row>
    <row r="1961" spans="1:2">
      <c r="A1961" s="602"/>
      <c r="B1961" s="602"/>
    </row>
    <row r="1962" spans="1:2">
      <c r="A1962" s="602"/>
      <c r="B1962" s="602"/>
    </row>
    <row r="1963" spans="1:2">
      <c r="A1963" s="602"/>
      <c r="B1963" s="602"/>
    </row>
    <row r="1964" spans="1:2">
      <c r="A1964" s="602"/>
      <c r="B1964" s="602"/>
    </row>
    <row r="1965" spans="1:2">
      <c r="A1965" s="602"/>
      <c r="B1965" s="602"/>
    </row>
    <row r="1966" spans="1:2">
      <c r="A1966" s="602"/>
      <c r="B1966" s="602"/>
    </row>
    <row r="1967" spans="1:2">
      <c r="A1967" s="602"/>
      <c r="B1967" s="602"/>
    </row>
    <row r="1968" spans="1:2">
      <c r="A1968" s="602"/>
      <c r="B1968" s="602"/>
    </row>
    <row r="1969" spans="1:2">
      <c r="A1969" s="602"/>
      <c r="B1969" s="602"/>
    </row>
    <row r="1970" spans="1:2">
      <c r="A1970" s="602"/>
      <c r="B1970" s="602"/>
    </row>
    <row r="1971" spans="1:2">
      <c r="A1971" s="602"/>
      <c r="B1971" s="602"/>
    </row>
    <row r="1972" spans="1:2">
      <c r="A1972" s="602"/>
      <c r="B1972" s="602"/>
    </row>
    <row r="1973" spans="1:2">
      <c r="A1973" s="602"/>
      <c r="B1973" s="602"/>
    </row>
    <row r="1974" spans="1:2">
      <c r="A1974" s="602"/>
      <c r="B1974" s="602"/>
    </row>
    <row r="1975" spans="1:2">
      <c r="A1975" s="602"/>
      <c r="B1975" s="602"/>
    </row>
    <row r="1976" spans="1:2">
      <c r="A1976" s="602"/>
      <c r="B1976" s="602"/>
    </row>
    <row r="1977" spans="1:2">
      <c r="A1977" s="602"/>
      <c r="B1977" s="602"/>
    </row>
    <row r="1978" spans="1:2">
      <c r="A1978" s="602"/>
      <c r="B1978" s="602"/>
    </row>
    <row r="1979" spans="1:2">
      <c r="A1979" s="602"/>
      <c r="B1979" s="602"/>
    </row>
    <row r="1980" spans="1:2">
      <c r="A1980" s="602"/>
      <c r="B1980" s="602"/>
    </row>
    <row r="1981" spans="1:2">
      <c r="A1981" s="602"/>
      <c r="B1981" s="602"/>
    </row>
    <row r="1982" spans="1:2">
      <c r="A1982" s="602"/>
      <c r="B1982" s="602"/>
    </row>
    <row r="1983" spans="1:2">
      <c r="A1983" s="602"/>
      <c r="B1983" s="602"/>
    </row>
    <row r="1984" spans="1:2">
      <c r="A1984" s="602"/>
      <c r="B1984" s="602"/>
    </row>
    <row r="1985" spans="1:2">
      <c r="A1985" s="602"/>
      <c r="B1985" s="602"/>
    </row>
    <row r="1986" spans="1:2">
      <c r="A1986" s="602"/>
      <c r="B1986" s="602"/>
    </row>
    <row r="1987" spans="1:2">
      <c r="A1987" s="602"/>
      <c r="B1987" s="602"/>
    </row>
    <row r="1988" spans="1:2">
      <c r="A1988" s="602"/>
      <c r="B1988" s="602"/>
    </row>
    <row r="1989" spans="1:2">
      <c r="A1989" s="602"/>
      <c r="B1989" s="602"/>
    </row>
    <row r="1990" spans="1:2">
      <c r="A1990" s="602"/>
      <c r="B1990" s="602"/>
    </row>
    <row r="1991" spans="1:2">
      <c r="A1991" s="602"/>
      <c r="B1991" s="602"/>
    </row>
    <row r="1992" spans="1:2">
      <c r="A1992" s="602"/>
      <c r="B1992" s="602"/>
    </row>
    <row r="1993" spans="1:2">
      <c r="A1993" s="602"/>
      <c r="B1993" s="602"/>
    </row>
    <row r="1994" spans="1:2">
      <c r="A1994" s="602"/>
      <c r="B1994" s="602"/>
    </row>
    <row r="1995" spans="1:2">
      <c r="A1995" s="602"/>
      <c r="B1995" s="602"/>
    </row>
    <row r="1996" spans="1:2">
      <c r="A1996" s="602"/>
      <c r="B1996" s="602"/>
    </row>
    <row r="1997" spans="1:2">
      <c r="A1997" s="602"/>
      <c r="B1997" s="602"/>
    </row>
    <row r="1998" spans="1:2">
      <c r="A1998" s="602"/>
      <c r="B1998" s="602"/>
    </row>
    <row r="1999" spans="1:2">
      <c r="A1999" s="602"/>
      <c r="B1999" s="602"/>
    </row>
    <row r="2000" spans="1:2">
      <c r="A2000" s="602"/>
      <c r="B2000" s="602"/>
    </row>
    <row r="2001" spans="1:2">
      <c r="A2001" s="602"/>
      <c r="B2001" s="602"/>
    </row>
    <row r="2002" spans="1:2">
      <c r="A2002" s="602"/>
      <c r="B2002" s="602"/>
    </row>
    <row r="2003" spans="1:2">
      <c r="A2003" s="602"/>
      <c r="B2003" s="602"/>
    </row>
    <row r="2004" spans="1:2">
      <c r="A2004" s="602"/>
      <c r="B2004" s="602"/>
    </row>
    <row r="2005" spans="1:2">
      <c r="A2005" s="602"/>
      <c r="B2005" s="602"/>
    </row>
    <row r="2006" spans="1:2">
      <c r="A2006" s="602"/>
      <c r="B2006" s="602"/>
    </row>
    <row r="2007" spans="1:2">
      <c r="A2007" s="602"/>
      <c r="B2007" s="602"/>
    </row>
    <row r="2008" spans="1:2">
      <c r="A2008" s="602"/>
      <c r="B2008" s="602"/>
    </row>
    <row r="2009" spans="1:2">
      <c r="A2009" s="602"/>
      <c r="B2009" s="602"/>
    </row>
    <row r="2010" spans="1:2">
      <c r="A2010" s="602"/>
      <c r="B2010" s="602"/>
    </row>
    <row r="2011" spans="1:2">
      <c r="A2011" s="602"/>
      <c r="B2011" s="602"/>
    </row>
    <row r="2012" spans="1:2">
      <c r="A2012" s="602"/>
      <c r="B2012" s="602"/>
    </row>
    <row r="2013" spans="1:2">
      <c r="A2013" s="602"/>
      <c r="B2013" s="602"/>
    </row>
    <row r="2014" spans="1:2">
      <c r="A2014" s="602"/>
      <c r="B2014" s="602"/>
    </row>
    <row r="2015" spans="1:2">
      <c r="A2015" s="602"/>
      <c r="B2015" s="602"/>
    </row>
    <row r="2016" spans="1:2">
      <c r="A2016" s="602"/>
      <c r="B2016" s="602"/>
    </row>
    <row r="2017" spans="1:2">
      <c r="A2017" s="602"/>
      <c r="B2017" s="602"/>
    </row>
    <row r="2018" spans="1:2">
      <c r="A2018" s="602"/>
      <c r="B2018" s="602"/>
    </row>
    <row r="2019" spans="1:2">
      <c r="A2019" s="602"/>
      <c r="B2019" s="602"/>
    </row>
    <row r="2020" spans="1:2">
      <c r="A2020" s="602"/>
      <c r="B2020" s="602"/>
    </row>
    <row r="2021" spans="1:2">
      <c r="A2021" s="602"/>
      <c r="B2021" s="602"/>
    </row>
    <row r="2022" spans="1:2">
      <c r="A2022" s="602"/>
      <c r="B2022" s="602"/>
    </row>
    <row r="2023" spans="1:2">
      <c r="A2023" s="602"/>
      <c r="B2023" s="602"/>
    </row>
    <row r="2024" spans="1:2">
      <c r="A2024" s="602"/>
      <c r="B2024" s="602"/>
    </row>
    <row r="2025" spans="1:2">
      <c r="A2025" s="602"/>
      <c r="B2025" s="602"/>
    </row>
    <row r="2026" spans="1:2">
      <c r="A2026" s="602"/>
      <c r="B2026" s="602"/>
    </row>
    <row r="2027" spans="1:2">
      <c r="A2027" s="602"/>
      <c r="B2027" s="602"/>
    </row>
    <row r="2028" spans="1:2">
      <c r="A2028" s="602"/>
      <c r="B2028" s="602"/>
    </row>
    <row r="2029" spans="1:2">
      <c r="A2029" s="602"/>
      <c r="B2029" s="602"/>
    </row>
    <row r="2030" spans="1:2">
      <c r="A2030" s="602"/>
      <c r="B2030" s="602"/>
    </row>
    <row r="2031" spans="1:2">
      <c r="A2031" s="602"/>
      <c r="B2031" s="602"/>
    </row>
    <row r="2032" spans="1:2">
      <c r="A2032" s="602"/>
      <c r="B2032" s="602"/>
    </row>
    <row r="2033" spans="1:2">
      <c r="A2033" s="602"/>
      <c r="B2033" s="602"/>
    </row>
    <row r="2034" spans="1:2">
      <c r="A2034" s="602"/>
      <c r="B2034" s="602"/>
    </row>
    <row r="2035" spans="1:2">
      <c r="A2035" s="602"/>
      <c r="B2035" s="602"/>
    </row>
    <row r="2036" spans="1:2">
      <c r="A2036" s="602"/>
      <c r="B2036" s="602"/>
    </row>
    <row r="2037" spans="1:2">
      <c r="A2037" s="602"/>
      <c r="B2037" s="602"/>
    </row>
    <row r="2038" spans="1:2">
      <c r="A2038" s="602"/>
      <c r="B2038" s="602"/>
    </row>
    <row r="2039" spans="1:2">
      <c r="A2039" s="602"/>
      <c r="B2039" s="602"/>
    </row>
    <row r="2040" spans="1:2">
      <c r="A2040" s="602"/>
      <c r="B2040" s="602"/>
    </row>
    <row r="2041" spans="1:2">
      <c r="A2041" s="602"/>
      <c r="B2041" s="602"/>
    </row>
    <row r="2042" spans="1:2">
      <c r="A2042" s="602"/>
      <c r="B2042" s="602"/>
    </row>
    <row r="2043" spans="1:2">
      <c r="A2043" s="602"/>
      <c r="B2043" s="602"/>
    </row>
    <row r="2044" spans="1:2">
      <c r="A2044" s="602"/>
      <c r="B2044" s="602"/>
    </row>
    <row r="2045" spans="1:2">
      <c r="A2045" s="602"/>
      <c r="B2045" s="602"/>
    </row>
    <row r="2046" spans="1:2">
      <c r="A2046" s="602"/>
      <c r="B2046" s="602"/>
    </row>
    <row r="2047" spans="1:2">
      <c r="A2047" s="602"/>
      <c r="B2047" s="602"/>
    </row>
    <row r="2048" spans="1:2">
      <c r="A2048" s="602"/>
      <c r="B2048" s="602"/>
    </row>
    <row r="2049" spans="1:2">
      <c r="A2049" s="602"/>
      <c r="B2049" s="602"/>
    </row>
    <row r="2050" spans="1:2">
      <c r="A2050" s="602"/>
      <c r="B2050" s="602"/>
    </row>
    <row r="2051" spans="1:2">
      <c r="A2051" s="602"/>
      <c r="B2051" s="602"/>
    </row>
    <row r="2052" spans="1:2">
      <c r="A2052" s="602"/>
      <c r="B2052" s="602"/>
    </row>
    <row r="2053" spans="1:2">
      <c r="A2053" s="602"/>
      <c r="B2053" s="602"/>
    </row>
    <row r="2054" spans="1:2">
      <c r="A2054" s="602"/>
      <c r="B2054" s="602"/>
    </row>
    <row r="2055" spans="1:2">
      <c r="A2055" s="602"/>
      <c r="B2055" s="602"/>
    </row>
    <row r="2056" spans="1:2">
      <c r="A2056" s="602"/>
      <c r="B2056" s="602"/>
    </row>
    <row r="2057" spans="1:2">
      <c r="A2057" s="602"/>
      <c r="B2057" s="602"/>
    </row>
    <row r="2058" spans="1:2">
      <c r="A2058" s="602"/>
      <c r="B2058" s="602"/>
    </row>
    <row r="2059" spans="1:2">
      <c r="A2059" s="602"/>
      <c r="B2059" s="602"/>
    </row>
    <row r="2060" spans="1:2">
      <c r="A2060" s="602"/>
      <c r="B2060" s="602"/>
    </row>
    <row r="2061" spans="1:2">
      <c r="A2061" s="602"/>
      <c r="B2061" s="602"/>
    </row>
    <row r="2062" spans="1:2">
      <c r="A2062" s="602"/>
      <c r="B2062" s="602"/>
    </row>
    <row r="2063" spans="1:2">
      <c r="A2063" s="602"/>
      <c r="B2063" s="602"/>
    </row>
    <row r="2064" spans="1:2">
      <c r="A2064" s="602"/>
      <c r="B2064" s="602"/>
    </row>
    <row r="2065" spans="1:2">
      <c r="A2065" s="602"/>
      <c r="B2065" s="602"/>
    </row>
    <row r="2066" spans="1:2">
      <c r="A2066" s="602"/>
      <c r="B2066" s="602"/>
    </row>
    <row r="2067" spans="1:2">
      <c r="A2067" s="602"/>
      <c r="B2067" s="602"/>
    </row>
    <row r="2068" spans="1:2">
      <c r="A2068" s="602"/>
      <c r="B2068" s="602"/>
    </row>
    <row r="2069" spans="1:2">
      <c r="A2069" s="602"/>
      <c r="B2069" s="602"/>
    </row>
    <row r="2070" spans="1:2">
      <c r="A2070" s="602"/>
      <c r="B2070" s="602"/>
    </row>
    <row r="2071" spans="1:2">
      <c r="A2071" s="602"/>
      <c r="B2071" s="602"/>
    </row>
    <row r="2072" spans="1:2">
      <c r="A2072" s="602"/>
      <c r="B2072" s="602"/>
    </row>
    <row r="2073" spans="1:2">
      <c r="A2073" s="602"/>
      <c r="B2073" s="602"/>
    </row>
    <row r="2074" spans="1:2">
      <c r="A2074" s="602"/>
      <c r="B2074" s="602"/>
    </row>
    <row r="2075" spans="1:2">
      <c r="A2075" s="602"/>
      <c r="B2075" s="602"/>
    </row>
    <row r="2076" spans="1:2">
      <c r="A2076" s="602"/>
      <c r="B2076" s="602"/>
    </row>
    <row r="2077" spans="1:2">
      <c r="A2077" s="602"/>
      <c r="B2077" s="602"/>
    </row>
    <row r="2078" spans="1:2">
      <c r="A2078" s="602"/>
      <c r="B2078" s="602"/>
    </row>
    <row r="2079" spans="1:2">
      <c r="A2079" s="602"/>
      <c r="B2079" s="602"/>
    </row>
    <row r="2080" spans="1:2">
      <c r="A2080" s="602"/>
      <c r="B2080" s="602"/>
    </row>
    <row r="2081" spans="1:2">
      <c r="A2081" s="602"/>
      <c r="B2081" s="602"/>
    </row>
    <row r="2082" spans="1:2">
      <c r="A2082" s="602"/>
      <c r="B2082" s="602"/>
    </row>
    <row r="2083" spans="1:2">
      <c r="A2083" s="602"/>
      <c r="B2083" s="602"/>
    </row>
    <row r="2084" spans="1:2">
      <c r="A2084" s="602"/>
      <c r="B2084" s="602"/>
    </row>
    <row r="2085" spans="1:2">
      <c r="A2085" s="602"/>
      <c r="B2085" s="602"/>
    </row>
    <row r="2086" spans="1:2">
      <c r="A2086" s="602"/>
      <c r="B2086" s="602"/>
    </row>
    <row r="2087" spans="1:2">
      <c r="A2087" s="602"/>
      <c r="B2087" s="602"/>
    </row>
    <row r="2088" spans="1:2">
      <c r="A2088" s="602"/>
      <c r="B2088" s="602"/>
    </row>
    <row r="2089" spans="1:2">
      <c r="A2089" s="602"/>
      <c r="B2089" s="602"/>
    </row>
    <row r="2090" spans="1:2">
      <c r="A2090" s="602"/>
      <c r="B2090" s="602"/>
    </row>
    <row r="2091" spans="1:2">
      <c r="A2091" s="602"/>
      <c r="B2091" s="602"/>
    </row>
    <row r="2092" spans="1:2">
      <c r="A2092" s="602"/>
      <c r="B2092" s="602"/>
    </row>
    <row r="2093" spans="1:2">
      <c r="A2093" s="602"/>
      <c r="B2093" s="602"/>
    </row>
    <row r="2094" spans="1:2">
      <c r="A2094" s="602"/>
      <c r="B2094" s="602"/>
    </row>
    <row r="2095" spans="1:2">
      <c r="A2095" s="602"/>
      <c r="B2095" s="602"/>
    </row>
    <row r="2096" spans="1:2">
      <c r="A2096" s="602"/>
      <c r="B2096" s="602"/>
    </row>
    <row r="2097" spans="1:2">
      <c r="A2097" s="602"/>
      <c r="B2097" s="602"/>
    </row>
    <row r="2098" spans="1:2">
      <c r="A2098" s="602"/>
      <c r="B2098" s="602"/>
    </row>
    <row r="2099" spans="1:2">
      <c r="A2099" s="602"/>
      <c r="B2099" s="602"/>
    </row>
    <row r="2100" spans="1:2">
      <c r="A2100" s="602"/>
      <c r="B2100" s="602"/>
    </row>
    <row r="2101" spans="1:2">
      <c r="A2101" s="602"/>
      <c r="B2101" s="602"/>
    </row>
    <row r="2102" spans="1:2">
      <c r="A2102" s="602"/>
      <c r="B2102" s="602"/>
    </row>
    <row r="2103" spans="1:2">
      <c r="A2103" s="602"/>
      <c r="B2103" s="602"/>
    </row>
    <row r="2104" spans="1:2">
      <c r="A2104" s="602"/>
      <c r="B2104" s="602"/>
    </row>
    <row r="2105" spans="1:2">
      <c r="A2105" s="602"/>
      <c r="B2105" s="602"/>
    </row>
    <row r="2106" spans="1:2">
      <c r="A2106" s="602"/>
      <c r="B2106" s="602"/>
    </row>
    <row r="2107" spans="1:2">
      <c r="A2107" s="602"/>
      <c r="B2107" s="602"/>
    </row>
    <row r="2108" spans="1:2">
      <c r="A2108" s="602"/>
      <c r="B2108" s="602"/>
    </row>
    <row r="2109" spans="1:2">
      <c r="A2109" s="602"/>
      <c r="B2109" s="602"/>
    </row>
    <row r="2110" spans="1:2">
      <c r="A2110" s="602"/>
      <c r="B2110" s="602"/>
    </row>
    <row r="2111" spans="1:2">
      <c r="A2111" s="602"/>
      <c r="B2111" s="602"/>
    </row>
    <row r="2112" spans="1:2">
      <c r="A2112" s="602"/>
      <c r="B2112" s="602"/>
    </row>
    <row r="2113" spans="1:2">
      <c r="A2113" s="602"/>
      <c r="B2113" s="602"/>
    </row>
    <row r="2114" spans="1:2">
      <c r="A2114" s="602"/>
      <c r="B2114" s="602"/>
    </row>
    <row r="2115" spans="1:2">
      <c r="A2115" s="602"/>
      <c r="B2115" s="602"/>
    </row>
    <row r="2116" spans="1:2">
      <c r="A2116" s="602"/>
      <c r="B2116" s="602"/>
    </row>
    <row r="2117" spans="1:2">
      <c r="A2117" s="602"/>
      <c r="B2117" s="602"/>
    </row>
    <row r="2118" spans="1:2">
      <c r="A2118" s="602"/>
      <c r="B2118" s="602"/>
    </row>
    <row r="2119" spans="1:2">
      <c r="A2119" s="602"/>
      <c r="B2119" s="602"/>
    </row>
    <row r="2120" spans="1:2">
      <c r="A2120" s="602"/>
      <c r="B2120" s="602"/>
    </row>
    <row r="2121" spans="1:2">
      <c r="A2121" s="602"/>
      <c r="B2121" s="602"/>
    </row>
    <row r="2122" spans="1:2">
      <c r="A2122" s="602"/>
      <c r="B2122" s="602"/>
    </row>
    <row r="2123" spans="1:2">
      <c r="A2123" s="602"/>
      <c r="B2123" s="602"/>
    </row>
    <row r="2124" spans="1:2">
      <c r="A2124" s="602"/>
      <c r="B2124" s="602"/>
    </row>
    <row r="2125" spans="1:2">
      <c r="A2125" s="602"/>
      <c r="B2125" s="602"/>
    </row>
    <row r="2126" spans="1:2">
      <c r="A2126" s="602"/>
      <c r="B2126" s="602"/>
    </row>
    <row r="2127" spans="1:2">
      <c r="A2127" s="602"/>
      <c r="B2127" s="602"/>
    </row>
    <row r="2128" spans="1:2">
      <c r="A2128" s="602"/>
      <c r="B2128" s="602"/>
    </row>
    <row r="2129" spans="1:2">
      <c r="A2129" s="602"/>
      <c r="B2129" s="602"/>
    </row>
    <row r="2130" spans="1:2">
      <c r="A2130" s="602"/>
      <c r="B2130" s="602"/>
    </row>
    <row r="2131" spans="1:2">
      <c r="A2131" s="602"/>
      <c r="B2131" s="602"/>
    </row>
    <row r="2132" spans="1:2">
      <c r="A2132" s="602"/>
      <c r="B2132" s="602"/>
    </row>
    <row r="2133" spans="1:2">
      <c r="A2133" s="602"/>
      <c r="B2133" s="602"/>
    </row>
    <row r="2134" spans="1:2">
      <c r="A2134" s="602"/>
      <c r="B2134" s="602"/>
    </row>
    <row r="2135" spans="1:2">
      <c r="A2135" s="602"/>
      <c r="B2135" s="602"/>
    </row>
    <row r="2136" spans="1:2">
      <c r="A2136" s="602"/>
      <c r="B2136" s="602"/>
    </row>
    <row r="2137" spans="1:2">
      <c r="A2137" s="602"/>
      <c r="B2137" s="602"/>
    </row>
    <row r="2138" spans="1:2">
      <c r="A2138" s="602"/>
      <c r="B2138" s="602"/>
    </row>
    <row r="2139" spans="1:2">
      <c r="A2139" s="602"/>
      <c r="B2139" s="602"/>
    </row>
    <row r="2140" spans="1:2">
      <c r="A2140" s="602"/>
      <c r="B2140" s="602"/>
    </row>
    <row r="2141" spans="1:2">
      <c r="A2141" s="602"/>
      <c r="B2141" s="602"/>
    </row>
    <row r="2142" spans="1:2">
      <c r="A2142" s="602"/>
      <c r="B2142" s="602"/>
    </row>
    <row r="2143" spans="1:2">
      <c r="A2143" s="602"/>
      <c r="B2143" s="602"/>
    </row>
    <row r="2144" spans="1:2">
      <c r="A2144" s="602"/>
      <c r="B2144" s="602"/>
    </row>
    <row r="2145" spans="1:2">
      <c r="A2145" s="602"/>
      <c r="B2145" s="602"/>
    </row>
    <row r="2146" spans="1:2">
      <c r="A2146" s="602"/>
      <c r="B2146" s="602"/>
    </row>
    <row r="2147" spans="1:2">
      <c r="A2147" s="602"/>
      <c r="B2147" s="602"/>
    </row>
    <row r="2148" spans="1:2">
      <c r="A2148" s="602"/>
      <c r="B2148" s="602"/>
    </row>
    <row r="2149" spans="1:2">
      <c r="A2149" s="602"/>
      <c r="B2149" s="602"/>
    </row>
    <row r="2150" spans="1:2">
      <c r="A2150" s="602"/>
      <c r="B2150" s="602"/>
    </row>
    <row r="2151" spans="1:2">
      <c r="A2151" s="602"/>
      <c r="B2151" s="602"/>
    </row>
    <row r="2152" spans="1:2">
      <c r="A2152" s="602"/>
      <c r="B2152" s="602"/>
    </row>
    <row r="2153" spans="1:2">
      <c r="A2153" s="602"/>
      <c r="B2153" s="602"/>
    </row>
    <row r="2154" spans="1:2">
      <c r="A2154" s="602"/>
      <c r="B2154" s="602"/>
    </row>
    <row r="2155" spans="1:2">
      <c r="A2155" s="602"/>
      <c r="B2155" s="602"/>
    </row>
    <row r="2156" spans="1:2">
      <c r="A2156" s="602"/>
      <c r="B2156" s="602"/>
    </row>
    <row r="2157" spans="1:2">
      <c r="A2157" s="602"/>
      <c r="B2157" s="602"/>
    </row>
    <row r="2158" spans="1:2">
      <c r="A2158" s="602"/>
      <c r="B2158" s="602"/>
    </row>
    <row r="2159" spans="1:2">
      <c r="A2159" s="602"/>
      <c r="B2159" s="602"/>
    </row>
    <row r="2160" spans="1:2">
      <c r="A2160" s="602"/>
      <c r="B2160" s="602"/>
    </row>
    <row r="2161" spans="1:2">
      <c r="A2161" s="602"/>
      <c r="B2161" s="602"/>
    </row>
    <row r="2162" spans="1:2">
      <c r="A2162" s="602"/>
      <c r="B2162" s="602"/>
    </row>
    <row r="2163" spans="1:2">
      <c r="A2163" s="602"/>
      <c r="B2163" s="602"/>
    </row>
    <row r="2164" spans="1:2">
      <c r="A2164" s="602"/>
      <c r="B2164" s="602"/>
    </row>
    <row r="2165" spans="1:2">
      <c r="A2165" s="602"/>
      <c r="B2165" s="602"/>
    </row>
    <row r="2166" spans="1:2">
      <c r="A2166" s="602"/>
      <c r="B2166" s="602"/>
    </row>
    <row r="2167" spans="1:2">
      <c r="A2167" s="602"/>
      <c r="B2167" s="602"/>
    </row>
    <row r="2168" spans="1:2">
      <c r="A2168" s="602"/>
      <c r="B2168" s="602"/>
    </row>
    <row r="2169" spans="1:2">
      <c r="A2169" s="602"/>
      <c r="B2169" s="602"/>
    </row>
    <row r="2170" spans="1:2">
      <c r="A2170" s="602"/>
      <c r="B2170" s="602"/>
    </row>
    <row r="2171" spans="1:2">
      <c r="A2171" s="602"/>
      <c r="B2171" s="602"/>
    </row>
    <row r="2172" spans="1:2">
      <c r="A2172" s="602"/>
      <c r="B2172" s="602"/>
    </row>
    <row r="2173" spans="1:2">
      <c r="A2173" s="602"/>
      <c r="B2173" s="602"/>
    </row>
    <row r="2174" spans="1:2">
      <c r="A2174" s="602"/>
      <c r="B2174" s="602"/>
    </row>
    <row r="2175" spans="1:2">
      <c r="A2175" s="602"/>
      <c r="B2175" s="602"/>
    </row>
    <row r="2176" spans="1:2">
      <c r="A2176" s="602"/>
      <c r="B2176" s="602"/>
    </row>
    <row r="2177" spans="1:2">
      <c r="A2177" s="602"/>
      <c r="B2177" s="602"/>
    </row>
    <row r="2178" spans="1:2">
      <c r="A2178" s="602"/>
      <c r="B2178" s="602"/>
    </row>
    <row r="2179" spans="1:2">
      <c r="A2179" s="602"/>
      <c r="B2179" s="602"/>
    </row>
    <row r="2180" spans="1:2">
      <c r="A2180" s="602"/>
      <c r="B2180" s="602"/>
    </row>
    <row r="2181" spans="1:2">
      <c r="A2181" s="602"/>
      <c r="B2181" s="602"/>
    </row>
    <row r="2182" spans="1:2">
      <c r="A2182" s="602"/>
      <c r="B2182" s="602"/>
    </row>
    <row r="2183" spans="1:2">
      <c r="A2183" s="602"/>
      <c r="B2183" s="602"/>
    </row>
    <row r="2184" spans="1:2">
      <c r="A2184" s="602"/>
      <c r="B2184" s="602"/>
    </row>
    <row r="2185" spans="1:2">
      <c r="A2185" s="602"/>
      <c r="B2185" s="602"/>
    </row>
    <row r="2186" spans="1:2">
      <c r="A2186" s="602"/>
      <c r="B2186" s="602"/>
    </row>
    <row r="2187" spans="1:2">
      <c r="A2187" s="602"/>
      <c r="B2187" s="602"/>
    </row>
    <row r="2188" spans="1:2">
      <c r="A2188" s="602"/>
      <c r="B2188" s="602"/>
    </row>
    <row r="2189" spans="1:2">
      <c r="A2189" s="602"/>
      <c r="B2189" s="602"/>
    </row>
    <row r="2190" spans="1:2">
      <c r="A2190" s="602"/>
      <c r="B2190" s="602"/>
    </row>
    <row r="2191" spans="1:2">
      <c r="A2191" s="602"/>
      <c r="B2191" s="602"/>
    </row>
    <row r="2192" spans="1:2">
      <c r="A2192" s="602"/>
      <c r="B2192" s="602"/>
    </row>
    <row r="2193" spans="1:2">
      <c r="A2193" s="602"/>
      <c r="B2193" s="602"/>
    </row>
    <row r="2194" spans="1:2">
      <c r="A2194" s="602"/>
      <c r="B2194" s="602"/>
    </row>
    <row r="2195" spans="1:2">
      <c r="A2195" s="602"/>
      <c r="B2195" s="602"/>
    </row>
    <row r="2196" spans="1:2">
      <c r="A2196" s="602"/>
      <c r="B2196" s="602"/>
    </row>
    <row r="2197" spans="1:2">
      <c r="A2197" s="602"/>
      <c r="B2197" s="602"/>
    </row>
    <row r="2198" spans="1:2">
      <c r="A2198" s="602"/>
      <c r="B2198" s="602"/>
    </row>
    <row r="2199" spans="1:2">
      <c r="A2199" s="602"/>
      <c r="B2199" s="602"/>
    </row>
    <row r="2200" spans="1:2">
      <c r="A2200" s="602"/>
      <c r="B2200" s="602"/>
    </row>
    <row r="2201" spans="1:2">
      <c r="A2201" s="602"/>
      <c r="B2201" s="602"/>
    </row>
    <row r="2202" spans="1:2">
      <c r="A2202" s="602"/>
      <c r="B2202" s="602"/>
    </row>
    <row r="2203" spans="1:2">
      <c r="A2203" s="602"/>
      <c r="B2203" s="602"/>
    </row>
    <row r="2204" spans="1:2">
      <c r="A2204" s="602"/>
      <c r="B2204" s="602"/>
    </row>
    <row r="2205" spans="1:2">
      <c r="A2205" s="602"/>
      <c r="B2205" s="602"/>
    </row>
    <row r="2206" spans="1:2">
      <c r="A2206" s="602"/>
      <c r="B2206" s="602"/>
    </row>
    <row r="2207" spans="1:2">
      <c r="A2207" s="602"/>
      <c r="B2207" s="602"/>
    </row>
    <row r="2208" spans="1:2">
      <c r="A2208" s="602"/>
      <c r="B2208" s="602"/>
    </row>
    <row r="2209" spans="1:2">
      <c r="A2209" s="602"/>
      <c r="B2209" s="602"/>
    </row>
    <row r="2210" spans="1:2">
      <c r="A2210" s="602"/>
      <c r="B2210" s="602"/>
    </row>
    <row r="2211" spans="1:2">
      <c r="A2211" s="602"/>
      <c r="B2211" s="602"/>
    </row>
    <row r="2212" spans="1:2">
      <c r="A2212" s="602"/>
      <c r="B2212" s="602"/>
    </row>
    <row r="2213" spans="1:2">
      <c r="A2213" s="602"/>
      <c r="B2213" s="602"/>
    </row>
    <row r="2214" spans="1:2">
      <c r="A2214" s="602"/>
      <c r="B2214" s="602"/>
    </row>
    <row r="2215" spans="1:2">
      <c r="A2215" s="602"/>
      <c r="B2215" s="602"/>
    </row>
    <row r="2216" spans="1:2">
      <c r="A2216" s="602"/>
      <c r="B2216" s="602"/>
    </row>
    <row r="2217" spans="1:2">
      <c r="A2217" s="602"/>
      <c r="B2217" s="602"/>
    </row>
    <row r="2218" spans="1:2">
      <c r="A2218" s="602"/>
      <c r="B2218" s="602"/>
    </row>
    <row r="2219" spans="1:2">
      <c r="A2219" s="602"/>
      <c r="B2219" s="602"/>
    </row>
    <row r="2220" spans="1:2">
      <c r="A2220" s="602"/>
      <c r="B2220" s="602"/>
    </row>
    <row r="2221" spans="1:2">
      <c r="A2221" s="602"/>
      <c r="B2221" s="602"/>
    </row>
    <row r="2222" spans="1:2">
      <c r="A2222" s="602"/>
      <c r="B2222" s="602"/>
    </row>
    <row r="2223" spans="1:2">
      <c r="A2223" s="602"/>
      <c r="B2223" s="602"/>
    </row>
    <row r="2224" spans="1:2">
      <c r="A2224" s="602"/>
      <c r="B2224" s="602"/>
    </row>
    <row r="2225" spans="1:2">
      <c r="A2225" s="602"/>
      <c r="B2225" s="602"/>
    </row>
    <row r="2226" spans="1:2">
      <c r="A2226" s="602"/>
      <c r="B2226" s="602"/>
    </row>
    <row r="2227" spans="1:2">
      <c r="A2227" s="602"/>
      <c r="B2227" s="602"/>
    </row>
    <row r="2228" spans="1:2">
      <c r="A2228" s="602"/>
      <c r="B2228" s="602"/>
    </row>
    <row r="2229" spans="1:2">
      <c r="A2229" s="602"/>
      <c r="B2229" s="602"/>
    </row>
    <row r="2230" spans="1:2">
      <c r="A2230" s="602"/>
      <c r="B2230" s="602"/>
    </row>
    <row r="2231" spans="1:2">
      <c r="A2231" s="602"/>
      <c r="B2231" s="602"/>
    </row>
    <row r="2232" spans="1:2">
      <c r="A2232" s="602"/>
      <c r="B2232" s="602"/>
    </row>
    <row r="2233" spans="1:2">
      <c r="A2233" s="602"/>
      <c r="B2233" s="602"/>
    </row>
    <row r="2234" spans="1:2">
      <c r="A2234" s="602"/>
      <c r="B2234" s="602"/>
    </row>
    <row r="2235" spans="1:2">
      <c r="A2235" s="602"/>
      <c r="B2235" s="602"/>
    </row>
    <row r="2236" spans="1:2">
      <c r="A2236" s="602"/>
      <c r="B2236" s="602"/>
    </row>
    <row r="2237" spans="1:2">
      <c r="A2237" s="602"/>
      <c r="B2237" s="602"/>
    </row>
    <row r="2238" spans="1:2">
      <c r="A2238" s="602"/>
      <c r="B2238" s="602"/>
    </row>
    <row r="2239" spans="1:2">
      <c r="A2239" s="602"/>
      <c r="B2239" s="602"/>
    </row>
    <row r="2240" spans="1:2">
      <c r="A2240" s="602"/>
      <c r="B2240" s="602"/>
    </row>
    <row r="2241" spans="1:2">
      <c r="A2241" s="602"/>
      <c r="B2241" s="602"/>
    </row>
    <row r="2242" spans="1:2">
      <c r="A2242" s="602"/>
      <c r="B2242" s="602"/>
    </row>
    <row r="2243" spans="1:2">
      <c r="A2243" s="602"/>
      <c r="B2243" s="602"/>
    </row>
    <row r="2244" spans="1:2">
      <c r="A2244" s="602"/>
      <c r="B2244" s="602"/>
    </row>
    <row r="2245" spans="1:2">
      <c r="A2245" s="602"/>
      <c r="B2245" s="602"/>
    </row>
    <row r="2246" spans="1:2">
      <c r="A2246" s="602"/>
      <c r="B2246" s="602"/>
    </row>
    <row r="2247" spans="1:2">
      <c r="A2247" s="602"/>
      <c r="B2247" s="602"/>
    </row>
    <row r="2248" spans="1:2">
      <c r="A2248" s="602"/>
      <c r="B2248" s="602"/>
    </row>
    <row r="2249" spans="1:2">
      <c r="A2249" s="602"/>
      <c r="B2249" s="602"/>
    </row>
    <row r="2250" spans="1:2">
      <c r="A2250" s="602"/>
      <c r="B2250" s="602"/>
    </row>
    <row r="2251" spans="1:2">
      <c r="A2251" s="602"/>
      <c r="B2251" s="602"/>
    </row>
    <row r="2252" spans="1:2">
      <c r="A2252" s="602"/>
      <c r="B2252" s="602"/>
    </row>
    <row r="2253" spans="1:2">
      <c r="A2253" s="602"/>
      <c r="B2253" s="602"/>
    </row>
    <row r="2254" spans="1:2">
      <c r="A2254" s="602"/>
      <c r="B2254" s="602"/>
    </row>
    <row r="2255" spans="1:2">
      <c r="A2255" s="602"/>
      <c r="B2255" s="602"/>
    </row>
    <row r="2256" spans="1:2">
      <c r="A2256" s="602"/>
      <c r="B2256" s="602"/>
    </row>
    <row r="2257" spans="1:2">
      <c r="A2257" s="602"/>
      <c r="B2257" s="602"/>
    </row>
    <row r="2258" spans="1:2">
      <c r="A2258" s="602"/>
      <c r="B2258" s="602"/>
    </row>
    <row r="2259" spans="1:2">
      <c r="A2259" s="602"/>
      <c r="B2259" s="602"/>
    </row>
    <row r="2260" spans="1:2">
      <c r="A2260" s="602"/>
      <c r="B2260" s="602"/>
    </row>
    <row r="2261" spans="1:2">
      <c r="A2261" s="602"/>
      <c r="B2261" s="602"/>
    </row>
    <row r="2262" spans="1:2">
      <c r="A2262" s="602"/>
      <c r="B2262" s="602"/>
    </row>
    <row r="2263" spans="1:2">
      <c r="A2263" s="602"/>
      <c r="B2263" s="602"/>
    </row>
    <row r="2264" spans="1:2">
      <c r="A2264" s="602"/>
      <c r="B2264" s="602"/>
    </row>
    <row r="2265" spans="1:2">
      <c r="A2265" s="602"/>
      <c r="B2265" s="602"/>
    </row>
    <row r="2266" spans="1:2">
      <c r="A2266" s="602"/>
      <c r="B2266" s="602"/>
    </row>
    <row r="2267" spans="1:2">
      <c r="A2267" s="602"/>
      <c r="B2267" s="602"/>
    </row>
    <row r="2268" spans="1:2">
      <c r="A2268" s="602"/>
      <c r="B2268" s="602"/>
    </row>
    <row r="2269" spans="1:2">
      <c r="A2269" s="602"/>
      <c r="B2269" s="602"/>
    </row>
    <row r="2270" spans="1:2">
      <c r="A2270" s="602"/>
      <c r="B2270" s="602"/>
    </row>
    <row r="2271" spans="1:2">
      <c r="A2271" s="602"/>
      <c r="B2271" s="602"/>
    </row>
    <row r="2272" spans="1:2">
      <c r="A2272" s="602"/>
      <c r="B2272" s="602"/>
    </row>
    <row r="2273" spans="1:2">
      <c r="A2273" s="602"/>
      <c r="B2273" s="602"/>
    </row>
    <row r="2274" spans="1:2">
      <c r="A2274" s="602"/>
      <c r="B2274" s="602"/>
    </row>
    <row r="2275" spans="1:2">
      <c r="A2275" s="602"/>
      <c r="B2275" s="602"/>
    </row>
    <row r="2276" spans="1:2">
      <c r="A2276" s="602"/>
      <c r="B2276" s="602"/>
    </row>
    <row r="2277" spans="1:2">
      <c r="A2277" s="602"/>
      <c r="B2277" s="602"/>
    </row>
    <row r="2278" spans="1:2">
      <c r="A2278" s="602"/>
      <c r="B2278" s="602"/>
    </row>
    <row r="2279" spans="1:2">
      <c r="A2279" s="602"/>
      <c r="B2279" s="602"/>
    </row>
    <row r="2280" spans="1:2">
      <c r="A2280" s="602"/>
      <c r="B2280" s="602"/>
    </row>
    <row r="2281" spans="1:2">
      <c r="A2281" s="602"/>
      <c r="B2281" s="602"/>
    </row>
    <row r="2282" spans="1:2">
      <c r="A2282" s="602"/>
      <c r="B2282" s="602"/>
    </row>
    <row r="2283" spans="1:2">
      <c r="A2283" s="602"/>
      <c r="B2283" s="602"/>
    </row>
    <row r="2284" spans="1:2">
      <c r="A2284" s="602"/>
      <c r="B2284" s="602"/>
    </row>
    <row r="2285" spans="1:2">
      <c r="A2285" s="602"/>
      <c r="B2285" s="602"/>
    </row>
    <row r="2286" spans="1:2">
      <c r="A2286" s="602"/>
      <c r="B2286" s="602"/>
    </row>
    <row r="2287" spans="1:2">
      <c r="A2287" s="602"/>
      <c r="B2287" s="602"/>
    </row>
    <row r="2288" spans="1:2">
      <c r="A2288" s="602"/>
      <c r="B2288" s="602"/>
    </row>
    <row r="2289" spans="1:2">
      <c r="A2289" s="602"/>
      <c r="B2289" s="602"/>
    </row>
    <row r="2290" spans="1:2">
      <c r="A2290" s="602"/>
      <c r="B2290" s="602"/>
    </row>
    <row r="2291" spans="1:2">
      <c r="A2291" s="602"/>
      <c r="B2291" s="602"/>
    </row>
    <row r="2292" spans="1:2">
      <c r="A2292" s="602"/>
      <c r="B2292" s="602"/>
    </row>
    <row r="2293" spans="1:2">
      <c r="A2293" s="602"/>
      <c r="B2293" s="602"/>
    </row>
    <row r="2294" spans="1:2">
      <c r="A2294" s="602"/>
      <c r="B2294" s="602"/>
    </row>
    <row r="2295" spans="1:2">
      <c r="A2295" s="602"/>
      <c r="B2295" s="602"/>
    </row>
    <row r="2296" spans="1:2">
      <c r="A2296" s="602"/>
      <c r="B2296" s="602"/>
    </row>
    <row r="2297" spans="1:2">
      <c r="A2297" s="602"/>
      <c r="B2297" s="602"/>
    </row>
    <row r="2298" spans="1:2">
      <c r="A2298" s="602"/>
      <c r="B2298" s="602"/>
    </row>
    <row r="2299" spans="1:2">
      <c r="A2299" s="602"/>
      <c r="B2299" s="602"/>
    </row>
    <row r="2300" spans="1:2">
      <c r="A2300" s="602"/>
      <c r="B2300" s="602"/>
    </row>
    <row r="2301" spans="1:2">
      <c r="A2301" s="602"/>
      <c r="B2301" s="602"/>
    </row>
    <row r="2302" spans="1:2">
      <c r="A2302" s="602"/>
      <c r="B2302" s="602"/>
    </row>
    <row r="2303" spans="1:2">
      <c r="A2303" s="602"/>
      <c r="B2303" s="602"/>
    </row>
    <row r="2304" spans="1:2">
      <c r="A2304" s="602"/>
      <c r="B2304" s="602"/>
    </row>
    <row r="2305" spans="1:2">
      <c r="A2305" s="602"/>
      <c r="B2305" s="602"/>
    </row>
    <row r="2306" spans="1:2">
      <c r="A2306" s="602"/>
      <c r="B2306" s="602"/>
    </row>
    <row r="2307" spans="1:2">
      <c r="A2307" s="602"/>
      <c r="B2307" s="602"/>
    </row>
    <row r="2308" spans="1:2">
      <c r="A2308" s="602"/>
      <c r="B2308" s="602"/>
    </row>
    <row r="2309" spans="1:2">
      <c r="A2309" s="602"/>
      <c r="B2309" s="602"/>
    </row>
    <row r="2310" spans="1:2">
      <c r="A2310" s="602"/>
      <c r="B2310" s="602"/>
    </row>
    <row r="2311" spans="1:2">
      <c r="A2311" s="602"/>
      <c r="B2311" s="602"/>
    </row>
    <row r="2312" spans="1:2">
      <c r="A2312" s="602"/>
      <c r="B2312" s="602"/>
    </row>
    <row r="2313" spans="1:2">
      <c r="A2313" s="602"/>
      <c r="B2313" s="602"/>
    </row>
    <row r="2314" spans="1:2">
      <c r="A2314" s="602"/>
      <c r="B2314" s="602"/>
    </row>
    <row r="2315" spans="1:2">
      <c r="A2315" s="602"/>
      <c r="B2315" s="602"/>
    </row>
    <row r="2316" spans="1:2">
      <c r="A2316" s="602"/>
      <c r="B2316" s="602"/>
    </row>
    <row r="2317" spans="1:2">
      <c r="A2317" s="602"/>
      <c r="B2317" s="602"/>
    </row>
    <row r="2318" spans="1:2">
      <c r="A2318" s="602"/>
      <c r="B2318" s="602"/>
    </row>
    <row r="2319" spans="1:2">
      <c r="A2319" s="602"/>
      <c r="B2319" s="602"/>
    </row>
    <row r="2320" spans="1:2">
      <c r="A2320" s="602"/>
      <c r="B2320" s="602"/>
    </row>
    <row r="2321" spans="1:2">
      <c r="A2321" s="602"/>
      <c r="B2321" s="602"/>
    </row>
    <row r="2322" spans="1:2">
      <c r="A2322" s="602"/>
      <c r="B2322" s="602"/>
    </row>
    <row r="2323" spans="1:2">
      <c r="A2323" s="602"/>
      <c r="B2323" s="602"/>
    </row>
    <row r="2324" spans="1:2">
      <c r="A2324" s="602"/>
      <c r="B2324" s="602"/>
    </row>
    <row r="2325" spans="1:2">
      <c r="A2325" s="602"/>
      <c r="B2325" s="602"/>
    </row>
    <row r="2326" spans="1:2">
      <c r="A2326" s="602"/>
      <c r="B2326" s="602"/>
    </row>
    <row r="2327" spans="1:2">
      <c r="A2327" s="602"/>
      <c r="B2327" s="602"/>
    </row>
    <row r="2328" spans="1:2">
      <c r="A2328" s="602"/>
      <c r="B2328" s="602"/>
    </row>
    <row r="2329" spans="1:2">
      <c r="A2329" s="602"/>
      <c r="B2329" s="602"/>
    </row>
    <row r="2330" spans="1:2">
      <c r="A2330" s="602"/>
      <c r="B2330" s="602"/>
    </row>
    <row r="2331" spans="1:2">
      <c r="A2331" s="602"/>
      <c r="B2331" s="602"/>
    </row>
    <row r="2332" spans="1:2">
      <c r="A2332" s="602"/>
      <c r="B2332" s="602"/>
    </row>
    <row r="2333" spans="1:2">
      <c r="A2333" s="602"/>
      <c r="B2333" s="602"/>
    </row>
    <row r="2334" spans="1:2">
      <c r="A2334" s="602"/>
      <c r="B2334" s="602"/>
    </row>
    <row r="2335" spans="1:2">
      <c r="A2335" s="602"/>
      <c r="B2335" s="602"/>
    </row>
    <row r="2336" spans="1:2">
      <c r="A2336" s="602"/>
      <c r="B2336" s="602"/>
    </row>
    <row r="2337" spans="1:2">
      <c r="A2337" s="602"/>
      <c r="B2337" s="602"/>
    </row>
    <row r="2338" spans="1:2">
      <c r="A2338" s="602"/>
      <c r="B2338" s="602"/>
    </row>
    <row r="2339" spans="1:2">
      <c r="A2339" s="602"/>
      <c r="B2339" s="602"/>
    </row>
    <row r="2340" spans="1:2">
      <c r="A2340" s="602"/>
      <c r="B2340" s="602"/>
    </row>
    <row r="2341" spans="1:2">
      <c r="A2341" s="602"/>
      <c r="B2341" s="602"/>
    </row>
    <row r="2342" spans="1:2">
      <c r="A2342" s="602"/>
      <c r="B2342" s="602"/>
    </row>
    <row r="2343" spans="1:2">
      <c r="A2343" s="602"/>
      <c r="B2343" s="602"/>
    </row>
    <row r="2344" spans="1:2">
      <c r="A2344" s="602"/>
      <c r="B2344" s="602"/>
    </row>
    <row r="2345" spans="1:2">
      <c r="A2345" s="602"/>
      <c r="B2345" s="602"/>
    </row>
    <row r="2346" spans="1:2">
      <c r="A2346" s="602"/>
      <c r="B2346" s="602"/>
    </row>
    <row r="2347" spans="1:2">
      <c r="A2347" s="602"/>
      <c r="B2347" s="602"/>
    </row>
    <row r="2348" spans="1:2">
      <c r="A2348" s="602"/>
      <c r="B2348" s="602"/>
    </row>
    <row r="2349" spans="1:2">
      <c r="A2349" s="602"/>
      <c r="B2349" s="602"/>
    </row>
    <row r="2350" spans="1:2">
      <c r="A2350" s="602"/>
      <c r="B2350" s="602"/>
    </row>
    <row r="2351" spans="1:2">
      <c r="A2351" s="602"/>
      <c r="B2351" s="602"/>
    </row>
    <row r="2352" spans="1:2">
      <c r="A2352" s="602"/>
      <c r="B2352" s="602"/>
    </row>
    <row r="2353" spans="1:2">
      <c r="A2353" s="602"/>
      <c r="B2353" s="602"/>
    </row>
    <row r="2354" spans="1:2">
      <c r="A2354" s="602"/>
      <c r="B2354" s="602"/>
    </row>
    <row r="2355" spans="1:2">
      <c r="A2355" s="602"/>
      <c r="B2355" s="602"/>
    </row>
    <row r="2356" spans="1:2">
      <c r="A2356" s="602"/>
      <c r="B2356" s="602"/>
    </row>
    <row r="2357" spans="1:2">
      <c r="A2357" s="602"/>
      <c r="B2357" s="602"/>
    </row>
    <row r="2358" spans="1:2">
      <c r="A2358" s="602"/>
      <c r="B2358" s="602"/>
    </row>
    <row r="2359" spans="1:2">
      <c r="A2359" s="602"/>
      <c r="B2359" s="602"/>
    </row>
    <row r="2360" spans="1:2">
      <c r="A2360" s="602"/>
      <c r="B2360" s="602"/>
    </row>
    <row r="2361" spans="1:2">
      <c r="A2361" s="602"/>
      <c r="B2361" s="602"/>
    </row>
    <row r="2362" spans="1:2">
      <c r="A2362" s="602"/>
      <c r="B2362" s="602"/>
    </row>
    <row r="2363" spans="1:2">
      <c r="A2363" s="602"/>
      <c r="B2363" s="602"/>
    </row>
    <row r="2364" spans="1:2">
      <c r="A2364" s="602"/>
      <c r="B2364" s="602"/>
    </row>
    <row r="2365" spans="1:2">
      <c r="A2365" s="602"/>
      <c r="B2365" s="602"/>
    </row>
    <row r="2366" spans="1:2">
      <c r="A2366" s="602"/>
      <c r="B2366" s="602"/>
    </row>
    <row r="2367" spans="1:2">
      <c r="A2367" s="602"/>
      <c r="B2367" s="602"/>
    </row>
    <row r="2368" spans="1:2">
      <c r="A2368" s="602"/>
      <c r="B2368" s="602"/>
    </row>
    <row r="2369" spans="1:2">
      <c r="A2369" s="602"/>
      <c r="B2369" s="602"/>
    </row>
    <row r="2370" spans="1:2">
      <c r="A2370" s="602"/>
      <c r="B2370" s="602"/>
    </row>
    <row r="2371" spans="1:2">
      <c r="A2371" s="602"/>
      <c r="B2371" s="602"/>
    </row>
    <row r="2372" spans="1:2">
      <c r="A2372" s="602"/>
      <c r="B2372" s="602"/>
    </row>
    <row r="2373" spans="1:2">
      <c r="A2373" s="602"/>
      <c r="B2373" s="602"/>
    </row>
    <row r="2374" spans="1:2">
      <c r="A2374" s="602"/>
      <c r="B2374" s="602"/>
    </row>
    <row r="2375" spans="1:2">
      <c r="A2375" s="602"/>
      <c r="B2375" s="602"/>
    </row>
    <row r="2376" spans="1:2">
      <c r="A2376" s="602"/>
      <c r="B2376" s="602"/>
    </row>
    <row r="2377" spans="1:2">
      <c r="A2377" s="602"/>
      <c r="B2377" s="602"/>
    </row>
    <row r="2378" spans="1:2">
      <c r="A2378" s="602"/>
      <c r="B2378" s="602"/>
    </row>
    <row r="2379" spans="1:2">
      <c r="A2379" s="602"/>
      <c r="B2379" s="602"/>
    </row>
    <row r="2380" spans="1:2">
      <c r="A2380" s="602"/>
      <c r="B2380" s="602"/>
    </row>
    <row r="2381" spans="1:2">
      <c r="A2381" s="602"/>
      <c r="B2381" s="602"/>
    </row>
    <row r="2382" spans="1:2">
      <c r="A2382" s="602"/>
      <c r="B2382" s="602"/>
    </row>
    <row r="2383" spans="1:2">
      <c r="A2383" s="602"/>
      <c r="B2383" s="602"/>
    </row>
    <row r="2384" spans="1:2">
      <c r="A2384" s="602"/>
      <c r="B2384" s="602"/>
    </row>
    <row r="2385" spans="1:2">
      <c r="A2385" s="602"/>
      <c r="B2385" s="602"/>
    </row>
    <row r="2386" spans="1:2">
      <c r="A2386" s="602"/>
      <c r="B2386" s="602"/>
    </row>
    <row r="2387" spans="1:2">
      <c r="A2387" s="602"/>
      <c r="B2387" s="602"/>
    </row>
    <row r="2388" spans="1:2">
      <c r="A2388" s="602"/>
      <c r="B2388" s="602"/>
    </row>
    <row r="2389" spans="1:2">
      <c r="A2389" s="602"/>
      <c r="B2389" s="602"/>
    </row>
    <row r="2390" spans="1:2">
      <c r="A2390" s="602"/>
      <c r="B2390" s="602"/>
    </row>
    <row r="2391" spans="1:2">
      <c r="A2391" s="602"/>
      <c r="B2391" s="602"/>
    </row>
    <row r="2392" spans="1:2">
      <c r="A2392" s="602"/>
      <c r="B2392" s="602"/>
    </row>
    <row r="2393" spans="1:2">
      <c r="A2393" s="602"/>
      <c r="B2393" s="602"/>
    </row>
    <row r="2394" spans="1:2">
      <c r="A2394" s="602"/>
      <c r="B2394" s="602"/>
    </row>
    <row r="2395" spans="1:2">
      <c r="A2395" s="602"/>
      <c r="B2395" s="602"/>
    </row>
    <row r="2396" spans="1:2">
      <c r="A2396" s="602"/>
      <c r="B2396" s="602"/>
    </row>
    <row r="2397" spans="1:2">
      <c r="A2397" s="602"/>
      <c r="B2397" s="602"/>
    </row>
    <row r="2398" spans="1:2">
      <c r="A2398" s="602"/>
      <c r="B2398" s="602"/>
    </row>
    <row r="2399" spans="1:2">
      <c r="A2399" s="602"/>
      <c r="B2399" s="602"/>
    </row>
    <row r="2400" spans="1:2">
      <c r="A2400" s="602"/>
      <c r="B2400" s="602"/>
    </row>
    <row r="2401" spans="1:2">
      <c r="A2401" s="602"/>
      <c r="B2401" s="602"/>
    </row>
    <row r="2402" spans="1:2">
      <c r="A2402" s="602"/>
      <c r="B2402" s="602"/>
    </row>
    <row r="2403" spans="1:2">
      <c r="A2403" s="602"/>
      <c r="B2403" s="602"/>
    </row>
    <row r="2404" spans="1:2">
      <c r="A2404" s="602"/>
      <c r="B2404" s="602"/>
    </row>
    <row r="2405" spans="1:2">
      <c r="A2405" s="602"/>
      <c r="B2405" s="602"/>
    </row>
    <row r="2406" spans="1:2">
      <c r="A2406" s="602"/>
      <c r="B2406" s="602"/>
    </row>
    <row r="2407" spans="1:2">
      <c r="A2407" s="602"/>
      <c r="B2407" s="602"/>
    </row>
    <row r="2408" spans="1:2">
      <c r="A2408" s="602"/>
      <c r="B2408" s="602"/>
    </row>
    <row r="2409" spans="1:2">
      <c r="A2409" s="602"/>
      <c r="B2409" s="602"/>
    </row>
    <row r="2410" spans="1:2">
      <c r="A2410" s="602"/>
      <c r="B2410" s="602"/>
    </row>
    <row r="2411" spans="1:2">
      <c r="A2411" s="602"/>
      <c r="B2411" s="602"/>
    </row>
    <row r="2412" spans="1:2">
      <c r="A2412" s="602"/>
      <c r="B2412" s="602"/>
    </row>
    <row r="2413" spans="1:2">
      <c r="A2413" s="602"/>
      <c r="B2413" s="602"/>
    </row>
    <row r="2414" spans="1:2">
      <c r="A2414" s="602"/>
      <c r="B2414" s="602"/>
    </row>
    <row r="2415" spans="1:2">
      <c r="A2415" s="602"/>
      <c r="B2415" s="602"/>
    </row>
    <row r="2416" spans="1:2">
      <c r="A2416" s="602"/>
      <c r="B2416" s="602"/>
    </row>
    <row r="2417" spans="1:2">
      <c r="A2417" s="602"/>
      <c r="B2417" s="602"/>
    </row>
    <row r="2418" spans="1:2">
      <c r="A2418" s="602"/>
      <c r="B2418" s="602"/>
    </row>
    <row r="2419" spans="1:2">
      <c r="A2419" s="602"/>
      <c r="B2419" s="602"/>
    </row>
    <row r="2420" spans="1:2">
      <c r="A2420" s="602"/>
      <c r="B2420" s="602"/>
    </row>
    <row r="2421" spans="1:2">
      <c r="A2421" s="602"/>
      <c r="B2421" s="602"/>
    </row>
    <row r="2422" spans="1:2">
      <c r="A2422" s="602"/>
      <c r="B2422" s="602"/>
    </row>
    <row r="2423" spans="1:2">
      <c r="A2423" s="602"/>
      <c r="B2423" s="602"/>
    </row>
    <row r="2424" spans="1:2">
      <c r="A2424" s="602"/>
      <c r="B2424" s="602"/>
    </row>
    <row r="2425" spans="1:2">
      <c r="A2425" s="602"/>
      <c r="B2425" s="602"/>
    </row>
    <row r="2426" spans="1:2">
      <c r="A2426" s="602"/>
      <c r="B2426" s="602"/>
    </row>
    <row r="2427" spans="1:2">
      <c r="A2427" s="602"/>
      <c r="B2427" s="602"/>
    </row>
    <row r="2428" spans="1:2">
      <c r="A2428" s="602"/>
      <c r="B2428" s="602"/>
    </row>
    <row r="2429" spans="1:2">
      <c r="A2429" s="602"/>
      <c r="B2429" s="602"/>
    </row>
    <row r="2430" spans="1:2">
      <c r="A2430" s="602"/>
      <c r="B2430" s="602"/>
    </row>
    <row r="2431" spans="1:2">
      <c r="A2431" s="602"/>
      <c r="B2431" s="602"/>
    </row>
    <row r="2432" spans="1:2">
      <c r="A2432" s="602"/>
      <c r="B2432" s="602"/>
    </row>
    <row r="2433" spans="1:2">
      <c r="A2433" s="602"/>
      <c r="B2433" s="602"/>
    </row>
    <row r="2434" spans="1:2">
      <c r="A2434" s="602"/>
      <c r="B2434" s="602"/>
    </row>
    <row r="2435" spans="1:2">
      <c r="A2435" s="602"/>
      <c r="B2435" s="602"/>
    </row>
    <row r="2436" spans="1:2">
      <c r="A2436" s="602"/>
      <c r="B2436" s="602"/>
    </row>
    <row r="2437" spans="1:2">
      <c r="A2437" s="602"/>
      <c r="B2437" s="602"/>
    </row>
    <row r="2438" spans="1:2">
      <c r="A2438" s="602"/>
      <c r="B2438" s="602"/>
    </row>
    <row r="2439" spans="1:2">
      <c r="A2439" s="602"/>
      <c r="B2439" s="602"/>
    </row>
    <row r="2440" spans="1:2">
      <c r="A2440" s="602"/>
      <c r="B2440" s="602"/>
    </row>
    <row r="2441" spans="1:2">
      <c r="A2441" s="602"/>
      <c r="B2441" s="602"/>
    </row>
    <row r="2442" spans="1:2">
      <c r="A2442" s="602"/>
      <c r="B2442" s="602"/>
    </row>
    <row r="2443" spans="1:2">
      <c r="A2443" s="602"/>
      <c r="B2443" s="602"/>
    </row>
    <row r="2444" spans="1:2">
      <c r="A2444" s="602"/>
      <c r="B2444" s="602"/>
    </row>
    <row r="2445" spans="1:2">
      <c r="A2445" s="602"/>
      <c r="B2445" s="602"/>
    </row>
    <row r="2446" spans="1:2">
      <c r="A2446" s="602"/>
      <c r="B2446" s="602"/>
    </row>
    <row r="2447" spans="1:2">
      <c r="A2447" s="602"/>
      <c r="B2447" s="602"/>
    </row>
    <row r="2448" spans="1:2">
      <c r="A2448" s="602"/>
      <c r="B2448" s="602"/>
    </row>
    <row r="2449" spans="1:2">
      <c r="A2449" s="602"/>
      <c r="B2449" s="602"/>
    </row>
    <row r="2450" spans="1:2">
      <c r="A2450" s="602"/>
      <c r="B2450" s="602"/>
    </row>
    <row r="2451" spans="1:2">
      <c r="A2451" s="602"/>
      <c r="B2451" s="602"/>
    </row>
    <row r="2452" spans="1:2">
      <c r="A2452" s="602"/>
      <c r="B2452" s="602"/>
    </row>
    <row r="2453" spans="1:2">
      <c r="A2453" s="602"/>
      <c r="B2453" s="602"/>
    </row>
    <row r="2454" spans="1:2">
      <c r="A2454" s="602"/>
      <c r="B2454" s="602"/>
    </row>
    <row r="2455" spans="1:2">
      <c r="A2455" s="602"/>
      <c r="B2455" s="602"/>
    </row>
    <row r="2456" spans="1:2">
      <c r="A2456" s="602"/>
      <c r="B2456" s="602"/>
    </row>
    <row r="2457" spans="1:2">
      <c r="A2457" s="602"/>
      <c r="B2457" s="602"/>
    </row>
    <row r="2458" spans="1:2">
      <c r="A2458" s="602"/>
      <c r="B2458" s="602"/>
    </row>
    <row r="2459" spans="1:2">
      <c r="A2459" s="602"/>
      <c r="B2459" s="602"/>
    </row>
    <row r="2460" spans="1:2">
      <c r="A2460" s="602"/>
      <c r="B2460" s="602"/>
    </row>
    <row r="2461" spans="1:2">
      <c r="A2461" s="602"/>
      <c r="B2461" s="602"/>
    </row>
    <row r="2462" spans="1:2">
      <c r="A2462" s="602"/>
      <c r="B2462" s="602"/>
    </row>
    <row r="2463" spans="1:2">
      <c r="A2463" s="602"/>
      <c r="B2463" s="602"/>
    </row>
    <row r="2464" spans="1:2">
      <c r="A2464" s="602"/>
      <c r="B2464" s="602"/>
    </row>
    <row r="2465" spans="1:2">
      <c r="A2465" s="602"/>
      <c r="B2465" s="602"/>
    </row>
    <row r="2466" spans="1:2">
      <c r="A2466" s="602"/>
      <c r="B2466" s="602"/>
    </row>
    <row r="2467" spans="1:2">
      <c r="A2467" s="602"/>
      <c r="B2467" s="602"/>
    </row>
    <row r="2468" spans="1:2">
      <c r="A2468" s="602"/>
      <c r="B2468" s="602"/>
    </row>
    <row r="2469" spans="1:2">
      <c r="A2469" s="602"/>
      <c r="B2469" s="602"/>
    </row>
    <row r="2470" spans="1:2">
      <c r="A2470" s="602"/>
      <c r="B2470" s="602"/>
    </row>
    <row r="2471" spans="1:2">
      <c r="A2471" s="602"/>
      <c r="B2471" s="602"/>
    </row>
    <row r="2472" spans="1:2">
      <c r="A2472" s="602"/>
      <c r="B2472" s="602"/>
    </row>
    <row r="2473" spans="1:2">
      <c r="A2473" s="602"/>
      <c r="B2473" s="602"/>
    </row>
    <row r="2474" spans="1:2">
      <c r="A2474" s="602"/>
      <c r="B2474" s="602"/>
    </row>
    <row r="2475" spans="1:2">
      <c r="A2475" s="602"/>
      <c r="B2475" s="602"/>
    </row>
    <row r="2476" spans="1:2">
      <c r="A2476" s="602"/>
      <c r="B2476" s="602"/>
    </row>
    <row r="2477" spans="1:2">
      <c r="A2477" s="602"/>
      <c r="B2477" s="602"/>
    </row>
    <row r="2478" spans="1:2">
      <c r="A2478" s="602"/>
      <c r="B2478" s="602"/>
    </row>
    <row r="2479" spans="1:2">
      <c r="A2479" s="602"/>
      <c r="B2479" s="602"/>
    </row>
    <row r="2480" spans="1:2">
      <c r="A2480" s="602"/>
      <c r="B2480" s="602"/>
    </row>
    <row r="2481" spans="1:2">
      <c r="A2481" s="602"/>
      <c r="B2481" s="602"/>
    </row>
    <row r="2482" spans="1:2">
      <c r="A2482" s="602"/>
      <c r="B2482" s="602"/>
    </row>
    <row r="2483" spans="1:2">
      <c r="A2483" s="602"/>
      <c r="B2483" s="602"/>
    </row>
    <row r="2484" spans="1:2">
      <c r="A2484" s="602"/>
      <c r="B2484" s="602"/>
    </row>
    <row r="2485" spans="1:2">
      <c r="A2485" s="602"/>
      <c r="B2485" s="602"/>
    </row>
    <row r="2486" spans="1:2">
      <c r="A2486" s="602"/>
      <c r="B2486" s="602"/>
    </row>
    <row r="2487" spans="1:2">
      <c r="A2487" s="602"/>
      <c r="B2487" s="602"/>
    </row>
    <row r="2488" spans="1:2">
      <c r="A2488" s="602"/>
      <c r="B2488" s="602"/>
    </row>
    <row r="2489" spans="1:2">
      <c r="A2489" s="602"/>
      <c r="B2489" s="602"/>
    </row>
    <row r="2490" spans="1:2">
      <c r="A2490" s="602"/>
      <c r="B2490" s="602"/>
    </row>
    <row r="2491" spans="1:2">
      <c r="A2491" s="602"/>
      <c r="B2491" s="602"/>
    </row>
    <row r="2492" spans="1:2">
      <c r="A2492" s="602"/>
      <c r="B2492" s="602"/>
    </row>
    <row r="2493" spans="1:2">
      <c r="A2493" s="602"/>
      <c r="B2493" s="602"/>
    </row>
    <row r="2494" spans="1:2">
      <c r="A2494" s="602"/>
      <c r="B2494" s="602"/>
    </row>
    <row r="2495" spans="1:2">
      <c r="A2495" s="602"/>
      <c r="B2495" s="602"/>
    </row>
    <row r="2496" spans="1:2">
      <c r="A2496" s="602"/>
      <c r="B2496" s="602"/>
    </row>
    <row r="2497" spans="1:2">
      <c r="A2497" s="602"/>
      <c r="B2497" s="602"/>
    </row>
    <row r="2498" spans="1:2">
      <c r="A2498" s="602"/>
      <c r="B2498" s="602"/>
    </row>
    <row r="2499" spans="1:2">
      <c r="A2499" s="602"/>
      <c r="B2499" s="602"/>
    </row>
    <row r="2500" spans="1:2">
      <c r="A2500" s="602"/>
      <c r="B2500" s="602"/>
    </row>
    <row r="2501" spans="1:2">
      <c r="A2501" s="602"/>
      <c r="B2501" s="602"/>
    </row>
    <row r="2502" spans="1:2">
      <c r="A2502" s="602"/>
      <c r="B2502" s="602"/>
    </row>
    <row r="2503" spans="1:2">
      <c r="A2503" s="602"/>
      <c r="B2503" s="602"/>
    </row>
    <row r="2504" spans="1:2">
      <c r="A2504" s="602"/>
      <c r="B2504" s="602"/>
    </row>
    <row r="2505" spans="1:2">
      <c r="A2505" s="602"/>
      <c r="B2505" s="602"/>
    </row>
    <row r="2506" spans="1:2">
      <c r="A2506" s="602"/>
      <c r="B2506" s="602"/>
    </row>
    <row r="2507" spans="1:2">
      <c r="A2507" s="602"/>
      <c r="B2507" s="602"/>
    </row>
    <row r="2508" spans="1:2">
      <c r="A2508" s="602"/>
      <c r="B2508" s="602"/>
    </row>
    <row r="2509" spans="1:2">
      <c r="A2509" s="602"/>
      <c r="B2509" s="602"/>
    </row>
    <row r="2510" spans="1:2">
      <c r="A2510" s="602"/>
      <c r="B2510" s="602"/>
    </row>
    <row r="2511" spans="1:2">
      <c r="A2511" s="602"/>
      <c r="B2511" s="602"/>
    </row>
    <row r="2512" spans="1:2">
      <c r="A2512" s="602"/>
      <c r="B2512" s="602"/>
    </row>
    <row r="2513" spans="1:2">
      <c r="A2513" s="602"/>
      <c r="B2513" s="602"/>
    </row>
    <row r="2514" spans="1:2">
      <c r="A2514" s="602"/>
      <c r="B2514" s="602"/>
    </row>
    <row r="2515" spans="1:2">
      <c r="A2515" s="602"/>
      <c r="B2515" s="602"/>
    </row>
    <row r="2516" spans="1:2">
      <c r="A2516" s="602"/>
      <c r="B2516" s="602"/>
    </row>
    <row r="2517" spans="1:2">
      <c r="A2517" s="602"/>
      <c r="B2517" s="602"/>
    </row>
    <row r="2518" spans="1:2">
      <c r="A2518" s="602"/>
      <c r="B2518" s="602"/>
    </row>
    <row r="2519" spans="1:2">
      <c r="A2519" s="602"/>
      <c r="B2519" s="602"/>
    </row>
    <row r="2520" spans="1:2">
      <c r="A2520" s="602"/>
      <c r="B2520" s="602"/>
    </row>
    <row r="2521" spans="1:2">
      <c r="A2521" s="602"/>
      <c r="B2521" s="602"/>
    </row>
    <row r="2522" spans="1:2">
      <c r="A2522" s="602"/>
      <c r="B2522" s="602"/>
    </row>
    <row r="2523" spans="1:2">
      <c r="A2523" s="602"/>
      <c r="B2523" s="602"/>
    </row>
    <row r="2524" spans="1:2">
      <c r="A2524" s="602"/>
      <c r="B2524" s="602"/>
    </row>
    <row r="2525" spans="1:2">
      <c r="A2525" s="602"/>
      <c r="B2525" s="602"/>
    </row>
    <row r="2526" spans="1:2">
      <c r="A2526" s="602"/>
      <c r="B2526" s="602"/>
    </row>
    <row r="2527" spans="1:2">
      <c r="A2527" s="602"/>
      <c r="B2527" s="602"/>
    </row>
    <row r="2528" spans="1:2">
      <c r="A2528" s="602"/>
      <c r="B2528" s="602"/>
    </row>
    <row r="2529" spans="1:2">
      <c r="A2529" s="602"/>
      <c r="B2529" s="602"/>
    </row>
    <row r="2530" spans="1:2">
      <c r="A2530" s="602"/>
      <c r="B2530" s="602"/>
    </row>
    <row r="2531" spans="1:2">
      <c r="A2531" s="602"/>
      <c r="B2531" s="602"/>
    </row>
    <row r="2532" spans="1:2">
      <c r="A2532" s="602"/>
      <c r="B2532" s="602"/>
    </row>
    <row r="2533" spans="1:2">
      <c r="A2533" s="602"/>
      <c r="B2533" s="602"/>
    </row>
    <row r="2534" spans="1:2">
      <c r="A2534" s="602"/>
      <c r="B2534" s="602"/>
    </row>
    <row r="2535" spans="1:2">
      <c r="A2535" s="602"/>
      <c r="B2535" s="602"/>
    </row>
    <row r="2536" spans="1:2">
      <c r="A2536" s="602"/>
      <c r="B2536" s="602"/>
    </row>
    <row r="2537" spans="1:2">
      <c r="A2537" s="602"/>
      <c r="B2537" s="602"/>
    </row>
    <row r="2538" spans="1:2">
      <c r="A2538" s="602"/>
      <c r="B2538" s="602"/>
    </row>
    <row r="2539" spans="1:2">
      <c r="A2539" s="602"/>
      <c r="B2539" s="602"/>
    </row>
    <row r="2540" spans="1:2">
      <c r="A2540" s="602"/>
      <c r="B2540" s="602"/>
    </row>
    <row r="2541" spans="1:2">
      <c r="A2541" s="602"/>
      <c r="B2541" s="602"/>
    </row>
    <row r="2542" spans="1:2">
      <c r="A2542" s="602"/>
      <c r="B2542" s="602"/>
    </row>
    <row r="2543" spans="1:2">
      <c r="A2543" s="602"/>
      <c r="B2543" s="602"/>
    </row>
    <row r="2544" spans="1:2">
      <c r="A2544" s="602"/>
      <c r="B2544" s="602"/>
    </row>
    <row r="2545" spans="1:2">
      <c r="A2545" s="602"/>
      <c r="B2545" s="602"/>
    </row>
    <row r="2546" spans="1:2">
      <c r="A2546" s="602"/>
      <c r="B2546" s="602"/>
    </row>
    <row r="2547" spans="1:2">
      <c r="A2547" s="602"/>
      <c r="B2547" s="602"/>
    </row>
    <row r="2548" spans="1:2">
      <c r="A2548" s="602"/>
      <c r="B2548" s="602"/>
    </row>
    <row r="2549" spans="1:2">
      <c r="A2549" s="602"/>
      <c r="B2549" s="602"/>
    </row>
    <row r="2550" spans="1:2">
      <c r="A2550" s="602"/>
      <c r="B2550" s="602"/>
    </row>
    <row r="2551" spans="1:2">
      <c r="A2551" s="602"/>
      <c r="B2551" s="602"/>
    </row>
    <row r="2552" spans="1:2">
      <c r="A2552" s="602"/>
      <c r="B2552" s="602"/>
    </row>
    <row r="2553" spans="1:2">
      <c r="A2553" s="602"/>
      <c r="B2553" s="602"/>
    </row>
    <row r="2554" spans="1:2">
      <c r="A2554" s="602"/>
      <c r="B2554" s="602"/>
    </row>
    <row r="2555" spans="1:2">
      <c r="A2555" s="602"/>
      <c r="B2555" s="602"/>
    </row>
    <row r="2556" spans="1:2">
      <c r="A2556" s="602"/>
      <c r="B2556" s="602"/>
    </row>
    <row r="2557" spans="1:2">
      <c r="A2557" s="602"/>
      <c r="B2557" s="602"/>
    </row>
    <row r="2558" spans="1:2">
      <c r="A2558" s="602"/>
      <c r="B2558" s="602"/>
    </row>
    <row r="2559" spans="1:2">
      <c r="A2559" s="602"/>
      <c r="B2559" s="602"/>
    </row>
    <row r="2560" spans="1:2">
      <c r="A2560" s="602"/>
      <c r="B2560" s="602"/>
    </row>
    <row r="2561" spans="1:2">
      <c r="A2561" s="602"/>
      <c r="B2561" s="602"/>
    </row>
    <row r="2562" spans="1:2">
      <c r="A2562" s="602"/>
      <c r="B2562" s="602"/>
    </row>
    <row r="2563" spans="1:2">
      <c r="A2563" s="602"/>
      <c r="B2563" s="602"/>
    </row>
    <row r="2564" spans="1:2">
      <c r="A2564" s="602"/>
      <c r="B2564" s="602"/>
    </row>
    <row r="2565" spans="1:2">
      <c r="A2565" s="602"/>
      <c r="B2565" s="602"/>
    </row>
    <row r="2566" spans="1:2">
      <c r="A2566" s="602"/>
      <c r="B2566" s="602"/>
    </row>
    <row r="2567" spans="1:2">
      <c r="A2567" s="602"/>
      <c r="B2567" s="602"/>
    </row>
    <row r="2568" spans="1:2">
      <c r="A2568" s="602"/>
      <c r="B2568" s="602"/>
    </row>
    <row r="2569" spans="1:2">
      <c r="A2569" s="602"/>
      <c r="B2569" s="602"/>
    </row>
    <row r="2570" spans="1:2">
      <c r="A2570" s="602"/>
      <c r="B2570" s="602"/>
    </row>
    <row r="2571" spans="1:2">
      <c r="A2571" s="602"/>
      <c r="B2571" s="602"/>
    </row>
    <row r="2572" spans="1:2">
      <c r="A2572" s="602"/>
      <c r="B2572" s="602"/>
    </row>
    <row r="2573" spans="1:2">
      <c r="A2573" s="602"/>
      <c r="B2573" s="602"/>
    </row>
    <row r="2574" spans="1:2">
      <c r="A2574" s="602"/>
      <c r="B2574" s="602"/>
    </row>
    <row r="2575" spans="1:2">
      <c r="A2575" s="602"/>
      <c r="B2575" s="602"/>
    </row>
    <row r="2576" spans="1:2">
      <c r="A2576" s="602"/>
      <c r="B2576" s="602"/>
    </row>
    <row r="2577" spans="1:2">
      <c r="A2577" s="602"/>
      <c r="B2577" s="602"/>
    </row>
    <row r="2578" spans="1:2">
      <c r="A2578" s="602"/>
      <c r="B2578" s="602"/>
    </row>
    <row r="2579" spans="1:2">
      <c r="A2579" s="602"/>
      <c r="B2579" s="602"/>
    </row>
    <row r="2580" spans="1:2">
      <c r="A2580" s="602"/>
      <c r="B2580" s="602"/>
    </row>
    <row r="2581" spans="1:2">
      <c r="A2581" s="602"/>
      <c r="B2581" s="602"/>
    </row>
    <row r="2582" spans="1:2">
      <c r="A2582" s="602"/>
      <c r="B2582" s="602"/>
    </row>
    <row r="2583" spans="1:2">
      <c r="A2583" s="602"/>
      <c r="B2583" s="602"/>
    </row>
    <row r="2584" spans="1:2">
      <c r="A2584" s="602"/>
      <c r="B2584" s="602"/>
    </row>
    <row r="2585" spans="1:2">
      <c r="A2585" s="602"/>
      <c r="B2585" s="602"/>
    </row>
    <row r="2586" spans="1:2">
      <c r="A2586" s="602"/>
      <c r="B2586" s="602"/>
    </row>
    <row r="2587" spans="1:2">
      <c r="A2587" s="602"/>
      <c r="B2587" s="602"/>
    </row>
    <row r="2588" spans="1:2">
      <c r="A2588" s="602"/>
      <c r="B2588" s="602"/>
    </row>
    <row r="2589" spans="1:2">
      <c r="A2589" s="602"/>
      <c r="B2589" s="602"/>
    </row>
    <row r="2590" spans="1:2">
      <c r="A2590" s="602"/>
      <c r="B2590" s="602"/>
    </row>
    <row r="2591" spans="1:2">
      <c r="A2591" s="602"/>
      <c r="B2591" s="602"/>
    </row>
    <row r="2592" spans="1:2">
      <c r="A2592" s="602"/>
      <c r="B2592" s="602"/>
    </row>
    <row r="2593" spans="1:2">
      <c r="A2593" s="602"/>
      <c r="B2593" s="602"/>
    </row>
    <row r="2594" spans="1:2">
      <c r="A2594" s="602"/>
      <c r="B2594" s="602"/>
    </row>
    <row r="2595" spans="1:2">
      <c r="A2595" s="602"/>
      <c r="B2595" s="602"/>
    </row>
    <row r="2596" spans="1:2">
      <c r="A2596" s="602"/>
      <c r="B2596" s="602"/>
    </row>
    <row r="2597" spans="1:2">
      <c r="A2597" s="602"/>
      <c r="B2597" s="602"/>
    </row>
    <row r="2598" spans="1:2">
      <c r="A2598" s="602"/>
      <c r="B2598" s="602"/>
    </row>
    <row r="2599" spans="1:2">
      <c r="A2599" s="602"/>
      <c r="B2599" s="602"/>
    </row>
    <row r="2600" spans="1:2">
      <c r="A2600" s="602"/>
      <c r="B2600" s="602"/>
    </row>
    <row r="2601" spans="1:2">
      <c r="A2601" s="602"/>
      <c r="B2601" s="602"/>
    </row>
    <row r="2602" spans="1:2">
      <c r="A2602" s="602"/>
      <c r="B2602" s="602"/>
    </row>
    <row r="2603" spans="1:2">
      <c r="A2603" s="602"/>
      <c r="B2603" s="602"/>
    </row>
    <row r="2604" spans="1:2">
      <c r="A2604" s="602"/>
      <c r="B2604" s="602"/>
    </row>
    <row r="2605" spans="1:2">
      <c r="A2605" s="602"/>
      <c r="B2605" s="602"/>
    </row>
    <row r="2606" spans="1:2">
      <c r="A2606" s="602"/>
      <c r="B2606" s="602"/>
    </row>
    <row r="2607" spans="1:2">
      <c r="A2607" s="602"/>
      <c r="B2607" s="602"/>
    </row>
    <row r="2608" spans="1:2">
      <c r="A2608" s="602"/>
      <c r="B2608" s="602"/>
    </row>
    <row r="2609" spans="1:2">
      <c r="A2609" s="602"/>
      <c r="B2609" s="602"/>
    </row>
    <row r="2610" spans="1:2">
      <c r="A2610" s="602"/>
      <c r="B2610" s="602"/>
    </row>
    <row r="2611" spans="1:2">
      <c r="A2611" s="602"/>
      <c r="B2611" s="602"/>
    </row>
    <row r="2612" spans="1:2">
      <c r="A2612" s="602"/>
      <c r="B2612" s="602"/>
    </row>
    <row r="2613" spans="1:2">
      <c r="A2613" s="602"/>
      <c r="B2613" s="602"/>
    </row>
    <row r="2614" spans="1:2">
      <c r="A2614" s="602"/>
      <c r="B2614" s="602"/>
    </row>
    <row r="2615" spans="1:2">
      <c r="A2615" s="602"/>
      <c r="B2615" s="602"/>
    </row>
    <row r="2616" spans="1:2">
      <c r="A2616" s="602"/>
      <c r="B2616" s="602"/>
    </row>
    <row r="2617" spans="1:2">
      <c r="A2617" s="602"/>
      <c r="B2617" s="602"/>
    </row>
    <row r="2618" spans="1:2">
      <c r="A2618" s="602"/>
      <c r="B2618" s="602"/>
    </row>
    <row r="2619" spans="1:2">
      <c r="A2619" s="602"/>
      <c r="B2619" s="602"/>
    </row>
    <row r="2620" spans="1:2">
      <c r="A2620" s="602"/>
      <c r="B2620" s="602"/>
    </row>
    <row r="2621" spans="1:2">
      <c r="A2621" s="602"/>
      <c r="B2621" s="602"/>
    </row>
    <row r="2622" spans="1:2">
      <c r="A2622" s="602"/>
      <c r="B2622" s="602"/>
    </row>
    <row r="2623" spans="1:2">
      <c r="A2623" s="602"/>
      <c r="B2623" s="602"/>
    </row>
    <row r="2624" spans="1:2">
      <c r="A2624" s="602"/>
      <c r="B2624" s="602"/>
    </row>
    <row r="2625" spans="1:2">
      <c r="A2625" s="602"/>
      <c r="B2625" s="602"/>
    </row>
    <row r="2626" spans="1:2">
      <c r="A2626" s="602"/>
      <c r="B2626" s="602"/>
    </row>
    <row r="2627" spans="1:2">
      <c r="A2627" s="602"/>
      <c r="B2627" s="602"/>
    </row>
    <row r="2628" spans="1:2">
      <c r="A2628" s="602"/>
      <c r="B2628" s="602"/>
    </row>
    <row r="2629" spans="1:2">
      <c r="A2629" s="602"/>
      <c r="B2629" s="602"/>
    </row>
    <row r="2630" spans="1:2">
      <c r="A2630" s="602"/>
      <c r="B2630" s="602"/>
    </row>
    <row r="2631" spans="1:2">
      <c r="A2631" s="602"/>
      <c r="B2631" s="602"/>
    </row>
    <row r="2632" spans="1:2">
      <c r="A2632" s="602"/>
      <c r="B2632" s="602"/>
    </row>
    <row r="2633" spans="1:2">
      <c r="A2633" s="602"/>
      <c r="B2633" s="602"/>
    </row>
    <row r="2634" spans="1:2">
      <c r="A2634" s="602"/>
      <c r="B2634" s="602"/>
    </row>
    <row r="2635" spans="1:2">
      <c r="A2635" s="602"/>
      <c r="B2635" s="602"/>
    </row>
    <row r="2636" spans="1:2">
      <c r="A2636" s="602"/>
      <c r="B2636" s="602"/>
    </row>
    <row r="2637" spans="1:2">
      <c r="A2637" s="602"/>
      <c r="B2637" s="602"/>
    </row>
    <row r="2638" spans="1:2">
      <c r="A2638" s="602"/>
      <c r="B2638" s="602"/>
    </row>
    <row r="2639" spans="1:2">
      <c r="A2639" s="602"/>
      <c r="B2639" s="602"/>
    </row>
    <row r="2640" spans="1:2">
      <c r="A2640" s="602"/>
      <c r="B2640" s="602"/>
    </row>
    <row r="2641" spans="1:2">
      <c r="A2641" s="602"/>
      <c r="B2641" s="602"/>
    </row>
    <row r="2642" spans="1:2">
      <c r="A2642" s="602"/>
      <c r="B2642" s="602"/>
    </row>
    <row r="2643" spans="1:2">
      <c r="A2643" s="602"/>
      <c r="B2643" s="602"/>
    </row>
    <row r="2644" spans="1:2">
      <c r="A2644" s="602"/>
      <c r="B2644" s="602"/>
    </row>
    <row r="2645" spans="1:2">
      <c r="A2645" s="602"/>
      <c r="B2645" s="602"/>
    </row>
    <row r="2646" spans="1:2">
      <c r="A2646" s="602"/>
      <c r="B2646" s="602"/>
    </row>
    <row r="2647" spans="1:2">
      <c r="A2647" s="602"/>
      <c r="B2647" s="602"/>
    </row>
    <row r="2648" spans="1:2">
      <c r="A2648" s="602"/>
      <c r="B2648" s="602"/>
    </row>
    <row r="2649" spans="1:2">
      <c r="A2649" s="602"/>
      <c r="B2649" s="602"/>
    </row>
    <row r="2650" spans="1:2">
      <c r="A2650" s="602"/>
      <c r="B2650" s="602"/>
    </row>
    <row r="2651" spans="1:2">
      <c r="A2651" s="602"/>
      <c r="B2651" s="602"/>
    </row>
    <row r="2652" spans="1:2">
      <c r="A2652" s="602"/>
      <c r="B2652" s="602"/>
    </row>
    <row r="2653" spans="1:2">
      <c r="A2653" s="602"/>
      <c r="B2653" s="602"/>
    </row>
    <row r="2654" spans="1:2">
      <c r="A2654" s="602"/>
      <c r="B2654" s="602"/>
    </row>
    <row r="2655" spans="1:2">
      <c r="A2655" s="602"/>
      <c r="B2655" s="602"/>
    </row>
    <row r="2656" spans="1:2">
      <c r="A2656" s="602"/>
      <c r="B2656" s="602"/>
    </row>
    <row r="2657" spans="1:2">
      <c r="A2657" s="602"/>
      <c r="B2657" s="602"/>
    </row>
    <row r="2658" spans="1:2">
      <c r="A2658" s="602"/>
      <c r="B2658" s="602"/>
    </row>
    <row r="2659" spans="1:2">
      <c r="A2659" s="602"/>
      <c r="B2659" s="602"/>
    </row>
    <row r="2660" spans="1:2">
      <c r="A2660" s="602"/>
      <c r="B2660" s="602"/>
    </row>
    <row r="2661" spans="1:2">
      <c r="A2661" s="602"/>
      <c r="B2661" s="602"/>
    </row>
    <row r="2662" spans="1:2">
      <c r="A2662" s="602"/>
      <c r="B2662" s="602"/>
    </row>
    <row r="2663" spans="1:2">
      <c r="A2663" s="602"/>
      <c r="B2663" s="602"/>
    </row>
    <row r="2664" spans="1:2">
      <c r="A2664" s="602"/>
      <c r="B2664" s="602"/>
    </row>
    <row r="2665" spans="1:2">
      <c r="A2665" s="602"/>
      <c r="B2665" s="602"/>
    </row>
    <row r="2666" spans="1:2">
      <c r="A2666" s="602"/>
      <c r="B2666" s="602"/>
    </row>
    <row r="2667" spans="1:2">
      <c r="A2667" s="602"/>
      <c r="B2667" s="602"/>
    </row>
    <row r="2668" spans="1:2">
      <c r="A2668" s="602"/>
      <c r="B2668" s="602"/>
    </row>
    <row r="2669" spans="1:2">
      <c r="A2669" s="602"/>
      <c r="B2669" s="602"/>
    </row>
    <row r="2670" spans="1:2">
      <c r="A2670" s="602"/>
      <c r="B2670" s="602"/>
    </row>
    <row r="2671" spans="1:2">
      <c r="A2671" s="602"/>
      <c r="B2671" s="602"/>
    </row>
    <row r="2672" spans="1:2">
      <c r="A2672" s="602"/>
      <c r="B2672" s="602"/>
    </row>
    <row r="2673" spans="1:2">
      <c r="A2673" s="602"/>
      <c r="B2673" s="602"/>
    </row>
    <row r="2674" spans="1:2">
      <c r="A2674" s="602"/>
      <c r="B2674" s="602"/>
    </row>
    <row r="2675" spans="1:2">
      <c r="A2675" s="602"/>
      <c r="B2675" s="602"/>
    </row>
    <row r="2676" spans="1:2">
      <c r="A2676" s="602"/>
      <c r="B2676" s="602"/>
    </row>
    <row r="2677" spans="1:2">
      <c r="A2677" s="602"/>
      <c r="B2677" s="602"/>
    </row>
    <row r="2678" spans="1:2">
      <c r="A2678" s="602"/>
      <c r="B2678" s="602"/>
    </row>
    <row r="2679" spans="1:2">
      <c r="A2679" s="602"/>
      <c r="B2679" s="602"/>
    </row>
    <row r="2680" spans="1:2">
      <c r="A2680" s="602"/>
      <c r="B2680" s="602"/>
    </row>
    <row r="2681" spans="1:2">
      <c r="A2681" s="602"/>
      <c r="B2681" s="602"/>
    </row>
    <row r="2682" spans="1:2">
      <c r="A2682" s="602"/>
      <c r="B2682" s="602"/>
    </row>
    <row r="2683" spans="1:2">
      <c r="A2683" s="602"/>
      <c r="B2683" s="602"/>
    </row>
    <row r="2684" spans="1:2">
      <c r="A2684" s="602"/>
      <c r="B2684" s="602"/>
    </row>
    <row r="2685" spans="1:2">
      <c r="A2685" s="602"/>
      <c r="B2685" s="602"/>
    </row>
    <row r="2686" spans="1:2">
      <c r="A2686" s="602"/>
      <c r="B2686" s="602"/>
    </row>
    <row r="2687" spans="1:2">
      <c r="A2687" s="602"/>
      <c r="B2687" s="602"/>
    </row>
    <row r="2688" spans="1:2">
      <c r="A2688" s="602"/>
      <c r="B2688" s="602"/>
    </row>
    <row r="2689" spans="1:2">
      <c r="A2689" s="602"/>
      <c r="B2689" s="602"/>
    </row>
    <row r="2690" spans="1:2">
      <c r="A2690" s="602"/>
      <c r="B2690" s="602"/>
    </row>
    <row r="2691" spans="1:2">
      <c r="A2691" s="602"/>
      <c r="B2691" s="602"/>
    </row>
    <row r="2692" spans="1:2">
      <c r="A2692" s="602"/>
      <c r="B2692" s="602"/>
    </row>
    <row r="2693" spans="1:2">
      <c r="A2693" s="602"/>
      <c r="B2693" s="602"/>
    </row>
    <row r="2694" spans="1:2">
      <c r="A2694" s="602"/>
      <c r="B2694" s="602"/>
    </row>
    <row r="2695" spans="1:2">
      <c r="A2695" s="602"/>
      <c r="B2695" s="602"/>
    </row>
    <row r="2696" spans="1:2">
      <c r="A2696" s="602"/>
      <c r="B2696" s="602"/>
    </row>
    <row r="2697" spans="1:2">
      <c r="A2697" s="602"/>
      <c r="B2697" s="602"/>
    </row>
    <row r="2698" spans="1:2">
      <c r="A2698" s="602"/>
      <c r="B2698" s="602"/>
    </row>
    <row r="2699" spans="1:2">
      <c r="A2699" s="602"/>
      <c r="B2699" s="602"/>
    </row>
    <row r="2700" spans="1:2">
      <c r="A2700" s="602"/>
      <c r="B2700" s="602"/>
    </row>
    <row r="2701" spans="1:2">
      <c r="A2701" s="602"/>
      <c r="B2701" s="602"/>
    </row>
    <row r="2702" spans="1:2">
      <c r="A2702" s="602"/>
      <c r="B2702" s="602"/>
    </row>
    <row r="2703" spans="1:2">
      <c r="A2703" s="602"/>
      <c r="B2703" s="602"/>
    </row>
    <row r="2704" spans="1:2">
      <c r="A2704" s="602"/>
      <c r="B2704" s="602"/>
    </row>
    <row r="2705" spans="1:2">
      <c r="A2705" s="602"/>
      <c r="B2705" s="602"/>
    </row>
    <row r="2706" spans="1:2">
      <c r="A2706" s="602"/>
      <c r="B2706" s="602"/>
    </row>
    <row r="2707" spans="1:2">
      <c r="A2707" s="602"/>
      <c r="B2707" s="602"/>
    </row>
    <row r="2708" spans="1:2">
      <c r="A2708" s="602"/>
      <c r="B2708" s="602"/>
    </row>
    <row r="2709" spans="1:2">
      <c r="A2709" s="602"/>
      <c r="B2709" s="602"/>
    </row>
    <row r="2710" spans="1:2">
      <c r="A2710" s="602"/>
      <c r="B2710" s="602"/>
    </row>
    <row r="2711" spans="1:2">
      <c r="A2711" s="602"/>
      <c r="B2711" s="602"/>
    </row>
    <row r="2712" spans="1:2">
      <c r="A2712" s="602"/>
      <c r="B2712" s="602"/>
    </row>
    <row r="2713" spans="1:2">
      <c r="A2713" s="602"/>
      <c r="B2713" s="602"/>
    </row>
    <row r="2714" spans="1:2">
      <c r="A2714" s="602"/>
      <c r="B2714" s="602"/>
    </row>
    <row r="2715" spans="1:2">
      <c r="A2715" s="602"/>
      <c r="B2715" s="602"/>
    </row>
    <row r="2716" spans="1:2">
      <c r="A2716" s="602"/>
      <c r="B2716" s="602"/>
    </row>
    <row r="2717" spans="1:2">
      <c r="A2717" s="602"/>
      <c r="B2717" s="602"/>
    </row>
    <row r="2718" spans="1:2">
      <c r="A2718" s="602"/>
      <c r="B2718" s="602"/>
    </row>
    <row r="2719" spans="1:2">
      <c r="A2719" s="602"/>
      <c r="B2719" s="602"/>
    </row>
    <row r="2720" spans="1:2">
      <c r="A2720" s="602"/>
      <c r="B2720" s="602"/>
    </row>
    <row r="2721" spans="1:2">
      <c r="A2721" s="602"/>
      <c r="B2721" s="602"/>
    </row>
    <row r="2722" spans="1:2">
      <c r="A2722" s="602"/>
      <c r="B2722" s="602"/>
    </row>
    <row r="2723" spans="1:2">
      <c r="A2723" s="602"/>
      <c r="B2723" s="602"/>
    </row>
    <row r="2724" spans="1:2">
      <c r="A2724" s="602"/>
      <c r="B2724" s="602"/>
    </row>
    <row r="2725" spans="1:2">
      <c r="A2725" s="602"/>
      <c r="B2725" s="602"/>
    </row>
    <row r="2726" spans="1:2">
      <c r="A2726" s="602"/>
      <c r="B2726" s="602"/>
    </row>
    <row r="2727" spans="1:2">
      <c r="A2727" s="602"/>
      <c r="B2727" s="602"/>
    </row>
    <row r="2728" spans="1:2">
      <c r="A2728" s="602"/>
      <c r="B2728" s="602"/>
    </row>
    <row r="2729" spans="1:2">
      <c r="A2729" s="602"/>
      <c r="B2729" s="602"/>
    </row>
    <row r="2730" spans="1:2">
      <c r="A2730" s="602"/>
      <c r="B2730" s="602"/>
    </row>
    <row r="2731" spans="1:2">
      <c r="A2731" s="602"/>
      <c r="B2731" s="602"/>
    </row>
    <row r="2732" spans="1:2">
      <c r="A2732" s="602"/>
      <c r="B2732" s="602"/>
    </row>
    <row r="2733" spans="1:2">
      <c r="A2733" s="602"/>
      <c r="B2733" s="602"/>
    </row>
    <row r="2734" spans="1:2">
      <c r="A2734" s="602"/>
      <c r="B2734" s="602"/>
    </row>
    <row r="2735" spans="1:2">
      <c r="A2735" s="602"/>
      <c r="B2735" s="602"/>
    </row>
    <row r="2736" spans="1:2">
      <c r="A2736" s="602"/>
      <c r="B2736" s="602"/>
    </row>
    <row r="2737" spans="1:2">
      <c r="A2737" s="602"/>
      <c r="B2737" s="602"/>
    </row>
    <row r="2738" spans="1:2">
      <c r="A2738" s="602"/>
      <c r="B2738" s="602"/>
    </row>
    <row r="2739" spans="1:2">
      <c r="A2739" s="602"/>
      <c r="B2739" s="602"/>
    </row>
    <row r="2740" spans="1:2">
      <c r="A2740" s="602"/>
      <c r="B2740" s="602"/>
    </row>
    <row r="2741" spans="1:2">
      <c r="A2741" s="602"/>
      <c r="B2741" s="602"/>
    </row>
    <row r="2742" spans="1:2">
      <c r="A2742" s="602"/>
      <c r="B2742" s="602"/>
    </row>
    <row r="2743" spans="1:2">
      <c r="A2743" s="602"/>
      <c r="B2743" s="602"/>
    </row>
    <row r="2744" spans="1:2">
      <c r="A2744" s="602"/>
      <c r="B2744" s="602"/>
    </row>
    <row r="2745" spans="1:2">
      <c r="A2745" s="602"/>
      <c r="B2745" s="602"/>
    </row>
    <row r="2746" spans="1:2">
      <c r="A2746" s="602"/>
      <c r="B2746" s="602"/>
    </row>
    <row r="2747" spans="1:2">
      <c r="A2747" s="602"/>
      <c r="B2747" s="602"/>
    </row>
    <row r="2748" spans="1:2">
      <c r="A2748" s="602"/>
      <c r="B2748" s="602"/>
    </row>
    <row r="2749" spans="1:2">
      <c r="A2749" s="602"/>
      <c r="B2749" s="602"/>
    </row>
    <row r="2750" spans="1:2">
      <c r="A2750" s="602"/>
      <c r="B2750" s="602"/>
    </row>
    <row r="2751" spans="1:2">
      <c r="A2751" s="602"/>
      <c r="B2751" s="602"/>
    </row>
    <row r="2752" spans="1:2">
      <c r="A2752" s="602"/>
      <c r="B2752" s="602"/>
    </row>
    <row r="2753" spans="1:2">
      <c r="A2753" s="602"/>
      <c r="B2753" s="602"/>
    </row>
    <row r="2754" spans="1:2">
      <c r="A2754" s="602"/>
      <c r="B2754" s="602"/>
    </row>
    <row r="2755" spans="1:2">
      <c r="A2755" s="602"/>
      <c r="B2755" s="602"/>
    </row>
    <row r="2756" spans="1:2">
      <c r="A2756" s="602"/>
      <c r="B2756" s="602"/>
    </row>
    <row r="2757" spans="1:2">
      <c r="A2757" s="602"/>
      <c r="B2757" s="602"/>
    </row>
    <row r="2758" spans="1:2">
      <c r="A2758" s="602"/>
      <c r="B2758" s="602"/>
    </row>
    <row r="2759" spans="1:2">
      <c r="A2759" s="602"/>
      <c r="B2759" s="602"/>
    </row>
    <row r="2760" spans="1:2">
      <c r="A2760" s="602"/>
      <c r="B2760" s="602"/>
    </row>
    <row r="2761" spans="1:2">
      <c r="A2761" s="602"/>
      <c r="B2761" s="602"/>
    </row>
    <row r="2762" spans="1:2">
      <c r="A2762" s="602"/>
      <c r="B2762" s="602"/>
    </row>
    <row r="2763" spans="1:2">
      <c r="A2763" s="602"/>
      <c r="B2763" s="602"/>
    </row>
    <row r="2764" spans="1:2">
      <c r="A2764" s="602"/>
      <c r="B2764" s="602"/>
    </row>
    <row r="2765" spans="1:2">
      <c r="A2765" s="602"/>
      <c r="B2765" s="602"/>
    </row>
    <row r="2766" spans="1:2">
      <c r="A2766" s="602"/>
      <c r="B2766" s="602"/>
    </row>
    <row r="2767" spans="1:2">
      <c r="A2767" s="602"/>
      <c r="B2767" s="602"/>
    </row>
    <row r="2768" spans="1:2">
      <c r="A2768" s="602"/>
      <c r="B2768" s="602"/>
    </row>
    <row r="2769" spans="1:2">
      <c r="A2769" s="602"/>
      <c r="B2769" s="602"/>
    </row>
    <row r="2770" spans="1:2">
      <c r="A2770" s="602"/>
      <c r="B2770" s="602"/>
    </row>
    <row r="2771" spans="1:2">
      <c r="A2771" s="602"/>
      <c r="B2771" s="602"/>
    </row>
    <row r="2772" spans="1:2">
      <c r="A2772" s="602"/>
      <c r="B2772" s="602"/>
    </row>
    <row r="2773" spans="1:2">
      <c r="A2773" s="602"/>
      <c r="B2773" s="602"/>
    </row>
    <row r="2774" spans="1:2">
      <c r="A2774" s="602"/>
      <c r="B2774" s="602"/>
    </row>
    <row r="2775" spans="1:2">
      <c r="A2775" s="602"/>
      <c r="B2775" s="602"/>
    </row>
    <row r="2776" spans="1:2">
      <c r="A2776" s="602"/>
      <c r="B2776" s="602"/>
    </row>
    <row r="2777" spans="1:2">
      <c r="A2777" s="602"/>
      <c r="B2777" s="602"/>
    </row>
    <row r="2778" spans="1:2">
      <c r="A2778" s="602"/>
      <c r="B2778" s="602"/>
    </row>
    <row r="2779" spans="1:2">
      <c r="A2779" s="602"/>
      <c r="B2779" s="602"/>
    </row>
    <row r="2780" spans="1:2">
      <c r="A2780" s="602"/>
      <c r="B2780" s="602"/>
    </row>
    <row r="2781" spans="1:2">
      <c r="A2781" s="602"/>
      <c r="B2781" s="602"/>
    </row>
    <row r="2782" spans="1:2">
      <c r="A2782" s="602"/>
      <c r="B2782" s="602"/>
    </row>
    <row r="2783" spans="1:2">
      <c r="A2783" s="602"/>
      <c r="B2783" s="602"/>
    </row>
    <row r="2784" spans="1:2">
      <c r="A2784" s="602"/>
      <c r="B2784" s="602"/>
    </row>
    <row r="2785" spans="1:2">
      <c r="A2785" s="602"/>
      <c r="B2785" s="602"/>
    </row>
    <row r="2786" spans="1:2">
      <c r="A2786" s="602"/>
      <c r="B2786" s="602"/>
    </row>
    <row r="2787" spans="1:2">
      <c r="A2787" s="602"/>
      <c r="B2787" s="602"/>
    </row>
    <row r="2788" spans="1:2">
      <c r="A2788" s="602"/>
      <c r="B2788" s="602"/>
    </row>
    <row r="2789" spans="1:2">
      <c r="A2789" s="602"/>
      <c r="B2789" s="602"/>
    </row>
    <row r="2790" spans="1:2">
      <c r="A2790" s="602"/>
      <c r="B2790" s="602"/>
    </row>
    <row r="2791" spans="1:2">
      <c r="A2791" s="602"/>
      <c r="B2791" s="602"/>
    </row>
    <row r="2792" spans="1:2">
      <c r="A2792" s="602"/>
      <c r="B2792" s="602"/>
    </row>
    <row r="2793" spans="1:2">
      <c r="A2793" s="602"/>
      <c r="B2793" s="602"/>
    </row>
    <row r="2794" spans="1:2">
      <c r="A2794" s="602"/>
      <c r="B2794" s="602"/>
    </row>
    <row r="2795" spans="1:2">
      <c r="A2795" s="602"/>
      <c r="B2795" s="602"/>
    </row>
    <row r="2796" spans="1:2">
      <c r="A2796" s="602"/>
      <c r="B2796" s="602"/>
    </row>
    <row r="2797" spans="1:2">
      <c r="A2797" s="602"/>
      <c r="B2797" s="602"/>
    </row>
    <row r="2798" spans="1:2">
      <c r="A2798" s="602"/>
      <c r="B2798" s="602"/>
    </row>
    <row r="2799" spans="1:2">
      <c r="A2799" s="602"/>
      <c r="B2799" s="602"/>
    </row>
    <row r="2800" spans="1:2">
      <c r="A2800" s="602"/>
      <c r="B2800" s="602"/>
    </row>
    <row r="2801" spans="1:2">
      <c r="A2801" s="602"/>
      <c r="B2801" s="602"/>
    </row>
    <row r="2802" spans="1:2">
      <c r="A2802" s="602"/>
      <c r="B2802" s="602"/>
    </row>
    <row r="2803" spans="1:2">
      <c r="A2803" s="602"/>
      <c r="B2803" s="602"/>
    </row>
    <row r="2804" spans="1:2">
      <c r="A2804" s="602"/>
      <c r="B2804" s="602"/>
    </row>
    <row r="2805" spans="1:2">
      <c r="A2805" s="602"/>
      <c r="B2805" s="602"/>
    </row>
    <row r="2806" spans="1:2">
      <c r="A2806" s="602"/>
      <c r="B2806" s="602"/>
    </row>
    <row r="2807" spans="1:2">
      <c r="A2807" s="602"/>
      <c r="B2807" s="602"/>
    </row>
    <row r="2808" spans="1:2">
      <c r="A2808" s="602"/>
      <c r="B2808" s="602"/>
    </row>
    <row r="2809" spans="1:2">
      <c r="A2809" s="602"/>
      <c r="B2809" s="602"/>
    </row>
    <row r="2810" spans="1:2">
      <c r="A2810" s="602"/>
      <c r="B2810" s="602"/>
    </row>
    <row r="2811" spans="1:2">
      <c r="A2811" s="602"/>
      <c r="B2811" s="602"/>
    </row>
    <row r="2812" spans="1:2">
      <c r="A2812" s="602"/>
      <c r="B2812" s="602"/>
    </row>
    <row r="2813" spans="1:2">
      <c r="A2813" s="602"/>
      <c r="B2813" s="602"/>
    </row>
    <row r="2814" spans="1:2">
      <c r="A2814" s="602"/>
      <c r="B2814" s="602"/>
    </row>
    <row r="2815" spans="1:2">
      <c r="A2815" s="602"/>
      <c r="B2815" s="602"/>
    </row>
    <row r="2816" spans="1:2">
      <c r="A2816" s="602"/>
      <c r="B2816" s="602"/>
    </row>
    <row r="2817" spans="1:2">
      <c r="A2817" s="602"/>
      <c r="B2817" s="602"/>
    </row>
    <row r="2818" spans="1:2">
      <c r="A2818" s="602"/>
      <c r="B2818" s="602"/>
    </row>
    <row r="2819" spans="1:2">
      <c r="A2819" s="602"/>
      <c r="B2819" s="602"/>
    </row>
    <row r="2820" spans="1:2">
      <c r="A2820" s="602"/>
      <c r="B2820" s="602"/>
    </row>
    <row r="2821" spans="1:2">
      <c r="A2821" s="602"/>
      <c r="B2821" s="602"/>
    </row>
    <row r="2822" spans="1:2">
      <c r="A2822" s="602"/>
      <c r="B2822" s="602"/>
    </row>
    <row r="2823" spans="1:2">
      <c r="A2823" s="602"/>
      <c r="B2823" s="602"/>
    </row>
    <row r="2824" spans="1:2">
      <c r="A2824" s="602"/>
      <c r="B2824" s="602"/>
    </row>
    <row r="2825" spans="1:2">
      <c r="A2825" s="602"/>
      <c r="B2825" s="602"/>
    </row>
    <row r="2826" spans="1:2">
      <c r="A2826" s="602"/>
      <c r="B2826" s="602"/>
    </row>
    <row r="2827" spans="1:2">
      <c r="A2827" s="602"/>
      <c r="B2827" s="602"/>
    </row>
    <row r="2828" spans="1:2">
      <c r="A2828" s="602"/>
      <c r="B2828" s="602"/>
    </row>
    <row r="2829" spans="1:2">
      <c r="A2829" s="602"/>
      <c r="B2829" s="602"/>
    </row>
    <row r="2830" spans="1:2">
      <c r="A2830" s="602"/>
      <c r="B2830" s="602"/>
    </row>
    <row r="2831" spans="1:2">
      <c r="A2831" s="602"/>
      <c r="B2831" s="602"/>
    </row>
    <row r="2832" spans="1:2">
      <c r="A2832" s="602"/>
      <c r="B2832" s="602"/>
    </row>
    <row r="2833" spans="1:2">
      <c r="A2833" s="602"/>
      <c r="B2833" s="602"/>
    </row>
    <row r="2834" spans="1:2">
      <c r="A2834" s="602"/>
      <c r="B2834" s="602"/>
    </row>
    <row r="2835" spans="1:2">
      <c r="A2835" s="602"/>
      <c r="B2835" s="602"/>
    </row>
    <row r="2836" spans="1:2">
      <c r="A2836" s="602"/>
      <c r="B2836" s="602"/>
    </row>
    <row r="2837" spans="1:2">
      <c r="A2837" s="602"/>
      <c r="B2837" s="602"/>
    </row>
    <row r="2838" spans="1:2">
      <c r="A2838" s="602"/>
      <c r="B2838" s="602"/>
    </row>
    <row r="2839" spans="1:2">
      <c r="A2839" s="602"/>
      <c r="B2839" s="602"/>
    </row>
    <row r="2840" spans="1:2">
      <c r="A2840" s="602"/>
      <c r="B2840" s="602"/>
    </row>
    <row r="2841" spans="1:2">
      <c r="A2841" s="602"/>
      <c r="B2841" s="602"/>
    </row>
    <row r="2842" spans="1:2">
      <c r="A2842" s="602"/>
      <c r="B2842" s="602"/>
    </row>
    <row r="2843" spans="1:2">
      <c r="A2843" s="602"/>
      <c r="B2843" s="602"/>
    </row>
    <row r="2844" spans="1:2">
      <c r="A2844" s="602"/>
      <c r="B2844" s="602"/>
    </row>
    <row r="2845" spans="1:2">
      <c r="A2845" s="602"/>
      <c r="B2845" s="602"/>
    </row>
    <row r="2846" spans="1:2">
      <c r="A2846" s="602"/>
      <c r="B2846" s="602"/>
    </row>
    <row r="2847" spans="1:2">
      <c r="A2847" s="602"/>
      <c r="B2847" s="602"/>
    </row>
    <row r="2848" spans="1:2">
      <c r="A2848" s="602"/>
      <c r="B2848" s="602"/>
    </row>
    <row r="2849" spans="1:2">
      <c r="A2849" s="602"/>
      <c r="B2849" s="602"/>
    </row>
    <row r="2850" spans="1:2">
      <c r="A2850" s="602"/>
      <c r="B2850" s="602"/>
    </row>
    <row r="2851" spans="1:2">
      <c r="A2851" s="602"/>
      <c r="B2851" s="602"/>
    </row>
    <row r="2852" spans="1:2">
      <c r="A2852" s="602"/>
      <c r="B2852" s="602"/>
    </row>
    <row r="2853" spans="1:2">
      <c r="A2853" s="602"/>
      <c r="B2853" s="602"/>
    </row>
    <row r="2854" spans="1:2">
      <c r="A2854" s="602"/>
      <c r="B2854" s="602"/>
    </row>
    <row r="2855" spans="1:2">
      <c r="A2855" s="602"/>
      <c r="B2855" s="602"/>
    </row>
    <row r="2856" spans="1:2">
      <c r="A2856" s="602"/>
      <c r="B2856" s="602"/>
    </row>
    <row r="2857" spans="1:2">
      <c r="A2857" s="602"/>
      <c r="B2857" s="602"/>
    </row>
    <row r="2858" spans="1:2">
      <c r="A2858" s="602"/>
      <c r="B2858" s="602"/>
    </row>
    <row r="2859" spans="1:2">
      <c r="A2859" s="602"/>
      <c r="B2859" s="602"/>
    </row>
    <row r="2860" spans="1:2">
      <c r="A2860" s="602"/>
      <c r="B2860" s="602"/>
    </row>
    <row r="2861" spans="1:2">
      <c r="A2861" s="602"/>
      <c r="B2861" s="602"/>
    </row>
    <row r="2862" spans="1:2">
      <c r="A2862" s="602"/>
      <c r="B2862" s="602"/>
    </row>
    <row r="2863" spans="1:2">
      <c r="A2863" s="602"/>
      <c r="B2863" s="602"/>
    </row>
    <row r="2864" spans="1:2">
      <c r="A2864" s="602"/>
      <c r="B2864" s="602"/>
    </row>
    <row r="2865" spans="1:2">
      <c r="A2865" s="602"/>
      <c r="B2865" s="602"/>
    </row>
    <row r="2866" spans="1:2">
      <c r="A2866" s="602"/>
      <c r="B2866" s="602"/>
    </row>
    <row r="2867" spans="1:2">
      <c r="A2867" s="602"/>
      <c r="B2867" s="602"/>
    </row>
    <row r="2868" spans="1:2">
      <c r="A2868" s="602"/>
      <c r="B2868" s="602"/>
    </row>
    <row r="2869" spans="1:2">
      <c r="A2869" s="602"/>
      <c r="B2869" s="602"/>
    </row>
    <row r="2870" spans="1:2">
      <c r="A2870" s="602"/>
      <c r="B2870" s="602"/>
    </row>
    <row r="2871" spans="1:2">
      <c r="A2871" s="602"/>
      <c r="B2871" s="602"/>
    </row>
    <row r="2872" spans="1:2">
      <c r="A2872" s="602"/>
      <c r="B2872" s="602"/>
    </row>
    <row r="2873" spans="1:2">
      <c r="A2873" s="602"/>
      <c r="B2873" s="602"/>
    </row>
    <row r="2874" spans="1:2">
      <c r="A2874" s="602"/>
      <c r="B2874" s="602"/>
    </row>
    <row r="2875" spans="1:2">
      <c r="A2875" s="602"/>
      <c r="B2875" s="602"/>
    </row>
    <row r="2876" spans="1:2">
      <c r="A2876" s="602"/>
      <c r="B2876" s="602"/>
    </row>
    <row r="2877" spans="1:2">
      <c r="A2877" s="602"/>
      <c r="B2877" s="602"/>
    </row>
    <row r="2878" spans="1:2">
      <c r="A2878" s="602"/>
      <c r="B2878" s="602"/>
    </row>
    <row r="2879" spans="1:2">
      <c r="A2879" s="602"/>
      <c r="B2879" s="602"/>
    </row>
    <row r="2880" spans="1:2">
      <c r="A2880" s="602"/>
      <c r="B2880" s="602"/>
    </row>
    <row r="2881" spans="1:2">
      <c r="A2881" s="602"/>
      <c r="B2881" s="602"/>
    </row>
    <row r="2882" spans="1:2">
      <c r="A2882" s="602"/>
      <c r="B2882" s="602"/>
    </row>
    <row r="2883" spans="1:2">
      <c r="A2883" s="602"/>
      <c r="B2883" s="602"/>
    </row>
    <row r="2884" spans="1:2">
      <c r="A2884" s="602"/>
      <c r="B2884" s="602"/>
    </row>
    <row r="2885" spans="1:2">
      <c r="A2885" s="602"/>
      <c r="B2885" s="602"/>
    </row>
    <row r="2886" spans="1:2">
      <c r="A2886" s="602"/>
      <c r="B2886" s="602"/>
    </row>
    <row r="2887" spans="1:2">
      <c r="A2887" s="602"/>
      <c r="B2887" s="602"/>
    </row>
    <row r="2888" spans="1:2">
      <c r="A2888" s="602"/>
      <c r="B2888" s="602"/>
    </row>
    <row r="2889" spans="1:2">
      <c r="A2889" s="602"/>
      <c r="B2889" s="602"/>
    </row>
    <row r="2890" spans="1:2">
      <c r="A2890" s="602"/>
      <c r="B2890" s="602"/>
    </row>
    <row r="2891" spans="1:2">
      <c r="A2891" s="602"/>
      <c r="B2891" s="602"/>
    </row>
    <row r="2892" spans="1:2">
      <c r="A2892" s="602"/>
      <c r="B2892" s="602"/>
    </row>
    <row r="2893" spans="1:2">
      <c r="A2893" s="602"/>
      <c r="B2893" s="602"/>
    </row>
    <row r="2894" spans="1:2">
      <c r="A2894" s="602"/>
      <c r="B2894" s="602"/>
    </row>
    <row r="2895" spans="1:2">
      <c r="A2895" s="602"/>
      <c r="B2895" s="602"/>
    </row>
    <row r="2896" spans="1:2">
      <c r="A2896" s="602"/>
      <c r="B2896" s="602"/>
    </row>
    <row r="2897" spans="1:2">
      <c r="A2897" s="602"/>
      <c r="B2897" s="602"/>
    </row>
    <row r="2898" spans="1:2">
      <c r="A2898" s="602"/>
      <c r="B2898" s="602"/>
    </row>
    <row r="2899" spans="1:2">
      <c r="A2899" s="602"/>
      <c r="B2899" s="602"/>
    </row>
    <row r="2900" spans="1:2">
      <c r="A2900" s="602"/>
      <c r="B2900" s="602"/>
    </row>
    <row r="2901" spans="1:2">
      <c r="A2901" s="602"/>
      <c r="B2901" s="602"/>
    </row>
    <row r="2902" spans="1:2">
      <c r="A2902" s="602"/>
      <c r="B2902" s="602"/>
    </row>
    <row r="2903" spans="1:2">
      <c r="A2903" s="602"/>
      <c r="B2903" s="602"/>
    </row>
    <row r="2904" spans="1:2">
      <c r="A2904" s="602"/>
      <c r="B2904" s="602"/>
    </row>
    <row r="2905" spans="1:2">
      <c r="A2905" s="602"/>
      <c r="B2905" s="602"/>
    </row>
    <row r="2906" spans="1:2">
      <c r="A2906" s="602"/>
      <c r="B2906" s="602"/>
    </row>
    <row r="2907" spans="1:2">
      <c r="A2907" s="602"/>
      <c r="B2907" s="602"/>
    </row>
    <row r="2908" spans="1:2">
      <c r="A2908" s="602"/>
      <c r="B2908" s="602"/>
    </row>
    <row r="2909" spans="1:2">
      <c r="A2909" s="602"/>
      <c r="B2909" s="602"/>
    </row>
    <row r="2910" spans="1:2">
      <c r="A2910" s="602"/>
      <c r="B2910" s="602"/>
    </row>
    <row r="2911" spans="1:2">
      <c r="A2911" s="602"/>
      <c r="B2911" s="602"/>
    </row>
    <row r="2912" spans="1:2">
      <c r="A2912" s="602"/>
      <c r="B2912" s="602"/>
    </row>
    <row r="2913" spans="1:2">
      <c r="A2913" s="602"/>
      <c r="B2913" s="602"/>
    </row>
    <row r="2914" spans="1:2">
      <c r="A2914" s="602"/>
      <c r="B2914" s="602"/>
    </row>
    <row r="2915" spans="1:2">
      <c r="A2915" s="602"/>
      <c r="B2915" s="602"/>
    </row>
    <row r="2916" spans="1:2">
      <c r="A2916" s="602"/>
      <c r="B2916" s="602"/>
    </row>
    <row r="2917" spans="1:2">
      <c r="A2917" s="602"/>
      <c r="B2917" s="602"/>
    </row>
    <row r="2918" spans="1:2">
      <c r="A2918" s="602"/>
      <c r="B2918" s="602"/>
    </row>
    <row r="2919" spans="1:2">
      <c r="A2919" s="602"/>
      <c r="B2919" s="602"/>
    </row>
    <row r="2920" spans="1:2">
      <c r="A2920" s="602"/>
      <c r="B2920" s="602"/>
    </row>
    <row r="2921" spans="1:2">
      <c r="A2921" s="602"/>
      <c r="B2921" s="602"/>
    </row>
    <row r="2922" spans="1:2">
      <c r="A2922" s="602"/>
      <c r="B2922" s="602"/>
    </row>
    <row r="2923" spans="1:2">
      <c r="A2923" s="602"/>
      <c r="B2923" s="602"/>
    </row>
    <row r="2924" spans="1:2">
      <c r="A2924" s="602"/>
      <c r="B2924" s="602"/>
    </row>
    <row r="2925" spans="1:2">
      <c r="A2925" s="602"/>
      <c r="B2925" s="602"/>
    </row>
    <row r="2926" spans="1:2">
      <c r="A2926" s="602"/>
      <c r="B2926" s="602"/>
    </row>
    <row r="2927" spans="1:2">
      <c r="A2927" s="602"/>
      <c r="B2927" s="602"/>
    </row>
    <row r="2928" spans="1:2">
      <c r="A2928" s="602"/>
      <c r="B2928" s="602"/>
    </row>
    <row r="2929" spans="1:2">
      <c r="A2929" s="602"/>
      <c r="B2929" s="602"/>
    </row>
    <row r="2930" spans="1:2">
      <c r="A2930" s="602"/>
      <c r="B2930" s="602"/>
    </row>
    <row r="2931" spans="1:2">
      <c r="A2931" s="602"/>
      <c r="B2931" s="602"/>
    </row>
    <row r="2932" spans="1:2">
      <c r="A2932" s="602"/>
      <c r="B2932" s="602"/>
    </row>
    <row r="2933" spans="1:2">
      <c r="A2933" s="602"/>
      <c r="B2933" s="602"/>
    </row>
    <row r="2934" spans="1:2">
      <c r="A2934" s="602"/>
      <c r="B2934" s="602"/>
    </row>
    <row r="2935" spans="1:2">
      <c r="A2935" s="602"/>
      <c r="B2935" s="602"/>
    </row>
    <row r="2936" spans="1:2">
      <c r="A2936" s="602"/>
      <c r="B2936" s="602"/>
    </row>
    <row r="2937" spans="1:2">
      <c r="A2937" s="602"/>
      <c r="B2937" s="602"/>
    </row>
    <row r="2938" spans="1:2">
      <c r="A2938" s="602"/>
      <c r="B2938" s="602"/>
    </row>
    <row r="2939" spans="1:2">
      <c r="A2939" s="602"/>
      <c r="B2939" s="602"/>
    </row>
    <row r="2940" spans="1:2">
      <c r="A2940" s="602"/>
      <c r="B2940" s="602"/>
    </row>
    <row r="2941" spans="1:2">
      <c r="A2941" s="602"/>
      <c r="B2941" s="602"/>
    </row>
    <row r="2942" spans="1:2">
      <c r="A2942" s="602"/>
      <c r="B2942" s="602"/>
    </row>
    <row r="2943" spans="1:2">
      <c r="A2943" s="602"/>
      <c r="B2943" s="602"/>
    </row>
    <row r="2944" spans="1:2">
      <c r="A2944" s="602"/>
      <c r="B2944" s="602"/>
    </row>
    <row r="2945" spans="1:2">
      <c r="A2945" s="602"/>
      <c r="B2945" s="602"/>
    </row>
    <row r="2946" spans="1:2">
      <c r="A2946" s="602"/>
      <c r="B2946" s="602"/>
    </row>
    <row r="2947" spans="1:2">
      <c r="A2947" s="602"/>
      <c r="B2947" s="602"/>
    </row>
    <row r="2948" spans="1:2">
      <c r="A2948" s="602"/>
      <c r="B2948" s="602"/>
    </row>
    <row r="2949" spans="1:2">
      <c r="A2949" s="602"/>
      <c r="B2949" s="602"/>
    </row>
    <row r="2950" spans="1:2">
      <c r="A2950" s="602"/>
      <c r="B2950" s="602"/>
    </row>
    <row r="2951" spans="1:2">
      <c r="A2951" s="602"/>
      <c r="B2951" s="602"/>
    </row>
    <row r="2952" spans="1:2">
      <c r="A2952" s="602"/>
      <c r="B2952" s="602"/>
    </row>
    <row r="2953" spans="1:2">
      <c r="A2953" s="602"/>
      <c r="B2953" s="602"/>
    </row>
    <row r="2954" spans="1:2">
      <c r="A2954" s="602"/>
      <c r="B2954" s="602"/>
    </row>
    <row r="2955" spans="1:2">
      <c r="A2955" s="602"/>
      <c r="B2955" s="602"/>
    </row>
    <row r="2956" spans="1:2">
      <c r="A2956" s="602"/>
      <c r="B2956" s="602"/>
    </row>
    <row r="2957" spans="1:2">
      <c r="A2957" s="602"/>
      <c r="B2957" s="602"/>
    </row>
    <row r="2958" spans="1:2">
      <c r="A2958" s="602"/>
      <c r="B2958" s="602"/>
    </row>
    <row r="2959" spans="1:2">
      <c r="A2959" s="602"/>
      <c r="B2959" s="602"/>
    </row>
    <row r="2960" spans="1:2">
      <c r="A2960" s="602"/>
      <c r="B2960" s="602"/>
    </row>
    <row r="2961" spans="1:2">
      <c r="A2961" s="602"/>
      <c r="B2961" s="602"/>
    </row>
    <row r="2962" spans="1:2">
      <c r="A2962" s="602"/>
      <c r="B2962" s="602"/>
    </row>
    <row r="2963" spans="1:2">
      <c r="A2963" s="602"/>
      <c r="B2963" s="602"/>
    </row>
    <row r="2964" spans="1:2">
      <c r="A2964" s="602"/>
      <c r="B2964" s="602"/>
    </row>
    <row r="2965" spans="1:2">
      <c r="A2965" s="602"/>
      <c r="B2965" s="602"/>
    </row>
    <row r="2966" spans="1:2">
      <c r="A2966" s="602"/>
      <c r="B2966" s="602"/>
    </row>
    <row r="2967" spans="1:2">
      <c r="A2967" s="602"/>
      <c r="B2967" s="602"/>
    </row>
    <row r="2968" spans="1:2">
      <c r="A2968" s="602"/>
      <c r="B2968" s="602"/>
    </row>
    <row r="2969" spans="1:2">
      <c r="A2969" s="602"/>
      <c r="B2969" s="602"/>
    </row>
    <row r="2970" spans="1:2">
      <c r="A2970" s="602"/>
      <c r="B2970" s="602"/>
    </row>
    <row r="2971" spans="1:2">
      <c r="A2971" s="602"/>
      <c r="B2971" s="602"/>
    </row>
    <row r="2972" spans="1:2">
      <c r="A2972" s="602"/>
      <c r="B2972" s="602"/>
    </row>
    <row r="2973" spans="1:2">
      <c r="A2973" s="602"/>
      <c r="B2973" s="602"/>
    </row>
    <row r="2974" spans="1:2">
      <c r="A2974" s="602"/>
      <c r="B2974" s="602"/>
    </row>
    <row r="2975" spans="1:2">
      <c r="A2975" s="602"/>
      <c r="B2975" s="602"/>
    </row>
    <row r="2976" spans="1:2">
      <c r="A2976" s="602"/>
      <c r="B2976" s="602"/>
    </row>
    <row r="2977" spans="1:2">
      <c r="A2977" s="602"/>
      <c r="B2977" s="602"/>
    </row>
    <row r="2978" spans="1:2">
      <c r="A2978" s="602"/>
      <c r="B2978" s="602"/>
    </row>
    <row r="2979" spans="1:2">
      <c r="A2979" s="602"/>
      <c r="B2979" s="602"/>
    </row>
    <row r="2980" spans="1:2">
      <c r="A2980" s="602"/>
      <c r="B2980" s="602"/>
    </row>
    <row r="2981" spans="1:2">
      <c r="A2981" s="602"/>
      <c r="B2981" s="602"/>
    </row>
    <row r="2982" spans="1:2">
      <c r="A2982" s="602"/>
      <c r="B2982" s="602"/>
    </row>
    <row r="2983" spans="1:2">
      <c r="A2983" s="602"/>
      <c r="B2983" s="602"/>
    </row>
    <row r="2984" spans="1:2">
      <c r="A2984" s="602"/>
      <c r="B2984" s="602"/>
    </row>
    <row r="2985" spans="1:2">
      <c r="A2985" s="602"/>
      <c r="B2985" s="602"/>
    </row>
    <row r="2986" spans="1:2">
      <c r="A2986" s="602"/>
      <c r="B2986" s="602"/>
    </row>
    <row r="2987" spans="1:2">
      <c r="A2987" s="602"/>
      <c r="B2987" s="602"/>
    </row>
    <row r="2988" spans="1:2">
      <c r="A2988" s="602"/>
      <c r="B2988" s="602"/>
    </row>
    <row r="2989" spans="1:2">
      <c r="A2989" s="602"/>
      <c r="B2989" s="602"/>
    </row>
    <row r="2990" spans="1:2">
      <c r="A2990" s="602"/>
      <c r="B2990" s="602"/>
    </row>
    <row r="2991" spans="1:2">
      <c r="A2991" s="602"/>
      <c r="B2991" s="602"/>
    </row>
    <row r="2992" spans="1:2">
      <c r="A2992" s="602"/>
      <c r="B2992" s="602"/>
    </row>
    <row r="2993" spans="1:2">
      <c r="A2993" s="602"/>
      <c r="B2993" s="602"/>
    </row>
    <row r="2994" spans="1:2">
      <c r="A2994" s="602"/>
      <c r="B2994" s="602"/>
    </row>
    <row r="2995" spans="1:2">
      <c r="A2995" s="602"/>
      <c r="B2995" s="602"/>
    </row>
    <row r="2996" spans="1:2">
      <c r="A2996" s="602"/>
      <c r="B2996" s="602"/>
    </row>
    <row r="2997" spans="1:2">
      <c r="A2997" s="602"/>
      <c r="B2997" s="602"/>
    </row>
    <row r="2998" spans="1:2">
      <c r="A2998" s="602"/>
      <c r="B2998" s="602"/>
    </row>
    <row r="2999" spans="1:2">
      <c r="A2999" s="602"/>
      <c r="B2999" s="602"/>
    </row>
    <row r="3000" spans="1:2">
      <c r="A3000" s="602"/>
      <c r="B3000" s="602"/>
    </row>
    <row r="3001" spans="1:2">
      <c r="A3001" s="602"/>
      <c r="B3001" s="602"/>
    </row>
    <row r="3002" spans="1:2">
      <c r="A3002" s="602"/>
      <c r="B3002" s="602"/>
    </row>
    <row r="3003" spans="1:2">
      <c r="A3003" s="602"/>
      <c r="B3003" s="602"/>
    </row>
    <row r="3004" spans="1:2">
      <c r="A3004" s="602"/>
      <c r="B3004" s="602"/>
    </row>
    <row r="3005" spans="1:2">
      <c r="A3005" s="602"/>
      <c r="B3005" s="602"/>
    </row>
    <row r="3006" spans="1:2">
      <c r="A3006" s="602"/>
      <c r="B3006" s="602"/>
    </row>
    <row r="3007" spans="1:2">
      <c r="A3007" s="602"/>
      <c r="B3007" s="602"/>
    </row>
    <row r="3008" spans="1:2">
      <c r="A3008" s="602"/>
      <c r="B3008" s="602"/>
    </row>
    <row r="3009" spans="1:2">
      <c r="A3009" s="602"/>
      <c r="B3009" s="602"/>
    </row>
    <row r="3010" spans="1:2">
      <c r="A3010" s="602"/>
      <c r="B3010" s="602"/>
    </row>
    <row r="3011" spans="1:2">
      <c r="A3011" s="602"/>
      <c r="B3011" s="602"/>
    </row>
    <row r="3012" spans="1:2">
      <c r="A3012" s="602"/>
      <c r="B3012" s="602"/>
    </row>
    <row r="3013" spans="1:2">
      <c r="A3013" s="602"/>
      <c r="B3013" s="602"/>
    </row>
    <row r="3014" spans="1:2">
      <c r="A3014" s="602"/>
      <c r="B3014" s="602"/>
    </row>
    <row r="3015" spans="1:2">
      <c r="A3015" s="602"/>
      <c r="B3015" s="602"/>
    </row>
    <row r="3016" spans="1:2">
      <c r="A3016" s="602"/>
      <c r="B3016" s="602"/>
    </row>
    <row r="3017" spans="1:2">
      <c r="A3017" s="602"/>
      <c r="B3017" s="602"/>
    </row>
    <row r="3018" spans="1:2">
      <c r="A3018" s="602"/>
      <c r="B3018" s="602"/>
    </row>
    <row r="3019" spans="1:2">
      <c r="A3019" s="602"/>
      <c r="B3019" s="602"/>
    </row>
    <row r="3020" spans="1:2">
      <c r="A3020" s="602"/>
      <c r="B3020" s="602"/>
    </row>
    <row r="3021" spans="1:2">
      <c r="A3021" s="602"/>
      <c r="B3021" s="602"/>
    </row>
    <row r="3022" spans="1:2">
      <c r="A3022" s="602"/>
      <c r="B3022" s="602"/>
    </row>
    <row r="3023" spans="1:2">
      <c r="A3023" s="602"/>
      <c r="B3023" s="602"/>
    </row>
    <row r="3024" spans="1:2">
      <c r="A3024" s="602"/>
      <c r="B3024" s="602"/>
    </row>
    <row r="3025" spans="1:2">
      <c r="A3025" s="602"/>
      <c r="B3025" s="602"/>
    </row>
    <row r="3026" spans="1:2">
      <c r="A3026" s="602"/>
      <c r="B3026" s="602"/>
    </row>
    <row r="3027" spans="1:2">
      <c r="A3027" s="602"/>
      <c r="B3027" s="602"/>
    </row>
    <row r="3028" spans="1:2">
      <c r="A3028" s="602"/>
      <c r="B3028" s="602"/>
    </row>
    <row r="3029" spans="1:2">
      <c r="A3029" s="602"/>
      <c r="B3029" s="602"/>
    </row>
    <row r="3030" spans="1:2">
      <c r="A3030" s="602"/>
      <c r="B3030" s="602"/>
    </row>
    <row r="3031" spans="1:2">
      <c r="A3031" s="602"/>
      <c r="B3031" s="602"/>
    </row>
    <row r="3032" spans="1:2">
      <c r="A3032" s="602"/>
      <c r="B3032" s="602"/>
    </row>
    <row r="3033" spans="1:2">
      <c r="A3033" s="602"/>
      <c r="B3033" s="602"/>
    </row>
    <row r="3034" spans="1:2">
      <c r="A3034" s="602"/>
      <c r="B3034" s="602"/>
    </row>
    <row r="3035" spans="1:2">
      <c r="A3035" s="602"/>
      <c r="B3035" s="602"/>
    </row>
    <row r="3036" spans="1:2">
      <c r="A3036" s="602"/>
      <c r="B3036" s="602"/>
    </row>
    <row r="3037" spans="1:2">
      <c r="A3037" s="602"/>
      <c r="B3037" s="602"/>
    </row>
    <row r="3038" spans="1:2">
      <c r="A3038" s="602"/>
      <c r="B3038" s="602"/>
    </row>
    <row r="3039" spans="1:2">
      <c r="A3039" s="602"/>
      <c r="B3039" s="602"/>
    </row>
    <row r="3040" spans="1:2">
      <c r="A3040" s="602"/>
      <c r="B3040" s="602"/>
    </row>
    <row r="3041" spans="1:2">
      <c r="A3041" s="602"/>
      <c r="B3041" s="602"/>
    </row>
    <row r="3042" spans="1:2">
      <c r="A3042" s="602"/>
      <c r="B3042" s="602"/>
    </row>
    <row r="3043" spans="1:2">
      <c r="A3043" s="602"/>
      <c r="B3043" s="602"/>
    </row>
    <row r="3044" spans="1:2">
      <c r="A3044" s="602"/>
      <c r="B3044" s="602"/>
    </row>
    <row r="3045" spans="1:2">
      <c r="A3045" s="602"/>
      <c r="B3045" s="602"/>
    </row>
    <row r="3046" spans="1:2">
      <c r="A3046" s="602"/>
      <c r="B3046" s="602"/>
    </row>
    <row r="3047" spans="1:2">
      <c r="A3047" s="602"/>
      <c r="B3047" s="602"/>
    </row>
    <row r="3048" spans="1:2">
      <c r="A3048" s="602"/>
      <c r="B3048" s="602"/>
    </row>
    <row r="3049" spans="1:2">
      <c r="A3049" s="602"/>
      <c r="B3049" s="602"/>
    </row>
    <row r="3050" spans="1:2">
      <c r="A3050" s="602"/>
      <c r="B3050" s="602"/>
    </row>
    <row r="3051" spans="1:2">
      <c r="A3051" s="602"/>
      <c r="B3051" s="602"/>
    </row>
    <row r="3052" spans="1:2">
      <c r="A3052" s="602"/>
      <c r="B3052" s="602"/>
    </row>
    <row r="3053" spans="1:2">
      <c r="A3053" s="602"/>
      <c r="B3053" s="602"/>
    </row>
    <row r="3054" spans="1:2">
      <c r="A3054" s="602"/>
      <c r="B3054" s="602"/>
    </row>
    <row r="3055" spans="1:2">
      <c r="A3055" s="602"/>
      <c r="B3055" s="602"/>
    </row>
    <row r="3056" spans="1:2">
      <c r="A3056" s="602"/>
      <c r="B3056" s="602"/>
    </row>
    <row r="3057" spans="1:2">
      <c r="A3057" s="602"/>
      <c r="B3057" s="602"/>
    </row>
    <row r="3058" spans="1:2">
      <c r="A3058" s="602"/>
      <c r="B3058" s="602"/>
    </row>
    <row r="3059" spans="1:2">
      <c r="A3059" s="602"/>
      <c r="B3059" s="602"/>
    </row>
    <row r="3060" spans="1:2">
      <c r="A3060" s="602"/>
      <c r="B3060" s="602"/>
    </row>
    <row r="3061" spans="1:2">
      <c r="A3061" s="602"/>
      <c r="B3061" s="602"/>
    </row>
    <row r="3062" spans="1:2">
      <c r="A3062" s="602"/>
      <c r="B3062" s="602"/>
    </row>
    <row r="3063" spans="1:2">
      <c r="A3063" s="602"/>
      <c r="B3063" s="602"/>
    </row>
    <row r="3064" spans="1:2">
      <c r="A3064" s="602"/>
      <c r="B3064" s="602"/>
    </row>
    <row r="3065" spans="1:2">
      <c r="A3065" s="602"/>
      <c r="B3065" s="602"/>
    </row>
    <row r="3066" spans="1:2">
      <c r="A3066" s="602"/>
      <c r="B3066" s="602"/>
    </row>
    <row r="3067" spans="1:2">
      <c r="A3067" s="602"/>
      <c r="B3067" s="602"/>
    </row>
    <row r="3068" spans="1:2">
      <c r="A3068" s="602"/>
      <c r="B3068" s="602"/>
    </row>
    <row r="3069" spans="1:2">
      <c r="A3069" s="602"/>
      <c r="B3069" s="602"/>
    </row>
    <row r="3070" spans="1:2">
      <c r="A3070" s="602"/>
      <c r="B3070" s="602"/>
    </row>
    <row r="3071" spans="1:2">
      <c r="A3071" s="602"/>
      <c r="B3071" s="602"/>
    </row>
    <row r="3072" spans="1:2">
      <c r="A3072" s="602"/>
      <c r="B3072" s="602"/>
    </row>
    <row r="3073" spans="1:2">
      <c r="A3073" s="602"/>
      <c r="B3073" s="602"/>
    </row>
    <row r="3074" spans="1:2">
      <c r="A3074" s="602"/>
      <c r="B3074" s="602"/>
    </row>
    <row r="3075" spans="1:2">
      <c r="A3075" s="602"/>
      <c r="B3075" s="602"/>
    </row>
    <row r="3076" spans="1:2">
      <c r="A3076" s="602"/>
      <c r="B3076" s="602"/>
    </row>
    <row r="3077" spans="1:2">
      <c r="A3077" s="602"/>
      <c r="B3077" s="602"/>
    </row>
    <row r="3078" spans="1:2">
      <c r="A3078" s="602"/>
      <c r="B3078" s="602"/>
    </row>
    <row r="3079" spans="1:2">
      <c r="A3079" s="602"/>
      <c r="B3079" s="602"/>
    </row>
    <row r="3080" spans="1:2">
      <c r="A3080" s="602"/>
      <c r="B3080" s="602"/>
    </row>
    <row r="3081" spans="1:2">
      <c r="A3081" s="602"/>
      <c r="B3081" s="602"/>
    </row>
    <row r="3082" spans="1:2">
      <c r="A3082" s="602"/>
      <c r="B3082" s="602"/>
    </row>
    <row r="3083" spans="1:2">
      <c r="A3083" s="602"/>
      <c r="B3083" s="602"/>
    </row>
    <row r="3084" spans="1:2">
      <c r="A3084" s="602"/>
      <c r="B3084" s="602"/>
    </row>
    <row r="3085" spans="1:2">
      <c r="A3085" s="602"/>
      <c r="B3085" s="602"/>
    </row>
    <row r="3086" spans="1:2">
      <c r="A3086" s="602"/>
      <c r="B3086" s="602"/>
    </row>
    <row r="3087" spans="1:2">
      <c r="A3087" s="602"/>
      <c r="B3087" s="602"/>
    </row>
    <row r="3088" spans="1:2">
      <c r="A3088" s="602"/>
      <c r="B3088" s="602"/>
    </row>
    <row r="3089" spans="1:2">
      <c r="A3089" s="602"/>
      <c r="B3089" s="602"/>
    </row>
    <row r="3090" spans="1:2">
      <c r="A3090" s="602"/>
      <c r="B3090" s="602"/>
    </row>
    <row r="3091" spans="1:2">
      <c r="A3091" s="602"/>
      <c r="B3091" s="602"/>
    </row>
    <row r="3092" spans="1:2">
      <c r="A3092" s="602"/>
      <c r="B3092" s="602"/>
    </row>
    <row r="3093" spans="1:2">
      <c r="A3093" s="602"/>
      <c r="B3093" s="602"/>
    </row>
    <row r="3094" spans="1:2">
      <c r="A3094" s="602"/>
      <c r="B3094" s="602"/>
    </row>
    <row r="3095" spans="1:2">
      <c r="A3095" s="602"/>
      <c r="B3095" s="602"/>
    </row>
    <row r="3096" spans="1:2">
      <c r="A3096" s="602"/>
      <c r="B3096" s="602"/>
    </row>
    <row r="3097" spans="1:2">
      <c r="A3097" s="602"/>
      <c r="B3097" s="602"/>
    </row>
    <row r="3098" spans="1:2">
      <c r="A3098" s="602"/>
      <c r="B3098" s="602"/>
    </row>
    <row r="3099" spans="1:2">
      <c r="A3099" s="602"/>
      <c r="B3099" s="602"/>
    </row>
    <row r="3100" spans="1:2">
      <c r="A3100" s="602"/>
      <c r="B3100" s="602"/>
    </row>
    <row r="3101" spans="1:2">
      <c r="A3101" s="602"/>
      <c r="B3101" s="602"/>
    </row>
    <row r="3102" spans="1:2">
      <c r="A3102" s="602"/>
      <c r="B3102" s="602"/>
    </row>
    <row r="3103" spans="1:2">
      <c r="A3103" s="602"/>
      <c r="B3103" s="602"/>
    </row>
    <row r="3104" spans="1:2">
      <c r="A3104" s="602"/>
      <c r="B3104" s="602"/>
    </row>
    <row r="3105" spans="1:2">
      <c r="A3105" s="602"/>
      <c r="B3105" s="602"/>
    </row>
    <row r="3106" spans="1:2">
      <c r="A3106" s="602"/>
      <c r="B3106" s="602"/>
    </row>
    <row r="3107" spans="1:2">
      <c r="A3107" s="602"/>
      <c r="B3107" s="602"/>
    </row>
    <row r="3108" spans="1:2">
      <c r="A3108" s="602"/>
      <c r="B3108" s="602"/>
    </row>
    <row r="3109" spans="1:2">
      <c r="A3109" s="602"/>
      <c r="B3109" s="602"/>
    </row>
    <row r="3110" spans="1:2">
      <c r="A3110" s="602"/>
      <c r="B3110" s="602"/>
    </row>
    <row r="3111" spans="1:2">
      <c r="A3111" s="602"/>
      <c r="B3111" s="602"/>
    </row>
    <row r="3112" spans="1:2">
      <c r="A3112" s="602"/>
      <c r="B3112" s="602"/>
    </row>
    <row r="3113" spans="1:2">
      <c r="A3113" s="602"/>
      <c r="B3113" s="602"/>
    </row>
    <row r="3114" spans="1:2">
      <c r="A3114" s="602"/>
      <c r="B3114" s="602"/>
    </row>
    <row r="3115" spans="1:2">
      <c r="A3115" s="602"/>
      <c r="B3115" s="602"/>
    </row>
    <row r="3116" spans="1:2">
      <c r="A3116" s="602"/>
      <c r="B3116" s="602"/>
    </row>
    <row r="3117" spans="1:2">
      <c r="A3117" s="602"/>
      <c r="B3117" s="602"/>
    </row>
    <row r="3118" spans="1:2">
      <c r="A3118" s="602"/>
      <c r="B3118" s="602"/>
    </row>
    <row r="3119" spans="1:2">
      <c r="A3119" s="602"/>
      <c r="B3119" s="602"/>
    </row>
    <row r="3120" spans="1:2">
      <c r="A3120" s="602"/>
      <c r="B3120" s="602"/>
    </row>
    <row r="3121" spans="1:2">
      <c r="A3121" s="602"/>
      <c r="B3121" s="602"/>
    </row>
    <row r="3122" spans="1:2">
      <c r="A3122" s="602"/>
      <c r="B3122" s="602"/>
    </row>
    <row r="3123" spans="1:2">
      <c r="A3123" s="602"/>
      <c r="B3123" s="602"/>
    </row>
    <row r="3124" spans="1:2">
      <c r="A3124" s="602"/>
      <c r="B3124" s="602"/>
    </row>
    <row r="3125" spans="1:2">
      <c r="A3125" s="602"/>
      <c r="B3125" s="602"/>
    </row>
    <row r="3126" spans="1:2">
      <c r="A3126" s="602"/>
      <c r="B3126" s="602"/>
    </row>
    <row r="3127" spans="1:2">
      <c r="A3127" s="602"/>
      <c r="B3127" s="602"/>
    </row>
    <row r="3128" spans="1:2">
      <c r="A3128" s="602"/>
      <c r="B3128" s="602"/>
    </row>
    <row r="3129" spans="1:2">
      <c r="A3129" s="602"/>
      <c r="B3129" s="602"/>
    </row>
    <row r="3130" spans="1:2">
      <c r="A3130" s="602"/>
      <c r="B3130" s="602"/>
    </row>
    <row r="3131" spans="1:2">
      <c r="A3131" s="602"/>
      <c r="B3131" s="602"/>
    </row>
    <row r="3132" spans="1:2">
      <c r="A3132" s="602"/>
      <c r="B3132" s="602"/>
    </row>
    <row r="3133" spans="1:2">
      <c r="A3133" s="602"/>
      <c r="B3133" s="602"/>
    </row>
    <row r="3134" spans="1:2">
      <c r="A3134" s="602"/>
      <c r="B3134" s="602"/>
    </row>
    <row r="3135" spans="1:2">
      <c r="A3135" s="602"/>
      <c r="B3135" s="602"/>
    </row>
    <row r="3136" spans="1:2">
      <c r="A3136" s="602"/>
      <c r="B3136" s="602"/>
    </row>
    <row r="3137" spans="1:2">
      <c r="A3137" s="602"/>
      <c r="B3137" s="602"/>
    </row>
    <row r="3138" spans="1:2">
      <c r="A3138" s="602"/>
      <c r="B3138" s="602"/>
    </row>
    <row r="3139" spans="1:2">
      <c r="A3139" s="602"/>
      <c r="B3139" s="602"/>
    </row>
    <row r="3140" spans="1:2">
      <c r="A3140" s="602"/>
      <c r="B3140" s="602"/>
    </row>
    <row r="3141" spans="1:2">
      <c r="A3141" s="602"/>
      <c r="B3141" s="602"/>
    </row>
    <row r="3142" spans="1:2">
      <c r="A3142" s="602"/>
      <c r="B3142" s="602"/>
    </row>
    <row r="3143" spans="1:2">
      <c r="A3143" s="602"/>
      <c r="B3143" s="602"/>
    </row>
    <row r="3144" spans="1:2">
      <c r="A3144" s="602"/>
      <c r="B3144" s="602"/>
    </row>
    <row r="3145" spans="1:2">
      <c r="A3145" s="602"/>
      <c r="B3145" s="602"/>
    </row>
    <row r="3146" spans="1:2">
      <c r="A3146" s="602"/>
      <c r="B3146" s="602"/>
    </row>
    <row r="3147" spans="1:2">
      <c r="A3147" s="602"/>
      <c r="B3147" s="602"/>
    </row>
    <row r="3148" spans="1:2">
      <c r="A3148" s="602"/>
      <c r="B3148" s="602"/>
    </row>
    <row r="3149" spans="1:2">
      <c r="A3149" s="602"/>
      <c r="B3149" s="602"/>
    </row>
    <row r="3150" spans="1:2">
      <c r="A3150" s="602"/>
      <c r="B3150" s="602"/>
    </row>
    <row r="3151" spans="1:2">
      <c r="A3151" s="602"/>
      <c r="B3151" s="602"/>
    </row>
    <row r="3152" spans="1:2">
      <c r="A3152" s="602"/>
      <c r="B3152" s="602"/>
    </row>
    <row r="3153" spans="1:2">
      <c r="A3153" s="602"/>
      <c r="B3153" s="602"/>
    </row>
    <row r="3154" spans="1:2">
      <c r="A3154" s="602"/>
      <c r="B3154" s="602"/>
    </row>
    <row r="3155" spans="1:2">
      <c r="A3155" s="602"/>
      <c r="B3155" s="602"/>
    </row>
    <row r="3156" spans="1:2">
      <c r="A3156" s="602"/>
      <c r="B3156" s="602"/>
    </row>
    <row r="3157" spans="1:2">
      <c r="A3157" s="602"/>
      <c r="B3157" s="602"/>
    </row>
    <row r="3158" spans="1:2">
      <c r="A3158" s="602"/>
      <c r="B3158" s="602"/>
    </row>
    <row r="3159" spans="1:2">
      <c r="A3159" s="602"/>
      <c r="B3159" s="602"/>
    </row>
    <row r="3160" spans="1:2">
      <c r="A3160" s="602"/>
      <c r="B3160" s="602"/>
    </row>
    <row r="3161" spans="1:2">
      <c r="A3161" s="602"/>
      <c r="B3161" s="602"/>
    </row>
    <row r="3162" spans="1:2">
      <c r="A3162" s="602"/>
      <c r="B3162" s="602"/>
    </row>
    <row r="3163" spans="1:2">
      <c r="A3163" s="602"/>
      <c r="B3163" s="602"/>
    </row>
    <row r="3164" spans="1:2">
      <c r="A3164" s="602"/>
      <c r="B3164" s="602"/>
    </row>
    <row r="3165" spans="1:2">
      <c r="A3165" s="602"/>
      <c r="B3165" s="602"/>
    </row>
    <row r="3166" spans="1:2">
      <c r="A3166" s="602"/>
      <c r="B3166" s="602"/>
    </row>
    <row r="3167" spans="1:2">
      <c r="A3167" s="602"/>
      <c r="B3167" s="602"/>
    </row>
    <row r="3168" spans="1:2">
      <c r="A3168" s="602"/>
      <c r="B3168" s="602"/>
    </row>
    <row r="3169" spans="1:2">
      <c r="A3169" s="602"/>
      <c r="B3169" s="602"/>
    </row>
    <row r="3170" spans="1:2">
      <c r="A3170" s="602"/>
      <c r="B3170" s="602"/>
    </row>
    <row r="3171" spans="1:2">
      <c r="A3171" s="602"/>
      <c r="B3171" s="602"/>
    </row>
    <row r="3172" spans="1:2">
      <c r="A3172" s="602"/>
      <c r="B3172" s="602"/>
    </row>
    <row r="3173" spans="1:2">
      <c r="A3173" s="602"/>
      <c r="B3173" s="602"/>
    </row>
    <row r="3174" spans="1:2">
      <c r="A3174" s="602"/>
      <c r="B3174" s="602"/>
    </row>
    <row r="3175" spans="1:2">
      <c r="A3175" s="602"/>
      <c r="B3175" s="602"/>
    </row>
    <row r="3176" spans="1:2">
      <c r="A3176" s="602"/>
      <c r="B3176" s="602"/>
    </row>
    <row r="3177" spans="1:2">
      <c r="A3177" s="602"/>
      <c r="B3177" s="602"/>
    </row>
    <row r="3178" spans="1:2">
      <c r="A3178" s="602"/>
      <c r="B3178" s="602"/>
    </row>
    <row r="3179" spans="1:2">
      <c r="A3179" s="602"/>
      <c r="B3179" s="602"/>
    </row>
    <row r="3180" spans="1:2">
      <c r="A3180" s="602"/>
      <c r="B3180" s="602"/>
    </row>
    <row r="3181" spans="1:2">
      <c r="A3181" s="602"/>
      <c r="B3181" s="602"/>
    </row>
    <row r="3182" spans="1:2">
      <c r="A3182" s="602"/>
      <c r="B3182" s="602"/>
    </row>
    <row r="3183" spans="1:2">
      <c r="A3183" s="602"/>
      <c r="B3183" s="602"/>
    </row>
    <row r="3184" spans="1:2">
      <c r="A3184" s="602"/>
      <c r="B3184" s="602"/>
    </row>
    <row r="3185" spans="1:2">
      <c r="A3185" s="602"/>
      <c r="B3185" s="602"/>
    </row>
    <row r="3186" spans="1:2">
      <c r="A3186" s="602"/>
      <c r="B3186" s="602"/>
    </row>
    <row r="3187" spans="1:2">
      <c r="A3187" s="602"/>
      <c r="B3187" s="602"/>
    </row>
    <row r="3188" spans="1:2">
      <c r="A3188" s="602"/>
      <c r="B3188" s="602"/>
    </row>
    <row r="3189" spans="1:2">
      <c r="A3189" s="602"/>
      <c r="B3189" s="602"/>
    </row>
    <row r="3190" spans="1:2">
      <c r="A3190" s="602"/>
      <c r="B3190" s="602"/>
    </row>
    <row r="3191" spans="1:2">
      <c r="A3191" s="602"/>
      <c r="B3191" s="602"/>
    </row>
    <row r="3192" spans="1:2">
      <c r="A3192" s="602"/>
      <c r="B3192" s="602"/>
    </row>
    <row r="3193" spans="1:2">
      <c r="A3193" s="602"/>
      <c r="B3193" s="602"/>
    </row>
    <row r="3194" spans="1:2">
      <c r="A3194" s="602"/>
      <c r="B3194" s="602"/>
    </row>
    <row r="3195" spans="1:2">
      <c r="A3195" s="602"/>
      <c r="B3195" s="602"/>
    </row>
    <row r="3196" spans="1:2">
      <c r="A3196" s="602"/>
      <c r="B3196" s="602"/>
    </row>
    <row r="3197" spans="1:2">
      <c r="A3197" s="602"/>
      <c r="B3197" s="602"/>
    </row>
    <row r="3198" spans="1:2">
      <c r="A3198" s="602"/>
      <c r="B3198" s="602"/>
    </row>
    <row r="3199" spans="1:2">
      <c r="A3199" s="602"/>
      <c r="B3199" s="602"/>
    </row>
    <row r="3200" spans="1:2">
      <c r="A3200" s="602"/>
      <c r="B3200" s="602"/>
    </row>
    <row r="3201" spans="1:2">
      <c r="A3201" s="602"/>
      <c r="B3201" s="602"/>
    </row>
    <row r="3202" spans="1:2">
      <c r="A3202" s="602"/>
      <c r="B3202" s="602"/>
    </row>
    <row r="3203" spans="1:2">
      <c r="A3203" s="602"/>
      <c r="B3203" s="602"/>
    </row>
    <row r="3204" spans="1:2">
      <c r="A3204" s="602"/>
      <c r="B3204" s="602"/>
    </row>
    <row r="3205" spans="1:2">
      <c r="A3205" s="602"/>
      <c r="B3205" s="602"/>
    </row>
    <row r="3206" spans="1:2">
      <c r="A3206" s="602"/>
      <c r="B3206" s="602"/>
    </row>
    <row r="3207" spans="1:2">
      <c r="A3207" s="602"/>
      <c r="B3207" s="602"/>
    </row>
    <row r="3208" spans="1:2">
      <c r="A3208" s="602"/>
      <c r="B3208" s="602"/>
    </row>
    <row r="3209" spans="1:2">
      <c r="A3209" s="602"/>
      <c r="B3209" s="602"/>
    </row>
    <row r="3210" spans="1:2">
      <c r="A3210" s="602"/>
      <c r="B3210" s="602"/>
    </row>
    <row r="3211" spans="1:2">
      <c r="A3211" s="602"/>
      <c r="B3211" s="602"/>
    </row>
    <row r="3212" spans="1:2">
      <c r="A3212" s="602"/>
      <c r="B3212" s="602"/>
    </row>
    <row r="3213" spans="1:2">
      <c r="A3213" s="602"/>
      <c r="B3213" s="602"/>
    </row>
    <row r="3214" spans="1:2">
      <c r="A3214" s="602"/>
      <c r="B3214" s="602"/>
    </row>
    <row r="3215" spans="1:2">
      <c r="A3215" s="602"/>
      <c r="B3215" s="602"/>
    </row>
    <row r="3216" spans="1:2">
      <c r="A3216" s="602"/>
      <c r="B3216" s="602"/>
    </row>
    <row r="3217" spans="1:2">
      <c r="A3217" s="602"/>
      <c r="B3217" s="602"/>
    </row>
    <row r="3218" spans="1:2">
      <c r="A3218" s="602"/>
      <c r="B3218" s="602"/>
    </row>
    <row r="3219" spans="1:2">
      <c r="A3219" s="602"/>
      <c r="B3219" s="602"/>
    </row>
    <row r="3220" spans="1:2">
      <c r="A3220" s="602"/>
      <c r="B3220" s="602"/>
    </row>
    <row r="3221" spans="1:2">
      <c r="A3221" s="602"/>
      <c r="B3221" s="602"/>
    </row>
    <row r="3222" spans="1:2">
      <c r="A3222" s="602"/>
      <c r="B3222" s="602"/>
    </row>
    <row r="3223" spans="1:2">
      <c r="A3223" s="602"/>
      <c r="B3223" s="602"/>
    </row>
    <row r="3224" spans="1:2">
      <c r="A3224" s="602"/>
      <c r="B3224" s="602"/>
    </row>
    <row r="3225" spans="1:2">
      <c r="A3225" s="602"/>
      <c r="B3225" s="602"/>
    </row>
    <row r="3226" spans="1:2">
      <c r="A3226" s="602"/>
      <c r="B3226" s="602"/>
    </row>
    <row r="3227" spans="1:2">
      <c r="A3227" s="602"/>
      <c r="B3227" s="602"/>
    </row>
    <row r="3228" spans="1:2">
      <c r="A3228" s="602"/>
      <c r="B3228" s="602"/>
    </row>
    <row r="3229" spans="1:2">
      <c r="A3229" s="602"/>
      <c r="B3229" s="602"/>
    </row>
    <row r="3230" spans="1:2">
      <c r="A3230" s="602"/>
      <c r="B3230" s="602"/>
    </row>
    <row r="3231" spans="1:2">
      <c r="A3231" s="602"/>
      <c r="B3231" s="602"/>
    </row>
    <row r="3232" spans="1:2">
      <c r="A3232" s="602"/>
      <c r="B3232" s="602"/>
    </row>
    <row r="3233" spans="1:2">
      <c r="A3233" s="602"/>
      <c r="B3233" s="602"/>
    </row>
    <row r="3234" spans="1:2">
      <c r="A3234" s="602"/>
      <c r="B3234" s="602"/>
    </row>
    <row r="3235" spans="1:2">
      <c r="A3235" s="602"/>
      <c r="B3235" s="602"/>
    </row>
    <row r="3236" spans="1:2">
      <c r="A3236" s="602"/>
      <c r="B3236" s="602"/>
    </row>
    <row r="3237" spans="1:2">
      <c r="A3237" s="602"/>
      <c r="B3237" s="602"/>
    </row>
    <row r="3238" spans="1:2">
      <c r="A3238" s="602"/>
      <c r="B3238" s="602"/>
    </row>
    <row r="3239" spans="1:2">
      <c r="A3239" s="602"/>
      <c r="B3239" s="602"/>
    </row>
    <row r="3240" spans="1:2">
      <c r="A3240" s="602"/>
      <c r="B3240" s="602"/>
    </row>
    <row r="3241" spans="1:2">
      <c r="A3241" s="602"/>
      <c r="B3241" s="602"/>
    </row>
    <row r="3242" spans="1:2">
      <c r="A3242" s="602"/>
      <c r="B3242" s="602"/>
    </row>
    <row r="3243" spans="1:2">
      <c r="A3243" s="602"/>
      <c r="B3243" s="602"/>
    </row>
    <row r="3244" spans="1:2">
      <c r="A3244" s="602"/>
      <c r="B3244" s="602"/>
    </row>
    <row r="3245" spans="1:2">
      <c r="A3245" s="602"/>
      <c r="B3245" s="602"/>
    </row>
    <row r="3246" spans="1:2">
      <c r="A3246" s="602"/>
      <c r="B3246" s="602"/>
    </row>
    <row r="3247" spans="1:2">
      <c r="A3247" s="602"/>
      <c r="B3247" s="602"/>
    </row>
    <row r="3248" spans="1:2">
      <c r="A3248" s="602"/>
      <c r="B3248" s="602"/>
    </row>
    <row r="3249" spans="1:2">
      <c r="A3249" s="602"/>
      <c r="B3249" s="602"/>
    </row>
    <row r="3250" spans="1:2">
      <c r="A3250" s="602"/>
      <c r="B3250" s="602"/>
    </row>
    <row r="3251" spans="1:2">
      <c r="A3251" s="602"/>
      <c r="B3251" s="602"/>
    </row>
    <row r="3252" spans="1:2">
      <c r="A3252" s="602"/>
      <c r="B3252" s="602"/>
    </row>
    <row r="3253" spans="1:2">
      <c r="A3253" s="602"/>
      <c r="B3253" s="602"/>
    </row>
    <row r="3254" spans="1:2">
      <c r="A3254" s="602"/>
      <c r="B3254" s="602"/>
    </row>
    <row r="3255" spans="1:2">
      <c r="A3255" s="602"/>
      <c r="B3255" s="602"/>
    </row>
    <row r="3256" spans="1:2">
      <c r="A3256" s="602"/>
      <c r="B3256" s="602"/>
    </row>
    <row r="3257" spans="1:2">
      <c r="A3257" s="602"/>
      <c r="B3257" s="602"/>
    </row>
    <row r="3258" spans="1:2">
      <c r="A3258" s="602"/>
      <c r="B3258" s="602"/>
    </row>
    <row r="3259" spans="1:2">
      <c r="A3259" s="602"/>
      <c r="B3259" s="602"/>
    </row>
    <row r="3260" spans="1:2">
      <c r="A3260" s="602"/>
      <c r="B3260" s="602"/>
    </row>
    <row r="3261" spans="1:2">
      <c r="A3261" s="602"/>
      <c r="B3261" s="602"/>
    </row>
    <row r="3262" spans="1:2">
      <c r="A3262" s="602"/>
      <c r="B3262" s="602"/>
    </row>
    <row r="3263" spans="1:2">
      <c r="A3263" s="602"/>
      <c r="B3263" s="602"/>
    </row>
    <row r="3264" spans="1:2">
      <c r="A3264" s="602"/>
      <c r="B3264" s="602"/>
    </row>
    <row r="3265" spans="1:2">
      <c r="A3265" s="602"/>
      <c r="B3265" s="602"/>
    </row>
    <row r="3266" spans="1:2">
      <c r="A3266" s="602"/>
      <c r="B3266" s="602"/>
    </row>
    <row r="3267" spans="1:2">
      <c r="A3267" s="602"/>
      <c r="B3267" s="602"/>
    </row>
    <row r="3268" spans="1:2">
      <c r="A3268" s="602"/>
      <c r="B3268" s="602"/>
    </row>
    <row r="3269" spans="1:2">
      <c r="A3269" s="602"/>
      <c r="B3269" s="602"/>
    </row>
    <row r="3270" spans="1:2">
      <c r="A3270" s="602"/>
      <c r="B3270" s="602"/>
    </row>
    <row r="3271" spans="1:2">
      <c r="A3271" s="602"/>
      <c r="B3271" s="602"/>
    </row>
    <row r="3272" spans="1:2">
      <c r="A3272" s="602"/>
      <c r="B3272" s="602"/>
    </row>
    <row r="3273" spans="1:2">
      <c r="A3273" s="602"/>
      <c r="B3273" s="602"/>
    </row>
    <row r="3274" spans="1:2">
      <c r="A3274" s="602"/>
      <c r="B3274" s="602"/>
    </row>
    <row r="3275" spans="1:2">
      <c r="A3275" s="602"/>
      <c r="B3275" s="602"/>
    </row>
    <row r="3276" spans="1:2">
      <c r="A3276" s="602"/>
      <c r="B3276" s="602"/>
    </row>
    <row r="3277" spans="1:2">
      <c r="A3277" s="602"/>
      <c r="B3277" s="602"/>
    </row>
    <row r="3278" spans="1:2">
      <c r="A3278" s="602"/>
      <c r="B3278" s="602"/>
    </row>
    <row r="3279" spans="1:2">
      <c r="A3279" s="602"/>
      <c r="B3279" s="602"/>
    </row>
    <row r="3280" spans="1:2">
      <c r="A3280" s="602"/>
      <c r="B3280" s="602"/>
    </row>
    <row r="3281" spans="1:2">
      <c r="A3281" s="602"/>
      <c r="B3281" s="602"/>
    </row>
    <row r="3282" spans="1:2">
      <c r="A3282" s="602"/>
      <c r="B3282" s="602"/>
    </row>
    <row r="3283" spans="1:2">
      <c r="A3283" s="602"/>
      <c r="B3283" s="602"/>
    </row>
    <row r="3284" spans="1:2">
      <c r="A3284" s="602"/>
      <c r="B3284" s="602"/>
    </row>
    <row r="3285" spans="1:2">
      <c r="A3285" s="602"/>
      <c r="B3285" s="602"/>
    </row>
    <row r="3286" spans="1:2">
      <c r="A3286" s="602"/>
      <c r="B3286" s="602"/>
    </row>
    <row r="3287" spans="1:2">
      <c r="A3287" s="602"/>
      <c r="B3287" s="602"/>
    </row>
    <row r="3288" spans="1:2">
      <c r="A3288" s="602"/>
      <c r="B3288" s="602"/>
    </row>
    <row r="3289" spans="1:2">
      <c r="A3289" s="602"/>
      <c r="B3289" s="602"/>
    </row>
    <row r="3290" spans="1:2">
      <c r="A3290" s="602"/>
      <c r="B3290" s="602"/>
    </row>
    <row r="3291" spans="1:2">
      <c r="A3291" s="602"/>
      <c r="B3291" s="602"/>
    </row>
    <row r="3292" spans="1:2">
      <c r="A3292" s="602"/>
      <c r="B3292" s="602"/>
    </row>
    <row r="3293" spans="1:2">
      <c r="A3293" s="602"/>
      <c r="B3293" s="602"/>
    </row>
    <row r="3294" spans="1:2">
      <c r="A3294" s="602"/>
      <c r="B3294" s="602"/>
    </row>
    <row r="3295" spans="1:2">
      <c r="A3295" s="602"/>
      <c r="B3295" s="602"/>
    </row>
    <row r="3296" spans="1:2">
      <c r="A3296" s="602"/>
      <c r="B3296" s="602"/>
    </row>
    <row r="3297" spans="1:2">
      <c r="A3297" s="602"/>
      <c r="B3297" s="602"/>
    </row>
    <row r="3298" spans="1:2">
      <c r="A3298" s="602"/>
      <c r="B3298" s="602"/>
    </row>
    <row r="3299" spans="1:2">
      <c r="A3299" s="602"/>
      <c r="B3299" s="602"/>
    </row>
    <row r="3300" spans="1:2">
      <c r="A3300" s="602"/>
      <c r="B3300" s="602"/>
    </row>
    <row r="3301" spans="1:2">
      <c r="A3301" s="602"/>
      <c r="B3301" s="602"/>
    </row>
    <row r="3302" spans="1:2">
      <c r="A3302" s="602"/>
      <c r="B3302" s="602"/>
    </row>
    <row r="3303" spans="1:2">
      <c r="A3303" s="602"/>
      <c r="B3303" s="602"/>
    </row>
    <row r="3304" spans="1:2">
      <c r="A3304" s="602"/>
      <c r="B3304" s="602"/>
    </row>
    <row r="3305" spans="1:2">
      <c r="A3305" s="602"/>
      <c r="B3305" s="602"/>
    </row>
    <row r="3306" spans="1:2">
      <c r="A3306" s="602"/>
      <c r="B3306" s="602"/>
    </row>
    <row r="3307" spans="1:2">
      <c r="A3307" s="602"/>
      <c r="B3307" s="602"/>
    </row>
    <row r="3308" spans="1:2">
      <c r="A3308" s="602"/>
      <c r="B3308" s="602"/>
    </row>
    <row r="3309" spans="1:2">
      <c r="A3309" s="602"/>
      <c r="B3309" s="602"/>
    </row>
    <row r="3310" spans="1:2">
      <c r="A3310" s="602"/>
      <c r="B3310" s="602"/>
    </row>
    <row r="3311" spans="1:2">
      <c r="A3311" s="602"/>
      <c r="B3311" s="602"/>
    </row>
    <row r="3312" spans="1:2">
      <c r="A3312" s="602"/>
      <c r="B3312" s="602"/>
    </row>
    <row r="3313" spans="1:2">
      <c r="A3313" s="602"/>
      <c r="B3313" s="602"/>
    </row>
    <row r="3314" spans="1:2">
      <c r="A3314" s="602"/>
      <c r="B3314" s="602"/>
    </row>
    <row r="3315" spans="1:2">
      <c r="A3315" s="602"/>
      <c r="B3315" s="602"/>
    </row>
    <row r="3316" spans="1:2">
      <c r="A3316" s="602"/>
      <c r="B3316" s="602"/>
    </row>
    <row r="3317" spans="1:2">
      <c r="A3317" s="602"/>
      <c r="B3317" s="602"/>
    </row>
    <row r="3318" spans="1:2">
      <c r="A3318" s="602"/>
      <c r="B3318" s="602"/>
    </row>
    <row r="3319" spans="1:2">
      <c r="A3319" s="602"/>
      <c r="B3319" s="602"/>
    </row>
    <row r="3320" spans="1:2">
      <c r="A3320" s="602"/>
      <c r="B3320" s="602"/>
    </row>
    <row r="3321" spans="1:2">
      <c r="A3321" s="602"/>
      <c r="B3321" s="602"/>
    </row>
    <row r="3322" spans="1:2">
      <c r="A3322" s="602"/>
      <c r="B3322" s="602"/>
    </row>
    <row r="3323" spans="1:2">
      <c r="A3323" s="602"/>
      <c r="B3323" s="602"/>
    </row>
    <row r="3324" spans="1:2">
      <c r="A3324" s="602"/>
      <c r="B3324" s="602"/>
    </row>
    <row r="3325" spans="1:2">
      <c r="A3325" s="602"/>
      <c r="B3325" s="602"/>
    </row>
    <row r="3326" spans="1:2">
      <c r="A3326" s="602"/>
      <c r="B3326" s="602"/>
    </row>
    <row r="3327" spans="1:2">
      <c r="A3327" s="602"/>
      <c r="B3327" s="602"/>
    </row>
    <row r="3328" spans="1:2">
      <c r="A3328" s="602"/>
      <c r="B3328" s="602"/>
    </row>
    <row r="3329" spans="1:2">
      <c r="A3329" s="602"/>
      <c r="B3329" s="602"/>
    </row>
    <row r="3330" spans="1:2">
      <c r="A3330" s="602"/>
      <c r="B3330" s="602"/>
    </row>
    <row r="3331" spans="1:2">
      <c r="A3331" s="602"/>
      <c r="B3331" s="602"/>
    </row>
    <row r="3332" spans="1:2">
      <c r="A3332" s="602"/>
      <c r="B3332" s="602"/>
    </row>
    <row r="3333" spans="1:2">
      <c r="A3333" s="602"/>
      <c r="B3333" s="602"/>
    </row>
    <row r="3334" spans="1:2">
      <c r="A3334" s="602"/>
      <c r="B3334" s="602"/>
    </row>
    <row r="3335" spans="1:2">
      <c r="A3335" s="602"/>
      <c r="B3335" s="602"/>
    </row>
    <row r="3336" spans="1:2">
      <c r="A3336" s="602"/>
      <c r="B3336" s="602"/>
    </row>
    <row r="3337" spans="1:2">
      <c r="A3337" s="602"/>
      <c r="B3337" s="602"/>
    </row>
    <row r="3338" spans="1:2">
      <c r="A3338" s="602"/>
      <c r="B3338" s="602"/>
    </row>
    <row r="3339" spans="1:2">
      <c r="A3339" s="602"/>
      <c r="B3339" s="602"/>
    </row>
    <row r="3340" spans="1:2">
      <c r="A3340" s="602"/>
      <c r="B3340" s="602"/>
    </row>
    <row r="3341" spans="1:2">
      <c r="A3341" s="602"/>
      <c r="B3341" s="602"/>
    </row>
    <row r="3342" spans="1:2">
      <c r="A3342" s="602"/>
      <c r="B3342" s="602"/>
    </row>
    <row r="3343" spans="1:2">
      <c r="A3343" s="602"/>
      <c r="B3343" s="602"/>
    </row>
    <row r="3344" spans="1:2">
      <c r="A3344" s="602"/>
      <c r="B3344" s="602"/>
    </row>
    <row r="3345" spans="1:2">
      <c r="A3345" s="602"/>
      <c r="B3345" s="602"/>
    </row>
    <row r="3346" spans="1:2">
      <c r="A3346" s="602"/>
      <c r="B3346" s="602"/>
    </row>
    <row r="3347" spans="1:2">
      <c r="A3347" s="602"/>
      <c r="B3347" s="602"/>
    </row>
    <row r="3348" spans="1:2">
      <c r="A3348" s="602"/>
      <c r="B3348" s="602"/>
    </row>
    <row r="3349" spans="1:2">
      <c r="A3349" s="602"/>
      <c r="B3349" s="602"/>
    </row>
    <row r="3350" spans="1:2">
      <c r="A3350" s="602"/>
      <c r="B3350" s="602"/>
    </row>
    <row r="3351" spans="1:2">
      <c r="A3351" s="602"/>
      <c r="B3351" s="602"/>
    </row>
    <row r="3352" spans="1:2">
      <c r="A3352" s="602"/>
      <c r="B3352" s="602"/>
    </row>
    <row r="3353" spans="1:2">
      <c r="A3353" s="602"/>
      <c r="B3353" s="602"/>
    </row>
    <row r="3354" spans="1:2">
      <c r="A3354" s="602"/>
      <c r="B3354" s="602"/>
    </row>
    <row r="3355" spans="1:2">
      <c r="A3355" s="602"/>
      <c r="B3355" s="602"/>
    </row>
    <row r="3356" spans="1:2">
      <c r="A3356" s="602"/>
      <c r="B3356" s="602"/>
    </row>
    <row r="3357" spans="1:2">
      <c r="A3357" s="602"/>
      <c r="B3357" s="602"/>
    </row>
    <row r="3358" spans="1:2">
      <c r="A3358" s="602"/>
      <c r="B3358" s="602"/>
    </row>
    <row r="3359" spans="1:2">
      <c r="A3359" s="602"/>
      <c r="B3359" s="602"/>
    </row>
    <row r="3360" spans="1:2">
      <c r="A3360" s="602"/>
      <c r="B3360" s="602"/>
    </row>
    <row r="3361" spans="1:2">
      <c r="A3361" s="602"/>
      <c r="B3361" s="602"/>
    </row>
    <row r="3362" spans="1:2">
      <c r="A3362" s="602"/>
      <c r="B3362" s="602"/>
    </row>
    <row r="3363" spans="1:2">
      <c r="A3363" s="602"/>
      <c r="B3363" s="602"/>
    </row>
    <row r="3364" spans="1:2">
      <c r="A3364" s="602"/>
      <c r="B3364" s="602"/>
    </row>
    <row r="3365" spans="1:2">
      <c r="A3365" s="602"/>
      <c r="B3365" s="602"/>
    </row>
    <row r="3366" spans="1:2">
      <c r="A3366" s="602"/>
      <c r="B3366" s="602"/>
    </row>
    <row r="3367" spans="1:2">
      <c r="A3367" s="602"/>
      <c r="B3367" s="602"/>
    </row>
    <row r="3368" spans="1:2">
      <c r="A3368" s="602"/>
      <c r="B3368" s="602"/>
    </row>
    <row r="3369" spans="1:2">
      <c r="A3369" s="602"/>
      <c r="B3369" s="602"/>
    </row>
    <row r="3370" spans="1:2">
      <c r="A3370" s="602"/>
      <c r="B3370" s="602"/>
    </row>
    <row r="3371" spans="1:2">
      <c r="A3371" s="602"/>
      <c r="B3371" s="602"/>
    </row>
    <row r="3372" spans="1:2">
      <c r="A3372" s="602"/>
      <c r="B3372" s="602"/>
    </row>
    <row r="3373" spans="1:2">
      <c r="A3373" s="602"/>
      <c r="B3373" s="602"/>
    </row>
    <row r="3374" spans="1:2">
      <c r="A3374" s="602"/>
      <c r="B3374" s="602"/>
    </row>
    <row r="3375" spans="1:2">
      <c r="A3375" s="602"/>
      <c r="B3375" s="602"/>
    </row>
    <row r="3376" spans="1:2">
      <c r="A3376" s="602"/>
      <c r="B3376" s="602"/>
    </row>
    <row r="3377" spans="1:2">
      <c r="A3377" s="602"/>
      <c r="B3377" s="602"/>
    </row>
    <row r="3378" spans="1:2">
      <c r="A3378" s="602"/>
      <c r="B3378" s="602"/>
    </row>
    <row r="3379" spans="1:2">
      <c r="A3379" s="602"/>
      <c r="B3379" s="602"/>
    </row>
    <row r="3380" spans="1:2">
      <c r="A3380" s="602"/>
      <c r="B3380" s="602"/>
    </row>
    <row r="3381" spans="1:2">
      <c r="A3381" s="602"/>
      <c r="B3381" s="602"/>
    </row>
    <row r="3382" spans="1:2">
      <c r="A3382" s="602"/>
      <c r="B3382" s="602"/>
    </row>
    <row r="3383" spans="1:2">
      <c r="A3383" s="602"/>
      <c r="B3383" s="602"/>
    </row>
    <row r="3384" spans="1:2">
      <c r="A3384" s="602"/>
      <c r="B3384" s="602"/>
    </row>
    <row r="3385" spans="1:2">
      <c r="A3385" s="602"/>
      <c r="B3385" s="602"/>
    </row>
    <row r="3386" spans="1:2">
      <c r="A3386" s="602"/>
      <c r="B3386" s="602"/>
    </row>
    <row r="3387" spans="1:2">
      <c r="A3387" s="602"/>
      <c r="B3387" s="602"/>
    </row>
    <row r="3388" spans="1:2">
      <c r="A3388" s="602"/>
      <c r="B3388" s="602"/>
    </row>
    <row r="3389" spans="1:2">
      <c r="A3389" s="602"/>
      <c r="B3389" s="602"/>
    </row>
    <row r="3390" spans="1:2">
      <c r="A3390" s="602"/>
      <c r="B3390" s="602"/>
    </row>
    <row r="3391" spans="1:2">
      <c r="A3391" s="602"/>
      <c r="B3391" s="602"/>
    </row>
    <row r="3392" spans="1:2">
      <c r="A3392" s="602"/>
      <c r="B3392" s="602"/>
    </row>
    <row r="3393" spans="1:2">
      <c r="A3393" s="602"/>
      <c r="B3393" s="602"/>
    </row>
    <row r="3394" spans="1:2">
      <c r="A3394" s="602"/>
      <c r="B3394" s="602"/>
    </row>
    <row r="3395" spans="1:2">
      <c r="A3395" s="602"/>
      <c r="B3395" s="602"/>
    </row>
    <row r="3396" spans="1:2">
      <c r="A3396" s="602"/>
      <c r="B3396" s="602"/>
    </row>
    <row r="3397" spans="1:2">
      <c r="A3397" s="602"/>
      <c r="B3397" s="602"/>
    </row>
    <row r="3398" spans="1:2">
      <c r="A3398" s="602"/>
      <c r="B3398" s="602"/>
    </row>
    <row r="3399" spans="1:2">
      <c r="A3399" s="602"/>
      <c r="B3399" s="602"/>
    </row>
    <row r="3400" spans="1:2">
      <c r="A3400" s="602"/>
      <c r="B3400" s="602"/>
    </row>
    <row r="3401" spans="1:2">
      <c r="A3401" s="602"/>
      <c r="B3401" s="602"/>
    </row>
    <row r="3402" spans="1:2">
      <c r="A3402" s="602"/>
      <c r="B3402" s="602"/>
    </row>
    <row r="3403" spans="1:2">
      <c r="A3403" s="602"/>
      <c r="B3403" s="602"/>
    </row>
    <row r="3404" spans="1:2">
      <c r="A3404" s="602"/>
      <c r="B3404" s="602"/>
    </row>
    <row r="3405" spans="1:2">
      <c r="A3405" s="602"/>
      <c r="B3405" s="602"/>
    </row>
    <row r="3406" spans="1:2">
      <c r="A3406" s="602"/>
      <c r="B3406" s="602"/>
    </row>
    <row r="3407" spans="1:2">
      <c r="A3407" s="602"/>
      <c r="B3407" s="602"/>
    </row>
    <row r="3408" spans="1:2">
      <c r="A3408" s="602"/>
      <c r="B3408" s="602"/>
    </row>
    <row r="3409" spans="1:2">
      <c r="A3409" s="602"/>
      <c r="B3409" s="602"/>
    </row>
    <row r="3410" spans="1:2">
      <c r="A3410" s="602"/>
      <c r="B3410" s="602"/>
    </row>
    <row r="3411" spans="1:2">
      <c r="A3411" s="602"/>
      <c r="B3411" s="602"/>
    </row>
    <row r="3412" spans="1:2">
      <c r="A3412" s="602"/>
      <c r="B3412" s="602"/>
    </row>
    <row r="3413" spans="1:2">
      <c r="A3413" s="602"/>
      <c r="B3413" s="602"/>
    </row>
    <row r="3414" spans="1:2">
      <c r="A3414" s="602"/>
      <c r="B3414" s="602"/>
    </row>
    <row r="3415" spans="1:2">
      <c r="A3415" s="602"/>
      <c r="B3415" s="602"/>
    </row>
    <row r="3416" spans="1:2">
      <c r="A3416" s="602"/>
      <c r="B3416" s="602"/>
    </row>
    <row r="3417" spans="1:2">
      <c r="A3417" s="602"/>
      <c r="B3417" s="602"/>
    </row>
    <row r="3418" spans="1:2">
      <c r="A3418" s="602"/>
      <c r="B3418" s="602"/>
    </row>
    <row r="3419" spans="1:2">
      <c r="A3419" s="602"/>
      <c r="B3419" s="602"/>
    </row>
    <row r="3420" spans="1:2">
      <c r="A3420" s="602"/>
      <c r="B3420" s="602"/>
    </row>
    <row r="3421" spans="1:2">
      <c r="A3421" s="602"/>
      <c r="B3421" s="602"/>
    </row>
    <row r="3422" spans="1:2">
      <c r="A3422" s="602"/>
      <c r="B3422" s="602"/>
    </row>
    <row r="3423" spans="1:2">
      <c r="A3423" s="602"/>
      <c r="B3423" s="602"/>
    </row>
    <row r="3424" spans="1:2">
      <c r="A3424" s="602"/>
      <c r="B3424" s="602"/>
    </row>
    <row r="3425" spans="1:2">
      <c r="A3425" s="602"/>
      <c r="B3425" s="602"/>
    </row>
    <row r="3426" spans="1:2">
      <c r="A3426" s="602"/>
      <c r="B3426" s="602"/>
    </row>
    <row r="3427" spans="1:2">
      <c r="A3427" s="602"/>
      <c r="B3427" s="602"/>
    </row>
    <row r="3428" spans="1:2">
      <c r="A3428" s="602"/>
      <c r="B3428" s="602"/>
    </row>
    <row r="3429" spans="1:2">
      <c r="A3429" s="602"/>
      <c r="B3429" s="602"/>
    </row>
    <row r="3430" spans="1:2">
      <c r="A3430" s="602"/>
      <c r="B3430" s="602"/>
    </row>
    <row r="3431" spans="1:2">
      <c r="A3431" s="602"/>
      <c r="B3431" s="602"/>
    </row>
    <row r="3432" spans="1:2">
      <c r="A3432" s="602"/>
      <c r="B3432" s="602"/>
    </row>
    <row r="3433" spans="1:2">
      <c r="A3433" s="602"/>
      <c r="B3433" s="602"/>
    </row>
    <row r="3434" spans="1:2">
      <c r="A3434" s="602"/>
      <c r="B3434" s="602"/>
    </row>
    <row r="3435" spans="1:2">
      <c r="A3435" s="602"/>
      <c r="B3435" s="602"/>
    </row>
    <row r="3436" spans="1:2">
      <c r="A3436" s="602"/>
      <c r="B3436" s="602"/>
    </row>
    <row r="3437" spans="1:2">
      <c r="A3437" s="602"/>
      <c r="B3437" s="602"/>
    </row>
    <row r="3438" spans="1:2">
      <c r="A3438" s="602"/>
      <c r="B3438" s="602"/>
    </row>
    <row r="3439" spans="1:2">
      <c r="A3439" s="602"/>
      <c r="B3439" s="602"/>
    </row>
    <row r="3440" spans="1:2">
      <c r="A3440" s="602"/>
      <c r="B3440" s="602"/>
    </row>
    <row r="3441" spans="1:2">
      <c r="A3441" s="602"/>
      <c r="B3441" s="602"/>
    </row>
    <row r="3442" spans="1:2">
      <c r="A3442" s="602"/>
      <c r="B3442" s="602"/>
    </row>
    <row r="3443" spans="1:2">
      <c r="A3443" s="602"/>
      <c r="B3443" s="602"/>
    </row>
    <row r="3444" spans="1:2">
      <c r="A3444" s="602"/>
      <c r="B3444" s="602"/>
    </row>
    <row r="3445" spans="1:2">
      <c r="A3445" s="602"/>
      <c r="B3445" s="602"/>
    </row>
    <row r="3446" spans="1:2">
      <c r="A3446" s="602"/>
      <c r="B3446" s="602"/>
    </row>
    <row r="3447" spans="1:2">
      <c r="A3447" s="602"/>
      <c r="B3447" s="602"/>
    </row>
    <row r="3448" spans="1:2">
      <c r="A3448" s="602"/>
      <c r="B3448" s="602"/>
    </row>
    <row r="3449" spans="1:2">
      <c r="A3449" s="602"/>
      <c r="B3449" s="602"/>
    </row>
    <row r="3450" spans="1:2">
      <c r="A3450" s="602"/>
      <c r="B3450" s="602"/>
    </row>
    <row r="3451" spans="1:2">
      <c r="A3451" s="602"/>
      <c r="B3451" s="602"/>
    </row>
    <row r="3452" spans="1:2">
      <c r="A3452" s="602"/>
      <c r="B3452" s="602"/>
    </row>
    <row r="3453" spans="1:2">
      <c r="A3453" s="602"/>
      <c r="B3453" s="602"/>
    </row>
    <row r="3454" spans="1:2">
      <c r="A3454" s="602"/>
      <c r="B3454" s="602"/>
    </row>
    <row r="3455" spans="1:2">
      <c r="A3455" s="602"/>
      <c r="B3455" s="602"/>
    </row>
    <row r="3456" spans="1:2">
      <c r="A3456" s="602"/>
      <c r="B3456" s="602"/>
    </row>
    <row r="3457" spans="1:2">
      <c r="A3457" s="602"/>
      <c r="B3457" s="602"/>
    </row>
    <row r="3458" spans="1:2">
      <c r="A3458" s="602"/>
      <c r="B3458" s="602"/>
    </row>
    <row r="3459" spans="1:2">
      <c r="A3459" s="602"/>
      <c r="B3459" s="602"/>
    </row>
    <row r="3460" spans="1:2">
      <c r="A3460" s="602"/>
      <c r="B3460" s="602"/>
    </row>
    <row r="3461" spans="1:2">
      <c r="A3461" s="602"/>
      <c r="B3461" s="602"/>
    </row>
    <row r="3462" spans="1:2">
      <c r="A3462" s="602"/>
      <c r="B3462" s="602"/>
    </row>
    <row r="3463" spans="1:2">
      <c r="A3463" s="602"/>
      <c r="B3463" s="602"/>
    </row>
    <row r="3464" spans="1:2">
      <c r="A3464" s="602"/>
      <c r="B3464" s="602"/>
    </row>
    <row r="3465" spans="1:2">
      <c r="A3465" s="602"/>
      <c r="B3465" s="602"/>
    </row>
    <row r="3466" spans="1:2">
      <c r="A3466" s="602"/>
      <c r="B3466" s="602"/>
    </row>
    <row r="3467" spans="1:2">
      <c r="A3467" s="602"/>
      <c r="B3467" s="602"/>
    </row>
    <row r="3468" spans="1:2">
      <c r="A3468" s="602"/>
      <c r="B3468" s="602"/>
    </row>
    <row r="3469" spans="1:2">
      <c r="A3469" s="602"/>
      <c r="B3469" s="602"/>
    </row>
    <row r="3470" spans="1:2">
      <c r="A3470" s="602"/>
      <c r="B3470" s="602"/>
    </row>
    <row r="3471" spans="1:2">
      <c r="A3471" s="602"/>
      <c r="B3471" s="602"/>
    </row>
    <row r="3472" spans="1:2">
      <c r="A3472" s="602"/>
      <c r="B3472" s="602"/>
    </row>
    <row r="3473" spans="1:2">
      <c r="A3473" s="602"/>
      <c r="B3473" s="602"/>
    </row>
    <row r="3474" spans="1:2">
      <c r="A3474" s="602"/>
      <c r="B3474" s="602"/>
    </row>
    <row r="3475" spans="1:2">
      <c r="A3475" s="602"/>
      <c r="B3475" s="602"/>
    </row>
    <row r="3476" spans="1:2">
      <c r="A3476" s="602"/>
      <c r="B3476" s="602"/>
    </row>
    <row r="3477" spans="1:2">
      <c r="A3477" s="602"/>
      <c r="B3477" s="602"/>
    </row>
    <row r="3478" spans="1:2">
      <c r="A3478" s="602"/>
      <c r="B3478" s="602"/>
    </row>
    <row r="3479" spans="1:2">
      <c r="A3479" s="602"/>
      <c r="B3479" s="602"/>
    </row>
    <row r="3480" spans="1:2">
      <c r="A3480" s="602"/>
      <c r="B3480" s="602"/>
    </row>
    <row r="3481" spans="1:2">
      <c r="A3481" s="602"/>
      <c r="B3481" s="602"/>
    </row>
    <row r="3482" spans="1:2">
      <c r="A3482" s="602"/>
      <c r="B3482" s="602"/>
    </row>
    <row r="3483" spans="1:2">
      <c r="A3483" s="602"/>
      <c r="B3483" s="602"/>
    </row>
    <row r="3484" spans="1:2">
      <c r="A3484" s="602"/>
      <c r="B3484" s="602"/>
    </row>
    <row r="3485" spans="1:2">
      <c r="A3485" s="602"/>
      <c r="B3485" s="602"/>
    </row>
    <row r="3486" spans="1:2">
      <c r="A3486" s="602"/>
      <c r="B3486" s="602"/>
    </row>
    <row r="3487" spans="1:2">
      <c r="A3487" s="602"/>
      <c r="B3487" s="602"/>
    </row>
    <row r="3488" spans="1:2">
      <c r="A3488" s="602"/>
      <c r="B3488" s="602"/>
    </row>
    <row r="3489" spans="1:2">
      <c r="A3489" s="602"/>
      <c r="B3489" s="602"/>
    </row>
    <row r="3490" spans="1:2">
      <c r="A3490" s="602"/>
      <c r="B3490" s="602"/>
    </row>
    <row r="3491" spans="1:2">
      <c r="A3491" s="602"/>
      <c r="B3491" s="602"/>
    </row>
    <row r="3492" spans="1:2">
      <c r="A3492" s="602"/>
      <c r="B3492" s="602"/>
    </row>
    <row r="3493" spans="1:2">
      <c r="A3493" s="602"/>
      <c r="B3493" s="602"/>
    </row>
    <row r="3494" spans="1:2">
      <c r="A3494" s="602"/>
      <c r="B3494" s="602"/>
    </row>
    <row r="3495" spans="1:2">
      <c r="A3495" s="602"/>
      <c r="B3495" s="602"/>
    </row>
    <row r="3496" spans="1:2">
      <c r="A3496" s="602"/>
      <c r="B3496" s="602"/>
    </row>
    <row r="3497" spans="1:2">
      <c r="A3497" s="602"/>
      <c r="B3497" s="602"/>
    </row>
    <row r="3498" spans="1:2">
      <c r="A3498" s="602"/>
      <c r="B3498" s="602"/>
    </row>
    <row r="3499" spans="1:2">
      <c r="A3499" s="602"/>
      <c r="B3499" s="602"/>
    </row>
    <row r="3500" spans="1:2">
      <c r="A3500" s="602"/>
      <c r="B3500" s="602"/>
    </row>
    <row r="3501" spans="1:2">
      <c r="A3501" s="602"/>
      <c r="B3501" s="602"/>
    </row>
    <row r="3502" spans="1:2">
      <c r="A3502" s="602"/>
      <c r="B3502" s="602"/>
    </row>
    <row r="3503" spans="1:2">
      <c r="A3503" s="602"/>
      <c r="B3503" s="602"/>
    </row>
    <row r="3504" spans="1:2">
      <c r="A3504" s="602"/>
      <c r="B3504" s="602"/>
    </row>
    <row r="3505" spans="1:2">
      <c r="A3505" s="602"/>
      <c r="B3505" s="602"/>
    </row>
    <row r="3506" spans="1:2">
      <c r="A3506" s="602"/>
      <c r="B3506" s="602"/>
    </row>
    <row r="3507" spans="1:2">
      <c r="A3507" s="602"/>
      <c r="B3507" s="602"/>
    </row>
    <row r="3508" spans="1:2">
      <c r="A3508" s="602"/>
      <c r="B3508" s="602"/>
    </row>
    <row r="3509" spans="1:2">
      <c r="A3509" s="602"/>
      <c r="B3509" s="602"/>
    </row>
    <row r="3510" spans="1:2">
      <c r="A3510" s="602"/>
      <c r="B3510" s="602"/>
    </row>
    <row r="3511" spans="1:2">
      <c r="A3511" s="602"/>
      <c r="B3511" s="602"/>
    </row>
    <row r="3512" spans="1:2">
      <c r="A3512" s="602"/>
      <c r="B3512" s="602"/>
    </row>
    <row r="3513" spans="1:2">
      <c r="A3513" s="602"/>
      <c r="B3513" s="602"/>
    </row>
    <row r="3514" spans="1:2">
      <c r="A3514" s="602"/>
      <c r="B3514" s="602"/>
    </row>
    <row r="3515" spans="1:2">
      <c r="A3515" s="602"/>
      <c r="B3515" s="602"/>
    </row>
    <row r="3516" spans="1:2">
      <c r="A3516" s="602"/>
      <c r="B3516" s="602"/>
    </row>
    <row r="3517" spans="1:2">
      <c r="A3517" s="602"/>
      <c r="B3517" s="602"/>
    </row>
    <row r="3518" spans="1:2">
      <c r="A3518" s="602"/>
      <c r="B3518" s="602"/>
    </row>
    <row r="3519" spans="1:2">
      <c r="A3519" s="602"/>
      <c r="B3519" s="602"/>
    </row>
    <row r="3520" spans="1:2">
      <c r="A3520" s="602"/>
      <c r="B3520" s="602"/>
    </row>
    <row r="3521" spans="1:2">
      <c r="A3521" s="602"/>
      <c r="B3521" s="602"/>
    </row>
    <row r="3522" spans="1:2">
      <c r="A3522" s="602"/>
      <c r="B3522" s="602"/>
    </row>
    <row r="3523" spans="1:2">
      <c r="A3523" s="602"/>
      <c r="B3523" s="602"/>
    </row>
    <row r="3524" spans="1:2">
      <c r="A3524" s="602"/>
      <c r="B3524" s="602"/>
    </row>
    <row r="3525" spans="1:2">
      <c r="A3525" s="602"/>
      <c r="B3525" s="602"/>
    </row>
    <row r="3526" spans="1:2">
      <c r="A3526" s="602"/>
      <c r="B3526" s="602"/>
    </row>
    <row r="3527" spans="1:2">
      <c r="A3527" s="602"/>
      <c r="B3527" s="602"/>
    </row>
    <row r="3528" spans="1:2">
      <c r="A3528" s="602"/>
      <c r="B3528" s="602"/>
    </row>
    <row r="3529" spans="1:2">
      <c r="A3529" s="602"/>
      <c r="B3529" s="602"/>
    </row>
    <row r="3530" spans="1:2">
      <c r="A3530" s="602"/>
      <c r="B3530" s="602"/>
    </row>
    <row r="3531" spans="1:2">
      <c r="A3531" s="602"/>
      <c r="B3531" s="602"/>
    </row>
    <row r="3532" spans="1:2">
      <c r="A3532" s="602"/>
      <c r="B3532" s="602"/>
    </row>
    <row r="3533" spans="1:2">
      <c r="A3533" s="602"/>
      <c r="B3533" s="602"/>
    </row>
    <row r="3534" spans="1:2">
      <c r="A3534" s="602"/>
      <c r="B3534" s="602"/>
    </row>
    <row r="3535" spans="1:2">
      <c r="A3535" s="602"/>
      <c r="B3535" s="602"/>
    </row>
    <row r="3536" spans="1:2">
      <c r="A3536" s="602"/>
      <c r="B3536" s="602"/>
    </row>
    <row r="3537" spans="1:2">
      <c r="A3537" s="602"/>
      <c r="B3537" s="602"/>
    </row>
    <row r="3538" spans="1:2">
      <c r="A3538" s="602"/>
      <c r="B3538" s="602"/>
    </row>
    <row r="3539" spans="1:2">
      <c r="A3539" s="602"/>
      <c r="B3539" s="602"/>
    </row>
    <row r="3540" spans="1:2">
      <c r="A3540" s="602"/>
      <c r="B3540" s="602"/>
    </row>
    <row r="3541" spans="1:2">
      <c r="A3541" s="602"/>
      <c r="B3541" s="602"/>
    </row>
    <row r="3542" spans="1:2">
      <c r="A3542" s="602"/>
      <c r="B3542" s="602"/>
    </row>
    <row r="3543" spans="1:2">
      <c r="A3543" s="602"/>
      <c r="B3543" s="602"/>
    </row>
    <row r="3544" spans="1:2">
      <c r="A3544" s="602"/>
      <c r="B3544" s="602"/>
    </row>
    <row r="3545" spans="1:2">
      <c r="A3545" s="602"/>
      <c r="B3545" s="602"/>
    </row>
    <row r="3546" spans="1:2">
      <c r="A3546" s="602"/>
      <c r="B3546" s="602"/>
    </row>
    <row r="3547" spans="1:2">
      <c r="A3547" s="602"/>
      <c r="B3547" s="602"/>
    </row>
    <row r="3548" spans="1:2">
      <c r="A3548" s="602"/>
      <c r="B3548" s="602"/>
    </row>
    <row r="3549" spans="1:2">
      <c r="A3549" s="602"/>
      <c r="B3549" s="602"/>
    </row>
    <row r="3550" spans="1:2">
      <c r="A3550" s="602"/>
      <c r="B3550" s="602"/>
    </row>
    <row r="3551" spans="1:2">
      <c r="A3551" s="602"/>
      <c r="B3551" s="602"/>
    </row>
    <row r="3552" spans="1:2">
      <c r="A3552" s="602"/>
      <c r="B3552" s="602"/>
    </row>
    <row r="3553" spans="1:2">
      <c r="A3553" s="602"/>
      <c r="B3553" s="602"/>
    </row>
    <row r="3554" spans="1:2">
      <c r="A3554" s="602"/>
      <c r="B3554" s="602"/>
    </row>
    <row r="3555" spans="1:2">
      <c r="A3555" s="602"/>
      <c r="B3555" s="602"/>
    </row>
    <row r="3556" spans="1:2">
      <c r="A3556" s="602"/>
      <c r="B3556" s="602"/>
    </row>
    <row r="3557" spans="1:2">
      <c r="A3557" s="602"/>
      <c r="B3557" s="602"/>
    </row>
    <row r="3558" spans="1:2">
      <c r="A3558" s="602"/>
      <c r="B3558" s="602"/>
    </row>
    <row r="3559" spans="1:2">
      <c r="A3559" s="602"/>
      <c r="B3559" s="602"/>
    </row>
    <row r="3560" spans="1:2">
      <c r="A3560" s="602"/>
      <c r="B3560" s="602"/>
    </row>
    <row r="3561" spans="1:2">
      <c r="A3561" s="602"/>
      <c r="B3561" s="602"/>
    </row>
    <row r="3562" spans="1:2">
      <c r="A3562" s="602"/>
      <c r="B3562" s="602"/>
    </row>
    <row r="3563" spans="1:2">
      <c r="A3563" s="602"/>
      <c r="B3563" s="602"/>
    </row>
    <row r="3564" spans="1:2">
      <c r="A3564" s="602"/>
      <c r="B3564" s="602"/>
    </row>
    <row r="3565" spans="1:2">
      <c r="A3565" s="602"/>
      <c r="B3565" s="602"/>
    </row>
    <row r="3566" spans="1:2">
      <c r="A3566" s="602"/>
      <c r="B3566" s="602"/>
    </row>
    <row r="3567" spans="1:2">
      <c r="A3567" s="602"/>
      <c r="B3567" s="602"/>
    </row>
    <row r="3568" spans="1:2">
      <c r="A3568" s="602"/>
      <c r="B3568" s="602"/>
    </row>
    <row r="3569" spans="1:2">
      <c r="A3569" s="602"/>
      <c r="B3569" s="602"/>
    </row>
    <row r="3570" spans="1:2">
      <c r="A3570" s="602"/>
      <c r="B3570" s="602"/>
    </row>
    <row r="3571" spans="1:2">
      <c r="A3571" s="602"/>
      <c r="B3571" s="602"/>
    </row>
    <row r="3572" spans="1:2">
      <c r="A3572" s="602"/>
      <c r="B3572" s="602"/>
    </row>
    <row r="3573" spans="1:2">
      <c r="A3573" s="602"/>
      <c r="B3573" s="602"/>
    </row>
    <row r="3574" spans="1:2">
      <c r="A3574" s="602"/>
      <c r="B3574" s="602"/>
    </row>
    <row r="3575" spans="1:2">
      <c r="A3575" s="602"/>
      <c r="B3575" s="602"/>
    </row>
    <row r="3576" spans="1:2">
      <c r="A3576" s="602"/>
      <c r="B3576" s="602"/>
    </row>
    <row r="3577" spans="1:2">
      <c r="A3577" s="602"/>
      <c r="B3577" s="602"/>
    </row>
    <row r="3578" spans="1:2">
      <c r="A3578" s="602"/>
      <c r="B3578" s="602"/>
    </row>
    <row r="3579" spans="1:2">
      <c r="A3579" s="602"/>
      <c r="B3579" s="602"/>
    </row>
    <row r="3580" spans="1:2">
      <c r="A3580" s="602"/>
      <c r="B3580" s="602"/>
    </row>
    <row r="3581" spans="1:2">
      <c r="A3581" s="602"/>
      <c r="B3581" s="602"/>
    </row>
    <row r="3582" spans="1:2">
      <c r="A3582" s="602"/>
      <c r="B3582" s="602"/>
    </row>
    <row r="3583" spans="1:2">
      <c r="A3583" s="602"/>
      <c r="B3583" s="602"/>
    </row>
    <row r="3584" spans="1:2">
      <c r="A3584" s="602"/>
      <c r="B3584" s="602"/>
    </row>
    <row r="3585" spans="1:2">
      <c r="A3585" s="602"/>
      <c r="B3585" s="602"/>
    </row>
    <row r="3586" spans="1:2">
      <c r="A3586" s="602"/>
      <c r="B3586" s="602"/>
    </row>
    <row r="3587" spans="1:2">
      <c r="A3587" s="602"/>
      <c r="B3587" s="602"/>
    </row>
    <row r="3588" spans="1:2">
      <c r="A3588" s="602"/>
      <c r="B3588" s="602"/>
    </row>
    <row r="3589" spans="1:2">
      <c r="A3589" s="602"/>
      <c r="B3589" s="602"/>
    </row>
    <row r="3590" spans="1:2">
      <c r="A3590" s="602"/>
      <c r="B3590" s="602"/>
    </row>
    <row r="3591" spans="1:2">
      <c r="A3591" s="602"/>
      <c r="B3591" s="602"/>
    </row>
    <row r="3592" spans="1:2">
      <c r="A3592" s="602"/>
      <c r="B3592" s="602"/>
    </row>
    <row r="3593" spans="1:2">
      <c r="A3593" s="602"/>
      <c r="B3593" s="602"/>
    </row>
    <row r="3594" spans="1:2">
      <c r="A3594" s="602"/>
      <c r="B3594" s="602"/>
    </row>
    <row r="3595" spans="1:2">
      <c r="A3595" s="602"/>
      <c r="B3595" s="602"/>
    </row>
    <row r="3596" spans="1:2">
      <c r="A3596" s="602"/>
      <c r="B3596" s="602"/>
    </row>
    <row r="3597" spans="1:2">
      <c r="A3597" s="602"/>
      <c r="B3597" s="602"/>
    </row>
    <row r="3598" spans="1:2">
      <c r="A3598" s="602"/>
      <c r="B3598" s="602"/>
    </row>
    <row r="3599" spans="1:2">
      <c r="A3599" s="602"/>
      <c r="B3599" s="602"/>
    </row>
    <row r="3600" spans="1:2">
      <c r="A3600" s="602"/>
      <c r="B3600" s="602"/>
    </row>
    <row r="3601" spans="1:2">
      <c r="A3601" s="602"/>
      <c r="B3601" s="602"/>
    </row>
    <row r="3602" spans="1:2">
      <c r="A3602" s="602"/>
      <c r="B3602" s="602"/>
    </row>
    <row r="3603" spans="1:2">
      <c r="A3603" s="602"/>
      <c r="B3603" s="602"/>
    </row>
    <row r="3604" spans="1:2">
      <c r="A3604" s="602"/>
      <c r="B3604" s="602"/>
    </row>
    <row r="3605" spans="1:2">
      <c r="A3605" s="602"/>
      <c r="B3605" s="602"/>
    </row>
    <row r="3606" spans="1:2">
      <c r="A3606" s="602"/>
      <c r="B3606" s="602"/>
    </row>
    <row r="3607" spans="1:2">
      <c r="A3607" s="602"/>
      <c r="B3607" s="602"/>
    </row>
    <row r="3608" spans="1:2">
      <c r="A3608" s="602"/>
      <c r="B3608" s="602"/>
    </row>
    <row r="3609" spans="1:2">
      <c r="A3609" s="602"/>
      <c r="B3609" s="602"/>
    </row>
    <row r="3610" spans="1:2">
      <c r="A3610" s="602"/>
      <c r="B3610" s="602"/>
    </row>
    <row r="3611" spans="1:2">
      <c r="A3611" s="602"/>
      <c r="B3611" s="602"/>
    </row>
    <row r="3612" spans="1:2">
      <c r="A3612" s="602"/>
      <c r="B3612" s="602"/>
    </row>
    <row r="3613" spans="1:2">
      <c r="A3613" s="602"/>
      <c r="B3613" s="602"/>
    </row>
    <row r="3614" spans="1:2">
      <c r="A3614" s="602"/>
      <c r="B3614" s="602"/>
    </row>
    <row r="3615" spans="1:2">
      <c r="A3615" s="602"/>
      <c r="B3615" s="602"/>
    </row>
    <row r="3616" spans="1:2">
      <c r="A3616" s="602"/>
      <c r="B3616" s="602"/>
    </row>
    <row r="3617" spans="1:2">
      <c r="A3617" s="602"/>
      <c r="B3617" s="602"/>
    </row>
    <row r="3618" spans="1:2">
      <c r="A3618" s="602"/>
      <c r="B3618" s="602"/>
    </row>
    <row r="3619" spans="1:2">
      <c r="A3619" s="602"/>
      <c r="B3619" s="602"/>
    </row>
    <row r="3620" spans="1:2">
      <c r="A3620" s="602"/>
      <c r="B3620" s="602"/>
    </row>
    <row r="3621" spans="1:2">
      <c r="A3621" s="602"/>
      <c r="B3621" s="602"/>
    </row>
    <row r="3622" spans="1:2">
      <c r="A3622" s="602"/>
      <c r="B3622" s="602"/>
    </row>
    <row r="3623" spans="1:2">
      <c r="A3623" s="602"/>
      <c r="B3623" s="602"/>
    </row>
    <row r="3624" spans="1:2">
      <c r="A3624" s="602"/>
      <c r="B3624" s="602"/>
    </row>
    <row r="3625" spans="1:2">
      <c r="A3625" s="602"/>
      <c r="B3625" s="602"/>
    </row>
    <row r="3626" spans="1:2">
      <c r="A3626" s="602"/>
      <c r="B3626" s="602"/>
    </row>
    <row r="3627" spans="1:2">
      <c r="A3627" s="602"/>
      <c r="B3627" s="602"/>
    </row>
    <row r="3628" spans="1:2">
      <c r="A3628" s="602"/>
      <c r="B3628" s="602"/>
    </row>
    <row r="3629" spans="1:2">
      <c r="A3629" s="602"/>
      <c r="B3629" s="602"/>
    </row>
    <row r="3630" spans="1:2">
      <c r="A3630" s="602"/>
      <c r="B3630" s="602"/>
    </row>
    <row r="3631" spans="1:2">
      <c r="A3631" s="602"/>
      <c r="B3631" s="602"/>
    </row>
    <row r="3632" spans="1:2">
      <c r="A3632" s="602"/>
      <c r="B3632" s="602"/>
    </row>
    <row r="3633" spans="1:2">
      <c r="A3633" s="602"/>
      <c r="B3633" s="602"/>
    </row>
    <row r="3634" spans="1:2">
      <c r="A3634" s="602"/>
      <c r="B3634" s="602"/>
    </row>
    <row r="3635" spans="1:2">
      <c r="A3635" s="602"/>
      <c r="B3635" s="602"/>
    </row>
    <row r="3636" spans="1:2">
      <c r="A3636" s="602"/>
      <c r="B3636" s="602"/>
    </row>
    <row r="3637" spans="1:2">
      <c r="A3637" s="602"/>
      <c r="B3637" s="602"/>
    </row>
    <row r="3638" spans="1:2">
      <c r="A3638" s="602"/>
      <c r="B3638" s="602"/>
    </row>
    <row r="3639" spans="1:2">
      <c r="A3639" s="602"/>
      <c r="B3639" s="602"/>
    </row>
    <row r="3640" spans="1:2">
      <c r="A3640" s="602"/>
      <c r="B3640" s="602"/>
    </row>
    <row r="3641" spans="1:2">
      <c r="A3641" s="602"/>
      <c r="B3641" s="602"/>
    </row>
    <row r="3642" spans="1:2">
      <c r="A3642" s="602"/>
      <c r="B3642" s="602"/>
    </row>
    <row r="3643" spans="1:2">
      <c r="A3643" s="602"/>
      <c r="B3643" s="602"/>
    </row>
    <row r="3644" spans="1:2">
      <c r="A3644" s="602"/>
      <c r="B3644" s="602"/>
    </row>
    <row r="3645" spans="1:2">
      <c r="A3645" s="602"/>
      <c r="B3645" s="602"/>
    </row>
    <row r="3646" spans="1:2">
      <c r="A3646" s="602"/>
      <c r="B3646" s="602"/>
    </row>
    <row r="3647" spans="1:2">
      <c r="A3647" s="602"/>
      <c r="B3647" s="602"/>
    </row>
    <row r="3648" spans="1:2">
      <c r="A3648" s="602"/>
      <c r="B3648" s="602"/>
    </row>
    <row r="3649" spans="1:2">
      <c r="A3649" s="602"/>
      <c r="B3649" s="602"/>
    </row>
    <row r="3650" spans="1:2">
      <c r="A3650" s="602"/>
      <c r="B3650" s="602"/>
    </row>
    <row r="3651" spans="1:2">
      <c r="A3651" s="602"/>
      <c r="B3651" s="602"/>
    </row>
    <row r="3652" spans="1:2">
      <c r="A3652" s="602"/>
      <c r="B3652" s="602"/>
    </row>
    <row r="3653" spans="1:2">
      <c r="A3653" s="602"/>
      <c r="B3653" s="602"/>
    </row>
    <row r="3654" spans="1:2">
      <c r="A3654" s="602"/>
      <c r="B3654" s="602"/>
    </row>
    <row r="3655" spans="1:2">
      <c r="A3655" s="602"/>
      <c r="B3655" s="602"/>
    </row>
    <row r="3656" spans="1:2">
      <c r="A3656" s="602"/>
      <c r="B3656" s="602"/>
    </row>
    <row r="3657" spans="1:2">
      <c r="A3657" s="602"/>
      <c r="B3657" s="602"/>
    </row>
    <row r="3658" spans="1:2">
      <c r="A3658" s="602"/>
      <c r="B3658" s="602"/>
    </row>
    <row r="3659" spans="1:2">
      <c r="A3659" s="602"/>
      <c r="B3659" s="602"/>
    </row>
    <row r="3660" spans="1:2">
      <c r="A3660" s="602"/>
      <c r="B3660" s="602"/>
    </row>
    <row r="3661" spans="1:2">
      <c r="A3661" s="602"/>
      <c r="B3661" s="602"/>
    </row>
    <row r="3662" spans="1:2">
      <c r="A3662" s="602"/>
      <c r="B3662" s="602"/>
    </row>
    <row r="3663" spans="1:2">
      <c r="A3663" s="602"/>
      <c r="B3663" s="602"/>
    </row>
    <row r="3664" spans="1:2">
      <c r="A3664" s="602"/>
      <c r="B3664" s="602"/>
    </row>
    <row r="3665" spans="1:2">
      <c r="A3665" s="602"/>
      <c r="B3665" s="602"/>
    </row>
    <row r="3666" spans="1:2">
      <c r="A3666" s="602"/>
      <c r="B3666" s="602"/>
    </row>
    <row r="3667" spans="1:2">
      <c r="A3667" s="602"/>
      <c r="B3667" s="602"/>
    </row>
    <row r="3668" spans="1:2">
      <c r="A3668" s="602"/>
      <c r="B3668" s="602"/>
    </row>
    <row r="3669" spans="1:2">
      <c r="A3669" s="602"/>
      <c r="B3669" s="602"/>
    </row>
    <row r="3670" spans="1:2">
      <c r="A3670" s="602"/>
      <c r="B3670" s="602"/>
    </row>
    <row r="3671" spans="1:2">
      <c r="A3671" s="602"/>
      <c r="B3671" s="602"/>
    </row>
    <row r="3672" spans="1:2">
      <c r="A3672" s="602"/>
      <c r="B3672" s="602"/>
    </row>
    <row r="3673" spans="1:2">
      <c r="A3673" s="602"/>
      <c r="B3673" s="602"/>
    </row>
    <row r="3674" spans="1:2">
      <c r="A3674" s="602"/>
      <c r="B3674" s="602"/>
    </row>
    <row r="3675" spans="1:2">
      <c r="A3675" s="602"/>
      <c r="B3675" s="602"/>
    </row>
    <row r="3676" spans="1:2">
      <c r="A3676" s="602"/>
      <c r="B3676" s="602"/>
    </row>
    <row r="3677" spans="1:2">
      <c r="A3677" s="602"/>
      <c r="B3677" s="602"/>
    </row>
    <row r="3678" spans="1:2">
      <c r="A3678" s="602"/>
      <c r="B3678" s="602"/>
    </row>
    <row r="3679" spans="1:2">
      <c r="A3679" s="602"/>
      <c r="B3679" s="602"/>
    </row>
    <row r="3680" spans="1:2">
      <c r="A3680" s="602"/>
      <c r="B3680" s="602"/>
    </row>
    <row r="3681" spans="1:2">
      <c r="A3681" s="602"/>
      <c r="B3681" s="602"/>
    </row>
    <row r="3682" spans="1:2">
      <c r="A3682" s="602"/>
      <c r="B3682" s="602"/>
    </row>
    <row r="3683" spans="1:2">
      <c r="A3683" s="602"/>
      <c r="B3683" s="602"/>
    </row>
    <row r="3684" spans="1:2">
      <c r="A3684" s="602"/>
      <c r="B3684" s="602"/>
    </row>
    <row r="3685" spans="1:2">
      <c r="A3685" s="602"/>
      <c r="B3685" s="602"/>
    </row>
    <row r="3686" spans="1:2">
      <c r="A3686" s="602"/>
      <c r="B3686" s="602"/>
    </row>
    <row r="3687" spans="1:2">
      <c r="A3687" s="602"/>
      <c r="B3687" s="602"/>
    </row>
    <row r="3688" spans="1:2">
      <c r="A3688" s="602"/>
      <c r="B3688" s="602"/>
    </row>
    <row r="3689" spans="1:2">
      <c r="A3689" s="602"/>
      <c r="B3689" s="602"/>
    </row>
    <row r="3690" spans="1:2">
      <c r="A3690" s="602"/>
      <c r="B3690" s="602"/>
    </row>
    <row r="3691" spans="1:2">
      <c r="A3691" s="602"/>
      <c r="B3691" s="602"/>
    </row>
    <row r="3692" spans="1:2">
      <c r="A3692" s="602"/>
      <c r="B3692" s="602"/>
    </row>
    <row r="3693" spans="1:2">
      <c r="A3693" s="602"/>
      <c r="B3693" s="602"/>
    </row>
    <row r="3694" spans="1:2">
      <c r="A3694" s="602"/>
      <c r="B3694" s="602"/>
    </row>
    <row r="3695" spans="1:2">
      <c r="A3695" s="602"/>
      <c r="B3695" s="602"/>
    </row>
    <row r="3696" spans="1:2">
      <c r="A3696" s="602"/>
      <c r="B3696" s="602"/>
    </row>
    <row r="3697" spans="1:2">
      <c r="A3697" s="602"/>
      <c r="B3697" s="602"/>
    </row>
    <row r="3698" spans="1:2">
      <c r="A3698" s="602"/>
      <c r="B3698" s="602"/>
    </row>
    <row r="3699" spans="1:2">
      <c r="A3699" s="602"/>
      <c r="B3699" s="602"/>
    </row>
    <row r="3700" spans="1:2">
      <c r="A3700" s="602"/>
      <c r="B3700" s="602"/>
    </row>
    <row r="3701" spans="1:2">
      <c r="A3701" s="602"/>
      <c r="B3701" s="602"/>
    </row>
    <row r="3702" spans="1:2">
      <c r="A3702" s="602"/>
      <c r="B3702" s="602"/>
    </row>
    <row r="3703" spans="1:2">
      <c r="A3703" s="602"/>
      <c r="B3703" s="602"/>
    </row>
    <row r="3704" spans="1:2">
      <c r="A3704" s="602"/>
      <c r="B3704" s="602"/>
    </row>
    <row r="3705" spans="1:2">
      <c r="A3705" s="602"/>
      <c r="B3705" s="602"/>
    </row>
    <row r="3706" spans="1:2">
      <c r="A3706" s="602"/>
      <c r="B3706" s="602"/>
    </row>
    <row r="3707" spans="1:2">
      <c r="A3707" s="602"/>
      <c r="B3707" s="602"/>
    </row>
    <row r="3708" spans="1:2">
      <c r="A3708" s="602"/>
      <c r="B3708" s="602"/>
    </row>
    <row r="3709" spans="1:2">
      <c r="A3709" s="602"/>
      <c r="B3709" s="602"/>
    </row>
    <row r="3710" spans="1:2">
      <c r="A3710" s="602"/>
      <c r="B3710" s="602"/>
    </row>
    <row r="3711" spans="1:2">
      <c r="A3711" s="602"/>
      <c r="B3711" s="602"/>
    </row>
    <row r="3712" spans="1:2">
      <c r="A3712" s="602"/>
      <c r="B3712" s="602"/>
    </row>
    <row r="3713" spans="1:2">
      <c r="A3713" s="602"/>
      <c r="B3713" s="602"/>
    </row>
    <row r="3714" spans="1:2">
      <c r="A3714" s="602"/>
      <c r="B3714" s="602"/>
    </row>
    <row r="3715" spans="1:2">
      <c r="A3715" s="602"/>
      <c r="B3715" s="602"/>
    </row>
    <row r="3716" spans="1:2">
      <c r="A3716" s="602"/>
      <c r="B3716" s="602"/>
    </row>
    <row r="3717" spans="1:2">
      <c r="A3717" s="602"/>
      <c r="B3717" s="602"/>
    </row>
    <row r="3718" spans="1:2">
      <c r="A3718" s="602"/>
      <c r="B3718" s="602"/>
    </row>
    <row r="3719" spans="1:2">
      <c r="A3719" s="602"/>
      <c r="B3719" s="602"/>
    </row>
    <row r="3720" spans="1:2">
      <c r="A3720" s="602"/>
      <c r="B3720" s="602"/>
    </row>
    <row r="3721" spans="1:2">
      <c r="A3721" s="602"/>
      <c r="B3721" s="602"/>
    </row>
    <row r="3722" spans="1:2">
      <c r="A3722" s="602"/>
      <c r="B3722" s="602"/>
    </row>
    <row r="3723" spans="1:2">
      <c r="A3723" s="602"/>
      <c r="B3723" s="602"/>
    </row>
    <row r="3724" spans="1:2">
      <c r="A3724" s="602"/>
      <c r="B3724" s="602"/>
    </row>
    <row r="3725" spans="1:2">
      <c r="A3725" s="602"/>
      <c r="B3725" s="602"/>
    </row>
    <row r="3726" spans="1:2">
      <c r="A3726" s="602"/>
      <c r="B3726" s="602"/>
    </row>
    <row r="3727" spans="1:2">
      <c r="A3727" s="602"/>
      <c r="B3727" s="602"/>
    </row>
    <row r="3728" spans="1:2">
      <c r="A3728" s="602"/>
      <c r="B3728" s="602"/>
    </row>
    <row r="3729" spans="1:2">
      <c r="A3729" s="602"/>
      <c r="B3729" s="602"/>
    </row>
    <row r="3730" spans="1:2">
      <c r="A3730" s="602"/>
      <c r="B3730" s="602"/>
    </row>
    <row r="3731" spans="1:2">
      <c r="A3731" s="602"/>
      <c r="B3731" s="602"/>
    </row>
    <row r="3732" spans="1:2">
      <c r="A3732" s="602"/>
      <c r="B3732" s="602"/>
    </row>
    <row r="3733" spans="1:2">
      <c r="A3733" s="602"/>
      <c r="B3733" s="602"/>
    </row>
    <row r="3734" spans="1:2">
      <c r="A3734" s="602"/>
      <c r="B3734" s="602"/>
    </row>
    <row r="3735" spans="1:2">
      <c r="A3735" s="602"/>
      <c r="B3735" s="602"/>
    </row>
    <row r="3736" spans="1:2">
      <c r="A3736" s="602"/>
      <c r="B3736" s="602"/>
    </row>
    <row r="3737" spans="1:2">
      <c r="A3737" s="602"/>
      <c r="B3737" s="602"/>
    </row>
    <row r="3738" spans="1:2">
      <c r="A3738" s="602"/>
      <c r="B3738" s="602"/>
    </row>
    <row r="3739" spans="1:2">
      <c r="A3739" s="602"/>
      <c r="B3739" s="602"/>
    </row>
    <row r="3740" spans="1:2">
      <c r="A3740" s="602"/>
      <c r="B3740" s="602"/>
    </row>
    <row r="3741" spans="1:2">
      <c r="A3741" s="602"/>
      <c r="B3741" s="602"/>
    </row>
    <row r="3742" spans="1:2">
      <c r="A3742" s="602"/>
      <c r="B3742" s="602"/>
    </row>
    <row r="3743" spans="1:2">
      <c r="A3743" s="602"/>
      <c r="B3743" s="602"/>
    </row>
    <row r="3744" spans="1:2">
      <c r="A3744" s="602"/>
      <c r="B3744" s="602"/>
    </row>
    <row r="3745" spans="1:2">
      <c r="A3745" s="602"/>
      <c r="B3745" s="602"/>
    </row>
    <row r="3746" spans="1:2">
      <c r="A3746" s="602"/>
      <c r="B3746" s="602"/>
    </row>
    <row r="3747" spans="1:2">
      <c r="A3747" s="602"/>
      <c r="B3747" s="602"/>
    </row>
    <row r="3748" spans="1:2">
      <c r="A3748" s="602"/>
      <c r="B3748" s="602"/>
    </row>
    <row r="3749" spans="1:2">
      <c r="A3749" s="602"/>
      <c r="B3749" s="602"/>
    </row>
    <row r="3750" spans="1:2">
      <c r="A3750" s="602"/>
      <c r="B3750" s="602"/>
    </row>
    <row r="3751" spans="1:2">
      <c r="A3751" s="602"/>
      <c r="B3751" s="602"/>
    </row>
    <row r="3752" spans="1:2">
      <c r="A3752" s="602"/>
      <c r="B3752" s="602"/>
    </row>
    <row r="3753" spans="1:2">
      <c r="A3753" s="602"/>
      <c r="B3753" s="602"/>
    </row>
    <row r="3754" spans="1:2">
      <c r="A3754" s="602"/>
      <c r="B3754" s="602"/>
    </row>
    <row r="3755" spans="1:2">
      <c r="A3755" s="602"/>
      <c r="B3755" s="602"/>
    </row>
    <row r="3756" spans="1:2">
      <c r="A3756" s="602"/>
      <c r="B3756" s="602"/>
    </row>
    <row r="3757" spans="1:2">
      <c r="A3757" s="602"/>
      <c r="B3757" s="602"/>
    </row>
    <row r="3758" spans="1:2">
      <c r="A3758" s="602"/>
      <c r="B3758" s="602"/>
    </row>
    <row r="3759" spans="1:2">
      <c r="A3759" s="602"/>
      <c r="B3759" s="602"/>
    </row>
    <row r="3760" spans="1:2">
      <c r="A3760" s="602"/>
      <c r="B3760" s="602"/>
    </row>
    <row r="3761" spans="1:2">
      <c r="A3761" s="602"/>
      <c r="B3761" s="602"/>
    </row>
    <row r="3762" spans="1:2">
      <c r="A3762" s="602"/>
      <c r="B3762" s="602"/>
    </row>
    <row r="3763" spans="1:2">
      <c r="A3763" s="602"/>
      <c r="B3763" s="602"/>
    </row>
    <row r="3764" spans="1:2">
      <c r="A3764" s="602"/>
      <c r="B3764" s="602"/>
    </row>
    <row r="3765" spans="1:2">
      <c r="A3765" s="602"/>
      <c r="B3765" s="602"/>
    </row>
    <row r="3766" spans="1:2">
      <c r="A3766" s="602"/>
      <c r="B3766" s="602"/>
    </row>
    <row r="3767" spans="1:2">
      <c r="A3767" s="602"/>
      <c r="B3767" s="602"/>
    </row>
    <row r="3768" spans="1:2">
      <c r="A3768" s="602"/>
      <c r="B3768" s="602"/>
    </row>
    <row r="3769" spans="1:2">
      <c r="A3769" s="602"/>
      <c r="B3769" s="602"/>
    </row>
    <row r="3770" spans="1:2">
      <c r="A3770" s="602"/>
      <c r="B3770" s="602"/>
    </row>
    <row r="3771" spans="1:2">
      <c r="A3771" s="602"/>
      <c r="B3771" s="602"/>
    </row>
    <row r="3772" spans="1:2">
      <c r="A3772" s="602"/>
      <c r="B3772" s="602"/>
    </row>
    <row r="3773" spans="1:2">
      <c r="A3773" s="602"/>
      <c r="B3773" s="602"/>
    </row>
    <row r="3774" spans="1:2">
      <c r="A3774" s="602"/>
      <c r="B3774" s="602"/>
    </row>
    <row r="3775" spans="1:2">
      <c r="A3775" s="602"/>
      <c r="B3775" s="602"/>
    </row>
    <row r="3776" spans="1:2">
      <c r="A3776" s="602"/>
      <c r="B3776" s="602"/>
    </row>
    <row r="3777" spans="1:2">
      <c r="A3777" s="602"/>
      <c r="B3777" s="602"/>
    </row>
    <row r="3778" spans="1:2">
      <c r="A3778" s="602"/>
      <c r="B3778" s="602"/>
    </row>
    <row r="3779" spans="1:2">
      <c r="A3779" s="602"/>
      <c r="B3779" s="602"/>
    </row>
    <row r="3780" spans="1:2">
      <c r="A3780" s="602"/>
      <c r="B3780" s="602"/>
    </row>
    <row r="3781" spans="1:2">
      <c r="A3781" s="602"/>
      <c r="B3781" s="602"/>
    </row>
    <row r="3782" spans="1:2">
      <c r="A3782" s="602"/>
      <c r="B3782" s="602"/>
    </row>
    <row r="3783" spans="1:2">
      <c r="A3783" s="602"/>
      <c r="B3783" s="602"/>
    </row>
    <row r="3784" spans="1:2">
      <c r="A3784" s="602"/>
      <c r="B3784" s="602"/>
    </row>
    <row r="3785" spans="1:2">
      <c r="A3785" s="602"/>
      <c r="B3785" s="602"/>
    </row>
    <row r="3786" spans="1:2">
      <c r="A3786" s="602"/>
      <c r="B3786" s="602"/>
    </row>
    <row r="3787" spans="1:2">
      <c r="A3787" s="602"/>
      <c r="B3787" s="602"/>
    </row>
    <row r="3788" spans="1:2">
      <c r="A3788" s="602"/>
      <c r="B3788" s="602"/>
    </row>
    <row r="3789" spans="1:2">
      <c r="A3789" s="602"/>
      <c r="B3789" s="602"/>
    </row>
    <row r="3790" spans="1:2">
      <c r="A3790" s="602"/>
      <c r="B3790" s="602"/>
    </row>
    <row r="3791" spans="1:2">
      <c r="A3791" s="602"/>
      <c r="B3791" s="602"/>
    </row>
    <row r="3792" spans="1:2">
      <c r="A3792" s="602"/>
      <c r="B3792" s="602"/>
    </row>
    <row r="3793" spans="1:2">
      <c r="A3793" s="602"/>
      <c r="B3793" s="602"/>
    </row>
    <row r="3794" spans="1:2">
      <c r="A3794" s="602"/>
      <c r="B3794" s="602"/>
    </row>
    <row r="3795" spans="1:2">
      <c r="A3795" s="602"/>
      <c r="B3795" s="602"/>
    </row>
    <row r="3796" spans="1:2">
      <c r="A3796" s="602"/>
      <c r="B3796" s="602"/>
    </row>
    <row r="3797" spans="1:2">
      <c r="A3797" s="602"/>
      <c r="B3797" s="602"/>
    </row>
    <row r="3798" spans="1:2">
      <c r="A3798" s="602"/>
      <c r="B3798" s="602"/>
    </row>
    <row r="3799" spans="1:2">
      <c r="A3799" s="602"/>
      <c r="B3799" s="602"/>
    </row>
    <row r="3800" spans="1:2">
      <c r="A3800" s="602"/>
      <c r="B3800" s="602"/>
    </row>
    <row r="3801" spans="1:2">
      <c r="A3801" s="602"/>
      <c r="B3801" s="602"/>
    </row>
    <row r="3802" spans="1:2">
      <c r="A3802" s="602"/>
      <c r="B3802" s="602"/>
    </row>
    <row r="3803" spans="1:2">
      <c r="A3803" s="602"/>
      <c r="B3803" s="602"/>
    </row>
    <row r="3804" spans="1:2">
      <c r="A3804" s="602"/>
      <c r="B3804" s="602"/>
    </row>
    <row r="3805" spans="1:2">
      <c r="A3805" s="602"/>
      <c r="B3805" s="602"/>
    </row>
    <row r="3806" spans="1:2">
      <c r="A3806" s="602"/>
      <c r="B3806" s="602"/>
    </row>
    <row r="3807" spans="1:2">
      <c r="A3807" s="602"/>
      <c r="B3807" s="602"/>
    </row>
    <row r="3808" spans="1:2">
      <c r="A3808" s="602"/>
      <c r="B3808" s="602"/>
    </row>
    <row r="3809" spans="1:2">
      <c r="A3809" s="602"/>
      <c r="B3809" s="602"/>
    </row>
    <row r="3810" spans="1:2">
      <c r="A3810" s="602"/>
      <c r="B3810" s="602"/>
    </row>
    <row r="3811" spans="1:2">
      <c r="A3811" s="602"/>
      <c r="B3811" s="602"/>
    </row>
    <row r="3812" spans="1:2">
      <c r="A3812" s="602"/>
      <c r="B3812" s="602"/>
    </row>
    <row r="3813" spans="1:2">
      <c r="A3813" s="602"/>
      <c r="B3813" s="602"/>
    </row>
    <row r="3814" spans="1:2">
      <c r="A3814" s="602"/>
      <c r="B3814" s="602"/>
    </row>
    <row r="3815" spans="1:2">
      <c r="A3815" s="602"/>
      <c r="B3815" s="602"/>
    </row>
    <row r="3816" spans="1:2">
      <c r="A3816" s="602"/>
      <c r="B3816" s="602"/>
    </row>
    <row r="3817" spans="1:2">
      <c r="A3817" s="602"/>
      <c r="B3817" s="602"/>
    </row>
    <row r="3818" spans="1:2">
      <c r="A3818" s="602"/>
      <c r="B3818" s="602"/>
    </row>
    <row r="3819" spans="1:2">
      <c r="A3819" s="602"/>
      <c r="B3819" s="602"/>
    </row>
    <row r="3820" spans="1:2">
      <c r="A3820" s="602"/>
      <c r="B3820" s="602"/>
    </row>
    <row r="3821" spans="1:2">
      <c r="A3821" s="602"/>
      <c r="B3821" s="602"/>
    </row>
    <row r="3822" spans="1:2">
      <c r="A3822" s="602"/>
      <c r="B3822" s="602"/>
    </row>
    <row r="3823" spans="1:2">
      <c r="A3823" s="602"/>
      <c r="B3823" s="602"/>
    </row>
    <row r="3824" spans="1:2">
      <c r="A3824" s="602"/>
      <c r="B3824" s="602"/>
    </row>
    <row r="3825" spans="1:2">
      <c r="A3825" s="602"/>
      <c r="B3825" s="602"/>
    </row>
    <row r="3826" spans="1:2">
      <c r="A3826" s="602"/>
      <c r="B3826" s="602"/>
    </row>
    <row r="3827" spans="1:2">
      <c r="A3827" s="602"/>
      <c r="B3827" s="602"/>
    </row>
    <row r="3828" spans="1:2">
      <c r="A3828" s="602"/>
      <c r="B3828" s="602"/>
    </row>
    <row r="3829" spans="1:2">
      <c r="A3829" s="602"/>
      <c r="B3829" s="602"/>
    </row>
    <row r="3830" spans="1:2">
      <c r="A3830" s="602"/>
      <c r="B3830" s="602"/>
    </row>
    <row r="3831" spans="1:2">
      <c r="A3831" s="602"/>
      <c r="B3831" s="602"/>
    </row>
    <row r="3832" spans="1:2">
      <c r="A3832" s="602"/>
      <c r="B3832" s="602"/>
    </row>
    <row r="3833" spans="1:2">
      <c r="A3833" s="602"/>
      <c r="B3833" s="602"/>
    </row>
    <row r="3834" spans="1:2">
      <c r="A3834" s="602"/>
      <c r="B3834" s="602"/>
    </row>
    <row r="3835" spans="1:2">
      <c r="A3835" s="602"/>
      <c r="B3835" s="602"/>
    </row>
    <row r="3836" spans="1:2">
      <c r="A3836" s="602"/>
      <c r="B3836" s="602"/>
    </row>
    <row r="3837" spans="1:2">
      <c r="A3837" s="602"/>
      <c r="B3837" s="602"/>
    </row>
    <row r="3838" spans="1:2">
      <c r="A3838" s="602"/>
      <c r="B3838" s="602"/>
    </row>
    <row r="3839" spans="1:2">
      <c r="A3839" s="602"/>
      <c r="B3839" s="602"/>
    </row>
    <row r="3840" spans="1:2">
      <c r="A3840" s="602"/>
      <c r="B3840" s="602"/>
    </row>
    <row r="3841" spans="1:2">
      <c r="A3841" s="602"/>
      <c r="B3841" s="602"/>
    </row>
    <row r="3842" spans="1:2">
      <c r="A3842" s="602"/>
      <c r="B3842" s="602"/>
    </row>
    <row r="3843" spans="1:2">
      <c r="A3843" s="602"/>
      <c r="B3843" s="602"/>
    </row>
    <row r="3844" spans="1:2">
      <c r="A3844" s="602"/>
      <c r="B3844" s="602"/>
    </row>
    <row r="3845" spans="1:2">
      <c r="A3845" s="602"/>
      <c r="B3845" s="602"/>
    </row>
    <row r="3846" spans="1:2">
      <c r="A3846" s="602"/>
      <c r="B3846" s="602"/>
    </row>
    <row r="3847" spans="1:2">
      <c r="A3847" s="602"/>
      <c r="B3847" s="602"/>
    </row>
    <row r="3848" spans="1:2">
      <c r="A3848" s="602"/>
      <c r="B3848" s="602"/>
    </row>
    <row r="3849" spans="1:2">
      <c r="A3849" s="602"/>
      <c r="B3849" s="602"/>
    </row>
    <row r="3850" spans="1:2">
      <c r="A3850" s="602"/>
      <c r="B3850" s="602"/>
    </row>
    <row r="3851" spans="1:2">
      <c r="A3851" s="602"/>
      <c r="B3851" s="602"/>
    </row>
    <row r="3852" spans="1:2">
      <c r="A3852" s="602"/>
      <c r="B3852" s="602"/>
    </row>
    <row r="3853" spans="1:2">
      <c r="A3853" s="602"/>
      <c r="B3853" s="602"/>
    </row>
    <row r="3854" spans="1:2">
      <c r="A3854" s="602"/>
      <c r="B3854" s="602"/>
    </row>
    <row r="3855" spans="1:2">
      <c r="A3855" s="602"/>
      <c r="B3855" s="602"/>
    </row>
    <row r="3856" spans="1:2">
      <c r="A3856" s="602"/>
      <c r="B3856" s="602"/>
    </row>
    <row r="3857" spans="1:2">
      <c r="A3857" s="602"/>
      <c r="B3857" s="602"/>
    </row>
    <row r="3858" spans="1:2">
      <c r="A3858" s="602"/>
      <c r="B3858" s="602"/>
    </row>
    <row r="3859" spans="1:2">
      <c r="A3859" s="602"/>
      <c r="B3859" s="602"/>
    </row>
    <row r="3860" spans="1:2">
      <c r="A3860" s="602"/>
      <c r="B3860" s="602"/>
    </row>
    <row r="3861" spans="1:2">
      <c r="A3861" s="602"/>
      <c r="B3861" s="602"/>
    </row>
    <row r="3862" spans="1:2">
      <c r="A3862" s="602"/>
      <c r="B3862" s="602"/>
    </row>
    <row r="3863" spans="1:2">
      <c r="A3863" s="602"/>
      <c r="B3863" s="602"/>
    </row>
    <row r="3864" spans="1:2">
      <c r="A3864" s="602"/>
      <c r="B3864" s="602"/>
    </row>
    <row r="3865" spans="1:2">
      <c r="A3865" s="602"/>
      <c r="B3865" s="602"/>
    </row>
    <row r="3866" spans="1:2">
      <c r="A3866" s="602"/>
      <c r="B3866" s="602"/>
    </row>
    <row r="3867" spans="1:2">
      <c r="A3867" s="602"/>
      <c r="B3867" s="602"/>
    </row>
    <row r="3868" spans="1:2">
      <c r="A3868" s="602"/>
      <c r="B3868" s="602"/>
    </row>
    <row r="3869" spans="1:2">
      <c r="A3869" s="602"/>
      <c r="B3869" s="602"/>
    </row>
    <row r="3870" spans="1:2">
      <c r="A3870" s="602"/>
      <c r="B3870" s="602"/>
    </row>
    <row r="3871" spans="1:2">
      <c r="A3871" s="602"/>
      <c r="B3871" s="602"/>
    </row>
    <row r="3872" spans="1:2">
      <c r="A3872" s="602"/>
      <c r="B3872" s="602"/>
    </row>
    <row r="3873" spans="1:2">
      <c r="A3873" s="602"/>
      <c r="B3873" s="602"/>
    </row>
    <row r="3874" spans="1:2">
      <c r="A3874" s="602"/>
      <c r="B3874" s="602"/>
    </row>
    <row r="3875" spans="1:2">
      <c r="A3875" s="602"/>
      <c r="B3875" s="602"/>
    </row>
    <row r="3876" spans="1:2">
      <c r="A3876" s="602"/>
      <c r="B3876" s="602"/>
    </row>
    <row r="3877" spans="1:2">
      <c r="A3877" s="602"/>
      <c r="B3877" s="602"/>
    </row>
    <row r="3878" spans="1:2">
      <c r="A3878" s="602"/>
      <c r="B3878" s="602"/>
    </row>
    <row r="3879" spans="1:2">
      <c r="A3879" s="602"/>
      <c r="B3879" s="602"/>
    </row>
    <row r="3880" spans="1:2">
      <c r="A3880" s="602"/>
      <c r="B3880" s="602"/>
    </row>
    <row r="3881" spans="1:2">
      <c r="A3881" s="602"/>
      <c r="B3881" s="602"/>
    </row>
    <row r="3882" spans="1:2">
      <c r="A3882" s="602"/>
      <c r="B3882" s="602"/>
    </row>
    <row r="3883" spans="1:2">
      <c r="A3883" s="602"/>
      <c r="B3883" s="602"/>
    </row>
    <row r="3884" spans="1:2">
      <c r="A3884" s="602"/>
      <c r="B3884" s="602"/>
    </row>
    <row r="3885" spans="1:2">
      <c r="A3885" s="602"/>
      <c r="B3885" s="602"/>
    </row>
    <row r="3886" spans="1:2">
      <c r="A3886" s="602"/>
      <c r="B3886" s="602"/>
    </row>
    <row r="3887" spans="1:2">
      <c r="A3887" s="602"/>
      <c r="B3887" s="602"/>
    </row>
    <row r="3888" spans="1:2">
      <c r="A3888" s="602"/>
      <c r="B3888" s="602"/>
    </row>
    <row r="3889" spans="1:2">
      <c r="A3889" s="602"/>
      <c r="B3889" s="602"/>
    </row>
    <row r="3890" spans="1:2">
      <c r="A3890" s="602"/>
      <c r="B3890" s="602"/>
    </row>
    <row r="3891" spans="1:2">
      <c r="A3891" s="602"/>
      <c r="B3891" s="602"/>
    </row>
    <row r="3892" spans="1:2">
      <c r="A3892" s="602"/>
      <c r="B3892" s="602"/>
    </row>
    <row r="3893" spans="1:2">
      <c r="A3893" s="602"/>
      <c r="B3893" s="602"/>
    </row>
    <row r="3894" spans="1:2">
      <c r="A3894" s="602"/>
      <c r="B3894" s="602"/>
    </row>
    <row r="3895" spans="1:2">
      <c r="A3895" s="602"/>
      <c r="B3895" s="602"/>
    </row>
    <row r="3896" spans="1:2">
      <c r="A3896" s="602"/>
      <c r="B3896" s="602"/>
    </row>
    <row r="3897" spans="1:2">
      <c r="A3897" s="602"/>
      <c r="B3897" s="602"/>
    </row>
    <row r="3898" spans="1:2">
      <c r="A3898" s="602"/>
      <c r="B3898" s="602"/>
    </row>
    <row r="3899" spans="1:2">
      <c r="A3899" s="602"/>
      <c r="B3899" s="602"/>
    </row>
    <row r="3900" spans="1:2">
      <c r="A3900" s="602"/>
      <c r="B3900" s="602"/>
    </row>
    <row r="3901" spans="1:2">
      <c r="A3901" s="602"/>
      <c r="B3901" s="602"/>
    </row>
    <row r="3902" spans="1:2">
      <c r="A3902" s="602"/>
      <c r="B3902" s="602"/>
    </row>
    <row r="3903" spans="1:2">
      <c r="A3903" s="602"/>
      <c r="B3903" s="602"/>
    </row>
    <row r="3904" spans="1:2">
      <c r="A3904" s="602"/>
      <c r="B3904" s="602"/>
    </row>
    <row r="3905" spans="1:2">
      <c r="A3905" s="602"/>
      <c r="B3905" s="602"/>
    </row>
    <row r="3906" spans="1:2">
      <c r="A3906" s="602"/>
      <c r="B3906" s="602"/>
    </row>
    <row r="3907" spans="1:2">
      <c r="A3907" s="602"/>
      <c r="B3907" s="602"/>
    </row>
    <row r="3908" spans="1:2">
      <c r="A3908" s="602"/>
      <c r="B3908" s="602"/>
    </row>
    <row r="3909" spans="1:2">
      <c r="A3909" s="602"/>
      <c r="B3909" s="602"/>
    </row>
    <row r="3910" spans="1:2">
      <c r="A3910" s="602"/>
      <c r="B3910" s="602"/>
    </row>
    <row r="3911" spans="1:2">
      <c r="A3911" s="602"/>
      <c r="B3911" s="602"/>
    </row>
    <row r="3912" spans="1:2">
      <c r="A3912" s="602"/>
      <c r="B3912" s="602"/>
    </row>
    <row r="3913" spans="1:2">
      <c r="A3913" s="602"/>
      <c r="B3913" s="602"/>
    </row>
    <row r="3914" spans="1:2">
      <c r="A3914" s="602"/>
      <c r="B3914" s="602"/>
    </row>
    <row r="3915" spans="1:2">
      <c r="A3915" s="602"/>
      <c r="B3915" s="602"/>
    </row>
    <row r="3916" spans="1:2">
      <c r="A3916" s="602"/>
      <c r="B3916" s="602"/>
    </row>
    <row r="3917" spans="1:2">
      <c r="A3917" s="602"/>
      <c r="B3917" s="602"/>
    </row>
    <row r="3918" spans="1:2">
      <c r="A3918" s="602"/>
      <c r="B3918" s="602"/>
    </row>
    <row r="3919" spans="1:2">
      <c r="A3919" s="602"/>
      <c r="B3919" s="602"/>
    </row>
    <row r="3920" spans="1:2">
      <c r="A3920" s="602"/>
      <c r="B3920" s="602"/>
    </row>
    <row r="3921" spans="1:2">
      <c r="A3921" s="602"/>
      <c r="B3921" s="602"/>
    </row>
    <row r="3922" spans="1:2">
      <c r="A3922" s="602"/>
      <c r="B3922" s="602"/>
    </row>
    <row r="3923" spans="1:2">
      <c r="A3923" s="602"/>
      <c r="B3923" s="602"/>
    </row>
    <row r="3924" spans="1:2">
      <c r="A3924" s="602"/>
      <c r="B3924" s="602"/>
    </row>
    <row r="3925" spans="1:2">
      <c r="A3925" s="602"/>
      <c r="B3925" s="602"/>
    </row>
    <row r="3926" spans="1:2">
      <c r="A3926" s="602"/>
      <c r="B3926" s="602"/>
    </row>
    <row r="3927" spans="1:2">
      <c r="A3927" s="602"/>
      <c r="B3927" s="602"/>
    </row>
    <row r="3928" spans="1:2">
      <c r="A3928" s="602"/>
      <c r="B3928" s="602"/>
    </row>
    <row r="3929" spans="1:2">
      <c r="A3929" s="602"/>
      <c r="B3929" s="602"/>
    </row>
    <row r="3930" spans="1:2">
      <c r="A3930" s="602"/>
      <c r="B3930" s="602"/>
    </row>
    <row r="3931" spans="1:2">
      <c r="A3931" s="602"/>
      <c r="B3931" s="602"/>
    </row>
    <row r="3932" spans="1:2">
      <c r="A3932" s="602"/>
      <c r="B3932" s="602"/>
    </row>
    <row r="3933" spans="1:2">
      <c r="A3933" s="602"/>
      <c r="B3933" s="602"/>
    </row>
    <row r="3934" spans="1:2">
      <c r="A3934" s="602"/>
      <c r="B3934" s="602"/>
    </row>
    <row r="3935" spans="1:2">
      <c r="A3935" s="602"/>
      <c r="B3935" s="602"/>
    </row>
    <row r="3936" spans="1:2">
      <c r="A3936" s="602"/>
      <c r="B3936" s="602"/>
    </row>
    <row r="3937" spans="1:2">
      <c r="A3937" s="602"/>
      <c r="B3937" s="602"/>
    </row>
    <row r="3938" spans="1:2">
      <c r="A3938" s="602"/>
      <c r="B3938" s="602"/>
    </row>
    <row r="3939" spans="1:2">
      <c r="A3939" s="602"/>
      <c r="B3939" s="602"/>
    </row>
    <row r="3940" spans="1:2">
      <c r="A3940" s="602"/>
      <c r="B3940" s="602"/>
    </row>
    <row r="3941" spans="1:2">
      <c r="A3941" s="602"/>
      <c r="B3941" s="602"/>
    </row>
    <row r="3942" spans="1:2">
      <c r="A3942" s="602"/>
      <c r="B3942" s="602"/>
    </row>
    <row r="3943" spans="1:2">
      <c r="A3943" s="602"/>
      <c r="B3943" s="602"/>
    </row>
    <row r="3944" spans="1:2">
      <c r="A3944" s="602"/>
      <c r="B3944" s="602"/>
    </row>
    <row r="3945" spans="1:2">
      <c r="A3945" s="602"/>
      <c r="B3945" s="602"/>
    </row>
    <row r="3946" spans="1:2">
      <c r="A3946" s="602"/>
      <c r="B3946" s="602"/>
    </row>
  </sheetData>
  <mergeCells count="2">
    <mergeCell ref="C44:K44"/>
    <mergeCell ref="C46:K46"/>
  </mergeCells>
  <printOptions horizontalCentered="1"/>
  <pageMargins left="0" right="0.2" top="0.3" bottom="0.3" header="0.5" footer="0.1"/>
  <pageSetup scale="53" fitToHeight="0" orientation="landscape" r:id="rId1"/>
  <headerFooter alignWithMargins="0">
    <oddFooter>&amp;R&amp;F &amp;A</oddFooter>
  </headerFooter>
  <customProperties>
    <customPr name="_pios_id" r:id="rId2"/>
  </customProperties>
  <drawing r:id="rId3"/>
  <legacyDrawing r:id="rId4"/>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79998168889431442"/>
  </sheetPr>
  <dimension ref="A1:W3949"/>
  <sheetViews>
    <sheetView topLeftCell="A4" workbookViewId="0">
      <selection activeCell="M45" sqref="M45"/>
    </sheetView>
  </sheetViews>
  <sheetFormatPr defaultColWidth="9.140625" defaultRowHeight="12.75"/>
  <cols>
    <col min="1" max="1" width="7.42578125" style="305" customWidth="1"/>
    <col min="2" max="2" width="6.42578125" style="305" customWidth="1"/>
    <col min="3" max="3" width="43.42578125" style="299" customWidth="1"/>
    <col min="4" max="4" width="13.7109375" style="299" customWidth="1"/>
    <col min="5" max="5" width="2.42578125" style="299" customWidth="1"/>
    <col min="6" max="6" width="15.42578125" style="299" customWidth="1"/>
    <col min="7" max="7" width="16.28515625" style="299" bestFit="1" customWidth="1"/>
    <col min="8" max="10" width="15.28515625" style="299" customWidth="1"/>
    <col min="11" max="12" width="14.85546875" style="299" customWidth="1"/>
    <col min="13" max="13" width="15.7109375" style="299" customWidth="1"/>
    <col min="14" max="14" width="15.140625" style="299" customWidth="1"/>
    <col min="15" max="15" width="15.42578125" style="299" customWidth="1"/>
    <col min="16" max="17" width="14.85546875" style="299" customWidth="1"/>
    <col min="18" max="18" width="17.42578125" style="299" customWidth="1"/>
    <col min="19" max="19" width="97.28515625" style="299" customWidth="1"/>
    <col min="20" max="20" width="6" style="299" customWidth="1"/>
    <col min="21" max="21" width="10.7109375" style="299" bestFit="1" customWidth="1"/>
    <col min="22" max="22" width="44" style="299" bestFit="1" customWidth="1"/>
    <col min="23" max="23" width="14" style="299" bestFit="1" customWidth="1"/>
    <col min="24" max="24" width="4.85546875" style="299" bestFit="1" customWidth="1"/>
    <col min="25" max="16384" width="9.140625" style="299"/>
  </cols>
  <sheetData>
    <row r="1" spans="1:23" ht="18">
      <c r="C1" s="599" t="s">
        <v>937</v>
      </c>
      <c r="G1" s="598"/>
      <c r="I1" s="398"/>
    </row>
    <row r="2" spans="1:23" ht="18">
      <c r="C2" s="596" t="s">
        <v>43</v>
      </c>
      <c r="H2" s="597"/>
    </row>
    <row r="3" spans="1:23" ht="15.75">
      <c r="A3" s="384"/>
      <c r="B3" s="384"/>
      <c r="C3" s="596" t="s">
        <v>42</v>
      </c>
      <c r="E3" s="305"/>
      <c r="F3" s="431"/>
      <c r="G3" s="431"/>
      <c r="H3" s="431"/>
      <c r="I3" s="431"/>
      <c r="J3" s="431"/>
      <c r="K3" s="431"/>
      <c r="L3" s="431"/>
      <c r="M3" s="431"/>
      <c r="N3" s="431"/>
      <c r="O3" s="431"/>
      <c r="P3" s="431"/>
      <c r="Q3" s="431"/>
      <c r="R3" s="431"/>
      <c r="S3" s="363"/>
    </row>
    <row r="4" spans="1:23" ht="15.75">
      <c r="A4" s="384" t="s">
        <v>928</v>
      </c>
      <c r="B4" s="384"/>
      <c r="C4" s="596" t="s">
        <v>41</v>
      </c>
      <c r="E4" s="305"/>
      <c r="F4" s="431"/>
      <c r="G4" s="594"/>
      <c r="H4" s="594"/>
      <c r="I4" s="594"/>
      <c r="J4" s="594"/>
      <c r="K4" s="594"/>
      <c r="L4" s="594"/>
      <c r="M4" s="594"/>
      <c r="N4" s="594"/>
      <c r="O4" s="594"/>
      <c r="P4" s="594"/>
      <c r="Q4" s="594"/>
      <c r="R4" s="594" t="s">
        <v>40</v>
      </c>
      <c r="S4" s="363"/>
    </row>
    <row r="5" spans="1:23">
      <c r="A5" s="305" t="s">
        <v>39</v>
      </c>
      <c r="B5" s="305" t="s">
        <v>936</v>
      </c>
      <c r="E5" s="305"/>
      <c r="F5" s="583">
        <v>44927</v>
      </c>
      <c r="G5" s="583">
        <v>44958</v>
      </c>
      <c r="H5" s="583">
        <v>44986</v>
      </c>
      <c r="I5" s="583">
        <v>45017</v>
      </c>
      <c r="J5" s="583">
        <v>45047</v>
      </c>
      <c r="K5" s="583">
        <v>45078</v>
      </c>
      <c r="L5" s="583">
        <v>45108</v>
      </c>
      <c r="M5" s="583">
        <v>45139</v>
      </c>
      <c r="N5" s="583">
        <v>45170</v>
      </c>
      <c r="O5" s="583">
        <v>45200</v>
      </c>
      <c r="P5" s="583">
        <v>45231</v>
      </c>
      <c r="Q5" s="583">
        <v>45261</v>
      </c>
      <c r="R5" s="583" t="s">
        <v>38</v>
      </c>
      <c r="S5" s="363" t="s">
        <v>37</v>
      </c>
    </row>
    <row r="6" spans="1:23">
      <c r="A6" s="305">
        <v>1</v>
      </c>
    </row>
    <row r="7" spans="1:23" ht="15">
      <c r="A7" s="305">
        <v>2</v>
      </c>
      <c r="C7" s="299" t="s">
        <v>36</v>
      </c>
      <c r="D7" s="681" t="s">
        <v>35</v>
      </c>
      <c r="E7" s="374"/>
      <c r="F7" s="570"/>
      <c r="G7" s="570"/>
      <c r="H7" s="570"/>
      <c r="I7" s="570"/>
      <c r="J7" s="570"/>
      <c r="K7" s="570"/>
      <c r="L7" s="570"/>
      <c r="M7" s="570"/>
      <c r="N7" s="570"/>
      <c r="O7" s="570"/>
      <c r="P7" s="570"/>
      <c r="Q7" s="570"/>
      <c r="R7" s="570"/>
      <c r="S7" s="660"/>
      <c r="T7" s="363"/>
      <c r="W7" s="374"/>
    </row>
    <row r="8" spans="1:23">
      <c r="A8" s="305">
        <v>3</v>
      </c>
      <c r="B8" s="305">
        <v>2</v>
      </c>
      <c r="C8" s="575" t="s">
        <v>34</v>
      </c>
      <c r="D8" s="574">
        <v>501</v>
      </c>
      <c r="E8" s="374"/>
      <c r="F8" s="536">
        <v>4661658</v>
      </c>
      <c r="G8" s="536">
        <v>5182095</v>
      </c>
      <c r="H8" s="536">
        <v>6135642</v>
      </c>
      <c r="I8" s="536">
        <v>5212720</v>
      </c>
      <c r="J8" s="536">
        <v>2742241</v>
      </c>
      <c r="K8" s="658">
        <v>3800244</v>
      </c>
      <c r="L8" s="536">
        <v>0</v>
      </c>
      <c r="M8" s="536">
        <v>0</v>
      </c>
      <c r="N8" s="536">
        <v>0</v>
      </c>
      <c r="O8" s="536">
        <v>0</v>
      </c>
      <c r="P8" s="536">
        <v>0</v>
      </c>
      <c r="Q8" s="536">
        <v>0</v>
      </c>
      <c r="R8" s="536">
        <v>23934356</v>
      </c>
      <c r="S8" s="660" t="s">
        <v>23</v>
      </c>
      <c r="T8" s="363" t="s">
        <v>33</v>
      </c>
      <c r="U8" s="398" t="s">
        <v>32</v>
      </c>
      <c r="W8" s="374"/>
    </row>
    <row r="9" spans="1:23">
      <c r="A9" s="305">
        <v>4</v>
      </c>
      <c r="B9" s="305">
        <v>3</v>
      </c>
      <c r="C9" s="575" t="s">
        <v>31</v>
      </c>
      <c r="D9" s="574">
        <v>547</v>
      </c>
      <c r="E9" s="374"/>
      <c r="F9" s="357">
        <v>68809958</v>
      </c>
      <c r="G9" s="357">
        <v>29065705</v>
      </c>
      <c r="H9" s="357">
        <v>36399182</v>
      </c>
      <c r="I9" s="357">
        <v>29372887</v>
      </c>
      <c r="J9" s="357">
        <v>7807255</v>
      </c>
      <c r="K9" s="678">
        <v>15210926</v>
      </c>
      <c r="L9" s="357">
        <v>0</v>
      </c>
      <c r="M9" s="357">
        <v>0</v>
      </c>
      <c r="N9" s="357">
        <v>0</v>
      </c>
      <c r="O9" s="357">
        <v>0</v>
      </c>
      <c r="P9" s="357">
        <v>0</v>
      </c>
      <c r="Q9" s="357">
        <v>0</v>
      </c>
      <c r="R9" s="357">
        <v>171454987</v>
      </c>
      <c r="S9" s="660" t="s">
        <v>23</v>
      </c>
      <c r="T9" s="363"/>
      <c r="W9" s="374"/>
    </row>
    <row r="10" spans="1:23">
      <c r="A10" s="305">
        <v>5</v>
      </c>
      <c r="B10" s="305">
        <v>4</v>
      </c>
      <c r="C10" s="575" t="s">
        <v>30</v>
      </c>
      <c r="D10" s="574">
        <v>555</v>
      </c>
      <c r="E10" s="374"/>
      <c r="F10" s="357">
        <v>97229888</v>
      </c>
      <c r="G10" s="357">
        <v>88048407</v>
      </c>
      <c r="H10" s="357">
        <v>86367398</v>
      </c>
      <c r="I10" s="357">
        <v>60312325</v>
      </c>
      <c r="J10" s="357">
        <v>48360169</v>
      </c>
      <c r="K10" s="678">
        <v>56164508</v>
      </c>
      <c r="L10" s="357">
        <v>0</v>
      </c>
      <c r="M10" s="357">
        <v>0</v>
      </c>
      <c r="N10" s="357">
        <v>0</v>
      </c>
      <c r="O10" s="357">
        <v>0</v>
      </c>
      <c r="P10" s="357">
        <v>0</v>
      </c>
      <c r="Q10" s="357">
        <v>0</v>
      </c>
      <c r="R10" s="357">
        <v>380318187</v>
      </c>
      <c r="S10" s="660" t="s">
        <v>23</v>
      </c>
      <c r="T10" s="363"/>
      <c r="W10" s="374"/>
    </row>
    <row r="11" spans="1:23">
      <c r="A11" s="305">
        <v>6</v>
      </c>
      <c r="B11" s="305">
        <v>5</v>
      </c>
      <c r="C11" s="575" t="s">
        <v>29</v>
      </c>
      <c r="D11" s="574" t="s">
        <v>28</v>
      </c>
      <c r="E11" s="374"/>
      <c r="F11" s="357">
        <v>-44051900</v>
      </c>
      <c r="G11" s="357">
        <v>-13135761</v>
      </c>
      <c r="H11" s="357">
        <v>-4003266</v>
      </c>
      <c r="I11" s="357">
        <v>-421996</v>
      </c>
      <c r="J11" s="357">
        <v>3032432</v>
      </c>
      <c r="K11" s="678">
        <v>2621583</v>
      </c>
      <c r="L11" s="357">
        <v>0</v>
      </c>
      <c r="M11" s="357">
        <v>0</v>
      </c>
      <c r="N11" s="357">
        <v>0</v>
      </c>
      <c r="O11" s="357">
        <v>0</v>
      </c>
      <c r="P11" s="357">
        <v>0</v>
      </c>
      <c r="Q11" s="357">
        <v>0</v>
      </c>
      <c r="R11" s="357">
        <v>-58580491</v>
      </c>
      <c r="S11" s="660" t="s">
        <v>23</v>
      </c>
      <c r="T11" s="363"/>
      <c r="W11" s="374"/>
    </row>
    <row r="12" spans="1:23">
      <c r="A12" s="305">
        <v>7</v>
      </c>
      <c r="B12" s="305">
        <v>6</v>
      </c>
      <c r="C12" s="575" t="s">
        <v>27</v>
      </c>
      <c r="D12" s="574">
        <v>55700003</v>
      </c>
      <c r="E12" s="374"/>
      <c r="F12" s="357">
        <v>37690</v>
      </c>
      <c r="G12" s="357">
        <v>33632</v>
      </c>
      <c r="H12" s="357">
        <v>42641</v>
      </c>
      <c r="I12" s="357">
        <v>32133</v>
      </c>
      <c r="J12" s="357">
        <v>37616</v>
      </c>
      <c r="K12" s="678">
        <v>40175</v>
      </c>
      <c r="L12" s="357">
        <v>0</v>
      </c>
      <c r="M12" s="357">
        <v>0</v>
      </c>
      <c r="N12" s="357">
        <v>0</v>
      </c>
      <c r="O12" s="357">
        <v>0</v>
      </c>
      <c r="P12" s="357">
        <v>0</v>
      </c>
      <c r="Q12" s="357">
        <v>0</v>
      </c>
      <c r="R12" s="357">
        <v>183712</v>
      </c>
      <c r="S12" s="660" t="s">
        <v>23</v>
      </c>
      <c r="T12" s="363"/>
      <c r="W12" s="374"/>
    </row>
    <row r="13" spans="1:23">
      <c r="A13" s="305">
        <v>8</v>
      </c>
      <c r="B13" s="305">
        <v>7</v>
      </c>
      <c r="C13" s="575" t="s">
        <v>26</v>
      </c>
      <c r="D13" s="574">
        <v>447</v>
      </c>
      <c r="E13" s="374"/>
      <c r="F13" s="357">
        <v>-59665120</v>
      </c>
      <c r="G13" s="357">
        <v>-29423454</v>
      </c>
      <c r="H13" s="357">
        <v>-55229121</v>
      </c>
      <c r="I13" s="357">
        <v>-40614717</v>
      </c>
      <c r="J13" s="357">
        <v>-2827392</v>
      </c>
      <c r="K13" s="678">
        <v>-14202339</v>
      </c>
      <c r="L13" s="357">
        <v>0</v>
      </c>
      <c r="M13" s="357">
        <v>0</v>
      </c>
      <c r="N13" s="357">
        <v>0</v>
      </c>
      <c r="O13" s="357">
        <v>0</v>
      </c>
      <c r="P13" s="357">
        <v>0</v>
      </c>
      <c r="Q13" s="357">
        <v>0</v>
      </c>
      <c r="R13" s="357">
        <v>-187759804</v>
      </c>
      <c r="S13" s="660" t="s">
        <v>23</v>
      </c>
      <c r="T13" s="363"/>
      <c r="W13" s="374"/>
    </row>
    <row r="14" spans="1:23">
      <c r="A14" s="305">
        <v>9</v>
      </c>
      <c r="B14" s="305">
        <v>8</v>
      </c>
      <c r="C14" s="575" t="s">
        <v>25</v>
      </c>
      <c r="D14" s="574">
        <v>565</v>
      </c>
      <c r="E14" s="374"/>
      <c r="F14" s="357">
        <v>16149001</v>
      </c>
      <c r="G14" s="357">
        <v>14150171</v>
      </c>
      <c r="H14" s="357">
        <v>12579764</v>
      </c>
      <c r="I14" s="357">
        <v>14941795</v>
      </c>
      <c r="J14" s="357">
        <v>10643051</v>
      </c>
      <c r="K14" s="678">
        <v>11954474</v>
      </c>
      <c r="L14" s="357">
        <v>0</v>
      </c>
      <c r="M14" s="357">
        <v>0</v>
      </c>
      <c r="N14" s="357">
        <v>0</v>
      </c>
      <c r="O14" s="357">
        <v>0</v>
      </c>
      <c r="P14" s="357">
        <v>0</v>
      </c>
      <c r="Q14" s="357">
        <v>0</v>
      </c>
      <c r="R14" s="357">
        <v>68463782</v>
      </c>
      <c r="S14" s="660" t="s">
        <v>23</v>
      </c>
      <c r="T14" s="363"/>
      <c r="W14" s="374"/>
    </row>
    <row r="15" spans="1:23">
      <c r="A15" s="305">
        <v>10</v>
      </c>
      <c r="B15" s="305">
        <v>10</v>
      </c>
      <c r="C15" s="575" t="s">
        <v>24</v>
      </c>
      <c r="D15" s="574">
        <v>40810005</v>
      </c>
      <c r="E15" s="374"/>
      <c r="F15" s="357">
        <v>73449</v>
      </c>
      <c r="G15" s="357">
        <v>69500</v>
      </c>
      <c r="H15" s="357">
        <v>69500</v>
      </c>
      <c r="I15" s="357">
        <v>111566</v>
      </c>
      <c r="J15" s="357">
        <v>69500</v>
      </c>
      <c r="K15" s="678">
        <v>69500</v>
      </c>
      <c r="L15" s="357">
        <v>0</v>
      </c>
      <c r="M15" s="357">
        <v>0</v>
      </c>
      <c r="N15" s="357">
        <v>0</v>
      </c>
      <c r="O15" s="357">
        <v>0</v>
      </c>
      <c r="P15" s="357">
        <v>0</v>
      </c>
      <c r="Q15" s="357">
        <v>0</v>
      </c>
      <c r="R15" s="357">
        <v>393515</v>
      </c>
      <c r="S15" s="660" t="s">
        <v>23</v>
      </c>
      <c r="T15" s="363"/>
      <c r="W15" s="374"/>
    </row>
    <row r="16" spans="1:23">
      <c r="A16" s="305">
        <v>11</v>
      </c>
      <c r="C16" s="575" t="s">
        <v>22</v>
      </c>
      <c r="D16" s="574"/>
      <c r="E16" s="374"/>
      <c r="F16" s="679">
        <v>83244624</v>
      </c>
      <c r="G16" s="679">
        <v>93990295</v>
      </c>
      <c r="H16" s="679">
        <v>82361740</v>
      </c>
      <c r="I16" s="679">
        <v>68946713</v>
      </c>
      <c r="J16" s="679">
        <v>69864872</v>
      </c>
      <c r="K16" s="680">
        <v>75659071</v>
      </c>
      <c r="L16" s="679">
        <v>0</v>
      </c>
      <c r="M16" s="679">
        <v>0</v>
      </c>
      <c r="N16" s="679">
        <v>0</v>
      </c>
      <c r="O16" s="679">
        <v>0</v>
      </c>
      <c r="P16" s="679">
        <v>0</v>
      </c>
      <c r="Q16" s="679">
        <v>0</v>
      </c>
      <c r="R16" s="679">
        <v>398408244</v>
      </c>
      <c r="S16" s="660"/>
      <c r="T16" s="363"/>
    </row>
    <row r="17" spans="1:20">
      <c r="A17" s="305">
        <v>12</v>
      </c>
      <c r="C17" s="575"/>
      <c r="D17" s="574"/>
      <c r="E17" s="374"/>
      <c r="F17" s="570"/>
      <c r="G17" s="570"/>
      <c r="H17" s="570"/>
      <c r="I17" s="570"/>
      <c r="J17" s="570"/>
      <c r="K17" s="658"/>
      <c r="L17" s="570"/>
      <c r="M17" s="570"/>
      <c r="N17" s="570"/>
      <c r="O17" s="570"/>
      <c r="P17" s="570"/>
      <c r="Q17" s="570"/>
      <c r="R17" s="357"/>
      <c r="S17" s="660"/>
      <c r="T17" s="363"/>
    </row>
    <row r="18" spans="1:20">
      <c r="A18" s="305">
        <v>13</v>
      </c>
      <c r="C18" s="405" t="s">
        <v>926</v>
      </c>
      <c r="D18" s="374"/>
      <c r="E18" s="374"/>
      <c r="F18" s="403"/>
      <c r="G18" s="403"/>
      <c r="H18" s="403"/>
      <c r="I18" s="403"/>
      <c r="J18" s="403"/>
      <c r="K18" s="675"/>
      <c r="L18" s="403"/>
      <c r="M18" s="403"/>
      <c r="N18" s="403"/>
      <c r="O18" s="403"/>
      <c r="P18" s="403"/>
      <c r="Q18" s="403"/>
      <c r="R18" s="403"/>
      <c r="S18" s="660"/>
      <c r="T18" s="363"/>
    </row>
    <row r="19" spans="1:20">
      <c r="A19" s="305">
        <v>14</v>
      </c>
      <c r="B19" s="305">
        <v>9</v>
      </c>
      <c r="C19" s="299" t="s">
        <v>21</v>
      </c>
      <c r="D19" s="374"/>
      <c r="E19" s="374"/>
      <c r="F19" s="567">
        <v>347745.6</v>
      </c>
      <c r="G19" s="567">
        <v>314092.79999999999</v>
      </c>
      <c r="H19" s="567">
        <v>347278.2</v>
      </c>
      <c r="I19" s="567">
        <v>336528</v>
      </c>
      <c r="J19" s="567">
        <v>347745.6</v>
      </c>
      <c r="K19" s="678">
        <v>336528</v>
      </c>
      <c r="L19" s="567"/>
      <c r="M19" s="567"/>
      <c r="N19" s="567"/>
      <c r="O19" s="567"/>
      <c r="P19" s="567"/>
      <c r="Q19" s="567"/>
      <c r="R19" s="536">
        <v>1693390.1999999997</v>
      </c>
      <c r="S19" s="660" t="s">
        <v>925</v>
      </c>
      <c r="T19" s="363" t="s">
        <v>20</v>
      </c>
    </row>
    <row r="20" spans="1:20" ht="18" customHeight="1" thickBot="1">
      <c r="A20" s="305">
        <v>16</v>
      </c>
      <c r="C20" s="405" t="s">
        <v>19</v>
      </c>
      <c r="D20" s="677"/>
      <c r="E20" s="374"/>
      <c r="F20" s="662">
        <v>83592369.599999994</v>
      </c>
      <c r="G20" s="662">
        <v>94304387.799999997</v>
      </c>
      <c r="H20" s="662">
        <v>82709018.200000003</v>
      </c>
      <c r="I20" s="662">
        <v>69283241</v>
      </c>
      <c r="J20" s="662">
        <v>70212617.599999994</v>
      </c>
      <c r="K20" s="663">
        <v>75995599</v>
      </c>
      <c r="L20" s="662">
        <v>0</v>
      </c>
      <c r="M20" s="662">
        <v>0</v>
      </c>
      <c r="N20" s="662">
        <v>0</v>
      </c>
      <c r="O20" s="662">
        <v>0</v>
      </c>
      <c r="P20" s="662">
        <v>0</v>
      </c>
      <c r="Q20" s="662">
        <v>0</v>
      </c>
      <c r="R20" s="662">
        <v>400101634.19999999</v>
      </c>
      <c r="S20" s="660"/>
      <c r="T20" s="546" t="s">
        <v>18</v>
      </c>
    </row>
    <row r="21" spans="1:20" ht="16.5" customHeight="1">
      <c r="A21" s="305">
        <v>17</v>
      </c>
      <c r="H21" s="544"/>
      <c r="I21" s="676"/>
      <c r="J21" s="543"/>
      <c r="K21" s="659"/>
      <c r="M21" s="541"/>
      <c r="N21" s="541"/>
      <c r="O21" s="541"/>
      <c r="P21" s="541"/>
      <c r="Q21" s="541"/>
      <c r="T21" s="363"/>
    </row>
    <row r="22" spans="1:20">
      <c r="A22" s="305">
        <v>18</v>
      </c>
      <c r="K22" s="671"/>
      <c r="R22" s="403"/>
      <c r="S22" s="660"/>
      <c r="T22" s="363"/>
    </row>
    <row r="23" spans="1:20">
      <c r="A23" s="305">
        <v>19</v>
      </c>
      <c r="B23" s="305">
        <v>13</v>
      </c>
      <c r="C23" s="386" t="s">
        <v>935</v>
      </c>
      <c r="D23" s="374"/>
      <c r="E23" s="374"/>
      <c r="F23" s="556">
        <v>458906171.79498053</v>
      </c>
      <c r="G23" s="556"/>
      <c r="H23" s="556"/>
      <c r="I23" s="556"/>
      <c r="J23" s="556"/>
      <c r="K23" s="675"/>
      <c r="L23" s="556"/>
      <c r="M23" s="556"/>
      <c r="N23" s="556"/>
      <c r="O23" s="556"/>
      <c r="P23" s="556"/>
      <c r="Q23" s="556"/>
      <c r="R23" s="357">
        <v>458906171.79498053</v>
      </c>
      <c r="S23" s="660" t="s">
        <v>17</v>
      </c>
      <c r="T23" s="363" t="s">
        <v>16</v>
      </c>
    </row>
    <row r="24" spans="1:20">
      <c r="A24" s="305">
        <v>20</v>
      </c>
      <c r="B24" s="305">
        <v>13</v>
      </c>
      <c r="C24" s="386" t="s">
        <v>934</v>
      </c>
      <c r="D24" s="374"/>
      <c r="E24" s="374"/>
      <c r="F24" s="556">
        <v>1647017828.4896917</v>
      </c>
      <c r="G24" s="556">
        <v>2026840290</v>
      </c>
      <c r="H24" s="556">
        <v>2000055933</v>
      </c>
      <c r="I24" s="556">
        <v>1861485759</v>
      </c>
      <c r="J24" s="556">
        <v>1503233889</v>
      </c>
      <c r="K24" s="675">
        <v>1421272776</v>
      </c>
      <c r="L24" s="556"/>
      <c r="M24" s="556"/>
      <c r="N24" s="556"/>
      <c r="O24" s="556"/>
      <c r="P24" s="556"/>
      <c r="Q24" s="556"/>
      <c r="R24" s="357"/>
      <c r="S24" s="660" t="s">
        <v>17</v>
      </c>
      <c r="T24" s="363"/>
    </row>
    <row r="25" spans="1:20" ht="14.25" customHeight="1">
      <c r="A25" s="305">
        <v>21</v>
      </c>
      <c r="B25" s="305" t="s">
        <v>923</v>
      </c>
      <c r="C25" s="386" t="s">
        <v>933</v>
      </c>
      <c r="D25" s="558"/>
      <c r="E25" s="558"/>
      <c r="F25" s="557">
        <v>-20260932.903225806</v>
      </c>
      <c r="G25" s="557"/>
      <c r="H25" s="557"/>
      <c r="I25" s="557"/>
      <c r="J25" s="557"/>
      <c r="K25" s="674"/>
      <c r="L25" s="557"/>
      <c r="M25" s="557"/>
      <c r="N25" s="556"/>
      <c r="O25" s="556"/>
      <c r="P25" s="556"/>
      <c r="Q25" s="556"/>
      <c r="R25" s="357">
        <v>-20260932.903225806</v>
      </c>
      <c r="S25" s="660" t="s">
        <v>921</v>
      </c>
      <c r="T25" s="363"/>
    </row>
    <row r="26" spans="1:20" ht="14.25" customHeight="1">
      <c r="A26" s="305">
        <v>22</v>
      </c>
      <c r="B26" s="305" t="s">
        <v>923</v>
      </c>
      <c r="C26" s="386" t="s">
        <v>932</v>
      </c>
      <c r="D26" s="558"/>
      <c r="E26" s="558"/>
      <c r="F26" s="557">
        <v>-42547959.096774191</v>
      </c>
      <c r="G26" s="557">
        <v>-59726696.828803301</v>
      </c>
      <c r="H26" s="557">
        <v>-59080873</v>
      </c>
      <c r="I26" s="557">
        <v>-57448564.293715902</v>
      </c>
      <c r="J26" s="557">
        <v>-53306307</v>
      </c>
      <c r="K26" s="674">
        <v>-60337942</v>
      </c>
      <c r="L26" s="557"/>
      <c r="M26" s="557"/>
      <c r="N26" s="556"/>
      <c r="O26" s="556"/>
      <c r="P26" s="556"/>
      <c r="Q26" s="556"/>
      <c r="R26" s="357"/>
      <c r="S26" s="660" t="s">
        <v>921</v>
      </c>
      <c r="T26" s="363"/>
    </row>
    <row r="27" spans="1:20" ht="14.25" customHeight="1">
      <c r="A27" s="305">
        <v>23</v>
      </c>
      <c r="B27" s="305" t="s">
        <v>920</v>
      </c>
      <c r="C27" s="384" t="s">
        <v>919</v>
      </c>
      <c r="F27" s="635">
        <v>2043115108.2846723</v>
      </c>
      <c r="G27" s="635">
        <v>1967113593.1711967</v>
      </c>
      <c r="H27" s="635">
        <v>1940975060</v>
      </c>
      <c r="I27" s="635">
        <v>1804037194.706284</v>
      </c>
      <c r="J27" s="635">
        <v>1449927582</v>
      </c>
      <c r="K27" s="673">
        <v>1360934834</v>
      </c>
      <c r="L27" s="635">
        <v>0</v>
      </c>
      <c r="M27" s="635">
        <v>0</v>
      </c>
      <c r="N27" s="635">
        <v>0</v>
      </c>
      <c r="O27" s="635">
        <v>0</v>
      </c>
      <c r="P27" s="635">
        <v>0</v>
      </c>
      <c r="Q27" s="635">
        <v>0</v>
      </c>
      <c r="R27" s="672">
        <v>9205168538.1621532</v>
      </c>
      <c r="S27" s="660"/>
      <c r="T27" s="363"/>
    </row>
    <row r="28" spans="1:20" ht="19.5" customHeight="1">
      <c r="A28" s="305">
        <v>24</v>
      </c>
      <c r="C28" s="405" t="s">
        <v>15</v>
      </c>
      <c r="D28" s="666"/>
      <c r="E28" s="374"/>
      <c r="K28" s="671"/>
      <c r="N28" s="536"/>
      <c r="R28" s="536"/>
      <c r="S28" s="660"/>
      <c r="T28" s="363"/>
    </row>
    <row r="29" spans="1:20" ht="15">
      <c r="A29" s="305">
        <v>25</v>
      </c>
      <c r="B29" s="305">
        <v>14</v>
      </c>
      <c r="C29" s="367" t="s">
        <v>931</v>
      </c>
      <c r="D29" s="666">
        <v>3.8982999999999997E-2</v>
      </c>
      <c r="E29" s="374"/>
      <c r="F29" s="536">
        <v>17099707.347717274</v>
      </c>
      <c r="G29" s="536"/>
      <c r="H29" s="536"/>
      <c r="I29" s="536"/>
      <c r="J29" s="536"/>
      <c r="K29" s="658"/>
      <c r="L29" s="536"/>
      <c r="M29" s="536"/>
      <c r="N29" s="536"/>
      <c r="O29" s="536"/>
      <c r="P29" s="536"/>
      <c r="Q29" s="536"/>
      <c r="R29" s="536">
        <v>17099707.347717274</v>
      </c>
      <c r="S29" s="660"/>
      <c r="T29" s="546"/>
    </row>
    <row r="30" spans="1:20" ht="15.75" customHeight="1">
      <c r="A30" s="305">
        <v>26</v>
      </c>
      <c r="B30" s="305">
        <v>14</v>
      </c>
      <c r="C30" s="367" t="s">
        <v>930</v>
      </c>
      <c r="D30" s="666">
        <v>4.6514E-2</v>
      </c>
      <c r="E30" s="374"/>
      <c r="F30" s="536">
        <v>74630311.504942164</v>
      </c>
      <c r="G30" s="669">
        <v>91498321.672765046</v>
      </c>
      <c r="H30" s="669">
        <v>90282513.940840006</v>
      </c>
      <c r="I30" s="669">
        <v>83912986.074568093</v>
      </c>
      <c r="J30" s="669">
        <v>67441931.549147993</v>
      </c>
      <c r="K30" s="670">
        <v>63302522.868675999</v>
      </c>
      <c r="L30" s="669">
        <v>0</v>
      </c>
      <c r="M30" s="669">
        <v>0</v>
      </c>
      <c r="N30" s="669">
        <v>0</v>
      </c>
      <c r="O30" s="669">
        <v>0</v>
      </c>
      <c r="P30" s="669">
        <v>0</v>
      </c>
      <c r="Q30" s="669">
        <v>0</v>
      </c>
      <c r="R30" s="536">
        <v>407766064.74226332</v>
      </c>
      <c r="S30" s="660"/>
      <c r="T30" s="546"/>
    </row>
    <row r="31" spans="1:20" ht="18.75" customHeight="1">
      <c r="A31" s="305">
        <v>27</v>
      </c>
      <c r="B31" s="305">
        <v>15</v>
      </c>
      <c r="C31" s="521" t="s">
        <v>14</v>
      </c>
      <c r="D31" s="549"/>
      <c r="E31" s="374"/>
      <c r="F31" s="667">
        <v>91730018.852659434</v>
      </c>
      <c r="G31" s="667">
        <v>91498321.672765046</v>
      </c>
      <c r="H31" s="667">
        <v>90282513.940840006</v>
      </c>
      <c r="I31" s="667">
        <v>83912986.074568093</v>
      </c>
      <c r="J31" s="667">
        <v>67441931.549147993</v>
      </c>
      <c r="K31" s="668">
        <v>63302522.868675999</v>
      </c>
      <c r="L31" s="667">
        <v>0</v>
      </c>
      <c r="M31" s="667">
        <v>0</v>
      </c>
      <c r="N31" s="667">
        <v>0</v>
      </c>
      <c r="O31" s="667">
        <v>0</v>
      </c>
      <c r="P31" s="667">
        <v>0</v>
      </c>
      <c r="Q31" s="667">
        <v>0</v>
      </c>
      <c r="R31" s="667">
        <v>424865772.0899806</v>
      </c>
      <c r="S31" s="660"/>
      <c r="T31" s="546"/>
    </row>
    <row r="32" spans="1:20" ht="20.25" customHeight="1">
      <c r="A32" s="305">
        <v>28</v>
      </c>
      <c r="C32" s="367"/>
      <c r="D32" s="666"/>
      <c r="E32" s="374"/>
      <c r="F32" s="536"/>
      <c r="G32" s="536"/>
      <c r="H32" s="544"/>
      <c r="I32" s="543"/>
      <c r="J32" s="543"/>
      <c r="K32" s="659"/>
      <c r="L32" s="536"/>
      <c r="M32" s="665"/>
      <c r="N32" s="665"/>
      <c r="O32" s="665"/>
      <c r="P32" s="665"/>
      <c r="Q32" s="665"/>
      <c r="R32" s="567"/>
      <c r="S32" s="660"/>
      <c r="T32" s="363"/>
    </row>
    <row r="33" spans="1:20" ht="17.45" customHeight="1" thickBot="1">
      <c r="A33" s="305">
        <v>29</v>
      </c>
      <c r="B33" s="305">
        <v>17</v>
      </c>
      <c r="C33" s="664" t="s">
        <v>917</v>
      </c>
      <c r="E33" s="374"/>
      <c r="F33" s="662">
        <v>-8137649.25265944</v>
      </c>
      <c r="G33" s="662">
        <v>2806066.1272349507</v>
      </c>
      <c r="H33" s="662">
        <v>-7573495.7408400029</v>
      </c>
      <c r="I33" s="662">
        <v>-14629745.074568093</v>
      </c>
      <c r="J33" s="662">
        <v>2770686.0508520007</v>
      </c>
      <c r="K33" s="663">
        <v>12693076.131324001</v>
      </c>
      <c r="L33" s="662">
        <v>0</v>
      </c>
      <c r="M33" s="662">
        <v>0</v>
      </c>
      <c r="N33" s="662">
        <v>0</v>
      </c>
      <c r="O33" s="662">
        <v>0</v>
      </c>
      <c r="P33" s="662">
        <v>0</v>
      </c>
      <c r="Q33" s="662">
        <v>0</v>
      </c>
      <c r="R33" s="662">
        <v>-24764137.889980614</v>
      </c>
      <c r="S33" s="660"/>
      <c r="T33" s="363"/>
    </row>
    <row r="34" spans="1:20" ht="15.75" customHeight="1">
      <c r="A34" s="305">
        <v>30</v>
      </c>
      <c r="C34" s="389" t="s">
        <v>13</v>
      </c>
      <c r="F34" s="536">
        <v>-8137649.25265944</v>
      </c>
      <c r="G34" s="536">
        <v>2806066.1272349507</v>
      </c>
      <c r="H34" s="536">
        <v>-7573495.7408400029</v>
      </c>
      <c r="I34" s="536">
        <v>-14629745.074568093</v>
      </c>
      <c r="J34" s="536">
        <v>2770686.0508520007</v>
      </c>
      <c r="K34" s="658">
        <v>12693076.131324001</v>
      </c>
      <c r="L34" s="536">
        <v>0</v>
      </c>
      <c r="M34" s="536">
        <v>0</v>
      </c>
      <c r="N34" s="536">
        <v>0</v>
      </c>
      <c r="O34" s="536">
        <v>0</v>
      </c>
      <c r="P34" s="536">
        <v>0</v>
      </c>
      <c r="Q34" s="536">
        <v>0</v>
      </c>
      <c r="R34" s="536">
        <v>-24764137.889980614</v>
      </c>
      <c r="S34" s="660"/>
      <c r="T34" s="546" t="s">
        <v>12</v>
      </c>
    </row>
    <row r="35" spans="1:20" ht="15">
      <c r="A35" s="305">
        <v>31</v>
      </c>
      <c r="H35" s="544"/>
      <c r="I35" s="543"/>
      <c r="J35" s="543"/>
      <c r="K35" s="659"/>
      <c r="M35" s="541"/>
      <c r="N35" s="541"/>
      <c r="O35" s="541"/>
      <c r="P35" s="541"/>
      <c r="Q35" s="541"/>
      <c r="T35" s="363"/>
    </row>
    <row r="36" spans="1:20" ht="15">
      <c r="A36" s="305">
        <v>32</v>
      </c>
      <c r="C36" s="363" t="s">
        <v>11</v>
      </c>
      <c r="D36" s="661"/>
      <c r="F36" s="536"/>
      <c r="G36" s="536"/>
      <c r="H36" s="536"/>
      <c r="I36" s="536"/>
      <c r="J36" s="536"/>
      <c r="K36" s="658"/>
      <c r="L36" s="536"/>
      <c r="M36" s="536"/>
      <c r="N36" s="536"/>
      <c r="O36" s="536"/>
      <c r="P36" s="536"/>
      <c r="Q36" s="536"/>
      <c r="R36" s="536"/>
      <c r="S36" s="660"/>
      <c r="T36" s="546"/>
    </row>
    <row r="37" spans="1:20" ht="15">
      <c r="A37" s="305">
        <v>33</v>
      </c>
      <c r="C37" s="367" t="s">
        <v>931</v>
      </c>
      <c r="D37" s="548">
        <v>3.7438E-4</v>
      </c>
      <c r="E37" s="548"/>
      <c r="F37" s="536">
        <v>-2624065.3804942672</v>
      </c>
      <c r="G37" s="536"/>
      <c r="H37" s="536"/>
      <c r="I37" s="536"/>
      <c r="J37" s="536"/>
      <c r="K37" s="658"/>
      <c r="L37" s="536"/>
      <c r="M37" s="536"/>
      <c r="N37" s="536"/>
      <c r="O37" s="536"/>
      <c r="P37" s="536"/>
      <c r="Q37" s="536"/>
      <c r="R37" s="536">
        <v>-2624065.3804942672</v>
      </c>
      <c r="S37" s="547"/>
      <c r="T37" s="546" t="s">
        <v>10</v>
      </c>
    </row>
    <row r="38" spans="1:20" ht="15">
      <c r="C38" s="367" t="s">
        <v>930</v>
      </c>
      <c r="D38" s="548">
        <v>3.3098999999999997E-4</v>
      </c>
      <c r="E38" s="548"/>
      <c r="F38" s="536">
        <v>-5510776.4907999793</v>
      </c>
      <c r="G38" s="536">
        <v>2805137.347407497</v>
      </c>
      <c r="H38" s="536">
        <v>-7570988.9894847423</v>
      </c>
      <c r="I38" s="536">
        <v>-14624902.77524586</v>
      </c>
      <c r="J38" s="536">
        <v>2769768.9814760289</v>
      </c>
      <c r="K38" s="658">
        <v>12688874.850055294</v>
      </c>
      <c r="L38" s="536">
        <v>0</v>
      </c>
      <c r="M38" s="536">
        <v>0</v>
      </c>
      <c r="N38" s="536">
        <v>0</v>
      </c>
      <c r="O38" s="536">
        <v>0</v>
      </c>
      <c r="P38" s="536">
        <v>0</v>
      </c>
      <c r="Q38" s="536">
        <v>0</v>
      </c>
      <c r="R38" s="536">
        <v>-22131761.926647056</v>
      </c>
      <c r="S38" s="547"/>
      <c r="T38" s="546"/>
    </row>
    <row r="39" spans="1:20" ht="17.25" customHeight="1">
      <c r="A39" s="305">
        <v>34</v>
      </c>
      <c r="D39" s="549"/>
      <c r="E39" s="548"/>
      <c r="F39" s="536"/>
      <c r="G39" s="536"/>
      <c r="H39" s="544"/>
      <c r="I39" s="543"/>
      <c r="J39" s="543"/>
      <c r="K39" s="659"/>
      <c r="L39" s="536"/>
      <c r="M39" s="541"/>
      <c r="N39" s="541"/>
      <c r="O39" s="536"/>
      <c r="P39" s="541"/>
      <c r="Q39" s="541"/>
      <c r="R39" s="536"/>
      <c r="S39" s="547"/>
      <c r="T39" s="546"/>
    </row>
    <row r="40" spans="1:20">
      <c r="A40" s="305">
        <v>35</v>
      </c>
      <c r="C40" s="363" t="s">
        <v>9</v>
      </c>
      <c r="E40" s="374"/>
      <c r="F40" s="536">
        <v>-8134841.871294247</v>
      </c>
      <c r="G40" s="536">
        <v>2805137.347407497</v>
      </c>
      <c r="H40" s="536">
        <v>-7570988.9894847423</v>
      </c>
      <c r="I40" s="536">
        <v>-14624902.77524586</v>
      </c>
      <c r="J40" s="536">
        <v>2769768.9814760289</v>
      </c>
      <c r="K40" s="658">
        <v>12688874.850055294</v>
      </c>
      <c r="L40" s="536">
        <v>0</v>
      </c>
      <c r="M40" s="536">
        <v>0</v>
      </c>
      <c r="N40" s="536">
        <v>0</v>
      </c>
      <c r="O40" s="536">
        <v>0</v>
      </c>
      <c r="P40" s="536">
        <v>0</v>
      </c>
      <c r="Q40" s="536">
        <v>0</v>
      </c>
      <c r="R40" s="536">
        <v>-24755827.307141323</v>
      </c>
      <c r="S40" s="545"/>
      <c r="T40" s="363"/>
    </row>
    <row r="41" spans="1:20">
      <c r="A41" s="305">
        <v>36</v>
      </c>
      <c r="C41" s="363" t="s">
        <v>8</v>
      </c>
      <c r="E41" s="374"/>
      <c r="F41" s="536">
        <v>8134841.871294247</v>
      </c>
      <c r="G41" s="536">
        <v>-2805137.347407497</v>
      </c>
      <c r="H41" s="536">
        <v>7570988.9894847423</v>
      </c>
      <c r="I41" s="536">
        <v>14624902.77524586</v>
      </c>
      <c r="J41" s="536">
        <v>-2769768.9814760289</v>
      </c>
      <c r="K41" s="658">
        <v>-12688874.850055294</v>
      </c>
      <c r="L41" s="536">
        <v>0</v>
      </c>
      <c r="M41" s="536">
        <v>0</v>
      </c>
      <c r="N41" s="536">
        <v>0</v>
      </c>
      <c r="O41" s="536">
        <v>0</v>
      </c>
      <c r="P41" s="536">
        <v>0</v>
      </c>
      <c r="Q41" s="536">
        <v>0</v>
      </c>
      <c r="R41" s="536">
        <v>24755827.307141323</v>
      </c>
      <c r="S41" s="545"/>
      <c r="T41" s="363"/>
    </row>
    <row r="42" spans="1:20">
      <c r="A42" s="305">
        <v>37</v>
      </c>
      <c r="C42" s="363"/>
      <c r="E42" s="374"/>
      <c r="F42" s="536"/>
      <c r="G42" s="536"/>
      <c r="H42" s="536"/>
      <c r="I42" s="536"/>
      <c r="J42" s="536"/>
      <c r="K42" s="658"/>
      <c r="L42" s="536"/>
      <c r="M42" s="536"/>
      <c r="N42" s="536"/>
      <c r="O42" s="541"/>
      <c r="P42" s="536"/>
      <c r="Q42" s="536"/>
      <c r="R42" s="536"/>
      <c r="S42" s="545"/>
      <c r="T42" s="363"/>
    </row>
    <row r="43" spans="1:20" ht="15">
      <c r="A43" s="305">
        <v>38</v>
      </c>
      <c r="C43" s="363" t="s">
        <v>7</v>
      </c>
      <c r="E43" s="374"/>
      <c r="F43" s="536">
        <v>-8134841.871294247</v>
      </c>
      <c r="G43" s="536">
        <v>-5329704.5238867495</v>
      </c>
      <c r="H43" s="536">
        <v>-12900693.513371492</v>
      </c>
      <c r="I43" s="536">
        <v>-27525596.28861735</v>
      </c>
      <c r="J43" s="536">
        <v>-24755827.307141323</v>
      </c>
      <c r="K43" s="658">
        <v>-12066952.457086029</v>
      </c>
      <c r="L43" s="536">
        <v>-24755827.307141323</v>
      </c>
      <c r="M43" s="536">
        <v>-24755827.307141323</v>
      </c>
      <c r="N43" s="536">
        <v>-24755827.307141323</v>
      </c>
      <c r="O43" s="536">
        <v>-24755827.307141323</v>
      </c>
      <c r="P43" s="536">
        <v>-24755827.307141323</v>
      </c>
      <c r="Q43" s="536">
        <v>-24755827.307141323</v>
      </c>
      <c r="R43" s="536">
        <v>-24755827.307141323</v>
      </c>
      <c r="S43" s="545"/>
      <c r="T43" s="546" t="s">
        <v>6</v>
      </c>
    </row>
    <row r="44" spans="1:20">
      <c r="A44" s="305">
        <v>39</v>
      </c>
      <c r="C44" s="363" t="s">
        <v>5</v>
      </c>
      <c r="E44" s="374"/>
      <c r="F44" s="536">
        <v>8134841.871294247</v>
      </c>
      <c r="G44" s="536">
        <v>5329704.5238867495</v>
      </c>
      <c r="H44" s="536">
        <v>12900693.513371492</v>
      </c>
      <c r="I44" s="536">
        <v>27525596.28861735</v>
      </c>
      <c r="J44" s="536">
        <v>24755827.307141323</v>
      </c>
      <c r="K44" s="658">
        <v>12066952.457086029</v>
      </c>
      <c r="L44" s="536">
        <v>24755827.307141323</v>
      </c>
      <c r="M44" s="536">
        <v>24755827.307141323</v>
      </c>
      <c r="N44" s="536">
        <v>24755827.307141323</v>
      </c>
      <c r="O44" s="536">
        <v>24755827.307141323</v>
      </c>
      <c r="P44" s="536">
        <v>24755827.307141323</v>
      </c>
      <c r="Q44" s="536">
        <v>24755827.307141323</v>
      </c>
      <c r="R44" s="536">
        <v>24755827.307141323</v>
      </c>
      <c r="S44" s="545"/>
    </row>
    <row r="45" spans="1:20" ht="15">
      <c r="C45" s="363"/>
      <c r="E45" s="374"/>
      <c r="F45" s="536"/>
      <c r="G45" s="536"/>
      <c r="H45" s="544"/>
      <c r="I45" s="543"/>
      <c r="J45" s="543"/>
      <c r="K45" s="542"/>
      <c r="L45" s="536"/>
      <c r="M45" s="541"/>
      <c r="N45" s="541"/>
      <c r="O45" s="541"/>
      <c r="P45" s="541"/>
      <c r="Q45" s="541"/>
      <c r="R45" s="536"/>
      <c r="S45" s="539"/>
    </row>
    <row r="46" spans="1:20" ht="12.4" customHeight="1">
      <c r="C46" s="540"/>
      <c r="D46" s="540"/>
      <c r="E46" s="540"/>
      <c r="F46" s="540"/>
      <c r="G46" s="540"/>
      <c r="H46" s="540"/>
      <c r="I46" s="540"/>
      <c r="J46" s="536"/>
      <c r="K46" s="537"/>
      <c r="L46" s="536"/>
      <c r="M46" s="536"/>
      <c r="N46" s="536"/>
      <c r="O46" s="536"/>
      <c r="P46" s="536"/>
      <c r="Q46" s="536"/>
      <c r="R46" s="536"/>
      <c r="S46" s="539"/>
    </row>
    <row r="47" spans="1:20" ht="34.5" customHeight="1">
      <c r="C47" s="1091" t="s">
        <v>4</v>
      </c>
      <c r="D47" s="1091"/>
      <c r="E47" s="1091"/>
      <c r="F47" s="1091"/>
      <c r="G47" s="1091"/>
      <c r="H47" s="1091"/>
      <c r="I47" s="1091"/>
      <c r="J47" s="1091"/>
      <c r="K47" s="1091"/>
      <c r="L47" s="536"/>
      <c r="M47" s="536"/>
      <c r="N47" s="536"/>
      <c r="O47" s="536"/>
      <c r="P47" s="536"/>
      <c r="Q47" s="536"/>
      <c r="R47" s="536"/>
    </row>
    <row r="48" spans="1:20" ht="15" customHeight="1">
      <c r="E48" s="374"/>
      <c r="F48" s="536"/>
      <c r="G48" s="536"/>
      <c r="H48" s="536"/>
      <c r="I48" s="536"/>
      <c r="J48" s="536"/>
      <c r="K48" s="536"/>
      <c r="L48" s="536"/>
      <c r="M48" s="536"/>
      <c r="N48" s="536"/>
      <c r="O48" s="536"/>
      <c r="P48" s="536"/>
      <c r="Q48" s="536"/>
      <c r="R48" s="536"/>
    </row>
    <row r="49" spans="1:18" ht="42.75" customHeight="1">
      <c r="C49" s="1091" t="s">
        <v>915</v>
      </c>
      <c r="D49" s="1091"/>
      <c r="E49" s="1091"/>
      <c r="F49" s="1091"/>
      <c r="G49" s="1091"/>
      <c r="H49" s="1091"/>
      <c r="I49" s="1091"/>
      <c r="J49" s="1091"/>
      <c r="K49" s="1091"/>
      <c r="Q49" s="536"/>
      <c r="R49" s="536"/>
    </row>
    <row r="50" spans="1:18" ht="20.25" customHeight="1">
      <c r="A50" s="299"/>
      <c r="B50" s="299"/>
      <c r="C50" s="299" t="s">
        <v>914</v>
      </c>
      <c r="H50" s="357"/>
      <c r="I50" s="536"/>
      <c r="N50" s="538"/>
      <c r="O50" s="538"/>
      <c r="P50" s="538"/>
      <c r="Q50" s="374"/>
    </row>
    <row r="51" spans="1:18">
      <c r="A51" s="299"/>
      <c r="B51" s="299"/>
      <c r="H51" s="357"/>
      <c r="I51" s="536"/>
      <c r="Q51" s="536"/>
    </row>
    <row r="52" spans="1:18">
      <c r="A52" s="299"/>
      <c r="B52" s="299"/>
      <c r="G52" s="537"/>
      <c r="H52" s="374"/>
      <c r="Q52" s="537"/>
    </row>
    <row r="53" spans="1:18">
      <c r="A53" s="299"/>
      <c r="B53" s="299"/>
      <c r="G53" s="537"/>
      <c r="H53" s="357"/>
    </row>
    <row r="54" spans="1:18">
      <c r="A54" s="299"/>
      <c r="B54" s="299"/>
      <c r="F54" s="536"/>
      <c r="H54" s="357"/>
    </row>
    <row r="55" spans="1:18">
      <c r="A55" s="299"/>
      <c r="B55" s="299"/>
      <c r="H55" s="357"/>
      <c r="K55" s="357"/>
    </row>
    <row r="56" spans="1:18">
      <c r="A56" s="299"/>
      <c r="B56" s="299"/>
      <c r="H56" s="357"/>
      <c r="K56" s="357"/>
    </row>
    <row r="57" spans="1:18">
      <c r="A57" s="299"/>
      <c r="B57" s="299"/>
      <c r="K57" s="357"/>
    </row>
    <row r="58" spans="1:18">
      <c r="A58" s="299"/>
      <c r="B58" s="299"/>
      <c r="K58" s="357"/>
    </row>
    <row r="59" spans="1:18">
      <c r="A59" s="299"/>
      <c r="B59" s="299"/>
    </row>
    <row r="60" spans="1:18">
      <c r="A60" s="299"/>
      <c r="B60" s="299"/>
      <c r="K60" s="357"/>
    </row>
    <row r="61" spans="1:18">
      <c r="A61" s="299"/>
      <c r="B61" s="299"/>
    </row>
    <row r="62" spans="1:18">
      <c r="A62" s="299"/>
      <c r="B62" s="299"/>
    </row>
    <row r="63" spans="1:18">
      <c r="A63" s="299"/>
      <c r="B63" s="299"/>
    </row>
    <row r="64" spans="1:18">
      <c r="A64" s="299"/>
      <c r="B64" s="299"/>
    </row>
    <row r="65" spans="1:2">
      <c r="A65" s="299"/>
      <c r="B65" s="299"/>
    </row>
    <row r="66" spans="1:2">
      <c r="A66" s="299"/>
      <c r="B66" s="299"/>
    </row>
    <row r="67" spans="1:2">
      <c r="A67" s="299"/>
      <c r="B67" s="299"/>
    </row>
    <row r="68" spans="1:2">
      <c r="A68" s="299"/>
      <c r="B68" s="299"/>
    </row>
    <row r="69" spans="1:2">
      <c r="A69" s="299"/>
      <c r="B69" s="299"/>
    </row>
    <row r="70" spans="1:2">
      <c r="A70" s="299"/>
      <c r="B70" s="299"/>
    </row>
    <row r="71" spans="1:2">
      <c r="A71" s="535"/>
      <c r="B71" s="535"/>
    </row>
    <row r="72" spans="1:2">
      <c r="A72" s="535"/>
      <c r="B72" s="535"/>
    </row>
    <row r="73" spans="1:2">
      <c r="A73" s="535"/>
      <c r="B73" s="535"/>
    </row>
    <row r="74" spans="1:2">
      <c r="A74" s="535"/>
      <c r="B74" s="535"/>
    </row>
    <row r="75" spans="1:2">
      <c r="A75" s="535"/>
      <c r="B75" s="535"/>
    </row>
    <row r="76" spans="1:2">
      <c r="A76" s="535"/>
      <c r="B76" s="535"/>
    </row>
    <row r="77" spans="1:2">
      <c r="A77" s="535"/>
      <c r="B77" s="535"/>
    </row>
    <row r="78" spans="1:2">
      <c r="A78" s="535"/>
      <c r="B78" s="535"/>
    </row>
    <row r="79" spans="1:2">
      <c r="A79" s="535"/>
      <c r="B79" s="535"/>
    </row>
    <row r="80" spans="1:2">
      <c r="A80" s="535"/>
      <c r="B80" s="535"/>
    </row>
    <row r="81" spans="1:2">
      <c r="A81" s="535"/>
      <c r="B81" s="535"/>
    </row>
    <row r="82" spans="1:2">
      <c r="A82" s="535"/>
      <c r="B82" s="535"/>
    </row>
    <row r="83" spans="1:2">
      <c r="A83" s="535"/>
      <c r="B83" s="535"/>
    </row>
    <row r="84" spans="1:2">
      <c r="A84" s="535"/>
      <c r="B84" s="535"/>
    </row>
    <row r="85" spans="1:2">
      <c r="A85" s="535"/>
      <c r="B85" s="535"/>
    </row>
    <row r="86" spans="1:2">
      <c r="A86" s="535"/>
      <c r="B86" s="535"/>
    </row>
    <row r="87" spans="1:2">
      <c r="A87" s="535"/>
      <c r="B87" s="535"/>
    </row>
    <row r="88" spans="1:2">
      <c r="A88" s="535"/>
      <c r="B88" s="535"/>
    </row>
    <row r="89" spans="1:2">
      <c r="A89" s="535"/>
      <c r="B89" s="535"/>
    </row>
    <row r="90" spans="1:2">
      <c r="A90" s="535"/>
      <c r="B90" s="535"/>
    </row>
    <row r="91" spans="1:2">
      <c r="A91" s="535"/>
      <c r="B91" s="535"/>
    </row>
    <row r="92" spans="1:2">
      <c r="A92" s="535"/>
      <c r="B92" s="535"/>
    </row>
    <row r="93" spans="1:2">
      <c r="A93" s="535"/>
      <c r="B93" s="535"/>
    </row>
    <row r="94" spans="1:2">
      <c r="A94" s="535"/>
      <c r="B94" s="535"/>
    </row>
    <row r="95" spans="1:2">
      <c r="A95" s="535"/>
      <c r="B95" s="535"/>
    </row>
    <row r="96" spans="1:2">
      <c r="A96" s="535"/>
      <c r="B96" s="535"/>
    </row>
    <row r="97" spans="1:2">
      <c r="A97" s="535"/>
      <c r="B97" s="535"/>
    </row>
    <row r="98" spans="1:2">
      <c r="A98" s="535"/>
      <c r="B98" s="535"/>
    </row>
    <row r="99" spans="1:2">
      <c r="A99" s="535"/>
      <c r="B99" s="535"/>
    </row>
    <row r="100" spans="1:2">
      <c r="A100" s="535"/>
      <c r="B100" s="535"/>
    </row>
    <row r="101" spans="1:2">
      <c r="A101" s="535"/>
      <c r="B101" s="535"/>
    </row>
    <row r="102" spans="1:2">
      <c r="A102" s="535"/>
      <c r="B102" s="535"/>
    </row>
    <row r="103" spans="1:2">
      <c r="A103" s="535"/>
      <c r="B103" s="535"/>
    </row>
    <row r="104" spans="1:2">
      <c r="A104" s="535"/>
      <c r="B104" s="535"/>
    </row>
    <row r="105" spans="1:2">
      <c r="A105" s="535"/>
      <c r="B105" s="535"/>
    </row>
    <row r="106" spans="1:2">
      <c r="A106" s="535"/>
      <c r="B106" s="535"/>
    </row>
    <row r="107" spans="1:2">
      <c r="A107" s="535"/>
      <c r="B107" s="535"/>
    </row>
    <row r="108" spans="1:2">
      <c r="A108" s="535"/>
      <c r="B108" s="535"/>
    </row>
    <row r="109" spans="1:2">
      <c r="A109" s="535"/>
      <c r="B109" s="535"/>
    </row>
    <row r="110" spans="1:2">
      <c r="A110" s="535"/>
      <c r="B110" s="535"/>
    </row>
    <row r="111" spans="1:2">
      <c r="A111" s="535"/>
      <c r="B111" s="535"/>
    </row>
    <row r="112" spans="1:2">
      <c r="A112" s="535"/>
      <c r="B112" s="535"/>
    </row>
    <row r="113" spans="1:2">
      <c r="A113" s="535"/>
      <c r="B113" s="535"/>
    </row>
    <row r="114" spans="1:2">
      <c r="A114" s="535"/>
      <c r="B114" s="535"/>
    </row>
    <row r="115" spans="1:2">
      <c r="A115" s="535"/>
      <c r="B115" s="535"/>
    </row>
    <row r="116" spans="1:2">
      <c r="A116" s="535"/>
      <c r="B116" s="535"/>
    </row>
    <row r="117" spans="1:2">
      <c r="A117" s="535"/>
      <c r="B117" s="535"/>
    </row>
    <row r="118" spans="1:2">
      <c r="A118" s="535"/>
      <c r="B118" s="535"/>
    </row>
    <row r="119" spans="1:2">
      <c r="A119" s="535"/>
      <c r="B119" s="535"/>
    </row>
    <row r="120" spans="1:2">
      <c r="A120" s="535"/>
      <c r="B120" s="535"/>
    </row>
    <row r="121" spans="1:2">
      <c r="A121" s="535"/>
      <c r="B121" s="535"/>
    </row>
    <row r="122" spans="1:2">
      <c r="A122" s="535"/>
      <c r="B122" s="535"/>
    </row>
    <row r="123" spans="1:2">
      <c r="A123" s="535"/>
      <c r="B123" s="535"/>
    </row>
    <row r="124" spans="1:2">
      <c r="A124" s="535"/>
      <c r="B124" s="535"/>
    </row>
    <row r="125" spans="1:2">
      <c r="A125" s="535"/>
      <c r="B125" s="535"/>
    </row>
    <row r="126" spans="1:2">
      <c r="A126" s="535"/>
      <c r="B126" s="535"/>
    </row>
    <row r="127" spans="1:2">
      <c r="A127" s="535"/>
      <c r="B127" s="535"/>
    </row>
    <row r="128" spans="1:2">
      <c r="A128" s="535"/>
      <c r="B128" s="535"/>
    </row>
    <row r="129" spans="1:2">
      <c r="A129" s="535"/>
      <c r="B129" s="535"/>
    </row>
    <row r="130" spans="1:2">
      <c r="A130" s="535"/>
      <c r="B130" s="535"/>
    </row>
    <row r="131" spans="1:2">
      <c r="A131" s="535"/>
      <c r="B131" s="535"/>
    </row>
    <row r="132" spans="1:2">
      <c r="A132" s="535"/>
      <c r="B132" s="535"/>
    </row>
    <row r="133" spans="1:2">
      <c r="A133" s="535"/>
      <c r="B133" s="535"/>
    </row>
    <row r="134" spans="1:2">
      <c r="A134" s="535"/>
      <c r="B134" s="535"/>
    </row>
    <row r="135" spans="1:2">
      <c r="A135" s="535"/>
      <c r="B135" s="535"/>
    </row>
    <row r="136" spans="1:2">
      <c r="A136" s="535"/>
      <c r="B136" s="535"/>
    </row>
    <row r="137" spans="1:2">
      <c r="A137" s="535"/>
      <c r="B137" s="535"/>
    </row>
    <row r="138" spans="1:2">
      <c r="A138" s="535"/>
      <c r="B138" s="535"/>
    </row>
    <row r="139" spans="1:2">
      <c r="A139" s="535"/>
      <c r="B139" s="535"/>
    </row>
    <row r="140" spans="1:2">
      <c r="A140" s="535"/>
      <c r="B140" s="535"/>
    </row>
    <row r="141" spans="1:2">
      <c r="A141" s="535"/>
      <c r="B141" s="535"/>
    </row>
    <row r="142" spans="1:2">
      <c r="A142" s="535"/>
      <c r="B142" s="535"/>
    </row>
    <row r="143" spans="1:2">
      <c r="A143" s="535"/>
      <c r="B143" s="535"/>
    </row>
    <row r="144" spans="1:2">
      <c r="A144" s="535"/>
      <c r="B144" s="535"/>
    </row>
    <row r="145" spans="1:2">
      <c r="A145" s="535"/>
      <c r="B145" s="535"/>
    </row>
    <row r="146" spans="1:2">
      <c r="A146" s="535"/>
      <c r="B146" s="535"/>
    </row>
    <row r="147" spans="1:2">
      <c r="A147" s="535"/>
      <c r="B147" s="535"/>
    </row>
    <row r="148" spans="1:2">
      <c r="A148" s="535"/>
      <c r="B148" s="535"/>
    </row>
    <row r="149" spans="1:2">
      <c r="A149" s="535"/>
      <c r="B149" s="535"/>
    </row>
    <row r="150" spans="1:2">
      <c r="A150" s="535"/>
      <c r="B150" s="535"/>
    </row>
    <row r="151" spans="1:2">
      <c r="A151" s="535"/>
      <c r="B151" s="535"/>
    </row>
    <row r="152" spans="1:2">
      <c r="A152" s="535"/>
      <c r="B152" s="535"/>
    </row>
    <row r="153" spans="1:2">
      <c r="A153" s="535"/>
      <c r="B153" s="535"/>
    </row>
    <row r="154" spans="1:2">
      <c r="A154" s="535"/>
      <c r="B154" s="535"/>
    </row>
    <row r="155" spans="1:2">
      <c r="A155" s="535"/>
      <c r="B155" s="535"/>
    </row>
    <row r="156" spans="1:2">
      <c r="A156" s="535"/>
      <c r="B156" s="535"/>
    </row>
    <row r="157" spans="1:2">
      <c r="A157" s="535"/>
      <c r="B157" s="535"/>
    </row>
    <row r="158" spans="1:2">
      <c r="A158" s="535"/>
      <c r="B158" s="535"/>
    </row>
    <row r="159" spans="1:2">
      <c r="A159" s="535"/>
      <c r="B159" s="535"/>
    </row>
    <row r="160" spans="1:2">
      <c r="A160" s="535"/>
      <c r="B160" s="535"/>
    </row>
    <row r="161" spans="1:2">
      <c r="A161" s="535"/>
      <c r="B161" s="535"/>
    </row>
    <row r="162" spans="1:2">
      <c r="A162" s="535"/>
      <c r="B162" s="535"/>
    </row>
    <row r="163" spans="1:2">
      <c r="A163" s="535"/>
      <c r="B163" s="535"/>
    </row>
    <row r="164" spans="1:2">
      <c r="A164" s="535"/>
      <c r="B164" s="535"/>
    </row>
    <row r="165" spans="1:2">
      <c r="A165" s="535"/>
      <c r="B165" s="535"/>
    </row>
    <row r="166" spans="1:2">
      <c r="A166" s="535"/>
      <c r="B166" s="535"/>
    </row>
    <row r="167" spans="1:2">
      <c r="A167" s="535"/>
      <c r="B167" s="535"/>
    </row>
    <row r="168" spans="1:2">
      <c r="A168" s="535"/>
      <c r="B168" s="535"/>
    </row>
    <row r="169" spans="1:2">
      <c r="A169" s="535"/>
      <c r="B169" s="535"/>
    </row>
    <row r="170" spans="1:2">
      <c r="A170" s="535"/>
      <c r="B170" s="535"/>
    </row>
    <row r="171" spans="1:2">
      <c r="A171" s="535"/>
      <c r="B171" s="535"/>
    </row>
    <row r="172" spans="1:2">
      <c r="A172" s="535"/>
      <c r="B172" s="535"/>
    </row>
    <row r="173" spans="1:2">
      <c r="A173" s="535"/>
      <c r="B173" s="535"/>
    </row>
    <row r="174" spans="1:2">
      <c r="A174" s="535"/>
      <c r="B174" s="535"/>
    </row>
    <row r="175" spans="1:2">
      <c r="A175" s="535"/>
      <c r="B175" s="535"/>
    </row>
    <row r="176" spans="1:2">
      <c r="A176" s="535"/>
      <c r="B176" s="535"/>
    </row>
    <row r="177" spans="1:2">
      <c r="A177" s="535"/>
      <c r="B177" s="535"/>
    </row>
    <row r="178" spans="1:2">
      <c r="A178" s="535"/>
      <c r="B178" s="535"/>
    </row>
    <row r="179" spans="1:2">
      <c r="A179" s="535"/>
      <c r="B179" s="535"/>
    </row>
    <row r="180" spans="1:2">
      <c r="A180" s="535"/>
      <c r="B180" s="535"/>
    </row>
    <row r="181" spans="1:2">
      <c r="A181" s="535"/>
      <c r="B181" s="535"/>
    </row>
    <row r="182" spans="1:2">
      <c r="A182" s="535"/>
      <c r="B182" s="535"/>
    </row>
    <row r="183" spans="1:2">
      <c r="A183" s="535"/>
      <c r="B183" s="535"/>
    </row>
    <row r="184" spans="1:2">
      <c r="A184" s="535"/>
      <c r="B184" s="535"/>
    </row>
    <row r="185" spans="1:2">
      <c r="A185" s="535"/>
      <c r="B185" s="535"/>
    </row>
    <row r="186" spans="1:2">
      <c r="A186" s="535"/>
      <c r="B186" s="535"/>
    </row>
    <row r="187" spans="1:2">
      <c r="A187" s="535"/>
      <c r="B187" s="535"/>
    </row>
    <row r="188" spans="1:2">
      <c r="A188" s="535"/>
      <c r="B188" s="535"/>
    </row>
    <row r="189" spans="1:2">
      <c r="A189" s="535"/>
      <c r="B189" s="535"/>
    </row>
    <row r="190" spans="1:2">
      <c r="A190" s="535"/>
      <c r="B190" s="535"/>
    </row>
    <row r="191" spans="1:2">
      <c r="A191" s="535"/>
      <c r="B191" s="535"/>
    </row>
    <row r="192" spans="1:2">
      <c r="A192" s="535"/>
      <c r="B192" s="535"/>
    </row>
    <row r="193" spans="1:2">
      <c r="A193" s="535"/>
      <c r="B193" s="535"/>
    </row>
    <row r="194" spans="1:2">
      <c r="A194" s="535"/>
      <c r="B194" s="535"/>
    </row>
    <row r="195" spans="1:2">
      <c r="A195" s="535"/>
      <c r="B195" s="535"/>
    </row>
    <row r="196" spans="1:2">
      <c r="A196" s="535"/>
      <c r="B196" s="535"/>
    </row>
    <row r="197" spans="1:2">
      <c r="A197" s="535"/>
      <c r="B197" s="535"/>
    </row>
    <row r="198" spans="1:2">
      <c r="A198" s="535"/>
      <c r="B198" s="535"/>
    </row>
    <row r="199" spans="1:2">
      <c r="A199" s="535"/>
      <c r="B199" s="535"/>
    </row>
    <row r="200" spans="1:2">
      <c r="A200" s="535"/>
      <c r="B200" s="535"/>
    </row>
    <row r="201" spans="1:2">
      <c r="A201" s="535"/>
      <c r="B201" s="535"/>
    </row>
    <row r="202" spans="1:2">
      <c r="A202" s="535"/>
      <c r="B202" s="535"/>
    </row>
    <row r="203" spans="1:2">
      <c r="A203" s="535"/>
      <c r="B203" s="535"/>
    </row>
    <row r="204" spans="1:2">
      <c r="A204" s="535"/>
      <c r="B204" s="535"/>
    </row>
    <row r="205" spans="1:2">
      <c r="A205" s="535"/>
      <c r="B205" s="535"/>
    </row>
    <row r="206" spans="1:2">
      <c r="A206" s="535"/>
      <c r="B206" s="535"/>
    </row>
    <row r="207" spans="1:2">
      <c r="A207" s="535"/>
      <c r="B207" s="535"/>
    </row>
    <row r="208" spans="1:2">
      <c r="A208" s="535"/>
      <c r="B208" s="535"/>
    </row>
    <row r="209" spans="1:2">
      <c r="A209" s="535"/>
      <c r="B209" s="535"/>
    </row>
    <row r="210" spans="1:2">
      <c r="A210" s="535"/>
      <c r="B210" s="535"/>
    </row>
    <row r="211" spans="1:2">
      <c r="A211" s="535"/>
      <c r="B211" s="535"/>
    </row>
    <row r="212" spans="1:2">
      <c r="A212" s="535"/>
      <c r="B212" s="535"/>
    </row>
    <row r="213" spans="1:2">
      <c r="A213" s="535"/>
      <c r="B213" s="535"/>
    </row>
    <row r="214" spans="1:2">
      <c r="A214" s="535"/>
      <c r="B214" s="535"/>
    </row>
    <row r="215" spans="1:2">
      <c r="A215" s="535"/>
      <c r="B215" s="535"/>
    </row>
    <row r="216" spans="1:2">
      <c r="A216" s="535"/>
      <c r="B216" s="535"/>
    </row>
    <row r="217" spans="1:2">
      <c r="A217" s="535"/>
      <c r="B217" s="535"/>
    </row>
    <row r="218" spans="1:2">
      <c r="A218" s="535"/>
      <c r="B218" s="535"/>
    </row>
    <row r="219" spans="1:2">
      <c r="A219" s="535"/>
      <c r="B219" s="535"/>
    </row>
    <row r="220" spans="1:2">
      <c r="A220" s="535"/>
      <c r="B220" s="535"/>
    </row>
    <row r="221" spans="1:2">
      <c r="A221" s="535"/>
      <c r="B221" s="535"/>
    </row>
    <row r="222" spans="1:2">
      <c r="A222" s="535"/>
      <c r="B222" s="535"/>
    </row>
    <row r="223" spans="1:2">
      <c r="A223" s="535"/>
      <c r="B223" s="535"/>
    </row>
    <row r="224" spans="1:2">
      <c r="A224" s="535"/>
      <c r="B224" s="535"/>
    </row>
    <row r="225" spans="1:2">
      <c r="A225" s="535"/>
      <c r="B225" s="535"/>
    </row>
    <row r="226" spans="1:2">
      <c r="A226" s="535"/>
      <c r="B226" s="535"/>
    </row>
    <row r="227" spans="1:2">
      <c r="A227" s="535"/>
      <c r="B227" s="535"/>
    </row>
    <row r="228" spans="1:2">
      <c r="A228" s="535"/>
      <c r="B228" s="535"/>
    </row>
    <row r="229" spans="1:2">
      <c r="A229" s="535"/>
      <c r="B229" s="535"/>
    </row>
    <row r="230" spans="1:2">
      <c r="A230" s="535"/>
      <c r="B230" s="535"/>
    </row>
    <row r="231" spans="1:2">
      <c r="A231" s="535"/>
      <c r="B231" s="535"/>
    </row>
    <row r="232" spans="1:2">
      <c r="A232" s="535"/>
      <c r="B232" s="535"/>
    </row>
    <row r="233" spans="1:2">
      <c r="A233" s="535"/>
      <c r="B233" s="535"/>
    </row>
    <row r="234" spans="1:2">
      <c r="A234" s="535"/>
      <c r="B234" s="535"/>
    </row>
    <row r="235" spans="1:2">
      <c r="A235" s="535"/>
      <c r="B235" s="535"/>
    </row>
    <row r="236" spans="1:2">
      <c r="A236" s="535"/>
      <c r="B236" s="535"/>
    </row>
    <row r="237" spans="1:2">
      <c r="A237" s="535"/>
      <c r="B237" s="535"/>
    </row>
    <row r="238" spans="1:2">
      <c r="A238" s="535"/>
      <c r="B238" s="535"/>
    </row>
    <row r="239" spans="1:2">
      <c r="A239" s="535"/>
      <c r="B239" s="535"/>
    </row>
    <row r="240" spans="1:2">
      <c r="A240" s="535"/>
      <c r="B240" s="535"/>
    </row>
    <row r="241" spans="1:2">
      <c r="A241" s="535"/>
      <c r="B241" s="535"/>
    </row>
    <row r="242" spans="1:2">
      <c r="A242" s="535"/>
      <c r="B242" s="535"/>
    </row>
    <row r="243" spans="1:2">
      <c r="A243" s="535"/>
      <c r="B243" s="535"/>
    </row>
    <row r="244" spans="1:2">
      <c r="A244" s="535"/>
      <c r="B244" s="535"/>
    </row>
    <row r="245" spans="1:2">
      <c r="A245" s="535"/>
      <c r="B245" s="535"/>
    </row>
    <row r="246" spans="1:2">
      <c r="A246" s="535"/>
      <c r="B246" s="535"/>
    </row>
    <row r="247" spans="1:2">
      <c r="A247" s="535"/>
      <c r="B247" s="535"/>
    </row>
    <row r="248" spans="1:2">
      <c r="A248" s="535"/>
      <c r="B248" s="535"/>
    </row>
    <row r="249" spans="1:2">
      <c r="A249" s="535"/>
      <c r="B249" s="535"/>
    </row>
    <row r="250" spans="1:2">
      <c r="A250" s="535"/>
      <c r="B250" s="535"/>
    </row>
    <row r="251" spans="1:2">
      <c r="A251" s="535"/>
      <c r="B251" s="535"/>
    </row>
    <row r="252" spans="1:2">
      <c r="A252" s="535"/>
      <c r="B252" s="535"/>
    </row>
    <row r="253" spans="1:2">
      <c r="A253" s="535"/>
      <c r="B253" s="535"/>
    </row>
    <row r="254" spans="1:2">
      <c r="A254" s="535"/>
      <c r="B254" s="535"/>
    </row>
    <row r="255" spans="1:2">
      <c r="A255" s="535"/>
      <c r="B255" s="535"/>
    </row>
    <row r="256" spans="1:2">
      <c r="A256" s="535"/>
      <c r="B256" s="535"/>
    </row>
    <row r="257" spans="1:2">
      <c r="A257" s="535"/>
      <c r="B257" s="535"/>
    </row>
    <row r="258" spans="1:2">
      <c r="A258" s="535"/>
      <c r="B258" s="535"/>
    </row>
    <row r="259" spans="1:2">
      <c r="A259" s="535"/>
      <c r="B259" s="535"/>
    </row>
    <row r="260" spans="1:2">
      <c r="A260" s="535"/>
      <c r="B260" s="535"/>
    </row>
    <row r="261" spans="1:2">
      <c r="A261" s="535"/>
      <c r="B261" s="535"/>
    </row>
    <row r="262" spans="1:2">
      <c r="A262" s="535"/>
      <c r="B262" s="535"/>
    </row>
    <row r="263" spans="1:2">
      <c r="A263" s="535"/>
      <c r="B263" s="535"/>
    </row>
    <row r="264" spans="1:2">
      <c r="A264" s="535"/>
      <c r="B264" s="535"/>
    </row>
    <row r="265" spans="1:2">
      <c r="A265" s="535"/>
      <c r="B265" s="535"/>
    </row>
    <row r="266" spans="1:2">
      <c r="A266" s="535"/>
      <c r="B266" s="535"/>
    </row>
    <row r="267" spans="1:2">
      <c r="A267" s="535"/>
      <c r="B267" s="535"/>
    </row>
    <row r="268" spans="1:2">
      <c r="A268" s="535"/>
      <c r="B268" s="535"/>
    </row>
    <row r="269" spans="1:2">
      <c r="A269" s="535"/>
      <c r="B269" s="535"/>
    </row>
    <row r="270" spans="1:2">
      <c r="A270" s="535"/>
      <c r="B270" s="535"/>
    </row>
    <row r="271" spans="1:2">
      <c r="A271" s="535"/>
      <c r="B271" s="535"/>
    </row>
    <row r="272" spans="1:2">
      <c r="A272" s="535"/>
      <c r="B272" s="535"/>
    </row>
    <row r="273" spans="1:2">
      <c r="A273" s="535"/>
      <c r="B273" s="535"/>
    </row>
    <row r="274" spans="1:2">
      <c r="A274" s="535"/>
      <c r="B274" s="535"/>
    </row>
    <row r="275" spans="1:2">
      <c r="A275" s="535"/>
      <c r="B275" s="535"/>
    </row>
    <row r="276" spans="1:2">
      <c r="A276" s="535"/>
      <c r="B276" s="535"/>
    </row>
    <row r="277" spans="1:2">
      <c r="A277" s="535"/>
      <c r="B277" s="535"/>
    </row>
    <row r="278" spans="1:2">
      <c r="A278" s="535"/>
      <c r="B278" s="535"/>
    </row>
    <row r="279" spans="1:2">
      <c r="A279" s="535"/>
      <c r="B279" s="535"/>
    </row>
    <row r="280" spans="1:2">
      <c r="A280" s="535"/>
      <c r="B280" s="535"/>
    </row>
    <row r="281" spans="1:2">
      <c r="A281" s="535"/>
      <c r="B281" s="535"/>
    </row>
    <row r="282" spans="1:2">
      <c r="A282" s="535"/>
      <c r="B282" s="535"/>
    </row>
    <row r="283" spans="1:2">
      <c r="A283" s="535"/>
      <c r="B283" s="535"/>
    </row>
    <row r="284" spans="1:2">
      <c r="A284" s="535"/>
      <c r="B284" s="535"/>
    </row>
    <row r="285" spans="1:2">
      <c r="A285" s="535"/>
      <c r="B285" s="535"/>
    </row>
    <row r="286" spans="1:2">
      <c r="A286" s="535"/>
      <c r="B286" s="535"/>
    </row>
    <row r="287" spans="1:2">
      <c r="A287" s="535"/>
      <c r="B287" s="535"/>
    </row>
    <row r="288" spans="1:2">
      <c r="A288" s="535"/>
      <c r="B288" s="535"/>
    </row>
    <row r="289" spans="1:2">
      <c r="A289" s="535"/>
      <c r="B289" s="535"/>
    </row>
    <row r="290" spans="1:2">
      <c r="A290" s="535"/>
      <c r="B290" s="535"/>
    </row>
    <row r="291" spans="1:2">
      <c r="A291" s="535"/>
      <c r="B291" s="535"/>
    </row>
    <row r="292" spans="1:2">
      <c r="A292" s="535"/>
      <c r="B292" s="535"/>
    </row>
    <row r="293" spans="1:2">
      <c r="A293" s="535"/>
      <c r="B293" s="535"/>
    </row>
    <row r="294" spans="1:2">
      <c r="A294" s="535"/>
      <c r="B294" s="535"/>
    </row>
    <row r="295" spans="1:2">
      <c r="A295" s="535"/>
      <c r="B295" s="535"/>
    </row>
    <row r="296" spans="1:2">
      <c r="A296" s="535"/>
      <c r="B296" s="535"/>
    </row>
    <row r="297" spans="1:2">
      <c r="A297" s="535"/>
      <c r="B297" s="535"/>
    </row>
    <row r="298" spans="1:2">
      <c r="A298" s="535"/>
      <c r="B298" s="535"/>
    </row>
    <row r="299" spans="1:2">
      <c r="A299" s="535"/>
      <c r="B299" s="535"/>
    </row>
    <row r="300" spans="1:2">
      <c r="A300" s="535"/>
      <c r="B300" s="535"/>
    </row>
    <row r="301" spans="1:2">
      <c r="A301" s="535"/>
      <c r="B301" s="535"/>
    </row>
    <row r="302" spans="1:2">
      <c r="A302" s="535"/>
      <c r="B302" s="535"/>
    </row>
    <row r="303" spans="1:2">
      <c r="A303" s="535"/>
      <c r="B303" s="535"/>
    </row>
    <row r="304" spans="1:2">
      <c r="A304" s="535"/>
      <c r="B304" s="535"/>
    </row>
    <row r="305" spans="1:2">
      <c r="A305" s="535"/>
      <c r="B305" s="535"/>
    </row>
    <row r="306" spans="1:2">
      <c r="A306" s="535"/>
      <c r="B306" s="535"/>
    </row>
    <row r="307" spans="1:2">
      <c r="A307" s="535"/>
      <c r="B307" s="535"/>
    </row>
    <row r="308" spans="1:2">
      <c r="A308" s="535"/>
      <c r="B308" s="535"/>
    </row>
    <row r="309" spans="1:2">
      <c r="A309" s="535"/>
      <c r="B309" s="535"/>
    </row>
    <row r="310" spans="1:2">
      <c r="A310" s="535"/>
      <c r="B310" s="535"/>
    </row>
    <row r="311" spans="1:2">
      <c r="A311" s="535"/>
      <c r="B311" s="535"/>
    </row>
    <row r="312" spans="1:2">
      <c r="A312" s="535"/>
      <c r="B312" s="535"/>
    </row>
    <row r="313" spans="1:2">
      <c r="A313" s="535"/>
      <c r="B313" s="535"/>
    </row>
    <row r="314" spans="1:2">
      <c r="A314" s="535"/>
      <c r="B314" s="535"/>
    </row>
    <row r="315" spans="1:2">
      <c r="A315" s="535"/>
      <c r="B315" s="535"/>
    </row>
    <row r="316" spans="1:2">
      <c r="A316" s="535"/>
      <c r="B316" s="535"/>
    </row>
    <row r="317" spans="1:2">
      <c r="A317" s="535"/>
      <c r="B317" s="535"/>
    </row>
    <row r="318" spans="1:2">
      <c r="A318" s="535"/>
      <c r="B318" s="535"/>
    </row>
    <row r="319" spans="1:2">
      <c r="A319" s="535"/>
      <c r="B319" s="535"/>
    </row>
    <row r="320" spans="1:2">
      <c r="A320" s="535"/>
      <c r="B320" s="535"/>
    </row>
    <row r="321" spans="1:2">
      <c r="A321" s="535"/>
      <c r="B321" s="535"/>
    </row>
    <row r="322" spans="1:2">
      <c r="A322" s="535"/>
      <c r="B322" s="535"/>
    </row>
    <row r="323" spans="1:2">
      <c r="A323" s="535"/>
      <c r="B323" s="535"/>
    </row>
    <row r="324" spans="1:2">
      <c r="A324" s="535"/>
      <c r="B324" s="535"/>
    </row>
    <row r="325" spans="1:2">
      <c r="A325" s="535"/>
      <c r="B325" s="535"/>
    </row>
    <row r="326" spans="1:2">
      <c r="A326" s="535"/>
      <c r="B326" s="535"/>
    </row>
    <row r="327" spans="1:2">
      <c r="A327" s="535"/>
      <c r="B327" s="535"/>
    </row>
    <row r="328" spans="1:2">
      <c r="A328" s="535"/>
      <c r="B328" s="535"/>
    </row>
    <row r="329" spans="1:2">
      <c r="A329" s="535"/>
      <c r="B329" s="535"/>
    </row>
    <row r="330" spans="1:2">
      <c r="A330" s="535"/>
      <c r="B330" s="535"/>
    </row>
    <row r="331" spans="1:2">
      <c r="A331" s="535"/>
      <c r="B331" s="535"/>
    </row>
    <row r="332" spans="1:2">
      <c r="A332" s="535"/>
      <c r="B332" s="535"/>
    </row>
    <row r="333" spans="1:2">
      <c r="A333" s="535"/>
      <c r="B333" s="535"/>
    </row>
    <row r="334" spans="1:2">
      <c r="A334" s="535"/>
      <c r="B334" s="535"/>
    </row>
    <row r="335" spans="1:2">
      <c r="A335" s="535"/>
      <c r="B335" s="535"/>
    </row>
    <row r="336" spans="1:2">
      <c r="A336" s="535"/>
      <c r="B336" s="535"/>
    </row>
    <row r="337" spans="1:2">
      <c r="A337" s="535"/>
      <c r="B337" s="535"/>
    </row>
    <row r="338" spans="1:2">
      <c r="A338" s="535"/>
      <c r="B338" s="535"/>
    </row>
    <row r="339" spans="1:2">
      <c r="A339" s="535"/>
      <c r="B339" s="535"/>
    </row>
    <row r="340" spans="1:2">
      <c r="A340" s="535"/>
      <c r="B340" s="535"/>
    </row>
    <row r="341" spans="1:2">
      <c r="A341" s="535"/>
      <c r="B341" s="535"/>
    </row>
    <row r="342" spans="1:2">
      <c r="A342" s="535"/>
      <c r="B342" s="535"/>
    </row>
    <row r="343" spans="1:2">
      <c r="A343" s="535"/>
      <c r="B343" s="535"/>
    </row>
    <row r="344" spans="1:2">
      <c r="A344" s="535"/>
      <c r="B344" s="535"/>
    </row>
    <row r="345" spans="1:2">
      <c r="A345" s="535"/>
      <c r="B345" s="535"/>
    </row>
    <row r="346" spans="1:2">
      <c r="A346" s="535"/>
      <c r="B346" s="535"/>
    </row>
    <row r="347" spans="1:2">
      <c r="A347" s="535"/>
      <c r="B347" s="535"/>
    </row>
    <row r="348" spans="1:2">
      <c r="A348" s="535"/>
      <c r="B348" s="535"/>
    </row>
    <row r="349" spans="1:2">
      <c r="A349" s="535"/>
      <c r="B349" s="535"/>
    </row>
    <row r="350" spans="1:2">
      <c r="A350" s="535"/>
      <c r="B350" s="535"/>
    </row>
    <row r="351" spans="1:2">
      <c r="A351" s="535"/>
      <c r="B351" s="535"/>
    </row>
    <row r="352" spans="1:2">
      <c r="A352" s="535"/>
      <c r="B352" s="535"/>
    </row>
    <row r="353" spans="1:2">
      <c r="A353" s="535"/>
      <c r="B353" s="535"/>
    </row>
    <row r="354" spans="1:2">
      <c r="A354" s="535"/>
      <c r="B354" s="535"/>
    </row>
    <row r="355" spans="1:2">
      <c r="A355" s="535"/>
      <c r="B355" s="535"/>
    </row>
    <row r="356" spans="1:2">
      <c r="A356" s="535"/>
      <c r="B356" s="535"/>
    </row>
    <row r="357" spans="1:2">
      <c r="A357" s="535"/>
      <c r="B357" s="535"/>
    </row>
    <row r="358" spans="1:2">
      <c r="A358" s="535"/>
      <c r="B358" s="535"/>
    </row>
    <row r="359" spans="1:2">
      <c r="A359" s="535"/>
      <c r="B359" s="535"/>
    </row>
    <row r="360" spans="1:2">
      <c r="A360" s="535"/>
      <c r="B360" s="535"/>
    </row>
    <row r="361" spans="1:2">
      <c r="A361" s="535"/>
      <c r="B361" s="535"/>
    </row>
    <row r="362" spans="1:2">
      <c r="A362" s="535"/>
      <c r="B362" s="535"/>
    </row>
    <row r="363" spans="1:2">
      <c r="A363" s="535"/>
      <c r="B363" s="535"/>
    </row>
    <row r="364" spans="1:2">
      <c r="A364" s="535"/>
      <c r="B364" s="535"/>
    </row>
    <row r="365" spans="1:2">
      <c r="A365" s="535"/>
      <c r="B365" s="535"/>
    </row>
    <row r="366" spans="1:2">
      <c r="A366" s="535"/>
      <c r="B366" s="535"/>
    </row>
    <row r="367" spans="1:2">
      <c r="A367" s="535"/>
      <c r="B367" s="535"/>
    </row>
    <row r="368" spans="1:2">
      <c r="A368" s="535"/>
      <c r="B368" s="535"/>
    </row>
    <row r="369" spans="1:2">
      <c r="A369" s="535"/>
      <c r="B369" s="535"/>
    </row>
    <row r="370" spans="1:2">
      <c r="A370" s="535"/>
      <c r="B370" s="535"/>
    </row>
    <row r="371" spans="1:2">
      <c r="A371" s="535"/>
      <c r="B371" s="535"/>
    </row>
    <row r="372" spans="1:2">
      <c r="A372" s="535"/>
      <c r="B372" s="535"/>
    </row>
    <row r="373" spans="1:2">
      <c r="A373" s="535"/>
      <c r="B373" s="535"/>
    </row>
    <row r="374" spans="1:2">
      <c r="A374" s="535"/>
      <c r="B374" s="535"/>
    </row>
    <row r="375" spans="1:2">
      <c r="A375" s="535"/>
      <c r="B375" s="535"/>
    </row>
    <row r="376" spans="1:2">
      <c r="A376" s="535"/>
      <c r="B376" s="535"/>
    </row>
    <row r="377" spans="1:2">
      <c r="A377" s="535"/>
      <c r="B377" s="535"/>
    </row>
    <row r="378" spans="1:2">
      <c r="A378" s="535"/>
      <c r="B378" s="535"/>
    </row>
    <row r="379" spans="1:2">
      <c r="A379" s="535"/>
      <c r="B379" s="535"/>
    </row>
    <row r="380" spans="1:2">
      <c r="A380" s="535"/>
      <c r="B380" s="535"/>
    </row>
    <row r="381" spans="1:2">
      <c r="A381" s="535"/>
      <c r="B381" s="535"/>
    </row>
    <row r="382" spans="1:2">
      <c r="A382" s="535"/>
      <c r="B382" s="535"/>
    </row>
    <row r="383" spans="1:2">
      <c r="A383" s="535"/>
      <c r="B383" s="535"/>
    </row>
    <row r="384" spans="1:2">
      <c r="A384" s="535"/>
      <c r="B384" s="535"/>
    </row>
    <row r="385" spans="1:2">
      <c r="A385" s="535"/>
      <c r="B385" s="535"/>
    </row>
    <row r="386" spans="1:2">
      <c r="A386" s="535"/>
      <c r="B386" s="535"/>
    </row>
    <row r="387" spans="1:2">
      <c r="A387" s="535"/>
      <c r="B387" s="535"/>
    </row>
    <row r="388" spans="1:2">
      <c r="A388" s="535"/>
      <c r="B388" s="535"/>
    </row>
    <row r="389" spans="1:2">
      <c r="A389" s="535"/>
      <c r="B389" s="535"/>
    </row>
    <row r="390" spans="1:2">
      <c r="A390" s="535"/>
      <c r="B390" s="535"/>
    </row>
    <row r="391" spans="1:2">
      <c r="A391" s="535"/>
      <c r="B391" s="535"/>
    </row>
    <row r="392" spans="1:2">
      <c r="A392" s="535"/>
      <c r="B392" s="535"/>
    </row>
    <row r="393" spans="1:2">
      <c r="A393" s="535"/>
      <c r="B393" s="535"/>
    </row>
    <row r="394" spans="1:2">
      <c r="A394" s="535"/>
      <c r="B394" s="535"/>
    </row>
    <row r="395" spans="1:2">
      <c r="A395" s="535"/>
      <c r="B395" s="535"/>
    </row>
    <row r="396" spans="1:2">
      <c r="A396" s="535"/>
      <c r="B396" s="535"/>
    </row>
    <row r="397" spans="1:2">
      <c r="A397" s="535"/>
      <c r="B397" s="535"/>
    </row>
    <row r="398" spans="1:2">
      <c r="A398" s="535"/>
      <c r="B398" s="535"/>
    </row>
    <row r="399" spans="1:2">
      <c r="A399" s="535"/>
      <c r="B399" s="535"/>
    </row>
    <row r="400" spans="1:2">
      <c r="A400" s="535"/>
      <c r="B400" s="535"/>
    </row>
    <row r="401" spans="1:2">
      <c r="A401" s="535"/>
      <c r="B401" s="535"/>
    </row>
    <row r="402" spans="1:2">
      <c r="A402" s="535"/>
      <c r="B402" s="535"/>
    </row>
    <row r="403" spans="1:2">
      <c r="A403" s="535"/>
      <c r="B403" s="535"/>
    </row>
    <row r="404" spans="1:2">
      <c r="A404" s="535"/>
      <c r="B404" s="535"/>
    </row>
    <row r="405" spans="1:2">
      <c r="A405" s="535"/>
      <c r="B405" s="535"/>
    </row>
    <row r="406" spans="1:2">
      <c r="A406" s="535"/>
      <c r="B406" s="535"/>
    </row>
    <row r="407" spans="1:2">
      <c r="A407" s="535"/>
      <c r="B407" s="535"/>
    </row>
    <row r="408" spans="1:2">
      <c r="A408" s="535"/>
      <c r="B408" s="535"/>
    </row>
    <row r="409" spans="1:2">
      <c r="A409" s="535"/>
      <c r="B409" s="535"/>
    </row>
    <row r="410" spans="1:2">
      <c r="A410" s="535"/>
      <c r="B410" s="535"/>
    </row>
    <row r="411" spans="1:2">
      <c r="A411" s="535"/>
      <c r="B411" s="535"/>
    </row>
    <row r="412" spans="1:2">
      <c r="A412" s="535"/>
      <c r="B412" s="535"/>
    </row>
    <row r="413" spans="1:2">
      <c r="A413" s="535"/>
      <c r="B413" s="535"/>
    </row>
    <row r="414" spans="1:2">
      <c r="A414" s="535"/>
      <c r="B414" s="535"/>
    </row>
    <row r="415" spans="1:2">
      <c r="A415" s="535"/>
      <c r="B415" s="535"/>
    </row>
    <row r="416" spans="1:2">
      <c r="A416" s="535"/>
      <c r="B416" s="535"/>
    </row>
    <row r="417" spans="1:2">
      <c r="A417" s="535"/>
      <c r="B417" s="535"/>
    </row>
    <row r="418" spans="1:2">
      <c r="A418" s="535"/>
      <c r="B418" s="535"/>
    </row>
    <row r="419" spans="1:2">
      <c r="A419" s="535"/>
      <c r="B419" s="535"/>
    </row>
    <row r="420" spans="1:2">
      <c r="A420" s="535"/>
      <c r="B420" s="535"/>
    </row>
    <row r="421" spans="1:2">
      <c r="A421" s="535"/>
      <c r="B421" s="535"/>
    </row>
    <row r="422" spans="1:2">
      <c r="A422" s="535"/>
      <c r="B422" s="535"/>
    </row>
    <row r="423" spans="1:2">
      <c r="A423" s="535"/>
      <c r="B423" s="535"/>
    </row>
    <row r="424" spans="1:2">
      <c r="A424" s="535"/>
      <c r="B424" s="535"/>
    </row>
    <row r="425" spans="1:2">
      <c r="A425" s="535"/>
      <c r="B425" s="535"/>
    </row>
    <row r="426" spans="1:2">
      <c r="A426" s="535"/>
      <c r="B426" s="535"/>
    </row>
    <row r="427" spans="1:2">
      <c r="A427" s="535"/>
      <c r="B427" s="535"/>
    </row>
    <row r="428" spans="1:2">
      <c r="A428" s="535"/>
      <c r="B428" s="535"/>
    </row>
    <row r="429" spans="1:2">
      <c r="A429" s="535"/>
      <c r="B429" s="535"/>
    </row>
    <row r="430" spans="1:2">
      <c r="A430" s="535"/>
      <c r="B430" s="535"/>
    </row>
    <row r="431" spans="1:2">
      <c r="A431" s="535"/>
      <c r="B431" s="535"/>
    </row>
    <row r="432" spans="1:2">
      <c r="A432" s="535"/>
      <c r="B432" s="535"/>
    </row>
    <row r="433" spans="1:2">
      <c r="A433" s="535"/>
      <c r="B433" s="535"/>
    </row>
    <row r="434" spans="1:2">
      <c r="A434" s="535"/>
      <c r="B434" s="535"/>
    </row>
    <row r="435" spans="1:2">
      <c r="A435" s="535"/>
      <c r="B435" s="535"/>
    </row>
    <row r="436" spans="1:2">
      <c r="A436" s="535"/>
      <c r="B436" s="535"/>
    </row>
    <row r="437" spans="1:2">
      <c r="A437" s="535"/>
      <c r="B437" s="535"/>
    </row>
    <row r="438" spans="1:2">
      <c r="A438" s="535"/>
      <c r="B438" s="535"/>
    </row>
    <row r="439" spans="1:2">
      <c r="A439" s="535"/>
      <c r="B439" s="535"/>
    </row>
    <row r="440" spans="1:2">
      <c r="A440" s="535"/>
      <c r="B440" s="535"/>
    </row>
    <row r="441" spans="1:2">
      <c r="A441" s="535"/>
      <c r="B441" s="535"/>
    </row>
    <row r="442" spans="1:2">
      <c r="A442" s="535"/>
      <c r="B442" s="535"/>
    </row>
    <row r="443" spans="1:2">
      <c r="A443" s="535"/>
      <c r="B443" s="535"/>
    </row>
    <row r="444" spans="1:2">
      <c r="A444" s="535"/>
      <c r="B444" s="535"/>
    </row>
    <row r="445" spans="1:2">
      <c r="A445" s="535"/>
      <c r="B445" s="535"/>
    </row>
    <row r="446" spans="1:2">
      <c r="A446" s="535"/>
      <c r="B446" s="535"/>
    </row>
    <row r="447" spans="1:2">
      <c r="A447" s="535"/>
      <c r="B447" s="535"/>
    </row>
    <row r="448" spans="1:2">
      <c r="A448" s="535"/>
      <c r="B448" s="535"/>
    </row>
    <row r="449" spans="1:2">
      <c r="A449" s="535"/>
      <c r="B449" s="535"/>
    </row>
    <row r="450" spans="1:2">
      <c r="A450" s="535"/>
      <c r="B450" s="535"/>
    </row>
    <row r="451" spans="1:2">
      <c r="A451" s="535"/>
      <c r="B451" s="535"/>
    </row>
    <row r="452" spans="1:2">
      <c r="A452" s="535"/>
      <c r="B452" s="535"/>
    </row>
    <row r="453" spans="1:2">
      <c r="A453" s="535"/>
      <c r="B453" s="535"/>
    </row>
    <row r="454" spans="1:2">
      <c r="A454" s="535"/>
      <c r="B454" s="535"/>
    </row>
    <row r="455" spans="1:2">
      <c r="A455" s="535"/>
      <c r="B455" s="535"/>
    </row>
    <row r="456" spans="1:2">
      <c r="A456" s="535"/>
      <c r="B456" s="535"/>
    </row>
    <row r="457" spans="1:2">
      <c r="A457" s="535"/>
      <c r="B457" s="535"/>
    </row>
    <row r="458" spans="1:2">
      <c r="A458" s="535"/>
      <c r="B458" s="535"/>
    </row>
    <row r="459" spans="1:2">
      <c r="A459" s="535"/>
      <c r="B459" s="535"/>
    </row>
    <row r="460" spans="1:2">
      <c r="A460" s="535"/>
      <c r="B460" s="535"/>
    </row>
    <row r="461" spans="1:2">
      <c r="A461" s="535"/>
      <c r="B461" s="535"/>
    </row>
    <row r="462" spans="1:2">
      <c r="A462" s="535"/>
      <c r="B462" s="535"/>
    </row>
    <row r="463" spans="1:2">
      <c r="A463" s="535"/>
      <c r="B463" s="535"/>
    </row>
    <row r="464" spans="1:2">
      <c r="A464" s="535"/>
      <c r="B464" s="535"/>
    </row>
    <row r="465" spans="1:2">
      <c r="A465" s="535"/>
      <c r="B465" s="535"/>
    </row>
    <row r="466" spans="1:2">
      <c r="A466" s="535"/>
      <c r="B466" s="535"/>
    </row>
    <row r="467" spans="1:2">
      <c r="A467" s="535"/>
      <c r="B467" s="535"/>
    </row>
    <row r="468" spans="1:2">
      <c r="A468" s="535"/>
      <c r="B468" s="535"/>
    </row>
    <row r="469" spans="1:2">
      <c r="A469" s="535"/>
      <c r="B469" s="535"/>
    </row>
    <row r="470" spans="1:2">
      <c r="A470" s="535"/>
      <c r="B470" s="535"/>
    </row>
    <row r="471" spans="1:2">
      <c r="A471" s="535"/>
      <c r="B471" s="535"/>
    </row>
    <row r="472" spans="1:2">
      <c r="A472" s="535"/>
      <c r="B472" s="535"/>
    </row>
    <row r="473" spans="1:2">
      <c r="A473" s="535"/>
      <c r="B473" s="535"/>
    </row>
    <row r="474" spans="1:2">
      <c r="A474" s="535"/>
      <c r="B474" s="535"/>
    </row>
    <row r="475" spans="1:2">
      <c r="A475" s="535"/>
      <c r="B475" s="535"/>
    </row>
    <row r="476" spans="1:2">
      <c r="A476" s="535"/>
      <c r="B476" s="535"/>
    </row>
    <row r="477" spans="1:2">
      <c r="A477" s="535"/>
      <c r="B477" s="535"/>
    </row>
    <row r="478" spans="1:2">
      <c r="A478" s="535"/>
      <c r="B478" s="535"/>
    </row>
    <row r="479" spans="1:2">
      <c r="A479" s="535"/>
      <c r="B479" s="535"/>
    </row>
    <row r="480" spans="1:2">
      <c r="A480" s="535"/>
      <c r="B480" s="535"/>
    </row>
    <row r="481" spans="1:2">
      <c r="A481" s="535"/>
      <c r="B481" s="535"/>
    </row>
    <row r="482" spans="1:2">
      <c r="A482" s="535"/>
      <c r="B482" s="535"/>
    </row>
    <row r="483" spans="1:2">
      <c r="A483" s="535"/>
      <c r="B483" s="535"/>
    </row>
    <row r="484" spans="1:2">
      <c r="A484" s="535"/>
      <c r="B484" s="535"/>
    </row>
    <row r="485" spans="1:2">
      <c r="A485" s="535"/>
      <c r="B485" s="535"/>
    </row>
    <row r="486" spans="1:2">
      <c r="A486" s="535"/>
      <c r="B486" s="535"/>
    </row>
    <row r="487" spans="1:2">
      <c r="A487" s="535"/>
      <c r="B487" s="535"/>
    </row>
    <row r="488" spans="1:2">
      <c r="A488" s="535"/>
      <c r="B488" s="535"/>
    </row>
    <row r="489" spans="1:2">
      <c r="A489" s="535"/>
      <c r="B489" s="535"/>
    </row>
    <row r="490" spans="1:2">
      <c r="A490" s="535"/>
      <c r="B490" s="535"/>
    </row>
    <row r="491" spans="1:2">
      <c r="A491" s="535"/>
      <c r="B491" s="535"/>
    </row>
    <row r="492" spans="1:2">
      <c r="A492" s="535"/>
      <c r="B492" s="535"/>
    </row>
    <row r="493" spans="1:2">
      <c r="A493" s="535"/>
      <c r="B493" s="535"/>
    </row>
    <row r="494" spans="1:2">
      <c r="A494" s="535"/>
      <c r="B494" s="535"/>
    </row>
    <row r="495" spans="1:2">
      <c r="A495" s="535"/>
      <c r="B495" s="535"/>
    </row>
    <row r="496" spans="1:2">
      <c r="A496" s="535"/>
      <c r="B496" s="535"/>
    </row>
    <row r="497" spans="1:2">
      <c r="A497" s="535"/>
      <c r="B497" s="535"/>
    </row>
    <row r="498" spans="1:2">
      <c r="A498" s="535"/>
      <c r="B498" s="535"/>
    </row>
    <row r="499" spans="1:2">
      <c r="A499" s="535"/>
      <c r="B499" s="535"/>
    </row>
    <row r="500" spans="1:2">
      <c r="A500" s="535"/>
      <c r="B500" s="535"/>
    </row>
    <row r="501" spans="1:2">
      <c r="A501" s="535"/>
      <c r="B501" s="535"/>
    </row>
    <row r="502" spans="1:2">
      <c r="A502" s="535"/>
      <c r="B502" s="535"/>
    </row>
    <row r="503" spans="1:2">
      <c r="A503" s="535"/>
      <c r="B503" s="535"/>
    </row>
    <row r="504" spans="1:2">
      <c r="A504" s="535"/>
      <c r="B504" s="535"/>
    </row>
    <row r="505" spans="1:2">
      <c r="A505" s="535"/>
      <c r="B505" s="535"/>
    </row>
    <row r="506" spans="1:2">
      <c r="A506" s="535"/>
      <c r="B506" s="535"/>
    </row>
    <row r="507" spans="1:2">
      <c r="A507" s="535"/>
      <c r="B507" s="535"/>
    </row>
    <row r="508" spans="1:2">
      <c r="A508" s="535"/>
      <c r="B508" s="535"/>
    </row>
    <row r="509" spans="1:2">
      <c r="A509" s="535"/>
      <c r="B509" s="535"/>
    </row>
    <row r="510" spans="1:2">
      <c r="A510" s="535"/>
      <c r="B510" s="535"/>
    </row>
    <row r="511" spans="1:2">
      <c r="A511" s="535"/>
      <c r="B511" s="535"/>
    </row>
    <row r="512" spans="1:2">
      <c r="A512" s="535"/>
      <c r="B512" s="535"/>
    </row>
    <row r="513" spans="1:2">
      <c r="A513" s="535"/>
      <c r="B513" s="535"/>
    </row>
    <row r="514" spans="1:2">
      <c r="A514" s="535"/>
      <c r="B514" s="535"/>
    </row>
    <row r="515" spans="1:2">
      <c r="A515" s="535"/>
      <c r="B515" s="535"/>
    </row>
    <row r="516" spans="1:2">
      <c r="A516" s="535"/>
      <c r="B516" s="535"/>
    </row>
    <row r="517" spans="1:2">
      <c r="A517" s="535"/>
      <c r="B517" s="535"/>
    </row>
    <row r="518" spans="1:2">
      <c r="A518" s="535"/>
      <c r="B518" s="535"/>
    </row>
    <row r="519" spans="1:2">
      <c r="A519" s="535"/>
      <c r="B519" s="535"/>
    </row>
    <row r="520" spans="1:2">
      <c r="A520" s="535"/>
      <c r="B520" s="535"/>
    </row>
    <row r="521" spans="1:2">
      <c r="A521" s="535"/>
      <c r="B521" s="535"/>
    </row>
    <row r="522" spans="1:2">
      <c r="A522" s="535"/>
      <c r="B522" s="535"/>
    </row>
    <row r="523" spans="1:2">
      <c r="A523" s="535"/>
      <c r="B523" s="535"/>
    </row>
    <row r="524" spans="1:2">
      <c r="A524" s="535"/>
      <c r="B524" s="535"/>
    </row>
    <row r="525" spans="1:2">
      <c r="A525" s="535"/>
      <c r="B525" s="535"/>
    </row>
    <row r="526" spans="1:2">
      <c r="A526" s="535"/>
      <c r="B526" s="535"/>
    </row>
    <row r="527" spans="1:2">
      <c r="A527" s="535"/>
      <c r="B527" s="535"/>
    </row>
    <row r="528" spans="1:2">
      <c r="A528" s="535"/>
      <c r="B528" s="535"/>
    </row>
    <row r="529" spans="1:2">
      <c r="A529" s="535"/>
      <c r="B529" s="535"/>
    </row>
    <row r="530" spans="1:2">
      <c r="A530" s="535"/>
      <c r="B530" s="535"/>
    </row>
    <row r="531" spans="1:2">
      <c r="A531" s="535"/>
      <c r="B531" s="535"/>
    </row>
    <row r="532" spans="1:2">
      <c r="A532" s="535"/>
      <c r="B532" s="535"/>
    </row>
    <row r="533" spans="1:2">
      <c r="A533" s="535"/>
      <c r="B533" s="535"/>
    </row>
    <row r="534" spans="1:2">
      <c r="A534" s="535"/>
      <c r="B534" s="535"/>
    </row>
    <row r="535" spans="1:2">
      <c r="A535" s="535"/>
      <c r="B535" s="535"/>
    </row>
    <row r="536" spans="1:2">
      <c r="A536" s="535"/>
      <c r="B536" s="535"/>
    </row>
    <row r="537" spans="1:2">
      <c r="A537" s="535"/>
      <c r="B537" s="535"/>
    </row>
    <row r="538" spans="1:2">
      <c r="A538" s="535"/>
      <c r="B538" s="535"/>
    </row>
    <row r="539" spans="1:2">
      <c r="A539" s="535"/>
      <c r="B539" s="535"/>
    </row>
    <row r="540" spans="1:2">
      <c r="A540" s="535"/>
      <c r="B540" s="535"/>
    </row>
    <row r="541" spans="1:2">
      <c r="A541" s="535"/>
      <c r="B541" s="535"/>
    </row>
    <row r="542" spans="1:2">
      <c r="A542" s="535"/>
      <c r="B542" s="535"/>
    </row>
    <row r="543" spans="1:2">
      <c r="A543" s="535"/>
      <c r="B543" s="535"/>
    </row>
    <row r="544" spans="1:2">
      <c r="A544" s="535"/>
      <c r="B544" s="535"/>
    </row>
    <row r="545" spans="1:2">
      <c r="A545" s="535"/>
      <c r="B545" s="535"/>
    </row>
    <row r="546" spans="1:2">
      <c r="A546" s="535"/>
      <c r="B546" s="535"/>
    </row>
    <row r="547" spans="1:2">
      <c r="A547" s="535"/>
      <c r="B547" s="535"/>
    </row>
    <row r="548" spans="1:2">
      <c r="A548" s="535"/>
      <c r="B548" s="535"/>
    </row>
    <row r="549" spans="1:2">
      <c r="A549" s="535"/>
      <c r="B549" s="535"/>
    </row>
    <row r="550" spans="1:2">
      <c r="A550" s="535"/>
      <c r="B550" s="535"/>
    </row>
    <row r="551" spans="1:2">
      <c r="A551" s="535"/>
      <c r="B551" s="535"/>
    </row>
    <row r="552" spans="1:2">
      <c r="A552" s="535"/>
      <c r="B552" s="535"/>
    </row>
    <row r="553" spans="1:2">
      <c r="A553" s="535"/>
      <c r="B553" s="535"/>
    </row>
    <row r="554" spans="1:2">
      <c r="A554" s="535"/>
      <c r="B554" s="535"/>
    </row>
    <row r="555" spans="1:2">
      <c r="A555" s="535"/>
      <c r="B555" s="535"/>
    </row>
    <row r="556" spans="1:2">
      <c r="A556" s="535"/>
      <c r="B556" s="535"/>
    </row>
    <row r="557" spans="1:2">
      <c r="A557" s="535"/>
      <c r="B557" s="535"/>
    </row>
    <row r="558" spans="1:2">
      <c r="A558" s="535"/>
      <c r="B558" s="535"/>
    </row>
    <row r="559" spans="1:2">
      <c r="A559" s="535"/>
      <c r="B559" s="535"/>
    </row>
    <row r="560" spans="1:2">
      <c r="A560" s="535"/>
      <c r="B560" s="535"/>
    </row>
    <row r="561" spans="1:2">
      <c r="A561" s="535"/>
      <c r="B561" s="535"/>
    </row>
    <row r="562" spans="1:2">
      <c r="A562" s="535"/>
      <c r="B562" s="535"/>
    </row>
    <row r="563" spans="1:2">
      <c r="A563" s="535"/>
      <c r="B563" s="535"/>
    </row>
    <row r="564" spans="1:2">
      <c r="A564" s="535"/>
      <c r="B564" s="535"/>
    </row>
    <row r="565" spans="1:2">
      <c r="A565" s="535"/>
      <c r="B565" s="535"/>
    </row>
    <row r="566" spans="1:2">
      <c r="A566" s="535"/>
      <c r="B566" s="535"/>
    </row>
    <row r="567" spans="1:2">
      <c r="A567" s="535"/>
      <c r="B567" s="535"/>
    </row>
    <row r="568" spans="1:2">
      <c r="A568" s="535"/>
      <c r="B568" s="535"/>
    </row>
    <row r="569" spans="1:2">
      <c r="A569" s="535"/>
      <c r="B569" s="535"/>
    </row>
    <row r="570" spans="1:2">
      <c r="A570" s="535"/>
      <c r="B570" s="535"/>
    </row>
    <row r="571" spans="1:2">
      <c r="A571" s="535"/>
      <c r="B571" s="535"/>
    </row>
    <row r="572" spans="1:2">
      <c r="A572" s="535"/>
      <c r="B572" s="535"/>
    </row>
    <row r="573" spans="1:2">
      <c r="A573" s="535"/>
      <c r="B573" s="535"/>
    </row>
    <row r="574" spans="1:2">
      <c r="A574" s="535"/>
      <c r="B574" s="535"/>
    </row>
    <row r="575" spans="1:2">
      <c r="A575" s="535"/>
      <c r="B575" s="535"/>
    </row>
    <row r="576" spans="1:2">
      <c r="A576" s="535"/>
      <c r="B576" s="535"/>
    </row>
    <row r="577" spans="1:2">
      <c r="A577" s="535"/>
      <c r="B577" s="535"/>
    </row>
    <row r="578" spans="1:2">
      <c r="A578" s="535"/>
      <c r="B578" s="535"/>
    </row>
    <row r="579" spans="1:2">
      <c r="A579" s="535"/>
      <c r="B579" s="535"/>
    </row>
    <row r="580" spans="1:2">
      <c r="A580" s="535"/>
      <c r="B580" s="535"/>
    </row>
    <row r="581" spans="1:2">
      <c r="A581" s="535"/>
      <c r="B581" s="535"/>
    </row>
    <row r="582" spans="1:2">
      <c r="A582" s="535"/>
      <c r="B582" s="535"/>
    </row>
    <row r="583" spans="1:2">
      <c r="A583" s="535"/>
      <c r="B583" s="535"/>
    </row>
    <row r="584" spans="1:2">
      <c r="A584" s="535"/>
      <c r="B584" s="535"/>
    </row>
    <row r="585" spans="1:2">
      <c r="A585" s="535"/>
      <c r="B585" s="535"/>
    </row>
    <row r="586" spans="1:2">
      <c r="A586" s="535"/>
      <c r="B586" s="535"/>
    </row>
    <row r="587" spans="1:2">
      <c r="A587" s="535"/>
      <c r="B587" s="535"/>
    </row>
    <row r="588" spans="1:2">
      <c r="A588" s="535"/>
      <c r="B588" s="535"/>
    </row>
    <row r="589" spans="1:2">
      <c r="A589" s="535"/>
      <c r="B589" s="535"/>
    </row>
    <row r="590" spans="1:2">
      <c r="A590" s="535"/>
      <c r="B590" s="535"/>
    </row>
    <row r="591" spans="1:2">
      <c r="A591" s="535"/>
      <c r="B591" s="535"/>
    </row>
    <row r="592" spans="1:2">
      <c r="A592" s="535"/>
      <c r="B592" s="535"/>
    </row>
    <row r="593" spans="1:2">
      <c r="A593" s="535"/>
      <c r="B593" s="535"/>
    </row>
    <row r="594" spans="1:2">
      <c r="A594" s="535"/>
      <c r="B594" s="535"/>
    </row>
    <row r="595" spans="1:2">
      <c r="A595" s="535"/>
      <c r="B595" s="535"/>
    </row>
    <row r="596" spans="1:2">
      <c r="A596" s="535"/>
      <c r="B596" s="535"/>
    </row>
    <row r="597" spans="1:2">
      <c r="A597" s="535"/>
      <c r="B597" s="535"/>
    </row>
    <row r="598" spans="1:2">
      <c r="A598" s="535"/>
      <c r="B598" s="535"/>
    </row>
    <row r="599" spans="1:2">
      <c r="A599" s="535"/>
      <c r="B599" s="535"/>
    </row>
    <row r="600" spans="1:2">
      <c r="A600" s="535"/>
      <c r="B600" s="535"/>
    </row>
    <row r="601" spans="1:2">
      <c r="A601" s="535"/>
      <c r="B601" s="535"/>
    </row>
    <row r="602" spans="1:2">
      <c r="A602" s="535"/>
      <c r="B602" s="535"/>
    </row>
    <row r="603" spans="1:2">
      <c r="A603" s="535"/>
      <c r="B603" s="535"/>
    </row>
    <row r="604" spans="1:2">
      <c r="A604" s="535"/>
      <c r="B604" s="535"/>
    </row>
    <row r="605" spans="1:2">
      <c r="A605" s="535"/>
      <c r="B605" s="535"/>
    </row>
    <row r="606" spans="1:2">
      <c r="A606" s="535"/>
      <c r="B606" s="535"/>
    </row>
    <row r="607" spans="1:2">
      <c r="A607" s="535"/>
      <c r="B607" s="535"/>
    </row>
    <row r="608" spans="1:2">
      <c r="A608" s="535"/>
      <c r="B608" s="535"/>
    </row>
    <row r="609" spans="1:2">
      <c r="A609" s="535"/>
      <c r="B609" s="535"/>
    </row>
    <row r="610" spans="1:2">
      <c r="A610" s="535"/>
      <c r="B610" s="535"/>
    </row>
    <row r="611" spans="1:2">
      <c r="A611" s="535"/>
      <c r="B611" s="535"/>
    </row>
    <row r="612" spans="1:2">
      <c r="A612" s="535"/>
      <c r="B612" s="535"/>
    </row>
    <row r="613" spans="1:2">
      <c r="A613" s="535"/>
      <c r="B613" s="535"/>
    </row>
    <row r="614" spans="1:2">
      <c r="A614" s="535"/>
      <c r="B614" s="535"/>
    </row>
    <row r="615" spans="1:2">
      <c r="A615" s="535"/>
      <c r="B615" s="535"/>
    </row>
    <row r="616" spans="1:2">
      <c r="A616" s="535"/>
      <c r="B616" s="535"/>
    </row>
    <row r="617" spans="1:2">
      <c r="A617" s="535"/>
      <c r="B617" s="535"/>
    </row>
    <row r="618" spans="1:2">
      <c r="A618" s="535"/>
      <c r="B618" s="535"/>
    </row>
    <row r="619" spans="1:2">
      <c r="A619" s="535"/>
      <c r="B619" s="535"/>
    </row>
    <row r="620" spans="1:2">
      <c r="A620" s="535"/>
      <c r="B620" s="535"/>
    </row>
    <row r="621" spans="1:2">
      <c r="A621" s="535"/>
      <c r="B621" s="535"/>
    </row>
    <row r="622" spans="1:2">
      <c r="A622" s="535"/>
      <c r="B622" s="535"/>
    </row>
    <row r="623" spans="1:2">
      <c r="A623" s="535"/>
      <c r="B623" s="535"/>
    </row>
    <row r="624" spans="1:2">
      <c r="A624" s="535"/>
      <c r="B624" s="535"/>
    </row>
    <row r="625" spans="1:2">
      <c r="A625" s="535"/>
      <c r="B625" s="535"/>
    </row>
    <row r="626" spans="1:2">
      <c r="A626" s="535"/>
      <c r="B626" s="535"/>
    </row>
    <row r="627" spans="1:2">
      <c r="A627" s="535"/>
      <c r="B627" s="535"/>
    </row>
    <row r="628" spans="1:2">
      <c r="A628" s="535"/>
      <c r="B628" s="535"/>
    </row>
    <row r="629" spans="1:2">
      <c r="A629" s="535"/>
      <c r="B629" s="535"/>
    </row>
    <row r="630" spans="1:2">
      <c r="A630" s="535"/>
      <c r="B630" s="535"/>
    </row>
    <row r="631" spans="1:2">
      <c r="A631" s="535"/>
      <c r="B631" s="535"/>
    </row>
    <row r="632" spans="1:2">
      <c r="A632" s="535"/>
      <c r="B632" s="535"/>
    </row>
    <row r="633" spans="1:2">
      <c r="A633" s="535"/>
      <c r="B633" s="535"/>
    </row>
    <row r="634" spans="1:2">
      <c r="A634" s="535"/>
      <c r="B634" s="535"/>
    </row>
    <row r="635" spans="1:2">
      <c r="A635" s="535"/>
      <c r="B635" s="535"/>
    </row>
    <row r="636" spans="1:2">
      <c r="A636" s="535"/>
      <c r="B636" s="535"/>
    </row>
    <row r="637" spans="1:2">
      <c r="A637" s="535"/>
      <c r="B637" s="535"/>
    </row>
    <row r="638" spans="1:2">
      <c r="A638" s="535"/>
      <c r="B638" s="535"/>
    </row>
    <row r="639" spans="1:2">
      <c r="A639" s="535"/>
      <c r="B639" s="535"/>
    </row>
    <row r="640" spans="1:2">
      <c r="A640" s="535"/>
      <c r="B640" s="535"/>
    </row>
    <row r="641" spans="1:2">
      <c r="A641" s="535"/>
      <c r="B641" s="535"/>
    </row>
    <row r="642" spans="1:2">
      <c r="A642" s="535"/>
      <c r="B642" s="535"/>
    </row>
    <row r="643" spans="1:2">
      <c r="A643" s="535"/>
      <c r="B643" s="535"/>
    </row>
    <row r="644" spans="1:2">
      <c r="A644" s="535"/>
      <c r="B644" s="535"/>
    </row>
    <row r="645" spans="1:2">
      <c r="A645" s="535"/>
      <c r="B645" s="535"/>
    </row>
    <row r="646" spans="1:2">
      <c r="A646" s="535"/>
      <c r="B646" s="535"/>
    </row>
    <row r="647" spans="1:2">
      <c r="A647" s="535"/>
      <c r="B647" s="535"/>
    </row>
    <row r="648" spans="1:2">
      <c r="A648" s="535"/>
      <c r="B648" s="535"/>
    </row>
    <row r="649" spans="1:2">
      <c r="A649" s="535"/>
      <c r="B649" s="535"/>
    </row>
    <row r="650" spans="1:2">
      <c r="A650" s="535"/>
      <c r="B650" s="535"/>
    </row>
    <row r="651" spans="1:2">
      <c r="A651" s="535"/>
      <c r="B651" s="535"/>
    </row>
    <row r="652" spans="1:2">
      <c r="A652" s="535"/>
      <c r="B652" s="535"/>
    </row>
    <row r="653" spans="1:2">
      <c r="A653" s="535"/>
      <c r="B653" s="535"/>
    </row>
    <row r="654" spans="1:2">
      <c r="A654" s="535"/>
      <c r="B654" s="535"/>
    </row>
    <row r="655" spans="1:2">
      <c r="A655" s="535"/>
      <c r="B655" s="535"/>
    </row>
    <row r="656" spans="1:2">
      <c r="A656" s="535"/>
      <c r="B656" s="535"/>
    </row>
    <row r="657" spans="1:2">
      <c r="A657" s="535"/>
      <c r="B657" s="535"/>
    </row>
    <row r="658" spans="1:2">
      <c r="A658" s="535"/>
      <c r="B658" s="535"/>
    </row>
    <row r="659" spans="1:2">
      <c r="A659" s="535"/>
      <c r="B659" s="535"/>
    </row>
    <row r="660" spans="1:2">
      <c r="A660" s="535"/>
      <c r="B660" s="535"/>
    </row>
    <row r="661" spans="1:2">
      <c r="A661" s="535"/>
      <c r="B661" s="535"/>
    </row>
    <row r="662" spans="1:2">
      <c r="A662" s="535"/>
      <c r="B662" s="535"/>
    </row>
    <row r="663" spans="1:2">
      <c r="A663" s="535"/>
      <c r="B663" s="535"/>
    </row>
    <row r="664" spans="1:2">
      <c r="A664" s="535"/>
      <c r="B664" s="535"/>
    </row>
    <row r="665" spans="1:2">
      <c r="A665" s="535"/>
      <c r="B665" s="535"/>
    </row>
    <row r="666" spans="1:2">
      <c r="A666" s="535"/>
      <c r="B666" s="535"/>
    </row>
    <row r="667" spans="1:2">
      <c r="A667" s="535"/>
      <c r="B667" s="535"/>
    </row>
    <row r="668" spans="1:2">
      <c r="A668" s="535"/>
      <c r="B668" s="535"/>
    </row>
    <row r="669" spans="1:2">
      <c r="A669" s="535"/>
      <c r="B669" s="535"/>
    </row>
    <row r="670" spans="1:2">
      <c r="A670" s="535"/>
      <c r="B670" s="535"/>
    </row>
    <row r="671" spans="1:2">
      <c r="A671" s="535"/>
      <c r="B671" s="535"/>
    </row>
    <row r="672" spans="1:2">
      <c r="A672" s="535"/>
      <c r="B672" s="535"/>
    </row>
    <row r="673" spans="1:2">
      <c r="A673" s="535"/>
      <c r="B673" s="535"/>
    </row>
    <row r="674" spans="1:2">
      <c r="A674" s="535"/>
      <c r="B674" s="535"/>
    </row>
    <row r="675" spans="1:2">
      <c r="A675" s="535"/>
      <c r="B675" s="535"/>
    </row>
    <row r="676" spans="1:2">
      <c r="A676" s="535"/>
      <c r="B676" s="535"/>
    </row>
    <row r="677" spans="1:2">
      <c r="A677" s="535"/>
      <c r="B677" s="535"/>
    </row>
    <row r="678" spans="1:2">
      <c r="A678" s="535"/>
      <c r="B678" s="535"/>
    </row>
    <row r="679" spans="1:2">
      <c r="A679" s="535"/>
      <c r="B679" s="535"/>
    </row>
    <row r="680" spans="1:2">
      <c r="A680" s="535"/>
      <c r="B680" s="535"/>
    </row>
    <row r="681" spans="1:2">
      <c r="A681" s="535"/>
      <c r="B681" s="535"/>
    </row>
    <row r="682" spans="1:2">
      <c r="A682" s="535"/>
      <c r="B682" s="535"/>
    </row>
    <row r="683" spans="1:2">
      <c r="A683" s="535"/>
      <c r="B683" s="535"/>
    </row>
    <row r="684" spans="1:2">
      <c r="A684" s="535"/>
      <c r="B684" s="535"/>
    </row>
    <row r="685" spans="1:2">
      <c r="A685" s="535"/>
      <c r="B685" s="535"/>
    </row>
    <row r="686" spans="1:2">
      <c r="A686" s="535"/>
      <c r="B686" s="535"/>
    </row>
    <row r="687" spans="1:2">
      <c r="A687" s="535"/>
      <c r="B687" s="535"/>
    </row>
    <row r="688" spans="1:2">
      <c r="A688" s="535"/>
      <c r="B688" s="535"/>
    </row>
    <row r="689" spans="1:2">
      <c r="A689" s="535"/>
      <c r="B689" s="535"/>
    </row>
    <row r="690" spans="1:2">
      <c r="A690" s="535"/>
      <c r="B690" s="535"/>
    </row>
    <row r="691" spans="1:2">
      <c r="A691" s="535"/>
      <c r="B691" s="535"/>
    </row>
    <row r="692" spans="1:2">
      <c r="A692" s="535"/>
      <c r="B692" s="535"/>
    </row>
    <row r="693" spans="1:2">
      <c r="A693" s="535"/>
      <c r="B693" s="535"/>
    </row>
    <row r="694" spans="1:2">
      <c r="A694" s="535"/>
      <c r="B694" s="535"/>
    </row>
    <row r="695" spans="1:2">
      <c r="A695" s="535"/>
      <c r="B695" s="535"/>
    </row>
    <row r="696" spans="1:2">
      <c r="A696" s="535"/>
      <c r="B696" s="535"/>
    </row>
    <row r="697" spans="1:2">
      <c r="A697" s="535"/>
      <c r="B697" s="535"/>
    </row>
    <row r="698" spans="1:2">
      <c r="A698" s="535"/>
      <c r="B698" s="535"/>
    </row>
    <row r="699" spans="1:2">
      <c r="A699" s="535"/>
      <c r="B699" s="535"/>
    </row>
    <row r="700" spans="1:2">
      <c r="A700" s="535"/>
      <c r="B700" s="535"/>
    </row>
    <row r="701" spans="1:2">
      <c r="A701" s="535"/>
      <c r="B701" s="535"/>
    </row>
    <row r="702" spans="1:2">
      <c r="A702" s="535"/>
      <c r="B702" s="535"/>
    </row>
    <row r="703" spans="1:2">
      <c r="A703" s="535"/>
      <c r="B703" s="535"/>
    </row>
    <row r="704" spans="1:2">
      <c r="A704" s="535"/>
      <c r="B704" s="535"/>
    </row>
    <row r="705" spans="1:2">
      <c r="A705" s="535"/>
      <c r="B705" s="535"/>
    </row>
    <row r="706" spans="1:2">
      <c r="A706" s="535"/>
      <c r="B706" s="535"/>
    </row>
    <row r="707" spans="1:2">
      <c r="A707" s="535"/>
      <c r="B707" s="535"/>
    </row>
    <row r="708" spans="1:2">
      <c r="A708" s="535"/>
      <c r="B708" s="535"/>
    </row>
    <row r="709" spans="1:2">
      <c r="A709" s="535"/>
      <c r="B709" s="535"/>
    </row>
    <row r="710" spans="1:2">
      <c r="A710" s="535"/>
      <c r="B710" s="535"/>
    </row>
    <row r="711" spans="1:2">
      <c r="A711" s="535"/>
      <c r="B711" s="535"/>
    </row>
    <row r="712" spans="1:2">
      <c r="A712" s="535"/>
      <c r="B712" s="535"/>
    </row>
    <row r="713" spans="1:2">
      <c r="A713" s="535"/>
      <c r="B713" s="535"/>
    </row>
    <row r="714" spans="1:2">
      <c r="A714" s="535"/>
      <c r="B714" s="535"/>
    </row>
    <row r="715" spans="1:2">
      <c r="A715" s="535"/>
      <c r="B715" s="535"/>
    </row>
    <row r="716" spans="1:2">
      <c r="A716" s="535"/>
      <c r="B716" s="535"/>
    </row>
    <row r="717" spans="1:2">
      <c r="A717" s="535"/>
      <c r="B717" s="535"/>
    </row>
    <row r="718" spans="1:2">
      <c r="A718" s="535"/>
      <c r="B718" s="535"/>
    </row>
    <row r="719" spans="1:2">
      <c r="A719" s="535"/>
      <c r="B719" s="535"/>
    </row>
    <row r="720" spans="1:2">
      <c r="A720" s="535"/>
      <c r="B720" s="535"/>
    </row>
    <row r="721" spans="1:2">
      <c r="A721" s="535"/>
      <c r="B721" s="535"/>
    </row>
    <row r="722" spans="1:2">
      <c r="A722" s="535"/>
      <c r="B722" s="535"/>
    </row>
    <row r="723" spans="1:2">
      <c r="A723" s="535"/>
      <c r="B723" s="535"/>
    </row>
    <row r="724" spans="1:2">
      <c r="A724" s="535"/>
      <c r="B724" s="535"/>
    </row>
    <row r="725" spans="1:2">
      <c r="A725" s="535"/>
      <c r="B725" s="535"/>
    </row>
    <row r="726" spans="1:2">
      <c r="A726" s="535"/>
      <c r="B726" s="535"/>
    </row>
    <row r="727" spans="1:2">
      <c r="A727" s="535"/>
      <c r="B727" s="535"/>
    </row>
    <row r="728" spans="1:2">
      <c r="A728" s="535"/>
      <c r="B728" s="535"/>
    </row>
    <row r="729" spans="1:2">
      <c r="A729" s="535"/>
      <c r="B729" s="535"/>
    </row>
    <row r="730" spans="1:2">
      <c r="A730" s="535"/>
      <c r="B730" s="535"/>
    </row>
    <row r="731" spans="1:2">
      <c r="A731" s="535"/>
      <c r="B731" s="535"/>
    </row>
    <row r="732" spans="1:2">
      <c r="A732" s="535"/>
      <c r="B732" s="535"/>
    </row>
    <row r="733" spans="1:2">
      <c r="A733" s="535"/>
      <c r="B733" s="535"/>
    </row>
    <row r="734" spans="1:2">
      <c r="A734" s="535"/>
      <c r="B734" s="535"/>
    </row>
    <row r="735" spans="1:2">
      <c r="A735" s="535"/>
      <c r="B735" s="535"/>
    </row>
    <row r="736" spans="1:2">
      <c r="A736" s="535"/>
      <c r="B736" s="535"/>
    </row>
    <row r="737" spans="1:2">
      <c r="A737" s="535"/>
      <c r="B737" s="535"/>
    </row>
    <row r="738" spans="1:2">
      <c r="A738" s="535"/>
      <c r="B738" s="535"/>
    </row>
    <row r="739" spans="1:2">
      <c r="A739" s="535"/>
      <c r="B739" s="535"/>
    </row>
    <row r="740" spans="1:2">
      <c r="A740" s="535"/>
      <c r="B740" s="535"/>
    </row>
    <row r="741" spans="1:2">
      <c r="A741" s="535"/>
      <c r="B741" s="535"/>
    </row>
    <row r="742" spans="1:2">
      <c r="A742" s="535"/>
      <c r="B742" s="535"/>
    </row>
    <row r="743" spans="1:2">
      <c r="A743" s="535"/>
      <c r="B743" s="535"/>
    </row>
    <row r="744" spans="1:2">
      <c r="A744" s="535"/>
      <c r="B744" s="535"/>
    </row>
    <row r="745" spans="1:2">
      <c r="A745" s="535"/>
      <c r="B745" s="535"/>
    </row>
    <row r="746" spans="1:2">
      <c r="A746" s="535"/>
      <c r="B746" s="535"/>
    </row>
    <row r="747" spans="1:2">
      <c r="A747" s="535"/>
      <c r="B747" s="535"/>
    </row>
    <row r="748" spans="1:2">
      <c r="A748" s="535"/>
      <c r="B748" s="535"/>
    </row>
    <row r="749" spans="1:2">
      <c r="A749" s="535"/>
      <c r="B749" s="535"/>
    </row>
    <row r="750" spans="1:2">
      <c r="A750" s="535"/>
      <c r="B750" s="535"/>
    </row>
    <row r="751" spans="1:2">
      <c r="A751" s="535"/>
      <c r="B751" s="535"/>
    </row>
    <row r="752" spans="1:2">
      <c r="A752" s="535"/>
      <c r="B752" s="535"/>
    </row>
    <row r="753" spans="1:2">
      <c r="A753" s="535"/>
      <c r="B753" s="535"/>
    </row>
    <row r="754" spans="1:2">
      <c r="A754" s="535"/>
      <c r="B754" s="535"/>
    </row>
    <row r="755" spans="1:2">
      <c r="A755" s="535"/>
      <c r="B755" s="535"/>
    </row>
    <row r="756" spans="1:2">
      <c r="A756" s="535"/>
      <c r="B756" s="535"/>
    </row>
    <row r="757" spans="1:2">
      <c r="A757" s="535"/>
      <c r="B757" s="535"/>
    </row>
    <row r="758" spans="1:2">
      <c r="A758" s="535"/>
      <c r="B758" s="535"/>
    </row>
    <row r="759" spans="1:2">
      <c r="A759" s="535"/>
      <c r="B759" s="535"/>
    </row>
    <row r="760" spans="1:2">
      <c r="A760" s="535"/>
      <c r="B760" s="535"/>
    </row>
    <row r="761" spans="1:2">
      <c r="A761" s="535"/>
      <c r="B761" s="535"/>
    </row>
    <row r="762" spans="1:2">
      <c r="A762" s="535"/>
      <c r="B762" s="535"/>
    </row>
    <row r="763" spans="1:2">
      <c r="A763" s="535"/>
      <c r="B763" s="535"/>
    </row>
    <row r="764" spans="1:2">
      <c r="A764" s="535"/>
      <c r="B764" s="535"/>
    </row>
    <row r="765" spans="1:2">
      <c r="A765" s="535"/>
      <c r="B765" s="535"/>
    </row>
    <row r="766" spans="1:2">
      <c r="A766" s="535"/>
      <c r="B766" s="535"/>
    </row>
    <row r="767" spans="1:2">
      <c r="A767" s="535"/>
      <c r="B767" s="535"/>
    </row>
    <row r="768" spans="1:2">
      <c r="A768" s="535"/>
      <c r="B768" s="535"/>
    </row>
    <row r="769" spans="1:2">
      <c r="A769" s="535"/>
      <c r="B769" s="535"/>
    </row>
    <row r="770" spans="1:2">
      <c r="A770" s="535"/>
      <c r="B770" s="535"/>
    </row>
    <row r="771" spans="1:2">
      <c r="A771" s="535"/>
      <c r="B771" s="535"/>
    </row>
    <row r="772" spans="1:2">
      <c r="A772" s="535"/>
      <c r="B772" s="535"/>
    </row>
    <row r="773" spans="1:2">
      <c r="A773" s="535"/>
      <c r="B773" s="535"/>
    </row>
    <row r="774" spans="1:2">
      <c r="A774" s="535"/>
      <c r="B774" s="535"/>
    </row>
    <row r="775" spans="1:2">
      <c r="A775" s="535"/>
      <c r="B775" s="535"/>
    </row>
    <row r="776" spans="1:2">
      <c r="A776" s="535"/>
      <c r="B776" s="535"/>
    </row>
    <row r="777" spans="1:2">
      <c r="A777" s="535"/>
      <c r="B777" s="535"/>
    </row>
    <row r="778" spans="1:2">
      <c r="A778" s="535"/>
      <c r="B778" s="535"/>
    </row>
    <row r="779" spans="1:2">
      <c r="A779" s="535"/>
      <c r="B779" s="535"/>
    </row>
    <row r="780" spans="1:2">
      <c r="A780" s="535"/>
      <c r="B780" s="535"/>
    </row>
    <row r="781" spans="1:2">
      <c r="A781" s="535"/>
      <c r="B781" s="535"/>
    </row>
    <row r="782" spans="1:2">
      <c r="A782" s="535"/>
      <c r="B782" s="535"/>
    </row>
    <row r="783" spans="1:2">
      <c r="A783" s="535"/>
      <c r="B783" s="535"/>
    </row>
    <row r="784" spans="1:2">
      <c r="A784" s="535"/>
      <c r="B784" s="535"/>
    </row>
    <row r="785" spans="1:2">
      <c r="A785" s="535"/>
      <c r="B785" s="535"/>
    </row>
    <row r="786" spans="1:2">
      <c r="A786" s="535"/>
      <c r="B786" s="535"/>
    </row>
    <row r="787" spans="1:2">
      <c r="A787" s="535"/>
      <c r="B787" s="535"/>
    </row>
    <row r="788" spans="1:2">
      <c r="A788" s="535"/>
      <c r="B788" s="535"/>
    </row>
    <row r="789" spans="1:2">
      <c r="A789" s="535"/>
      <c r="B789" s="535"/>
    </row>
    <row r="790" spans="1:2">
      <c r="A790" s="535"/>
      <c r="B790" s="535"/>
    </row>
    <row r="791" spans="1:2">
      <c r="A791" s="535"/>
      <c r="B791" s="535"/>
    </row>
    <row r="792" spans="1:2">
      <c r="A792" s="535"/>
      <c r="B792" s="535"/>
    </row>
    <row r="793" spans="1:2">
      <c r="A793" s="535"/>
      <c r="B793" s="535"/>
    </row>
    <row r="794" spans="1:2">
      <c r="A794" s="535"/>
      <c r="B794" s="535"/>
    </row>
    <row r="795" spans="1:2">
      <c r="A795" s="535"/>
      <c r="B795" s="535"/>
    </row>
    <row r="796" spans="1:2">
      <c r="A796" s="535"/>
      <c r="B796" s="535"/>
    </row>
    <row r="797" spans="1:2">
      <c r="A797" s="535"/>
      <c r="B797" s="535"/>
    </row>
    <row r="798" spans="1:2">
      <c r="A798" s="535"/>
      <c r="B798" s="535"/>
    </row>
    <row r="799" spans="1:2">
      <c r="A799" s="535"/>
      <c r="B799" s="535"/>
    </row>
    <row r="800" spans="1:2">
      <c r="A800" s="535"/>
      <c r="B800" s="535"/>
    </row>
    <row r="801" spans="1:2">
      <c r="A801" s="535"/>
      <c r="B801" s="535"/>
    </row>
    <row r="802" spans="1:2">
      <c r="A802" s="535"/>
      <c r="B802" s="535"/>
    </row>
    <row r="803" spans="1:2">
      <c r="A803" s="535"/>
      <c r="B803" s="535"/>
    </row>
    <row r="804" spans="1:2">
      <c r="A804" s="535"/>
      <c r="B804" s="535"/>
    </row>
    <row r="805" spans="1:2">
      <c r="A805" s="535"/>
      <c r="B805" s="535"/>
    </row>
    <row r="806" spans="1:2">
      <c r="A806" s="535"/>
      <c r="B806" s="535"/>
    </row>
    <row r="807" spans="1:2">
      <c r="A807" s="535"/>
      <c r="B807" s="535"/>
    </row>
    <row r="808" spans="1:2">
      <c r="A808" s="535"/>
      <c r="B808" s="535"/>
    </row>
    <row r="809" spans="1:2">
      <c r="A809" s="535"/>
      <c r="B809" s="535"/>
    </row>
    <row r="810" spans="1:2">
      <c r="A810" s="535"/>
      <c r="B810" s="535"/>
    </row>
    <row r="811" spans="1:2">
      <c r="A811" s="535"/>
      <c r="B811" s="535"/>
    </row>
    <row r="812" spans="1:2">
      <c r="A812" s="535"/>
      <c r="B812" s="535"/>
    </row>
    <row r="813" spans="1:2">
      <c r="A813" s="535"/>
      <c r="B813" s="535"/>
    </row>
    <row r="814" spans="1:2">
      <c r="A814" s="535"/>
      <c r="B814" s="535"/>
    </row>
    <row r="815" spans="1:2">
      <c r="A815" s="535"/>
      <c r="B815" s="535"/>
    </row>
    <row r="816" spans="1:2">
      <c r="A816" s="535"/>
      <c r="B816" s="535"/>
    </row>
    <row r="817" spans="1:2">
      <c r="A817" s="535"/>
      <c r="B817" s="535"/>
    </row>
    <row r="818" spans="1:2">
      <c r="A818" s="535"/>
      <c r="B818" s="535"/>
    </row>
    <row r="819" spans="1:2">
      <c r="A819" s="535"/>
      <c r="B819" s="535"/>
    </row>
    <row r="820" spans="1:2">
      <c r="A820" s="535"/>
      <c r="B820" s="535"/>
    </row>
    <row r="821" spans="1:2">
      <c r="A821" s="535"/>
      <c r="B821" s="535"/>
    </row>
    <row r="822" spans="1:2">
      <c r="A822" s="535"/>
      <c r="B822" s="535"/>
    </row>
    <row r="823" spans="1:2">
      <c r="A823" s="535"/>
      <c r="B823" s="535"/>
    </row>
    <row r="824" spans="1:2">
      <c r="A824" s="535"/>
      <c r="B824" s="535"/>
    </row>
    <row r="825" spans="1:2">
      <c r="A825" s="535"/>
      <c r="B825" s="535"/>
    </row>
    <row r="826" spans="1:2">
      <c r="A826" s="535"/>
      <c r="B826" s="535"/>
    </row>
    <row r="827" spans="1:2">
      <c r="A827" s="535"/>
      <c r="B827" s="535"/>
    </row>
    <row r="828" spans="1:2">
      <c r="A828" s="535"/>
      <c r="B828" s="535"/>
    </row>
    <row r="829" spans="1:2">
      <c r="A829" s="535"/>
      <c r="B829" s="535"/>
    </row>
    <row r="830" spans="1:2">
      <c r="A830" s="535"/>
      <c r="B830" s="535"/>
    </row>
    <row r="831" spans="1:2">
      <c r="A831" s="535"/>
      <c r="B831" s="535"/>
    </row>
    <row r="832" spans="1:2">
      <c r="A832" s="535"/>
      <c r="B832" s="535"/>
    </row>
    <row r="833" spans="1:2">
      <c r="A833" s="535"/>
      <c r="B833" s="535"/>
    </row>
    <row r="834" spans="1:2">
      <c r="A834" s="535"/>
      <c r="B834" s="535"/>
    </row>
    <row r="835" spans="1:2">
      <c r="A835" s="535"/>
      <c r="B835" s="535"/>
    </row>
    <row r="836" spans="1:2">
      <c r="A836" s="535"/>
      <c r="B836" s="535"/>
    </row>
    <row r="837" spans="1:2">
      <c r="A837" s="535"/>
      <c r="B837" s="535"/>
    </row>
    <row r="838" spans="1:2">
      <c r="A838" s="535"/>
      <c r="B838" s="535"/>
    </row>
    <row r="839" spans="1:2">
      <c r="A839" s="535"/>
      <c r="B839" s="535"/>
    </row>
    <row r="840" spans="1:2">
      <c r="A840" s="535"/>
      <c r="B840" s="535"/>
    </row>
    <row r="841" spans="1:2">
      <c r="A841" s="535"/>
      <c r="B841" s="535"/>
    </row>
    <row r="842" spans="1:2">
      <c r="A842" s="535"/>
      <c r="B842" s="535"/>
    </row>
    <row r="843" spans="1:2">
      <c r="A843" s="535"/>
      <c r="B843" s="535"/>
    </row>
    <row r="844" spans="1:2">
      <c r="A844" s="535"/>
      <c r="B844" s="535"/>
    </row>
    <row r="845" spans="1:2">
      <c r="A845" s="535"/>
      <c r="B845" s="535"/>
    </row>
    <row r="846" spans="1:2">
      <c r="A846" s="535"/>
      <c r="B846" s="535"/>
    </row>
    <row r="847" spans="1:2">
      <c r="A847" s="535"/>
      <c r="B847" s="535"/>
    </row>
    <row r="848" spans="1:2">
      <c r="A848" s="535"/>
      <c r="B848" s="535"/>
    </row>
    <row r="849" spans="1:2">
      <c r="A849" s="535"/>
      <c r="B849" s="535"/>
    </row>
    <row r="850" spans="1:2">
      <c r="A850" s="535"/>
      <c r="B850" s="535"/>
    </row>
    <row r="851" spans="1:2">
      <c r="A851" s="535"/>
      <c r="B851" s="535"/>
    </row>
    <row r="852" spans="1:2">
      <c r="A852" s="535"/>
      <c r="B852" s="535"/>
    </row>
    <row r="853" spans="1:2">
      <c r="A853" s="535"/>
      <c r="B853" s="535"/>
    </row>
    <row r="854" spans="1:2">
      <c r="A854" s="535"/>
      <c r="B854" s="535"/>
    </row>
    <row r="855" spans="1:2">
      <c r="A855" s="535"/>
      <c r="B855" s="535"/>
    </row>
    <row r="856" spans="1:2">
      <c r="A856" s="535"/>
      <c r="B856" s="535"/>
    </row>
    <row r="857" spans="1:2">
      <c r="A857" s="535"/>
      <c r="B857" s="535"/>
    </row>
    <row r="858" spans="1:2">
      <c r="A858" s="535"/>
      <c r="B858" s="535"/>
    </row>
    <row r="859" spans="1:2">
      <c r="A859" s="535"/>
      <c r="B859" s="535"/>
    </row>
    <row r="860" spans="1:2">
      <c r="A860" s="535"/>
      <c r="B860" s="535"/>
    </row>
    <row r="861" spans="1:2">
      <c r="A861" s="535"/>
      <c r="B861" s="535"/>
    </row>
    <row r="862" spans="1:2">
      <c r="A862" s="535"/>
      <c r="B862" s="535"/>
    </row>
    <row r="863" spans="1:2">
      <c r="A863" s="535"/>
      <c r="B863" s="535"/>
    </row>
    <row r="864" spans="1:2">
      <c r="A864" s="535"/>
      <c r="B864" s="535"/>
    </row>
    <row r="865" spans="1:2">
      <c r="A865" s="535"/>
      <c r="B865" s="535"/>
    </row>
    <row r="866" spans="1:2">
      <c r="A866" s="535"/>
      <c r="B866" s="535"/>
    </row>
    <row r="867" spans="1:2">
      <c r="A867" s="535"/>
      <c r="B867" s="535"/>
    </row>
    <row r="868" spans="1:2">
      <c r="A868" s="535"/>
      <c r="B868" s="535"/>
    </row>
    <row r="869" spans="1:2">
      <c r="A869" s="535"/>
      <c r="B869" s="535"/>
    </row>
    <row r="870" spans="1:2">
      <c r="A870" s="535"/>
      <c r="B870" s="535"/>
    </row>
    <row r="871" spans="1:2">
      <c r="A871" s="535"/>
      <c r="B871" s="535"/>
    </row>
    <row r="872" spans="1:2">
      <c r="A872" s="535"/>
      <c r="B872" s="535"/>
    </row>
    <row r="873" spans="1:2">
      <c r="A873" s="535"/>
      <c r="B873" s="535"/>
    </row>
    <row r="874" spans="1:2">
      <c r="A874" s="535"/>
      <c r="B874" s="535"/>
    </row>
    <row r="875" spans="1:2">
      <c r="A875" s="535"/>
      <c r="B875" s="535"/>
    </row>
    <row r="876" spans="1:2">
      <c r="A876" s="535"/>
      <c r="B876" s="535"/>
    </row>
    <row r="877" spans="1:2">
      <c r="A877" s="535"/>
      <c r="B877" s="535"/>
    </row>
    <row r="878" spans="1:2">
      <c r="A878" s="535"/>
      <c r="B878" s="535"/>
    </row>
    <row r="879" spans="1:2">
      <c r="A879" s="535"/>
      <c r="B879" s="535"/>
    </row>
    <row r="880" spans="1:2">
      <c r="A880" s="535"/>
      <c r="B880" s="535"/>
    </row>
    <row r="881" spans="1:2">
      <c r="A881" s="535"/>
      <c r="B881" s="535"/>
    </row>
    <row r="882" spans="1:2">
      <c r="A882" s="535"/>
      <c r="B882" s="535"/>
    </row>
    <row r="883" spans="1:2">
      <c r="A883" s="535"/>
      <c r="B883" s="535"/>
    </row>
    <row r="884" spans="1:2">
      <c r="A884" s="535"/>
      <c r="B884" s="535"/>
    </row>
    <row r="885" spans="1:2">
      <c r="A885" s="535"/>
      <c r="B885" s="535"/>
    </row>
    <row r="886" spans="1:2">
      <c r="A886" s="535"/>
      <c r="B886" s="535"/>
    </row>
    <row r="887" spans="1:2">
      <c r="A887" s="535"/>
      <c r="B887" s="535"/>
    </row>
    <row r="888" spans="1:2">
      <c r="A888" s="535"/>
      <c r="B888" s="535"/>
    </row>
    <row r="889" spans="1:2">
      <c r="A889" s="535"/>
      <c r="B889" s="535"/>
    </row>
    <row r="890" spans="1:2">
      <c r="A890" s="535"/>
      <c r="B890" s="535"/>
    </row>
    <row r="891" spans="1:2">
      <c r="A891" s="535"/>
      <c r="B891" s="535"/>
    </row>
    <row r="892" spans="1:2">
      <c r="A892" s="535"/>
      <c r="B892" s="535"/>
    </row>
    <row r="893" spans="1:2">
      <c r="A893" s="535"/>
      <c r="B893" s="535"/>
    </row>
    <row r="894" spans="1:2">
      <c r="A894" s="535"/>
      <c r="B894" s="535"/>
    </row>
    <row r="895" spans="1:2">
      <c r="A895" s="535"/>
      <c r="B895" s="535"/>
    </row>
    <row r="896" spans="1:2">
      <c r="A896" s="535"/>
      <c r="B896" s="535"/>
    </row>
    <row r="897" spans="1:2">
      <c r="A897" s="535"/>
      <c r="B897" s="535"/>
    </row>
    <row r="898" spans="1:2">
      <c r="A898" s="535"/>
      <c r="B898" s="535"/>
    </row>
    <row r="899" spans="1:2">
      <c r="A899" s="535"/>
      <c r="B899" s="535"/>
    </row>
    <row r="900" spans="1:2">
      <c r="A900" s="535"/>
      <c r="B900" s="535"/>
    </row>
    <row r="901" spans="1:2">
      <c r="A901" s="535"/>
      <c r="B901" s="535"/>
    </row>
    <row r="902" spans="1:2">
      <c r="A902" s="535"/>
      <c r="B902" s="535"/>
    </row>
    <row r="903" spans="1:2">
      <c r="A903" s="535"/>
      <c r="B903" s="535"/>
    </row>
    <row r="904" spans="1:2">
      <c r="A904" s="535"/>
      <c r="B904" s="535"/>
    </row>
    <row r="905" spans="1:2">
      <c r="A905" s="535"/>
      <c r="B905" s="535"/>
    </row>
    <row r="906" spans="1:2">
      <c r="A906" s="535"/>
      <c r="B906" s="535"/>
    </row>
    <row r="907" spans="1:2">
      <c r="A907" s="535"/>
      <c r="B907" s="535"/>
    </row>
    <row r="908" spans="1:2">
      <c r="A908" s="535"/>
      <c r="B908" s="535"/>
    </row>
    <row r="909" spans="1:2">
      <c r="A909" s="535"/>
      <c r="B909" s="535"/>
    </row>
    <row r="910" spans="1:2">
      <c r="A910" s="535"/>
      <c r="B910" s="535"/>
    </row>
    <row r="911" spans="1:2">
      <c r="A911" s="535"/>
      <c r="B911" s="535"/>
    </row>
    <row r="912" spans="1:2">
      <c r="A912" s="535"/>
      <c r="B912" s="535"/>
    </row>
    <row r="913" spans="1:2">
      <c r="A913" s="535"/>
      <c r="B913" s="535"/>
    </row>
    <row r="914" spans="1:2">
      <c r="A914" s="535"/>
      <c r="B914" s="535"/>
    </row>
    <row r="915" spans="1:2">
      <c r="A915" s="535"/>
      <c r="B915" s="535"/>
    </row>
    <row r="916" spans="1:2">
      <c r="A916" s="535"/>
      <c r="B916" s="535"/>
    </row>
    <row r="917" spans="1:2">
      <c r="A917" s="535"/>
      <c r="B917" s="535"/>
    </row>
    <row r="918" spans="1:2">
      <c r="A918" s="535"/>
      <c r="B918" s="535"/>
    </row>
    <row r="919" spans="1:2">
      <c r="A919" s="535"/>
      <c r="B919" s="535"/>
    </row>
    <row r="920" spans="1:2">
      <c r="A920" s="535"/>
      <c r="B920" s="535"/>
    </row>
    <row r="921" spans="1:2">
      <c r="A921" s="535"/>
      <c r="B921" s="535"/>
    </row>
    <row r="922" spans="1:2">
      <c r="A922" s="535"/>
      <c r="B922" s="535"/>
    </row>
    <row r="923" spans="1:2">
      <c r="A923" s="535"/>
      <c r="B923" s="535"/>
    </row>
    <row r="924" spans="1:2">
      <c r="A924" s="535"/>
      <c r="B924" s="535"/>
    </row>
    <row r="925" spans="1:2">
      <c r="A925" s="535"/>
      <c r="B925" s="535"/>
    </row>
    <row r="926" spans="1:2">
      <c r="A926" s="535"/>
      <c r="B926" s="535"/>
    </row>
    <row r="927" spans="1:2">
      <c r="A927" s="535"/>
      <c r="B927" s="535"/>
    </row>
    <row r="928" spans="1:2">
      <c r="A928" s="535"/>
      <c r="B928" s="535"/>
    </row>
    <row r="929" spans="1:2">
      <c r="A929" s="535"/>
      <c r="B929" s="535"/>
    </row>
    <row r="930" spans="1:2">
      <c r="A930" s="535"/>
      <c r="B930" s="535"/>
    </row>
    <row r="931" spans="1:2">
      <c r="A931" s="535"/>
      <c r="B931" s="535"/>
    </row>
    <row r="932" spans="1:2">
      <c r="A932" s="535"/>
      <c r="B932" s="535"/>
    </row>
    <row r="933" spans="1:2">
      <c r="A933" s="535"/>
      <c r="B933" s="535"/>
    </row>
    <row r="934" spans="1:2">
      <c r="A934" s="535"/>
      <c r="B934" s="535"/>
    </row>
    <row r="935" spans="1:2">
      <c r="A935" s="535"/>
      <c r="B935" s="535"/>
    </row>
    <row r="936" spans="1:2">
      <c r="A936" s="535"/>
      <c r="B936" s="535"/>
    </row>
    <row r="937" spans="1:2">
      <c r="A937" s="535"/>
      <c r="B937" s="535"/>
    </row>
    <row r="938" spans="1:2">
      <c r="A938" s="535"/>
      <c r="B938" s="535"/>
    </row>
    <row r="939" spans="1:2">
      <c r="A939" s="535"/>
      <c r="B939" s="535"/>
    </row>
    <row r="940" spans="1:2">
      <c r="A940" s="535"/>
      <c r="B940" s="535"/>
    </row>
    <row r="941" spans="1:2">
      <c r="A941" s="535"/>
      <c r="B941" s="535"/>
    </row>
    <row r="942" spans="1:2">
      <c r="A942" s="535"/>
      <c r="B942" s="535"/>
    </row>
    <row r="943" spans="1:2">
      <c r="A943" s="535"/>
      <c r="B943" s="535"/>
    </row>
    <row r="944" spans="1:2">
      <c r="A944" s="535"/>
      <c r="B944" s="535"/>
    </row>
    <row r="945" spans="1:2">
      <c r="A945" s="535"/>
      <c r="B945" s="535"/>
    </row>
    <row r="946" spans="1:2">
      <c r="A946" s="535"/>
      <c r="B946" s="535"/>
    </row>
    <row r="947" spans="1:2">
      <c r="A947" s="535"/>
      <c r="B947" s="535"/>
    </row>
    <row r="948" spans="1:2">
      <c r="A948" s="535"/>
      <c r="B948" s="535"/>
    </row>
    <row r="949" spans="1:2">
      <c r="A949" s="535"/>
      <c r="B949" s="535"/>
    </row>
    <row r="950" spans="1:2">
      <c r="A950" s="535"/>
      <c r="B950" s="535"/>
    </row>
    <row r="951" spans="1:2">
      <c r="A951" s="535"/>
      <c r="B951" s="535"/>
    </row>
    <row r="952" spans="1:2">
      <c r="A952" s="535"/>
      <c r="B952" s="535"/>
    </row>
    <row r="953" spans="1:2">
      <c r="A953" s="535"/>
      <c r="B953" s="535"/>
    </row>
    <row r="954" spans="1:2">
      <c r="A954" s="535"/>
      <c r="B954" s="535"/>
    </row>
    <row r="955" spans="1:2">
      <c r="A955" s="535"/>
      <c r="B955" s="535"/>
    </row>
    <row r="956" spans="1:2">
      <c r="A956" s="535"/>
      <c r="B956" s="535"/>
    </row>
    <row r="957" spans="1:2">
      <c r="A957" s="535"/>
      <c r="B957" s="535"/>
    </row>
    <row r="958" spans="1:2">
      <c r="A958" s="535"/>
      <c r="B958" s="535"/>
    </row>
    <row r="959" spans="1:2">
      <c r="A959" s="535"/>
      <c r="B959" s="535"/>
    </row>
    <row r="960" spans="1:2">
      <c r="A960" s="535"/>
      <c r="B960" s="535"/>
    </row>
    <row r="961" spans="1:2">
      <c r="A961" s="535"/>
      <c r="B961" s="535"/>
    </row>
    <row r="962" spans="1:2">
      <c r="A962" s="535"/>
      <c r="B962" s="535"/>
    </row>
    <row r="963" spans="1:2">
      <c r="A963" s="535"/>
      <c r="B963" s="535"/>
    </row>
    <row r="964" spans="1:2">
      <c r="A964" s="535"/>
      <c r="B964" s="535"/>
    </row>
    <row r="965" spans="1:2">
      <c r="A965" s="535"/>
      <c r="B965" s="535"/>
    </row>
    <row r="966" spans="1:2">
      <c r="A966" s="535"/>
      <c r="B966" s="535"/>
    </row>
    <row r="967" spans="1:2">
      <c r="A967" s="535"/>
      <c r="B967" s="535"/>
    </row>
    <row r="968" spans="1:2">
      <c r="A968" s="535"/>
      <c r="B968" s="535"/>
    </row>
    <row r="969" spans="1:2">
      <c r="A969" s="535"/>
      <c r="B969" s="535"/>
    </row>
    <row r="970" spans="1:2">
      <c r="A970" s="535"/>
      <c r="B970" s="535"/>
    </row>
    <row r="971" spans="1:2">
      <c r="A971" s="535"/>
      <c r="B971" s="535"/>
    </row>
    <row r="972" spans="1:2">
      <c r="A972" s="535"/>
      <c r="B972" s="535"/>
    </row>
    <row r="973" spans="1:2">
      <c r="A973" s="535"/>
      <c r="B973" s="535"/>
    </row>
    <row r="974" spans="1:2">
      <c r="A974" s="535"/>
      <c r="B974" s="535"/>
    </row>
    <row r="975" spans="1:2">
      <c r="A975" s="535"/>
      <c r="B975" s="535"/>
    </row>
    <row r="976" spans="1:2">
      <c r="A976" s="535"/>
      <c r="B976" s="535"/>
    </row>
    <row r="977" spans="1:2">
      <c r="A977" s="535"/>
      <c r="B977" s="535"/>
    </row>
    <row r="978" spans="1:2">
      <c r="A978" s="535"/>
      <c r="B978" s="535"/>
    </row>
    <row r="979" spans="1:2">
      <c r="A979" s="535"/>
      <c r="B979" s="535"/>
    </row>
    <row r="980" spans="1:2">
      <c r="A980" s="535"/>
      <c r="B980" s="535"/>
    </row>
    <row r="981" spans="1:2">
      <c r="A981" s="535"/>
      <c r="B981" s="535"/>
    </row>
    <row r="982" spans="1:2">
      <c r="A982" s="535"/>
      <c r="B982" s="535"/>
    </row>
    <row r="983" spans="1:2">
      <c r="A983" s="535"/>
      <c r="B983" s="535"/>
    </row>
    <row r="984" spans="1:2">
      <c r="A984" s="535"/>
      <c r="B984" s="535"/>
    </row>
    <row r="985" spans="1:2">
      <c r="A985" s="535"/>
      <c r="B985" s="535"/>
    </row>
    <row r="986" spans="1:2">
      <c r="A986" s="535"/>
      <c r="B986" s="535"/>
    </row>
    <row r="987" spans="1:2">
      <c r="A987" s="535"/>
      <c r="B987" s="535"/>
    </row>
    <row r="988" spans="1:2">
      <c r="A988" s="535"/>
      <c r="B988" s="535"/>
    </row>
    <row r="989" spans="1:2">
      <c r="A989" s="535"/>
      <c r="B989" s="535"/>
    </row>
    <row r="990" spans="1:2">
      <c r="A990" s="535"/>
      <c r="B990" s="535"/>
    </row>
    <row r="991" spans="1:2">
      <c r="A991" s="535"/>
      <c r="B991" s="535"/>
    </row>
    <row r="992" spans="1:2">
      <c r="A992" s="535"/>
      <c r="B992" s="535"/>
    </row>
    <row r="993" spans="1:2">
      <c r="A993" s="535"/>
      <c r="B993" s="535"/>
    </row>
    <row r="994" spans="1:2">
      <c r="A994" s="535"/>
      <c r="B994" s="535"/>
    </row>
    <row r="995" spans="1:2">
      <c r="A995" s="535"/>
      <c r="B995" s="535"/>
    </row>
    <row r="996" spans="1:2">
      <c r="A996" s="535"/>
      <c r="B996" s="535"/>
    </row>
    <row r="997" spans="1:2">
      <c r="A997" s="535"/>
      <c r="B997" s="535"/>
    </row>
    <row r="998" spans="1:2">
      <c r="A998" s="535"/>
      <c r="B998" s="535"/>
    </row>
    <row r="999" spans="1:2">
      <c r="A999" s="535"/>
      <c r="B999" s="535"/>
    </row>
    <row r="1000" spans="1:2">
      <c r="A1000" s="535"/>
      <c r="B1000" s="535"/>
    </row>
    <row r="1001" spans="1:2">
      <c r="A1001" s="535"/>
      <c r="B1001" s="535"/>
    </row>
    <row r="1002" spans="1:2">
      <c r="A1002" s="535"/>
      <c r="B1002" s="535"/>
    </row>
    <row r="1003" spans="1:2">
      <c r="A1003" s="535"/>
      <c r="B1003" s="535"/>
    </row>
    <row r="1004" spans="1:2">
      <c r="A1004" s="535"/>
      <c r="B1004" s="535"/>
    </row>
    <row r="1005" spans="1:2">
      <c r="A1005" s="535"/>
      <c r="B1005" s="535"/>
    </row>
    <row r="1006" spans="1:2">
      <c r="A1006" s="535"/>
      <c r="B1006" s="535"/>
    </row>
    <row r="1007" spans="1:2">
      <c r="A1007" s="535"/>
      <c r="B1007" s="535"/>
    </row>
    <row r="1008" spans="1:2">
      <c r="A1008" s="535"/>
      <c r="B1008" s="535"/>
    </row>
    <row r="1009" spans="1:2">
      <c r="A1009" s="535"/>
      <c r="B1009" s="535"/>
    </row>
    <row r="1010" spans="1:2">
      <c r="A1010" s="535"/>
      <c r="B1010" s="535"/>
    </row>
    <row r="1011" spans="1:2">
      <c r="A1011" s="535"/>
      <c r="B1011" s="535"/>
    </row>
    <row r="1012" spans="1:2">
      <c r="A1012" s="535"/>
      <c r="B1012" s="535"/>
    </row>
    <row r="1013" spans="1:2">
      <c r="A1013" s="535"/>
      <c r="B1013" s="535"/>
    </row>
    <row r="1014" spans="1:2">
      <c r="A1014" s="535"/>
      <c r="B1014" s="535"/>
    </row>
    <row r="1015" spans="1:2">
      <c r="A1015" s="535"/>
      <c r="B1015" s="535"/>
    </row>
    <row r="1016" spans="1:2">
      <c r="A1016" s="535"/>
      <c r="B1016" s="535"/>
    </row>
    <row r="1017" spans="1:2">
      <c r="A1017" s="535"/>
      <c r="B1017" s="535"/>
    </row>
    <row r="1018" spans="1:2">
      <c r="A1018" s="535"/>
      <c r="B1018" s="535"/>
    </row>
    <row r="1019" spans="1:2">
      <c r="A1019" s="535"/>
      <c r="B1019" s="535"/>
    </row>
    <row r="1020" spans="1:2">
      <c r="A1020" s="535"/>
      <c r="B1020" s="535"/>
    </row>
    <row r="1021" spans="1:2">
      <c r="A1021" s="535"/>
      <c r="B1021" s="535"/>
    </row>
    <row r="1022" spans="1:2">
      <c r="A1022" s="535"/>
      <c r="B1022" s="535"/>
    </row>
    <row r="1023" spans="1:2">
      <c r="A1023" s="535"/>
      <c r="B1023" s="535"/>
    </row>
    <row r="1024" spans="1:2">
      <c r="A1024" s="535"/>
      <c r="B1024" s="535"/>
    </row>
    <row r="1025" spans="1:2">
      <c r="A1025" s="535"/>
      <c r="B1025" s="535"/>
    </row>
    <row r="1026" spans="1:2">
      <c r="A1026" s="535"/>
      <c r="B1026" s="535"/>
    </row>
    <row r="1027" spans="1:2">
      <c r="A1027" s="535"/>
      <c r="B1027" s="535"/>
    </row>
    <row r="1028" spans="1:2">
      <c r="A1028" s="535"/>
      <c r="B1028" s="535"/>
    </row>
    <row r="1029" spans="1:2">
      <c r="A1029" s="535"/>
      <c r="B1029" s="535"/>
    </row>
    <row r="1030" spans="1:2">
      <c r="A1030" s="535"/>
      <c r="B1030" s="535"/>
    </row>
    <row r="1031" spans="1:2">
      <c r="A1031" s="535"/>
      <c r="B1031" s="535"/>
    </row>
    <row r="1032" spans="1:2">
      <c r="A1032" s="535"/>
      <c r="B1032" s="535"/>
    </row>
    <row r="1033" spans="1:2">
      <c r="A1033" s="535"/>
      <c r="B1033" s="535"/>
    </row>
    <row r="1034" spans="1:2">
      <c r="A1034" s="535"/>
      <c r="B1034" s="535"/>
    </row>
    <row r="1035" spans="1:2">
      <c r="A1035" s="535"/>
      <c r="B1035" s="535"/>
    </row>
    <row r="1036" spans="1:2">
      <c r="A1036" s="535"/>
      <c r="B1036" s="535"/>
    </row>
    <row r="1037" spans="1:2">
      <c r="A1037" s="535"/>
      <c r="B1037" s="535"/>
    </row>
    <row r="1038" spans="1:2">
      <c r="A1038" s="535"/>
      <c r="B1038" s="535"/>
    </row>
    <row r="1039" spans="1:2">
      <c r="A1039" s="535"/>
      <c r="B1039" s="535"/>
    </row>
    <row r="1040" spans="1:2">
      <c r="A1040" s="535"/>
      <c r="B1040" s="535"/>
    </row>
    <row r="1041" spans="1:2">
      <c r="A1041" s="535"/>
      <c r="B1041" s="535"/>
    </row>
    <row r="1042" spans="1:2">
      <c r="A1042" s="535"/>
      <c r="B1042" s="535"/>
    </row>
    <row r="1043" spans="1:2">
      <c r="A1043" s="535"/>
      <c r="B1043" s="535"/>
    </row>
    <row r="1044" spans="1:2">
      <c r="A1044" s="535"/>
      <c r="B1044" s="535"/>
    </row>
    <row r="1045" spans="1:2">
      <c r="A1045" s="535"/>
      <c r="B1045" s="535"/>
    </row>
    <row r="1046" spans="1:2">
      <c r="A1046" s="535"/>
      <c r="B1046" s="535"/>
    </row>
    <row r="1047" spans="1:2">
      <c r="A1047" s="535"/>
      <c r="B1047" s="535"/>
    </row>
    <row r="1048" spans="1:2">
      <c r="A1048" s="535"/>
      <c r="B1048" s="535"/>
    </row>
    <row r="1049" spans="1:2">
      <c r="A1049" s="535"/>
      <c r="B1049" s="535"/>
    </row>
    <row r="1050" spans="1:2">
      <c r="A1050" s="535"/>
      <c r="B1050" s="535"/>
    </row>
    <row r="1051" spans="1:2">
      <c r="A1051" s="535"/>
      <c r="B1051" s="535"/>
    </row>
    <row r="1052" spans="1:2">
      <c r="A1052" s="535"/>
      <c r="B1052" s="535"/>
    </row>
    <row r="1053" spans="1:2">
      <c r="A1053" s="535"/>
      <c r="B1053" s="535"/>
    </row>
    <row r="1054" spans="1:2">
      <c r="A1054" s="535"/>
      <c r="B1054" s="535"/>
    </row>
    <row r="1055" spans="1:2">
      <c r="A1055" s="535"/>
      <c r="B1055" s="535"/>
    </row>
    <row r="1056" spans="1:2">
      <c r="A1056" s="535"/>
      <c r="B1056" s="535"/>
    </row>
    <row r="1057" spans="1:2">
      <c r="A1057" s="535"/>
      <c r="B1057" s="535"/>
    </row>
    <row r="1058" spans="1:2">
      <c r="A1058" s="535"/>
      <c r="B1058" s="535"/>
    </row>
    <row r="1059" spans="1:2">
      <c r="A1059" s="535"/>
      <c r="B1059" s="535"/>
    </row>
    <row r="1060" spans="1:2">
      <c r="A1060" s="535"/>
      <c r="B1060" s="535"/>
    </row>
    <row r="1061" spans="1:2">
      <c r="A1061" s="535"/>
      <c r="B1061" s="535"/>
    </row>
    <row r="1062" spans="1:2">
      <c r="A1062" s="535"/>
      <c r="B1062" s="535"/>
    </row>
    <row r="1063" spans="1:2">
      <c r="A1063" s="535"/>
      <c r="B1063" s="535"/>
    </row>
    <row r="1064" spans="1:2">
      <c r="A1064" s="535"/>
      <c r="B1064" s="535"/>
    </row>
    <row r="1065" spans="1:2">
      <c r="A1065" s="535"/>
      <c r="B1065" s="535"/>
    </row>
    <row r="1066" spans="1:2">
      <c r="A1066" s="535"/>
      <c r="B1066" s="535"/>
    </row>
    <row r="1067" spans="1:2">
      <c r="A1067" s="535"/>
      <c r="B1067" s="535"/>
    </row>
    <row r="1068" spans="1:2">
      <c r="A1068" s="535"/>
      <c r="B1068" s="535"/>
    </row>
    <row r="1069" spans="1:2">
      <c r="A1069" s="535"/>
      <c r="B1069" s="535"/>
    </row>
    <row r="1070" spans="1:2">
      <c r="A1070" s="535"/>
      <c r="B1070" s="535"/>
    </row>
    <row r="1071" spans="1:2">
      <c r="A1071" s="535"/>
      <c r="B1071" s="535"/>
    </row>
    <row r="1072" spans="1:2">
      <c r="A1072" s="535"/>
      <c r="B1072" s="535"/>
    </row>
    <row r="1073" spans="1:2">
      <c r="A1073" s="535"/>
      <c r="B1073" s="535"/>
    </row>
    <row r="1074" spans="1:2">
      <c r="A1074" s="535"/>
      <c r="B1074" s="535"/>
    </row>
    <row r="1075" spans="1:2">
      <c r="A1075" s="535"/>
      <c r="B1075" s="535"/>
    </row>
    <row r="1076" spans="1:2">
      <c r="A1076" s="535"/>
      <c r="B1076" s="535"/>
    </row>
    <row r="1077" spans="1:2">
      <c r="A1077" s="535"/>
      <c r="B1077" s="535"/>
    </row>
    <row r="1078" spans="1:2">
      <c r="A1078" s="535"/>
      <c r="B1078" s="535"/>
    </row>
    <row r="1079" spans="1:2">
      <c r="A1079" s="535"/>
      <c r="B1079" s="535"/>
    </row>
    <row r="1080" spans="1:2">
      <c r="A1080" s="535"/>
      <c r="B1080" s="535"/>
    </row>
    <row r="1081" spans="1:2">
      <c r="A1081" s="535"/>
      <c r="B1081" s="535"/>
    </row>
    <row r="1082" spans="1:2">
      <c r="A1082" s="535"/>
      <c r="B1082" s="535"/>
    </row>
    <row r="1083" spans="1:2">
      <c r="A1083" s="535"/>
      <c r="B1083" s="535"/>
    </row>
    <row r="1084" spans="1:2">
      <c r="A1084" s="535"/>
      <c r="B1084" s="535"/>
    </row>
    <row r="1085" spans="1:2">
      <c r="A1085" s="535"/>
      <c r="B1085" s="535"/>
    </row>
    <row r="1086" spans="1:2">
      <c r="A1086" s="535"/>
      <c r="B1086" s="535"/>
    </row>
    <row r="1087" spans="1:2">
      <c r="A1087" s="535"/>
      <c r="B1087" s="535"/>
    </row>
    <row r="1088" spans="1:2">
      <c r="A1088" s="535"/>
      <c r="B1088" s="535"/>
    </row>
    <row r="1089" spans="1:2">
      <c r="A1089" s="535"/>
      <c r="B1089" s="535"/>
    </row>
    <row r="1090" spans="1:2">
      <c r="A1090" s="535"/>
      <c r="B1090" s="535"/>
    </row>
    <row r="1091" spans="1:2">
      <c r="A1091" s="535"/>
      <c r="B1091" s="535"/>
    </row>
    <row r="1092" spans="1:2">
      <c r="A1092" s="535"/>
      <c r="B1092" s="535"/>
    </row>
    <row r="1093" spans="1:2">
      <c r="A1093" s="535"/>
      <c r="B1093" s="535"/>
    </row>
    <row r="1094" spans="1:2">
      <c r="A1094" s="535"/>
      <c r="B1094" s="535"/>
    </row>
    <row r="1095" spans="1:2">
      <c r="A1095" s="535"/>
      <c r="B1095" s="535"/>
    </row>
    <row r="1096" spans="1:2">
      <c r="A1096" s="535"/>
      <c r="B1096" s="535"/>
    </row>
    <row r="1097" spans="1:2">
      <c r="A1097" s="535"/>
      <c r="B1097" s="535"/>
    </row>
    <row r="1098" spans="1:2">
      <c r="A1098" s="535"/>
      <c r="B1098" s="535"/>
    </row>
    <row r="1099" spans="1:2">
      <c r="A1099" s="535"/>
      <c r="B1099" s="535"/>
    </row>
    <row r="1100" spans="1:2">
      <c r="A1100" s="535"/>
      <c r="B1100" s="535"/>
    </row>
    <row r="1101" spans="1:2">
      <c r="A1101" s="535"/>
      <c r="B1101" s="535"/>
    </row>
    <row r="1102" spans="1:2">
      <c r="A1102" s="535"/>
      <c r="B1102" s="535"/>
    </row>
    <row r="1103" spans="1:2">
      <c r="A1103" s="535"/>
      <c r="B1103" s="535"/>
    </row>
    <row r="1104" spans="1:2">
      <c r="A1104" s="535"/>
      <c r="B1104" s="535"/>
    </row>
    <row r="1105" spans="1:2">
      <c r="A1105" s="535"/>
      <c r="B1105" s="535"/>
    </row>
    <row r="1106" spans="1:2">
      <c r="A1106" s="535"/>
      <c r="B1106" s="535"/>
    </row>
    <row r="1107" spans="1:2">
      <c r="A1107" s="535"/>
      <c r="B1107" s="535"/>
    </row>
    <row r="1108" spans="1:2">
      <c r="A1108" s="535"/>
      <c r="B1108" s="535"/>
    </row>
    <row r="1109" spans="1:2">
      <c r="A1109" s="535"/>
      <c r="B1109" s="535"/>
    </row>
    <row r="1110" spans="1:2">
      <c r="A1110" s="535"/>
      <c r="B1110" s="535"/>
    </row>
    <row r="1111" spans="1:2">
      <c r="A1111" s="535"/>
      <c r="B1111" s="535"/>
    </row>
    <row r="1112" spans="1:2">
      <c r="A1112" s="535"/>
      <c r="B1112" s="535"/>
    </row>
    <row r="1113" spans="1:2">
      <c r="A1113" s="535"/>
      <c r="B1113" s="535"/>
    </row>
    <row r="1114" spans="1:2">
      <c r="A1114" s="535"/>
      <c r="B1114" s="535"/>
    </row>
    <row r="1115" spans="1:2">
      <c r="A1115" s="535"/>
      <c r="B1115" s="535"/>
    </row>
    <row r="1116" spans="1:2">
      <c r="A1116" s="535"/>
      <c r="B1116" s="535"/>
    </row>
    <row r="1117" spans="1:2">
      <c r="A1117" s="535"/>
      <c r="B1117" s="535"/>
    </row>
    <row r="1118" spans="1:2">
      <c r="A1118" s="535"/>
      <c r="B1118" s="535"/>
    </row>
    <row r="1119" spans="1:2">
      <c r="A1119" s="535"/>
      <c r="B1119" s="535"/>
    </row>
    <row r="1120" spans="1:2">
      <c r="A1120" s="535"/>
      <c r="B1120" s="535"/>
    </row>
    <row r="1121" spans="1:2">
      <c r="A1121" s="535"/>
      <c r="B1121" s="535"/>
    </row>
    <row r="1122" spans="1:2">
      <c r="A1122" s="535"/>
      <c r="B1122" s="535"/>
    </row>
    <row r="1123" spans="1:2">
      <c r="A1123" s="535"/>
      <c r="B1123" s="535"/>
    </row>
    <row r="1124" spans="1:2">
      <c r="A1124" s="535"/>
      <c r="B1124" s="535"/>
    </row>
    <row r="1125" spans="1:2">
      <c r="A1125" s="535"/>
      <c r="B1125" s="535"/>
    </row>
    <row r="1126" spans="1:2">
      <c r="A1126" s="535"/>
      <c r="B1126" s="535"/>
    </row>
    <row r="1127" spans="1:2">
      <c r="A1127" s="535"/>
      <c r="B1127" s="535"/>
    </row>
    <row r="1128" spans="1:2">
      <c r="A1128" s="535"/>
      <c r="B1128" s="535"/>
    </row>
    <row r="1129" spans="1:2">
      <c r="A1129" s="535"/>
      <c r="B1129" s="535"/>
    </row>
    <row r="1130" spans="1:2">
      <c r="A1130" s="535"/>
      <c r="B1130" s="535"/>
    </row>
    <row r="1131" spans="1:2">
      <c r="A1131" s="535"/>
      <c r="B1131" s="535"/>
    </row>
    <row r="1132" spans="1:2">
      <c r="A1132" s="535"/>
      <c r="B1132" s="535"/>
    </row>
    <row r="1133" spans="1:2">
      <c r="A1133" s="535"/>
      <c r="B1133" s="535"/>
    </row>
    <row r="1134" spans="1:2">
      <c r="A1134" s="535"/>
      <c r="B1134" s="535"/>
    </row>
    <row r="1135" spans="1:2">
      <c r="A1135" s="535"/>
      <c r="B1135" s="535"/>
    </row>
    <row r="1136" spans="1:2">
      <c r="A1136" s="535"/>
      <c r="B1136" s="535"/>
    </row>
    <row r="1137" spans="1:2">
      <c r="A1137" s="535"/>
      <c r="B1137" s="535"/>
    </row>
    <row r="1138" spans="1:2">
      <c r="A1138" s="535"/>
      <c r="B1138" s="535"/>
    </row>
    <row r="1139" spans="1:2">
      <c r="A1139" s="535"/>
      <c r="B1139" s="535"/>
    </row>
    <row r="1140" spans="1:2">
      <c r="A1140" s="535"/>
      <c r="B1140" s="535"/>
    </row>
    <row r="1141" spans="1:2">
      <c r="A1141" s="535"/>
      <c r="B1141" s="535"/>
    </row>
    <row r="1142" spans="1:2">
      <c r="A1142" s="535"/>
      <c r="B1142" s="535"/>
    </row>
    <row r="1143" spans="1:2">
      <c r="A1143" s="535"/>
      <c r="B1143" s="535"/>
    </row>
    <row r="1144" spans="1:2">
      <c r="A1144" s="535"/>
      <c r="B1144" s="535"/>
    </row>
    <row r="1145" spans="1:2">
      <c r="A1145" s="535"/>
      <c r="B1145" s="535"/>
    </row>
    <row r="1146" spans="1:2">
      <c r="A1146" s="535"/>
      <c r="B1146" s="535"/>
    </row>
    <row r="1147" spans="1:2">
      <c r="A1147" s="535"/>
      <c r="B1147" s="535"/>
    </row>
    <row r="1148" spans="1:2">
      <c r="A1148" s="535"/>
      <c r="B1148" s="535"/>
    </row>
    <row r="1149" spans="1:2">
      <c r="A1149" s="535"/>
      <c r="B1149" s="535"/>
    </row>
    <row r="1150" spans="1:2">
      <c r="A1150" s="535"/>
      <c r="B1150" s="535"/>
    </row>
    <row r="1151" spans="1:2">
      <c r="A1151" s="535"/>
      <c r="B1151" s="535"/>
    </row>
    <row r="1152" spans="1:2">
      <c r="A1152" s="535"/>
      <c r="B1152" s="535"/>
    </row>
    <row r="1153" spans="1:2">
      <c r="A1153" s="535"/>
      <c r="B1153" s="535"/>
    </row>
    <row r="1154" spans="1:2">
      <c r="A1154" s="535"/>
      <c r="B1154" s="535"/>
    </row>
    <row r="1155" spans="1:2">
      <c r="A1155" s="535"/>
      <c r="B1155" s="535"/>
    </row>
    <row r="1156" spans="1:2">
      <c r="A1156" s="535"/>
      <c r="B1156" s="535"/>
    </row>
    <row r="1157" spans="1:2">
      <c r="A1157" s="535"/>
      <c r="B1157" s="535"/>
    </row>
    <row r="1158" spans="1:2">
      <c r="A1158" s="535"/>
      <c r="B1158" s="535"/>
    </row>
    <row r="1159" spans="1:2">
      <c r="A1159" s="535"/>
      <c r="B1159" s="535"/>
    </row>
    <row r="1160" spans="1:2">
      <c r="A1160" s="535"/>
      <c r="B1160" s="535"/>
    </row>
    <row r="1161" spans="1:2">
      <c r="A1161" s="535"/>
      <c r="B1161" s="535"/>
    </row>
    <row r="1162" spans="1:2">
      <c r="A1162" s="535"/>
      <c r="B1162" s="535"/>
    </row>
    <row r="1163" spans="1:2">
      <c r="A1163" s="535"/>
      <c r="B1163" s="535"/>
    </row>
    <row r="1164" spans="1:2">
      <c r="A1164" s="535"/>
      <c r="B1164" s="535"/>
    </row>
    <row r="1165" spans="1:2">
      <c r="A1165" s="535"/>
      <c r="B1165" s="535"/>
    </row>
    <row r="1166" spans="1:2">
      <c r="A1166" s="535"/>
      <c r="B1166" s="535"/>
    </row>
    <row r="1167" spans="1:2">
      <c r="A1167" s="535"/>
      <c r="B1167" s="535"/>
    </row>
    <row r="1168" spans="1:2">
      <c r="A1168" s="535"/>
      <c r="B1168" s="535"/>
    </row>
    <row r="1169" spans="1:2">
      <c r="A1169" s="535"/>
      <c r="B1169" s="535"/>
    </row>
    <row r="1170" spans="1:2">
      <c r="A1170" s="535"/>
      <c r="B1170" s="535"/>
    </row>
    <row r="1171" spans="1:2">
      <c r="A1171" s="535"/>
      <c r="B1171" s="535"/>
    </row>
    <row r="1172" spans="1:2">
      <c r="A1172" s="535"/>
      <c r="B1172" s="535"/>
    </row>
    <row r="1173" spans="1:2">
      <c r="A1173" s="535"/>
      <c r="B1173" s="535"/>
    </row>
    <row r="1174" spans="1:2">
      <c r="A1174" s="535"/>
      <c r="B1174" s="535"/>
    </row>
    <row r="1175" spans="1:2">
      <c r="A1175" s="535"/>
      <c r="B1175" s="535"/>
    </row>
    <row r="1176" spans="1:2">
      <c r="A1176" s="535"/>
      <c r="B1176" s="535"/>
    </row>
    <row r="1177" spans="1:2">
      <c r="A1177" s="535"/>
      <c r="B1177" s="535"/>
    </row>
    <row r="1178" spans="1:2">
      <c r="A1178" s="535"/>
      <c r="B1178" s="535"/>
    </row>
    <row r="1179" spans="1:2">
      <c r="A1179" s="535"/>
      <c r="B1179" s="535"/>
    </row>
    <row r="1180" spans="1:2">
      <c r="A1180" s="535"/>
      <c r="B1180" s="535"/>
    </row>
    <row r="1181" spans="1:2">
      <c r="A1181" s="535"/>
      <c r="B1181" s="535"/>
    </row>
    <row r="1182" spans="1:2">
      <c r="A1182" s="535"/>
      <c r="B1182" s="535"/>
    </row>
    <row r="1183" spans="1:2">
      <c r="A1183" s="535"/>
      <c r="B1183" s="535"/>
    </row>
    <row r="1184" spans="1:2">
      <c r="A1184" s="535"/>
      <c r="B1184" s="535"/>
    </row>
    <row r="1185" spans="1:2">
      <c r="A1185" s="535"/>
      <c r="B1185" s="535"/>
    </row>
    <row r="1186" spans="1:2">
      <c r="A1186" s="535"/>
      <c r="B1186" s="535"/>
    </row>
    <row r="1187" spans="1:2">
      <c r="A1187" s="535"/>
      <c r="B1187" s="535"/>
    </row>
    <row r="1188" spans="1:2">
      <c r="A1188" s="535"/>
      <c r="B1188" s="535"/>
    </row>
    <row r="1189" spans="1:2">
      <c r="A1189" s="535"/>
      <c r="B1189" s="535"/>
    </row>
    <row r="1190" spans="1:2">
      <c r="A1190" s="535"/>
      <c r="B1190" s="535"/>
    </row>
    <row r="1191" spans="1:2">
      <c r="A1191" s="535"/>
      <c r="B1191" s="535"/>
    </row>
    <row r="1192" spans="1:2">
      <c r="A1192" s="535"/>
      <c r="B1192" s="535"/>
    </row>
    <row r="1193" spans="1:2">
      <c r="A1193" s="535"/>
      <c r="B1193" s="535"/>
    </row>
    <row r="1194" spans="1:2">
      <c r="A1194" s="535"/>
      <c r="B1194" s="535"/>
    </row>
    <row r="1195" spans="1:2">
      <c r="A1195" s="535"/>
      <c r="B1195" s="535"/>
    </row>
    <row r="1196" spans="1:2">
      <c r="A1196" s="535"/>
      <c r="B1196" s="535"/>
    </row>
    <row r="1197" spans="1:2">
      <c r="A1197" s="535"/>
      <c r="B1197" s="535"/>
    </row>
    <row r="1198" spans="1:2">
      <c r="A1198" s="535"/>
      <c r="B1198" s="535"/>
    </row>
    <row r="1199" spans="1:2">
      <c r="A1199" s="535"/>
      <c r="B1199" s="535"/>
    </row>
    <row r="1200" spans="1:2">
      <c r="A1200" s="535"/>
      <c r="B1200" s="535"/>
    </row>
    <row r="1201" spans="1:2">
      <c r="A1201" s="535"/>
      <c r="B1201" s="535"/>
    </row>
    <row r="1202" spans="1:2">
      <c r="A1202" s="535"/>
      <c r="B1202" s="535"/>
    </row>
    <row r="1203" spans="1:2">
      <c r="A1203" s="535"/>
      <c r="B1203" s="535"/>
    </row>
    <row r="1204" spans="1:2">
      <c r="A1204" s="535"/>
      <c r="B1204" s="535"/>
    </row>
    <row r="1205" spans="1:2">
      <c r="A1205" s="535"/>
      <c r="B1205" s="535"/>
    </row>
    <row r="1206" spans="1:2">
      <c r="A1206" s="535"/>
      <c r="B1206" s="535"/>
    </row>
    <row r="1207" spans="1:2">
      <c r="A1207" s="535"/>
      <c r="B1207" s="535"/>
    </row>
    <row r="1208" spans="1:2">
      <c r="A1208" s="535"/>
      <c r="B1208" s="535"/>
    </row>
    <row r="1209" spans="1:2">
      <c r="A1209" s="535"/>
      <c r="B1209" s="535"/>
    </row>
    <row r="1210" spans="1:2">
      <c r="A1210" s="535"/>
      <c r="B1210" s="535"/>
    </row>
    <row r="1211" spans="1:2">
      <c r="A1211" s="535"/>
      <c r="B1211" s="535"/>
    </row>
    <row r="1212" spans="1:2">
      <c r="A1212" s="535"/>
      <c r="B1212" s="535"/>
    </row>
    <row r="1213" spans="1:2">
      <c r="A1213" s="535"/>
      <c r="B1213" s="535"/>
    </row>
    <row r="1214" spans="1:2">
      <c r="A1214" s="535"/>
      <c r="B1214" s="535"/>
    </row>
    <row r="1215" spans="1:2">
      <c r="A1215" s="535"/>
      <c r="B1215" s="535"/>
    </row>
    <row r="1216" spans="1:2">
      <c r="A1216" s="535"/>
      <c r="B1216" s="535"/>
    </row>
    <row r="1217" spans="1:2">
      <c r="A1217" s="535"/>
      <c r="B1217" s="535"/>
    </row>
    <row r="1218" spans="1:2">
      <c r="A1218" s="535"/>
      <c r="B1218" s="535"/>
    </row>
    <row r="1219" spans="1:2">
      <c r="A1219" s="535"/>
      <c r="B1219" s="535"/>
    </row>
    <row r="1220" spans="1:2">
      <c r="A1220" s="535"/>
      <c r="B1220" s="535"/>
    </row>
    <row r="1221" spans="1:2">
      <c r="A1221" s="535"/>
      <c r="B1221" s="535"/>
    </row>
    <row r="1222" spans="1:2">
      <c r="A1222" s="535"/>
      <c r="B1222" s="535"/>
    </row>
    <row r="1223" spans="1:2">
      <c r="A1223" s="535"/>
      <c r="B1223" s="535"/>
    </row>
    <row r="1224" spans="1:2">
      <c r="A1224" s="535"/>
      <c r="B1224" s="535"/>
    </row>
    <row r="1225" spans="1:2">
      <c r="A1225" s="535"/>
      <c r="B1225" s="535"/>
    </row>
    <row r="1226" spans="1:2">
      <c r="A1226" s="535"/>
      <c r="B1226" s="535"/>
    </row>
    <row r="1227" spans="1:2">
      <c r="A1227" s="535"/>
      <c r="B1227" s="535"/>
    </row>
    <row r="1228" spans="1:2">
      <c r="A1228" s="535"/>
      <c r="B1228" s="535"/>
    </row>
    <row r="1229" spans="1:2">
      <c r="A1229" s="535"/>
      <c r="B1229" s="535"/>
    </row>
    <row r="1230" spans="1:2">
      <c r="A1230" s="535"/>
      <c r="B1230" s="535"/>
    </row>
    <row r="1231" spans="1:2">
      <c r="A1231" s="535"/>
      <c r="B1231" s="535"/>
    </row>
    <row r="1232" spans="1:2">
      <c r="A1232" s="535"/>
      <c r="B1232" s="535"/>
    </row>
    <row r="1233" spans="1:2">
      <c r="A1233" s="535"/>
      <c r="B1233" s="535"/>
    </row>
    <row r="1234" spans="1:2">
      <c r="A1234" s="535"/>
      <c r="B1234" s="535"/>
    </row>
    <row r="1235" spans="1:2">
      <c r="A1235" s="535"/>
      <c r="B1235" s="535"/>
    </row>
    <row r="1236" spans="1:2">
      <c r="A1236" s="535"/>
      <c r="B1236" s="535"/>
    </row>
    <row r="1237" spans="1:2">
      <c r="A1237" s="535"/>
      <c r="B1237" s="535"/>
    </row>
    <row r="1238" spans="1:2">
      <c r="A1238" s="535"/>
      <c r="B1238" s="535"/>
    </row>
    <row r="1239" spans="1:2">
      <c r="A1239" s="535"/>
      <c r="B1239" s="535"/>
    </row>
    <row r="1240" spans="1:2">
      <c r="A1240" s="535"/>
      <c r="B1240" s="535"/>
    </row>
    <row r="1241" spans="1:2">
      <c r="A1241" s="535"/>
      <c r="B1241" s="535"/>
    </row>
    <row r="1242" spans="1:2">
      <c r="A1242" s="535"/>
      <c r="B1242" s="535"/>
    </row>
    <row r="1243" spans="1:2">
      <c r="A1243" s="535"/>
      <c r="B1243" s="535"/>
    </row>
    <row r="1244" spans="1:2">
      <c r="A1244" s="535"/>
      <c r="B1244" s="535"/>
    </row>
    <row r="1245" spans="1:2">
      <c r="A1245" s="535"/>
      <c r="B1245" s="535"/>
    </row>
    <row r="1246" spans="1:2">
      <c r="A1246" s="535"/>
      <c r="B1246" s="535"/>
    </row>
    <row r="1247" spans="1:2">
      <c r="A1247" s="535"/>
      <c r="B1247" s="535"/>
    </row>
    <row r="1248" spans="1:2">
      <c r="A1248" s="535"/>
      <c r="B1248" s="535"/>
    </row>
    <row r="1249" spans="1:2">
      <c r="A1249" s="535"/>
      <c r="B1249" s="535"/>
    </row>
    <row r="1250" spans="1:2">
      <c r="A1250" s="535"/>
      <c r="B1250" s="535"/>
    </row>
    <row r="1251" spans="1:2">
      <c r="A1251" s="535"/>
      <c r="B1251" s="535"/>
    </row>
    <row r="1252" spans="1:2">
      <c r="A1252" s="535"/>
      <c r="B1252" s="535"/>
    </row>
    <row r="1253" spans="1:2">
      <c r="A1253" s="535"/>
      <c r="B1253" s="535"/>
    </row>
    <row r="1254" spans="1:2">
      <c r="A1254" s="535"/>
      <c r="B1254" s="535"/>
    </row>
    <row r="1255" spans="1:2">
      <c r="A1255" s="535"/>
      <c r="B1255" s="535"/>
    </row>
    <row r="1256" spans="1:2">
      <c r="A1256" s="535"/>
      <c r="B1256" s="535"/>
    </row>
    <row r="1257" spans="1:2">
      <c r="A1257" s="535"/>
      <c r="B1257" s="535"/>
    </row>
    <row r="1258" spans="1:2">
      <c r="A1258" s="535"/>
      <c r="B1258" s="535"/>
    </row>
    <row r="1259" spans="1:2">
      <c r="A1259" s="535"/>
      <c r="B1259" s="535"/>
    </row>
    <row r="1260" spans="1:2">
      <c r="A1260" s="535"/>
      <c r="B1260" s="535"/>
    </row>
    <row r="1261" spans="1:2">
      <c r="A1261" s="535"/>
      <c r="B1261" s="535"/>
    </row>
    <row r="1262" spans="1:2">
      <c r="A1262" s="535"/>
      <c r="B1262" s="535"/>
    </row>
    <row r="1263" spans="1:2">
      <c r="A1263" s="535"/>
      <c r="B1263" s="535"/>
    </row>
    <row r="1264" spans="1:2">
      <c r="A1264" s="535"/>
      <c r="B1264" s="535"/>
    </row>
    <row r="1265" spans="1:2">
      <c r="A1265" s="535"/>
      <c r="B1265" s="535"/>
    </row>
    <row r="1266" spans="1:2">
      <c r="A1266" s="535"/>
      <c r="B1266" s="535"/>
    </row>
    <row r="1267" spans="1:2">
      <c r="A1267" s="535"/>
      <c r="B1267" s="535"/>
    </row>
    <row r="1268" spans="1:2">
      <c r="A1268" s="535"/>
      <c r="B1268" s="535"/>
    </row>
    <row r="1269" spans="1:2">
      <c r="A1269" s="535"/>
      <c r="B1269" s="535"/>
    </row>
    <row r="1270" spans="1:2">
      <c r="A1270" s="535"/>
      <c r="B1270" s="535"/>
    </row>
    <row r="1271" spans="1:2">
      <c r="A1271" s="535"/>
      <c r="B1271" s="535"/>
    </row>
    <row r="1272" spans="1:2">
      <c r="A1272" s="535"/>
      <c r="B1272" s="535"/>
    </row>
    <row r="1273" spans="1:2">
      <c r="A1273" s="535"/>
      <c r="B1273" s="535"/>
    </row>
    <row r="1274" spans="1:2">
      <c r="A1274" s="535"/>
      <c r="B1274" s="535"/>
    </row>
    <row r="1275" spans="1:2">
      <c r="A1275" s="535"/>
      <c r="B1275" s="535"/>
    </row>
    <row r="1276" spans="1:2">
      <c r="A1276" s="535"/>
      <c r="B1276" s="535"/>
    </row>
    <row r="1277" spans="1:2">
      <c r="A1277" s="535"/>
      <c r="B1277" s="535"/>
    </row>
    <row r="1278" spans="1:2">
      <c r="A1278" s="535"/>
      <c r="B1278" s="535"/>
    </row>
    <row r="1279" spans="1:2">
      <c r="A1279" s="535"/>
      <c r="B1279" s="535"/>
    </row>
    <row r="1280" spans="1:2">
      <c r="A1280" s="535"/>
      <c r="B1280" s="535"/>
    </row>
    <row r="1281" spans="1:2">
      <c r="A1281" s="535"/>
      <c r="B1281" s="535"/>
    </row>
    <row r="1282" spans="1:2">
      <c r="A1282" s="535"/>
      <c r="B1282" s="535"/>
    </row>
    <row r="1283" spans="1:2">
      <c r="A1283" s="535"/>
      <c r="B1283" s="535"/>
    </row>
    <row r="1284" spans="1:2">
      <c r="A1284" s="535"/>
      <c r="B1284" s="535"/>
    </row>
    <row r="1285" spans="1:2">
      <c r="A1285" s="535"/>
      <c r="B1285" s="535"/>
    </row>
    <row r="1286" spans="1:2">
      <c r="A1286" s="535"/>
      <c r="B1286" s="535"/>
    </row>
    <row r="1287" spans="1:2">
      <c r="A1287" s="535"/>
      <c r="B1287" s="535"/>
    </row>
    <row r="1288" spans="1:2">
      <c r="A1288" s="535"/>
      <c r="B1288" s="535"/>
    </row>
    <row r="1289" spans="1:2">
      <c r="A1289" s="535"/>
      <c r="B1289" s="535"/>
    </row>
    <row r="1290" spans="1:2">
      <c r="A1290" s="535"/>
      <c r="B1290" s="535"/>
    </row>
    <row r="1291" spans="1:2">
      <c r="A1291" s="535"/>
      <c r="B1291" s="535"/>
    </row>
    <row r="1292" spans="1:2">
      <c r="A1292" s="535"/>
      <c r="B1292" s="535"/>
    </row>
    <row r="1293" spans="1:2">
      <c r="A1293" s="535"/>
      <c r="B1293" s="535"/>
    </row>
    <row r="1294" spans="1:2">
      <c r="A1294" s="535"/>
      <c r="B1294" s="535"/>
    </row>
    <row r="1295" spans="1:2">
      <c r="A1295" s="535"/>
      <c r="B1295" s="535"/>
    </row>
    <row r="1296" spans="1:2">
      <c r="A1296" s="535"/>
      <c r="B1296" s="535"/>
    </row>
    <row r="1297" spans="1:2">
      <c r="A1297" s="535"/>
      <c r="B1297" s="535"/>
    </row>
    <row r="1298" spans="1:2">
      <c r="A1298" s="535"/>
      <c r="B1298" s="535"/>
    </row>
    <row r="1299" spans="1:2">
      <c r="A1299" s="535"/>
      <c r="B1299" s="535"/>
    </row>
    <row r="1300" spans="1:2">
      <c r="A1300" s="535"/>
      <c r="B1300" s="535"/>
    </row>
    <row r="1301" spans="1:2">
      <c r="A1301" s="535"/>
      <c r="B1301" s="535"/>
    </row>
    <row r="1302" spans="1:2">
      <c r="A1302" s="535"/>
      <c r="B1302" s="535"/>
    </row>
    <row r="1303" spans="1:2">
      <c r="A1303" s="535"/>
      <c r="B1303" s="535"/>
    </row>
    <row r="1304" spans="1:2">
      <c r="A1304" s="535"/>
      <c r="B1304" s="535"/>
    </row>
    <row r="1305" spans="1:2">
      <c r="A1305" s="535"/>
      <c r="B1305" s="535"/>
    </row>
    <row r="1306" spans="1:2">
      <c r="A1306" s="535"/>
      <c r="B1306" s="535"/>
    </row>
    <row r="1307" spans="1:2">
      <c r="A1307" s="535"/>
      <c r="B1307" s="535"/>
    </row>
    <row r="1308" spans="1:2">
      <c r="A1308" s="535"/>
      <c r="B1308" s="535"/>
    </row>
    <row r="1309" spans="1:2">
      <c r="A1309" s="535"/>
      <c r="B1309" s="535"/>
    </row>
    <row r="1310" spans="1:2">
      <c r="A1310" s="535"/>
      <c r="B1310" s="535"/>
    </row>
    <row r="1311" spans="1:2">
      <c r="A1311" s="535"/>
      <c r="B1311" s="535"/>
    </row>
    <row r="1312" spans="1:2">
      <c r="A1312" s="535"/>
      <c r="B1312" s="535"/>
    </row>
    <row r="1313" spans="1:2">
      <c r="A1313" s="535"/>
      <c r="B1313" s="535"/>
    </row>
    <row r="1314" spans="1:2">
      <c r="A1314" s="535"/>
      <c r="B1314" s="535"/>
    </row>
    <row r="1315" spans="1:2">
      <c r="A1315" s="535"/>
      <c r="B1315" s="535"/>
    </row>
    <row r="1316" spans="1:2">
      <c r="A1316" s="535"/>
      <c r="B1316" s="535"/>
    </row>
    <row r="1317" spans="1:2">
      <c r="A1317" s="535"/>
      <c r="B1317" s="535"/>
    </row>
    <row r="1318" spans="1:2">
      <c r="A1318" s="535"/>
      <c r="B1318" s="535"/>
    </row>
    <row r="1319" spans="1:2">
      <c r="A1319" s="535"/>
      <c r="B1319" s="535"/>
    </row>
    <row r="1320" spans="1:2">
      <c r="A1320" s="535"/>
      <c r="B1320" s="535"/>
    </row>
    <row r="1321" spans="1:2">
      <c r="A1321" s="535"/>
      <c r="B1321" s="535"/>
    </row>
    <row r="1322" spans="1:2">
      <c r="A1322" s="535"/>
      <c r="B1322" s="535"/>
    </row>
    <row r="1323" spans="1:2">
      <c r="A1323" s="535"/>
      <c r="B1323" s="535"/>
    </row>
    <row r="1324" spans="1:2">
      <c r="A1324" s="535"/>
      <c r="B1324" s="535"/>
    </row>
    <row r="1325" spans="1:2">
      <c r="A1325" s="535"/>
      <c r="B1325" s="535"/>
    </row>
    <row r="1326" spans="1:2">
      <c r="A1326" s="535"/>
      <c r="B1326" s="535"/>
    </row>
    <row r="1327" spans="1:2">
      <c r="A1327" s="535"/>
      <c r="B1327" s="535"/>
    </row>
    <row r="1328" spans="1:2">
      <c r="A1328" s="535"/>
      <c r="B1328" s="535"/>
    </row>
    <row r="1329" spans="1:2">
      <c r="A1329" s="535"/>
      <c r="B1329" s="535"/>
    </row>
    <row r="1330" spans="1:2">
      <c r="A1330" s="535"/>
      <c r="B1330" s="535"/>
    </row>
    <row r="1331" spans="1:2">
      <c r="A1331" s="535"/>
      <c r="B1331" s="535"/>
    </row>
    <row r="1332" spans="1:2">
      <c r="A1332" s="535"/>
      <c r="B1332" s="535"/>
    </row>
    <row r="1333" spans="1:2">
      <c r="A1333" s="535"/>
      <c r="B1333" s="535"/>
    </row>
    <row r="1334" spans="1:2">
      <c r="A1334" s="535"/>
      <c r="B1334" s="535"/>
    </row>
    <row r="1335" spans="1:2">
      <c r="A1335" s="535"/>
      <c r="B1335" s="535"/>
    </row>
    <row r="1336" spans="1:2">
      <c r="A1336" s="535"/>
      <c r="B1336" s="535"/>
    </row>
    <row r="1337" spans="1:2">
      <c r="A1337" s="535"/>
      <c r="B1337" s="535"/>
    </row>
    <row r="1338" spans="1:2">
      <c r="A1338" s="535"/>
      <c r="B1338" s="535"/>
    </row>
    <row r="1339" spans="1:2">
      <c r="A1339" s="535"/>
      <c r="B1339" s="535"/>
    </row>
    <row r="1340" spans="1:2">
      <c r="A1340" s="535"/>
      <c r="B1340" s="535"/>
    </row>
    <row r="1341" spans="1:2">
      <c r="A1341" s="535"/>
      <c r="B1341" s="535"/>
    </row>
    <row r="1342" spans="1:2">
      <c r="A1342" s="535"/>
      <c r="B1342" s="535"/>
    </row>
    <row r="1343" spans="1:2">
      <c r="A1343" s="535"/>
      <c r="B1343" s="535"/>
    </row>
    <row r="1344" spans="1:2">
      <c r="A1344" s="535"/>
      <c r="B1344" s="535"/>
    </row>
    <row r="1345" spans="1:2">
      <c r="A1345" s="535"/>
      <c r="B1345" s="535"/>
    </row>
    <row r="1346" spans="1:2">
      <c r="A1346" s="535"/>
      <c r="B1346" s="535"/>
    </row>
    <row r="1347" spans="1:2">
      <c r="A1347" s="535"/>
      <c r="B1347" s="535"/>
    </row>
    <row r="1348" spans="1:2">
      <c r="A1348" s="535"/>
      <c r="B1348" s="535"/>
    </row>
    <row r="1349" spans="1:2">
      <c r="A1349" s="535"/>
      <c r="B1349" s="535"/>
    </row>
    <row r="1350" spans="1:2">
      <c r="A1350" s="535"/>
      <c r="B1350" s="535"/>
    </row>
    <row r="1351" spans="1:2">
      <c r="A1351" s="535"/>
      <c r="B1351" s="535"/>
    </row>
    <row r="1352" spans="1:2">
      <c r="A1352" s="535"/>
      <c r="B1352" s="535"/>
    </row>
    <row r="1353" spans="1:2">
      <c r="A1353" s="535"/>
      <c r="B1353" s="535"/>
    </row>
    <row r="1354" spans="1:2">
      <c r="A1354" s="535"/>
      <c r="B1354" s="535"/>
    </row>
    <row r="1355" spans="1:2">
      <c r="A1355" s="535"/>
      <c r="B1355" s="535"/>
    </row>
    <row r="1356" spans="1:2">
      <c r="A1356" s="535"/>
      <c r="B1356" s="535"/>
    </row>
    <row r="1357" spans="1:2">
      <c r="A1357" s="535"/>
      <c r="B1357" s="535"/>
    </row>
    <row r="1358" spans="1:2">
      <c r="A1358" s="535"/>
      <c r="B1358" s="535"/>
    </row>
    <row r="1359" spans="1:2">
      <c r="A1359" s="535"/>
      <c r="B1359" s="535"/>
    </row>
    <row r="1360" spans="1:2">
      <c r="A1360" s="535"/>
      <c r="B1360" s="535"/>
    </row>
    <row r="1361" spans="1:2">
      <c r="A1361" s="535"/>
      <c r="B1361" s="535"/>
    </row>
    <row r="1362" spans="1:2">
      <c r="A1362" s="535"/>
      <c r="B1362" s="535"/>
    </row>
    <row r="1363" spans="1:2">
      <c r="A1363" s="535"/>
      <c r="B1363" s="535"/>
    </row>
    <row r="1364" spans="1:2">
      <c r="A1364" s="535"/>
      <c r="B1364" s="535"/>
    </row>
    <row r="1365" spans="1:2">
      <c r="A1365" s="535"/>
      <c r="B1365" s="535"/>
    </row>
    <row r="1366" spans="1:2">
      <c r="A1366" s="535"/>
      <c r="B1366" s="535"/>
    </row>
    <row r="1367" spans="1:2">
      <c r="A1367" s="535"/>
      <c r="B1367" s="535"/>
    </row>
    <row r="1368" spans="1:2">
      <c r="A1368" s="535"/>
      <c r="B1368" s="535"/>
    </row>
    <row r="1369" spans="1:2">
      <c r="A1369" s="535"/>
      <c r="B1369" s="535"/>
    </row>
    <row r="1370" spans="1:2">
      <c r="A1370" s="535"/>
      <c r="B1370" s="535"/>
    </row>
    <row r="1371" spans="1:2">
      <c r="A1371" s="535"/>
      <c r="B1371" s="535"/>
    </row>
    <row r="1372" spans="1:2">
      <c r="A1372" s="535"/>
      <c r="B1372" s="535"/>
    </row>
    <row r="1373" spans="1:2">
      <c r="A1373" s="535"/>
      <c r="B1373" s="535"/>
    </row>
    <row r="1374" spans="1:2">
      <c r="A1374" s="535"/>
      <c r="B1374" s="535"/>
    </row>
    <row r="1375" spans="1:2">
      <c r="A1375" s="535"/>
      <c r="B1375" s="535"/>
    </row>
    <row r="1376" spans="1:2">
      <c r="A1376" s="535"/>
      <c r="B1376" s="535"/>
    </row>
    <row r="1377" spans="1:2">
      <c r="A1377" s="535"/>
      <c r="B1377" s="535"/>
    </row>
    <row r="1378" spans="1:2">
      <c r="A1378" s="535"/>
      <c r="B1378" s="535"/>
    </row>
    <row r="1379" spans="1:2">
      <c r="A1379" s="535"/>
      <c r="B1379" s="535"/>
    </row>
    <row r="1380" spans="1:2">
      <c r="A1380" s="535"/>
      <c r="B1380" s="535"/>
    </row>
    <row r="1381" spans="1:2">
      <c r="A1381" s="535"/>
      <c r="B1381" s="535"/>
    </row>
    <row r="1382" spans="1:2">
      <c r="A1382" s="535"/>
      <c r="B1382" s="535"/>
    </row>
    <row r="1383" spans="1:2">
      <c r="A1383" s="535"/>
      <c r="B1383" s="535"/>
    </row>
    <row r="1384" spans="1:2">
      <c r="A1384" s="535"/>
      <c r="B1384" s="535"/>
    </row>
    <row r="1385" spans="1:2">
      <c r="A1385" s="535"/>
      <c r="B1385" s="535"/>
    </row>
    <row r="1386" spans="1:2">
      <c r="A1386" s="535"/>
      <c r="B1386" s="535"/>
    </row>
    <row r="1387" spans="1:2">
      <c r="A1387" s="535"/>
      <c r="B1387" s="535"/>
    </row>
    <row r="1388" spans="1:2">
      <c r="A1388" s="535"/>
      <c r="B1388" s="535"/>
    </row>
    <row r="1389" spans="1:2">
      <c r="A1389" s="535"/>
      <c r="B1389" s="535"/>
    </row>
    <row r="1390" spans="1:2">
      <c r="A1390" s="535"/>
      <c r="B1390" s="535"/>
    </row>
    <row r="1391" spans="1:2">
      <c r="A1391" s="535"/>
      <c r="B1391" s="535"/>
    </row>
    <row r="1392" spans="1:2">
      <c r="A1392" s="535"/>
      <c r="B1392" s="535"/>
    </row>
    <row r="1393" spans="1:2">
      <c r="A1393" s="535"/>
      <c r="B1393" s="535"/>
    </row>
    <row r="1394" spans="1:2">
      <c r="A1394" s="535"/>
      <c r="B1394" s="535"/>
    </row>
    <row r="1395" spans="1:2">
      <c r="A1395" s="535"/>
      <c r="B1395" s="535"/>
    </row>
    <row r="1396" spans="1:2">
      <c r="A1396" s="535"/>
      <c r="B1396" s="535"/>
    </row>
    <row r="1397" spans="1:2">
      <c r="A1397" s="535"/>
      <c r="B1397" s="535"/>
    </row>
    <row r="1398" spans="1:2">
      <c r="A1398" s="535"/>
      <c r="B1398" s="535"/>
    </row>
    <row r="1399" spans="1:2">
      <c r="A1399" s="535"/>
      <c r="B1399" s="535"/>
    </row>
    <row r="1400" spans="1:2">
      <c r="A1400" s="535"/>
      <c r="B1400" s="535"/>
    </row>
    <row r="1401" spans="1:2">
      <c r="A1401" s="535"/>
      <c r="B1401" s="535"/>
    </row>
    <row r="1402" spans="1:2">
      <c r="A1402" s="535"/>
      <c r="B1402" s="535"/>
    </row>
    <row r="1403" spans="1:2">
      <c r="A1403" s="535"/>
      <c r="B1403" s="535"/>
    </row>
    <row r="1404" spans="1:2">
      <c r="A1404" s="535"/>
      <c r="B1404" s="535"/>
    </row>
    <row r="1405" spans="1:2">
      <c r="A1405" s="535"/>
      <c r="B1405" s="535"/>
    </row>
    <row r="1406" spans="1:2">
      <c r="A1406" s="535"/>
      <c r="B1406" s="535"/>
    </row>
    <row r="1407" spans="1:2">
      <c r="A1407" s="535"/>
      <c r="B1407" s="535"/>
    </row>
    <row r="1408" spans="1:2">
      <c r="A1408" s="535"/>
      <c r="B1408" s="535"/>
    </row>
    <row r="1409" spans="1:2">
      <c r="A1409" s="535"/>
      <c r="B1409" s="535"/>
    </row>
    <row r="1410" spans="1:2">
      <c r="A1410" s="535"/>
      <c r="B1410" s="535"/>
    </row>
    <row r="1411" spans="1:2">
      <c r="A1411" s="535"/>
      <c r="B1411" s="535"/>
    </row>
    <row r="1412" spans="1:2">
      <c r="A1412" s="535"/>
      <c r="B1412" s="535"/>
    </row>
    <row r="1413" spans="1:2">
      <c r="A1413" s="535"/>
      <c r="B1413" s="535"/>
    </row>
    <row r="1414" spans="1:2">
      <c r="A1414" s="535"/>
      <c r="B1414" s="535"/>
    </row>
    <row r="1415" spans="1:2">
      <c r="A1415" s="535"/>
      <c r="B1415" s="535"/>
    </row>
    <row r="1416" spans="1:2">
      <c r="A1416" s="535"/>
      <c r="B1416" s="535"/>
    </row>
    <row r="1417" spans="1:2">
      <c r="A1417" s="535"/>
      <c r="B1417" s="535"/>
    </row>
    <row r="1418" spans="1:2">
      <c r="A1418" s="535"/>
      <c r="B1418" s="535"/>
    </row>
    <row r="1419" spans="1:2">
      <c r="A1419" s="535"/>
      <c r="B1419" s="535"/>
    </row>
    <row r="1420" spans="1:2">
      <c r="A1420" s="535"/>
      <c r="B1420" s="535"/>
    </row>
    <row r="1421" spans="1:2">
      <c r="A1421" s="535"/>
      <c r="B1421" s="535"/>
    </row>
    <row r="1422" spans="1:2">
      <c r="A1422" s="535"/>
      <c r="B1422" s="535"/>
    </row>
    <row r="1423" spans="1:2">
      <c r="A1423" s="535"/>
      <c r="B1423" s="535"/>
    </row>
    <row r="1424" spans="1:2">
      <c r="A1424" s="535"/>
      <c r="B1424" s="535"/>
    </row>
    <row r="1425" spans="1:2">
      <c r="A1425" s="535"/>
      <c r="B1425" s="535"/>
    </row>
    <row r="1426" spans="1:2">
      <c r="A1426" s="535"/>
      <c r="B1426" s="535"/>
    </row>
    <row r="1427" spans="1:2">
      <c r="A1427" s="535"/>
      <c r="B1427" s="535"/>
    </row>
    <row r="1428" spans="1:2">
      <c r="A1428" s="535"/>
      <c r="B1428" s="535"/>
    </row>
    <row r="1429" spans="1:2">
      <c r="A1429" s="535"/>
      <c r="B1429" s="535"/>
    </row>
    <row r="1430" spans="1:2">
      <c r="A1430" s="535"/>
      <c r="B1430" s="535"/>
    </row>
    <row r="1431" spans="1:2">
      <c r="A1431" s="535"/>
      <c r="B1431" s="535"/>
    </row>
    <row r="1432" spans="1:2">
      <c r="A1432" s="535"/>
      <c r="B1432" s="535"/>
    </row>
    <row r="1433" spans="1:2">
      <c r="A1433" s="535"/>
      <c r="B1433" s="535"/>
    </row>
    <row r="1434" spans="1:2">
      <c r="A1434" s="535"/>
      <c r="B1434" s="535"/>
    </row>
    <row r="1435" spans="1:2">
      <c r="A1435" s="535"/>
      <c r="B1435" s="535"/>
    </row>
    <row r="1436" spans="1:2">
      <c r="A1436" s="535"/>
      <c r="B1436" s="535"/>
    </row>
    <row r="1437" spans="1:2">
      <c r="A1437" s="535"/>
      <c r="B1437" s="535"/>
    </row>
    <row r="1438" spans="1:2">
      <c r="A1438" s="535"/>
      <c r="B1438" s="535"/>
    </row>
    <row r="1439" spans="1:2">
      <c r="A1439" s="535"/>
      <c r="B1439" s="535"/>
    </row>
    <row r="1440" spans="1:2">
      <c r="A1440" s="535"/>
      <c r="B1440" s="535"/>
    </row>
    <row r="1441" spans="1:2">
      <c r="A1441" s="535"/>
      <c r="B1441" s="535"/>
    </row>
    <row r="1442" spans="1:2">
      <c r="A1442" s="535"/>
      <c r="B1442" s="535"/>
    </row>
    <row r="1443" spans="1:2">
      <c r="A1443" s="535"/>
      <c r="B1443" s="535"/>
    </row>
    <row r="1444" spans="1:2">
      <c r="A1444" s="535"/>
      <c r="B1444" s="535"/>
    </row>
    <row r="1445" spans="1:2">
      <c r="A1445" s="535"/>
      <c r="B1445" s="535"/>
    </row>
    <row r="1446" spans="1:2">
      <c r="A1446" s="535"/>
      <c r="B1446" s="535"/>
    </row>
    <row r="1447" spans="1:2">
      <c r="A1447" s="535"/>
      <c r="B1447" s="535"/>
    </row>
    <row r="1448" spans="1:2">
      <c r="A1448" s="535"/>
      <c r="B1448" s="535"/>
    </row>
    <row r="1449" spans="1:2">
      <c r="A1449" s="535"/>
      <c r="B1449" s="535"/>
    </row>
    <row r="1450" spans="1:2">
      <c r="A1450" s="535"/>
      <c r="B1450" s="535"/>
    </row>
    <row r="1451" spans="1:2">
      <c r="A1451" s="535"/>
      <c r="B1451" s="535"/>
    </row>
    <row r="1452" spans="1:2">
      <c r="A1452" s="535"/>
      <c r="B1452" s="535"/>
    </row>
    <row r="1453" spans="1:2">
      <c r="A1453" s="535"/>
      <c r="B1453" s="535"/>
    </row>
    <row r="1454" spans="1:2">
      <c r="A1454" s="535"/>
      <c r="B1454" s="535"/>
    </row>
    <row r="1455" spans="1:2">
      <c r="A1455" s="535"/>
      <c r="B1455" s="535"/>
    </row>
    <row r="1456" spans="1:2">
      <c r="A1456" s="535"/>
      <c r="B1456" s="535"/>
    </row>
    <row r="1457" spans="1:2">
      <c r="A1457" s="535"/>
      <c r="B1457" s="535"/>
    </row>
    <row r="1458" spans="1:2">
      <c r="A1458" s="535"/>
      <c r="B1458" s="535"/>
    </row>
    <row r="1459" spans="1:2">
      <c r="A1459" s="535"/>
      <c r="B1459" s="535"/>
    </row>
    <row r="1460" spans="1:2">
      <c r="A1460" s="535"/>
      <c r="B1460" s="535"/>
    </row>
    <row r="1461" spans="1:2">
      <c r="A1461" s="535"/>
      <c r="B1461" s="535"/>
    </row>
    <row r="1462" spans="1:2">
      <c r="A1462" s="535"/>
      <c r="B1462" s="535"/>
    </row>
    <row r="1463" spans="1:2">
      <c r="A1463" s="535"/>
      <c r="B1463" s="535"/>
    </row>
    <row r="1464" spans="1:2">
      <c r="A1464" s="535"/>
      <c r="B1464" s="535"/>
    </row>
    <row r="1465" spans="1:2">
      <c r="A1465" s="535"/>
      <c r="B1465" s="535"/>
    </row>
    <row r="1466" spans="1:2">
      <c r="A1466" s="535"/>
      <c r="B1466" s="535"/>
    </row>
    <row r="1467" spans="1:2">
      <c r="A1467" s="535"/>
      <c r="B1467" s="535"/>
    </row>
    <row r="1468" spans="1:2">
      <c r="A1468" s="535"/>
      <c r="B1468" s="535"/>
    </row>
    <row r="1469" spans="1:2">
      <c r="A1469" s="535"/>
      <c r="B1469" s="535"/>
    </row>
    <row r="1470" spans="1:2">
      <c r="A1470" s="535"/>
      <c r="B1470" s="535"/>
    </row>
    <row r="1471" spans="1:2">
      <c r="A1471" s="535"/>
      <c r="B1471" s="535"/>
    </row>
    <row r="1472" spans="1:2">
      <c r="A1472" s="535"/>
      <c r="B1472" s="535"/>
    </row>
    <row r="1473" spans="1:2">
      <c r="A1473" s="535"/>
      <c r="B1473" s="535"/>
    </row>
    <row r="1474" spans="1:2">
      <c r="A1474" s="535"/>
      <c r="B1474" s="535"/>
    </row>
    <row r="1475" spans="1:2">
      <c r="A1475" s="535"/>
      <c r="B1475" s="535"/>
    </row>
    <row r="1476" spans="1:2">
      <c r="A1476" s="535"/>
      <c r="B1476" s="535"/>
    </row>
    <row r="1477" spans="1:2">
      <c r="A1477" s="535"/>
      <c r="B1477" s="535"/>
    </row>
    <row r="1478" spans="1:2">
      <c r="A1478" s="535"/>
      <c r="B1478" s="535"/>
    </row>
    <row r="1479" spans="1:2">
      <c r="A1479" s="535"/>
      <c r="B1479" s="535"/>
    </row>
    <row r="1480" spans="1:2">
      <c r="A1480" s="535"/>
      <c r="B1480" s="535"/>
    </row>
    <row r="1481" spans="1:2">
      <c r="A1481" s="535"/>
      <c r="B1481" s="535"/>
    </row>
    <row r="1482" spans="1:2">
      <c r="A1482" s="535"/>
      <c r="B1482" s="535"/>
    </row>
    <row r="1483" spans="1:2">
      <c r="A1483" s="535"/>
      <c r="B1483" s="535"/>
    </row>
    <row r="1484" spans="1:2">
      <c r="A1484" s="535"/>
      <c r="B1484" s="535"/>
    </row>
    <row r="1485" spans="1:2">
      <c r="A1485" s="535"/>
      <c r="B1485" s="535"/>
    </row>
    <row r="1486" spans="1:2">
      <c r="A1486" s="535"/>
      <c r="B1486" s="535"/>
    </row>
    <row r="1487" spans="1:2">
      <c r="A1487" s="535"/>
      <c r="B1487" s="535"/>
    </row>
    <row r="1488" spans="1:2">
      <c r="A1488" s="535"/>
      <c r="B1488" s="535"/>
    </row>
    <row r="1489" spans="1:2">
      <c r="A1489" s="535"/>
      <c r="B1489" s="535"/>
    </row>
    <row r="1490" spans="1:2">
      <c r="A1490" s="535"/>
      <c r="B1490" s="535"/>
    </row>
    <row r="1491" spans="1:2">
      <c r="A1491" s="535"/>
      <c r="B1491" s="535"/>
    </row>
    <row r="1492" spans="1:2">
      <c r="A1492" s="535"/>
      <c r="B1492" s="535"/>
    </row>
    <row r="1493" spans="1:2">
      <c r="A1493" s="535"/>
      <c r="B1493" s="535"/>
    </row>
    <row r="1494" spans="1:2">
      <c r="A1494" s="535"/>
      <c r="B1494" s="535"/>
    </row>
    <row r="1495" spans="1:2">
      <c r="A1495" s="535"/>
      <c r="B1495" s="535"/>
    </row>
    <row r="1496" spans="1:2">
      <c r="A1496" s="535"/>
      <c r="B1496" s="535"/>
    </row>
    <row r="1497" spans="1:2">
      <c r="A1497" s="535"/>
      <c r="B1497" s="535"/>
    </row>
    <row r="1498" spans="1:2">
      <c r="A1498" s="535"/>
      <c r="B1498" s="535"/>
    </row>
    <row r="1499" spans="1:2">
      <c r="A1499" s="535"/>
      <c r="B1499" s="535"/>
    </row>
    <row r="1500" spans="1:2">
      <c r="A1500" s="535"/>
      <c r="B1500" s="535"/>
    </row>
    <row r="1501" spans="1:2">
      <c r="A1501" s="535"/>
      <c r="B1501" s="535"/>
    </row>
    <row r="1502" spans="1:2">
      <c r="A1502" s="535"/>
      <c r="B1502" s="535"/>
    </row>
    <row r="1503" spans="1:2">
      <c r="A1503" s="535"/>
      <c r="B1503" s="535"/>
    </row>
    <row r="1504" spans="1:2">
      <c r="A1504" s="535"/>
      <c r="B1504" s="535"/>
    </row>
    <row r="1505" spans="1:2">
      <c r="A1505" s="535"/>
      <c r="B1505" s="535"/>
    </row>
    <row r="1506" spans="1:2">
      <c r="A1506" s="535"/>
      <c r="B1506" s="535"/>
    </row>
    <row r="1507" spans="1:2">
      <c r="A1507" s="535"/>
      <c r="B1507" s="535"/>
    </row>
    <row r="1508" spans="1:2">
      <c r="A1508" s="535"/>
      <c r="B1508" s="535"/>
    </row>
    <row r="1509" spans="1:2">
      <c r="A1509" s="535"/>
      <c r="B1509" s="535"/>
    </row>
    <row r="1510" spans="1:2">
      <c r="A1510" s="535"/>
      <c r="B1510" s="535"/>
    </row>
    <row r="1511" spans="1:2">
      <c r="A1511" s="535"/>
      <c r="B1511" s="535"/>
    </row>
    <row r="1512" spans="1:2">
      <c r="A1512" s="535"/>
      <c r="B1512" s="535"/>
    </row>
    <row r="1513" spans="1:2">
      <c r="A1513" s="535"/>
      <c r="B1513" s="535"/>
    </row>
    <row r="1514" spans="1:2">
      <c r="A1514" s="535"/>
      <c r="B1514" s="535"/>
    </row>
    <row r="1515" spans="1:2">
      <c r="A1515" s="535"/>
      <c r="B1515" s="535"/>
    </row>
    <row r="1516" spans="1:2">
      <c r="A1516" s="535"/>
      <c r="B1516" s="535"/>
    </row>
    <row r="1517" spans="1:2">
      <c r="A1517" s="535"/>
      <c r="B1517" s="535"/>
    </row>
    <row r="1518" spans="1:2">
      <c r="A1518" s="535"/>
      <c r="B1518" s="535"/>
    </row>
    <row r="1519" spans="1:2">
      <c r="A1519" s="535"/>
      <c r="B1519" s="535"/>
    </row>
    <row r="1520" spans="1:2">
      <c r="A1520" s="535"/>
      <c r="B1520" s="535"/>
    </row>
    <row r="1521" spans="1:2">
      <c r="A1521" s="535"/>
      <c r="B1521" s="535"/>
    </row>
    <row r="1522" spans="1:2">
      <c r="A1522" s="535"/>
      <c r="B1522" s="535"/>
    </row>
    <row r="1523" spans="1:2">
      <c r="A1523" s="535"/>
      <c r="B1523" s="535"/>
    </row>
    <row r="1524" spans="1:2">
      <c r="A1524" s="535"/>
      <c r="B1524" s="535"/>
    </row>
    <row r="1525" spans="1:2">
      <c r="A1525" s="535"/>
      <c r="B1525" s="535"/>
    </row>
    <row r="1526" spans="1:2">
      <c r="A1526" s="535"/>
      <c r="B1526" s="535"/>
    </row>
    <row r="1527" spans="1:2">
      <c r="A1527" s="535"/>
      <c r="B1527" s="535"/>
    </row>
    <row r="1528" spans="1:2">
      <c r="A1528" s="535"/>
      <c r="B1528" s="535"/>
    </row>
    <row r="1529" spans="1:2">
      <c r="A1529" s="535"/>
      <c r="B1529" s="535"/>
    </row>
    <row r="1530" spans="1:2">
      <c r="A1530" s="535"/>
      <c r="B1530" s="535"/>
    </row>
    <row r="1531" spans="1:2">
      <c r="A1531" s="535"/>
      <c r="B1531" s="535"/>
    </row>
    <row r="1532" spans="1:2">
      <c r="A1532" s="535"/>
      <c r="B1532" s="535"/>
    </row>
    <row r="1533" spans="1:2">
      <c r="A1533" s="535"/>
      <c r="B1533" s="535"/>
    </row>
    <row r="1534" spans="1:2">
      <c r="A1534" s="535"/>
      <c r="B1534" s="535"/>
    </row>
    <row r="1535" spans="1:2">
      <c r="A1535" s="535"/>
      <c r="B1535" s="535"/>
    </row>
    <row r="1536" spans="1:2">
      <c r="A1536" s="535"/>
      <c r="B1536" s="535"/>
    </row>
    <row r="1537" spans="1:2">
      <c r="A1537" s="535"/>
      <c r="B1537" s="535"/>
    </row>
    <row r="1538" spans="1:2">
      <c r="A1538" s="535"/>
      <c r="B1538" s="535"/>
    </row>
    <row r="1539" spans="1:2">
      <c r="A1539" s="535"/>
      <c r="B1539" s="535"/>
    </row>
    <row r="1540" spans="1:2">
      <c r="A1540" s="535"/>
      <c r="B1540" s="535"/>
    </row>
    <row r="1541" spans="1:2">
      <c r="A1541" s="535"/>
      <c r="B1541" s="535"/>
    </row>
    <row r="1542" spans="1:2">
      <c r="A1542" s="535"/>
      <c r="B1542" s="535"/>
    </row>
    <row r="1543" spans="1:2">
      <c r="A1543" s="535"/>
      <c r="B1543" s="535"/>
    </row>
    <row r="1544" spans="1:2">
      <c r="A1544" s="535"/>
      <c r="B1544" s="535"/>
    </row>
    <row r="1545" spans="1:2">
      <c r="A1545" s="535"/>
      <c r="B1545" s="535"/>
    </row>
    <row r="1546" spans="1:2">
      <c r="A1546" s="535"/>
      <c r="B1546" s="535"/>
    </row>
    <row r="1547" spans="1:2">
      <c r="A1547" s="535"/>
      <c r="B1547" s="535"/>
    </row>
    <row r="1548" spans="1:2">
      <c r="A1548" s="535"/>
      <c r="B1548" s="535"/>
    </row>
    <row r="1549" spans="1:2">
      <c r="A1549" s="535"/>
      <c r="B1549" s="535"/>
    </row>
    <row r="1550" spans="1:2">
      <c r="A1550" s="535"/>
      <c r="B1550" s="535"/>
    </row>
    <row r="1551" spans="1:2">
      <c r="A1551" s="535"/>
      <c r="B1551" s="535"/>
    </row>
    <row r="1552" spans="1:2">
      <c r="A1552" s="535"/>
      <c r="B1552" s="535"/>
    </row>
    <row r="1553" spans="1:2">
      <c r="A1553" s="535"/>
      <c r="B1553" s="535"/>
    </row>
    <row r="1554" spans="1:2">
      <c r="A1554" s="535"/>
      <c r="B1554" s="535"/>
    </row>
    <row r="1555" spans="1:2">
      <c r="A1555" s="535"/>
      <c r="B1555" s="535"/>
    </row>
    <row r="1556" spans="1:2">
      <c r="A1556" s="535"/>
      <c r="B1556" s="535"/>
    </row>
    <row r="1557" spans="1:2">
      <c r="A1557" s="535"/>
      <c r="B1557" s="535"/>
    </row>
    <row r="1558" spans="1:2">
      <c r="A1558" s="535"/>
      <c r="B1558" s="535"/>
    </row>
    <row r="1559" spans="1:2">
      <c r="A1559" s="535"/>
      <c r="B1559" s="535"/>
    </row>
    <row r="1560" spans="1:2">
      <c r="A1560" s="535"/>
      <c r="B1560" s="535"/>
    </row>
    <row r="1561" spans="1:2">
      <c r="A1561" s="535"/>
      <c r="B1561" s="535"/>
    </row>
    <row r="1562" spans="1:2">
      <c r="A1562" s="535"/>
      <c r="B1562" s="535"/>
    </row>
    <row r="1563" spans="1:2">
      <c r="A1563" s="535"/>
      <c r="B1563" s="535"/>
    </row>
    <row r="1564" spans="1:2">
      <c r="A1564" s="535"/>
      <c r="B1564" s="535"/>
    </row>
    <row r="1565" spans="1:2">
      <c r="A1565" s="535"/>
      <c r="B1565" s="535"/>
    </row>
    <row r="1566" spans="1:2">
      <c r="A1566" s="535"/>
      <c r="B1566" s="535"/>
    </row>
    <row r="1567" spans="1:2">
      <c r="A1567" s="535"/>
      <c r="B1567" s="535"/>
    </row>
    <row r="1568" spans="1:2">
      <c r="A1568" s="535"/>
      <c r="B1568" s="535"/>
    </row>
    <row r="1569" spans="1:2">
      <c r="A1569" s="535"/>
      <c r="B1569" s="535"/>
    </row>
    <row r="1570" spans="1:2">
      <c r="A1570" s="535"/>
      <c r="B1570" s="535"/>
    </row>
    <row r="1571" spans="1:2">
      <c r="A1571" s="535"/>
      <c r="B1571" s="535"/>
    </row>
    <row r="1572" spans="1:2">
      <c r="A1572" s="535"/>
      <c r="B1572" s="535"/>
    </row>
    <row r="1573" spans="1:2">
      <c r="A1573" s="535"/>
      <c r="B1573" s="535"/>
    </row>
    <row r="1574" spans="1:2">
      <c r="A1574" s="535"/>
      <c r="B1574" s="535"/>
    </row>
    <row r="1575" spans="1:2">
      <c r="A1575" s="535"/>
      <c r="B1575" s="535"/>
    </row>
    <row r="1576" spans="1:2">
      <c r="A1576" s="535"/>
      <c r="B1576" s="535"/>
    </row>
    <row r="1577" spans="1:2">
      <c r="A1577" s="535"/>
      <c r="B1577" s="535"/>
    </row>
    <row r="1578" spans="1:2">
      <c r="A1578" s="535"/>
      <c r="B1578" s="535"/>
    </row>
    <row r="1579" spans="1:2">
      <c r="A1579" s="535"/>
      <c r="B1579" s="535"/>
    </row>
    <row r="1580" spans="1:2">
      <c r="A1580" s="535"/>
      <c r="B1580" s="535"/>
    </row>
    <row r="1581" spans="1:2">
      <c r="A1581" s="535"/>
      <c r="B1581" s="535"/>
    </row>
    <row r="1582" spans="1:2">
      <c r="A1582" s="535"/>
      <c r="B1582" s="535"/>
    </row>
    <row r="1583" spans="1:2">
      <c r="A1583" s="535"/>
      <c r="B1583" s="535"/>
    </row>
    <row r="1584" spans="1:2">
      <c r="A1584" s="535"/>
      <c r="B1584" s="535"/>
    </row>
    <row r="1585" spans="1:2">
      <c r="A1585" s="535"/>
      <c r="B1585" s="535"/>
    </row>
    <row r="1586" spans="1:2">
      <c r="A1586" s="535"/>
      <c r="B1586" s="535"/>
    </row>
    <row r="1587" spans="1:2">
      <c r="A1587" s="535"/>
      <c r="B1587" s="535"/>
    </row>
    <row r="1588" spans="1:2">
      <c r="A1588" s="535"/>
      <c r="B1588" s="535"/>
    </row>
    <row r="1589" spans="1:2">
      <c r="A1589" s="535"/>
      <c r="B1589" s="535"/>
    </row>
    <row r="1590" spans="1:2">
      <c r="A1590" s="535"/>
      <c r="B1590" s="535"/>
    </row>
    <row r="1591" spans="1:2">
      <c r="A1591" s="535"/>
      <c r="B1591" s="535"/>
    </row>
    <row r="1592" spans="1:2">
      <c r="A1592" s="535"/>
      <c r="B1592" s="535"/>
    </row>
    <row r="1593" spans="1:2">
      <c r="A1593" s="535"/>
      <c r="B1593" s="535"/>
    </row>
    <row r="1594" spans="1:2">
      <c r="A1594" s="535"/>
      <c r="B1594" s="535"/>
    </row>
    <row r="1595" spans="1:2">
      <c r="A1595" s="535"/>
      <c r="B1595" s="535"/>
    </row>
    <row r="1596" spans="1:2">
      <c r="A1596" s="535"/>
      <c r="B1596" s="535"/>
    </row>
    <row r="1597" spans="1:2">
      <c r="A1597" s="535"/>
      <c r="B1597" s="535"/>
    </row>
    <row r="1598" spans="1:2">
      <c r="A1598" s="535"/>
      <c r="B1598" s="535"/>
    </row>
    <row r="1599" spans="1:2">
      <c r="A1599" s="535"/>
      <c r="B1599" s="535"/>
    </row>
    <row r="1600" spans="1:2">
      <c r="A1600" s="535"/>
      <c r="B1600" s="535"/>
    </row>
    <row r="1601" spans="1:2">
      <c r="A1601" s="535"/>
      <c r="B1601" s="535"/>
    </row>
    <row r="1602" spans="1:2">
      <c r="A1602" s="535"/>
      <c r="B1602" s="535"/>
    </row>
    <row r="1603" spans="1:2">
      <c r="A1603" s="535"/>
      <c r="B1603" s="535"/>
    </row>
    <row r="1604" spans="1:2">
      <c r="A1604" s="535"/>
      <c r="B1604" s="535"/>
    </row>
    <row r="1605" spans="1:2">
      <c r="A1605" s="535"/>
      <c r="B1605" s="535"/>
    </row>
    <row r="1606" spans="1:2">
      <c r="A1606" s="535"/>
      <c r="B1606" s="535"/>
    </row>
    <row r="1607" spans="1:2">
      <c r="A1607" s="535"/>
      <c r="B1607" s="535"/>
    </row>
    <row r="1608" spans="1:2">
      <c r="A1608" s="535"/>
      <c r="B1608" s="535"/>
    </row>
    <row r="1609" spans="1:2">
      <c r="A1609" s="535"/>
      <c r="B1609" s="535"/>
    </row>
    <row r="1610" spans="1:2">
      <c r="A1610" s="535"/>
      <c r="B1610" s="535"/>
    </row>
    <row r="1611" spans="1:2">
      <c r="A1611" s="535"/>
      <c r="B1611" s="535"/>
    </row>
    <row r="1612" spans="1:2">
      <c r="A1612" s="535"/>
      <c r="B1612" s="535"/>
    </row>
    <row r="1613" spans="1:2">
      <c r="A1613" s="535"/>
      <c r="B1613" s="535"/>
    </row>
    <row r="1614" spans="1:2">
      <c r="A1614" s="535"/>
      <c r="B1614" s="535"/>
    </row>
    <row r="1615" spans="1:2">
      <c r="A1615" s="535"/>
      <c r="B1615" s="535"/>
    </row>
    <row r="1616" spans="1:2">
      <c r="A1616" s="535"/>
      <c r="B1616" s="535"/>
    </row>
    <row r="1617" spans="1:2">
      <c r="A1617" s="535"/>
      <c r="B1617" s="535"/>
    </row>
    <row r="1618" spans="1:2">
      <c r="A1618" s="535"/>
      <c r="B1618" s="535"/>
    </row>
    <row r="1619" spans="1:2">
      <c r="A1619" s="535"/>
      <c r="B1619" s="535"/>
    </row>
    <row r="1620" spans="1:2">
      <c r="A1620" s="535"/>
      <c r="B1620" s="535"/>
    </row>
    <row r="1621" spans="1:2">
      <c r="A1621" s="535"/>
      <c r="B1621" s="535"/>
    </row>
    <row r="1622" spans="1:2">
      <c r="A1622" s="535"/>
      <c r="B1622" s="535"/>
    </row>
    <row r="1623" spans="1:2">
      <c r="A1623" s="535"/>
      <c r="B1623" s="535"/>
    </row>
    <row r="1624" spans="1:2">
      <c r="A1624" s="535"/>
      <c r="B1624" s="535"/>
    </row>
    <row r="1625" spans="1:2">
      <c r="A1625" s="535"/>
      <c r="B1625" s="535"/>
    </row>
    <row r="1626" spans="1:2">
      <c r="A1626" s="535"/>
      <c r="B1626" s="535"/>
    </row>
    <row r="1627" spans="1:2">
      <c r="A1627" s="535"/>
      <c r="B1627" s="535"/>
    </row>
    <row r="1628" spans="1:2">
      <c r="A1628" s="535"/>
      <c r="B1628" s="535"/>
    </row>
    <row r="1629" spans="1:2">
      <c r="A1629" s="535"/>
      <c r="B1629" s="535"/>
    </row>
    <row r="1630" spans="1:2">
      <c r="A1630" s="535"/>
      <c r="B1630" s="535"/>
    </row>
    <row r="1631" spans="1:2">
      <c r="A1631" s="535"/>
      <c r="B1631" s="535"/>
    </row>
    <row r="1632" spans="1:2">
      <c r="A1632" s="535"/>
      <c r="B1632" s="535"/>
    </row>
    <row r="1633" spans="1:2">
      <c r="A1633" s="535"/>
      <c r="B1633" s="535"/>
    </row>
    <row r="1634" spans="1:2">
      <c r="A1634" s="535"/>
      <c r="B1634" s="535"/>
    </row>
    <row r="1635" spans="1:2">
      <c r="A1635" s="535"/>
      <c r="B1635" s="535"/>
    </row>
    <row r="1636" spans="1:2">
      <c r="A1636" s="535"/>
      <c r="B1636" s="535"/>
    </row>
    <row r="1637" spans="1:2">
      <c r="A1637" s="535"/>
      <c r="B1637" s="535"/>
    </row>
    <row r="1638" spans="1:2">
      <c r="A1638" s="535"/>
      <c r="B1638" s="535"/>
    </row>
    <row r="1639" spans="1:2">
      <c r="A1639" s="535"/>
      <c r="B1639" s="535"/>
    </row>
    <row r="1640" spans="1:2">
      <c r="A1640" s="535"/>
      <c r="B1640" s="535"/>
    </row>
    <row r="1641" spans="1:2">
      <c r="A1641" s="535"/>
      <c r="B1641" s="535"/>
    </row>
    <row r="1642" spans="1:2">
      <c r="A1642" s="535"/>
      <c r="B1642" s="535"/>
    </row>
    <row r="1643" spans="1:2">
      <c r="A1643" s="535"/>
      <c r="B1643" s="535"/>
    </row>
    <row r="1644" spans="1:2">
      <c r="A1644" s="535"/>
      <c r="B1644" s="535"/>
    </row>
    <row r="1645" spans="1:2">
      <c r="A1645" s="535"/>
      <c r="B1645" s="535"/>
    </row>
    <row r="1646" spans="1:2">
      <c r="A1646" s="535"/>
      <c r="B1646" s="535"/>
    </row>
    <row r="1647" spans="1:2">
      <c r="A1647" s="535"/>
      <c r="B1647" s="535"/>
    </row>
    <row r="1648" spans="1:2">
      <c r="A1648" s="535"/>
      <c r="B1648" s="535"/>
    </row>
    <row r="1649" spans="1:2">
      <c r="A1649" s="535"/>
      <c r="B1649" s="535"/>
    </row>
    <row r="1650" spans="1:2">
      <c r="A1650" s="535"/>
      <c r="B1650" s="535"/>
    </row>
    <row r="1651" spans="1:2">
      <c r="A1651" s="535"/>
      <c r="B1651" s="535"/>
    </row>
    <row r="1652" spans="1:2">
      <c r="A1652" s="535"/>
      <c r="B1652" s="535"/>
    </row>
    <row r="1653" spans="1:2">
      <c r="A1653" s="535"/>
      <c r="B1653" s="535"/>
    </row>
    <row r="1654" spans="1:2">
      <c r="A1654" s="535"/>
      <c r="B1654" s="535"/>
    </row>
    <row r="1655" spans="1:2">
      <c r="A1655" s="535"/>
      <c r="B1655" s="535"/>
    </row>
    <row r="1656" spans="1:2">
      <c r="A1656" s="535"/>
      <c r="B1656" s="535"/>
    </row>
    <row r="1657" spans="1:2">
      <c r="A1657" s="535"/>
      <c r="B1657" s="535"/>
    </row>
    <row r="1658" spans="1:2">
      <c r="A1658" s="535"/>
      <c r="B1658" s="535"/>
    </row>
    <row r="1659" spans="1:2">
      <c r="A1659" s="535"/>
      <c r="B1659" s="535"/>
    </row>
    <row r="1660" spans="1:2">
      <c r="A1660" s="535"/>
      <c r="B1660" s="535"/>
    </row>
    <row r="1661" spans="1:2">
      <c r="A1661" s="535"/>
      <c r="B1661" s="535"/>
    </row>
    <row r="1662" spans="1:2">
      <c r="A1662" s="535"/>
      <c r="B1662" s="535"/>
    </row>
    <row r="1663" spans="1:2">
      <c r="A1663" s="535"/>
      <c r="B1663" s="535"/>
    </row>
    <row r="1664" spans="1:2">
      <c r="A1664" s="535"/>
      <c r="B1664" s="535"/>
    </row>
    <row r="1665" spans="1:2">
      <c r="A1665" s="535"/>
      <c r="B1665" s="535"/>
    </row>
    <row r="1666" spans="1:2">
      <c r="A1666" s="535"/>
      <c r="B1666" s="535"/>
    </row>
    <row r="1667" spans="1:2">
      <c r="A1667" s="535"/>
      <c r="B1667" s="535"/>
    </row>
    <row r="1668" spans="1:2">
      <c r="A1668" s="535"/>
      <c r="B1668" s="535"/>
    </row>
    <row r="1669" spans="1:2">
      <c r="A1669" s="535"/>
      <c r="B1669" s="535"/>
    </row>
    <row r="1670" spans="1:2">
      <c r="A1670" s="535"/>
      <c r="B1670" s="535"/>
    </row>
    <row r="1671" spans="1:2">
      <c r="A1671" s="535"/>
      <c r="B1671" s="535"/>
    </row>
    <row r="1672" spans="1:2">
      <c r="A1672" s="535"/>
      <c r="B1672" s="535"/>
    </row>
    <row r="1673" spans="1:2">
      <c r="A1673" s="535"/>
      <c r="B1673" s="535"/>
    </row>
    <row r="1674" spans="1:2">
      <c r="A1674" s="535"/>
      <c r="B1674" s="535"/>
    </row>
    <row r="1675" spans="1:2">
      <c r="A1675" s="535"/>
      <c r="B1675" s="535"/>
    </row>
    <row r="1676" spans="1:2">
      <c r="A1676" s="535"/>
      <c r="B1676" s="535"/>
    </row>
    <row r="1677" spans="1:2">
      <c r="A1677" s="535"/>
      <c r="B1677" s="535"/>
    </row>
    <row r="1678" spans="1:2">
      <c r="A1678" s="535"/>
      <c r="B1678" s="535"/>
    </row>
    <row r="1679" spans="1:2">
      <c r="A1679" s="535"/>
      <c r="B1679" s="535"/>
    </row>
    <row r="1680" spans="1:2">
      <c r="A1680" s="535"/>
      <c r="B1680" s="535"/>
    </row>
    <row r="1681" spans="1:2">
      <c r="A1681" s="535"/>
      <c r="B1681" s="535"/>
    </row>
    <row r="1682" spans="1:2">
      <c r="A1682" s="535"/>
      <c r="B1682" s="535"/>
    </row>
    <row r="1683" spans="1:2">
      <c r="A1683" s="535"/>
      <c r="B1683" s="535"/>
    </row>
    <row r="1684" spans="1:2">
      <c r="A1684" s="535"/>
      <c r="B1684" s="535"/>
    </row>
    <row r="1685" spans="1:2">
      <c r="A1685" s="535"/>
      <c r="B1685" s="535"/>
    </row>
    <row r="1686" spans="1:2">
      <c r="A1686" s="535"/>
      <c r="B1686" s="535"/>
    </row>
    <row r="1687" spans="1:2">
      <c r="A1687" s="535"/>
      <c r="B1687" s="535"/>
    </row>
    <row r="1688" spans="1:2">
      <c r="A1688" s="535"/>
      <c r="B1688" s="535"/>
    </row>
    <row r="1689" spans="1:2">
      <c r="A1689" s="535"/>
      <c r="B1689" s="535"/>
    </row>
    <row r="1690" spans="1:2">
      <c r="A1690" s="535"/>
      <c r="B1690" s="535"/>
    </row>
    <row r="1691" spans="1:2">
      <c r="A1691" s="535"/>
      <c r="B1691" s="535"/>
    </row>
    <row r="1692" spans="1:2">
      <c r="A1692" s="535"/>
      <c r="B1692" s="535"/>
    </row>
    <row r="1693" spans="1:2">
      <c r="A1693" s="535"/>
      <c r="B1693" s="535"/>
    </row>
    <row r="1694" spans="1:2">
      <c r="A1694" s="535"/>
      <c r="B1694" s="535"/>
    </row>
    <row r="1695" spans="1:2">
      <c r="A1695" s="535"/>
      <c r="B1695" s="535"/>
    </row>
    <row r="1696" spans="1:2">
      <c r="A1696" s="535"/>
      <c r="B1696" s="535"/>
    </row>
    <row r="1697" spans="1:2">
      <c r="A1697" s="535"/>
      <c r="B1697" s="535"/>
    </row>
    <row r="1698" spans="1:2">
      <c r="A1698" s="535"/>
      <c r="B1698" s="535"/>
    </row>
    <row r="1699" spans="1:2">
      <c r="A1699" s="535"/>
      <c r="B1699" s="535"/>
    </row>
    <row r="1700" spans="1:2">
      <c r="A1700" s="535"/>
      <c r="B1700" s="535"/>
    </row>
    <row r="1701" spans="1:2">
      <c r="A1701" s="535"/>
      <c r="B1701" s="535"/>
    </row>
    <row r="1702" spans="1:2">
      <c r="A1702" s="535"/>
      <c r="B1702" s="535"/>
    </row>
    <row r="1703" spans="1:2">
      <c r="A1703" s="535"/>
      <c r="B1703" s="535"/>
    </row>
    <row r="1704" spans="1:2">
      <c r="A1704" s="535"/>
      <c r="B1704" s="535"/>
    </row>
    <row r="1705" spans="1:2">
      <c r="A1705" s="535"/>
      <c r="B1705" s="535"/>
    </row>
    <row r="1706" spans="1:2">
      <c r="A1706" s="535"/>
      <c r="B1706" s="535"/>
    </row>
    <row r="1707" spans="1:2">
      <c r="A1707" s="535"/>
      <c r="B1707" s="535"/>
    </row>
    <row r="1708" spans="1:2">
      <c r="A1708" s="535"/>
      <c r="B1708" s="535"/>
    </row>
    <row r="1709" spans="1:2">
      <c r="A1709" s="535"/>
      <c r="B1709" s="535"/>
    </row>
    <row r="1710" spans="1:2">
      <c r="A1710" s="535"/>
      <c r="B1710" s="535"/>
    </row>
    <row r="1711" spans="1:2">
      <c r="A1711" s="535"/>
      <c r="B1711" s="535"/>
    </row>
    <row r="1712" spans="1:2">
      <c r="A1712" s="535"/>
      <c r="B1712" s="535"/>
    </row>
    <row r="1713" spans="1:2">
      <c r="A1713" s="535"/>
      <c r="B1713" s="535"/>
    </row>
    <row r="1714" spans="1:2">
      <c r="A1714" s="535"/>
      <c r="B1714" s="535"/>
    </row>
    <row r="1715" spans="1:2">
      <c r="A1715" s="535"/>
      <c r="B1715" s="535"/>
    </row>
    <row r="1716" spans="1:2">
      <c r="A1716" s="535"/>
      <c r="B1716" s="535"/>
    </row>
    <row r="1717" spans="1:2">
      <c r="A1717" s="535"/>
      <c r="B1717" s="535"/>
    </row>
    <row r="1718" spans="1:2">
      <c r="A1718" s="535"/>
      <c r="B1718" s="535"/>
    </row>
    <row r="1719" spans="1:2">
      <c r="A1719" s="535"/>
      <c r="B1719" s="535"/>
    </row>
    <row r="1720" spans="1:2">
      <c r="A1720" s="535"/>
      <c r="B1720" s="535"/>
    </row>
    <row r="1721" spans="1:2">
      <c r="A1721" s="535"/>
      <c r="B1721" s="535"/>
    </row>
    <row r="1722" spans="1:2">
      <c r="A1722" s="535"/>
      <c r="B1722" s="535"/>
    </row>
    <row r="1723" spans="1:2">
      <c r="A1723" s="535"/>
      <c r="B1723" s="535"/>
    </row>
    <row r="1724" spans="1:2">
      <c r="A1724" s="535"/>
      <c r="B1724" s="535"/>
    </row>
    <row r="1725" spans="1:2">
      <c r="A1725" s="535"/>
      <c r="B1725" s="535"/>
    </row>
    <row r="1726" spans="1:2">
      <c r="A1726" s="535"/>
      <c r="B1726" s="535"/>
    </row>
    <row r="1727" spans="1:2">
      <c r="A1727" s="535"/>
      <c r="B1727" s="535"/>
    </row>
    <row r="1728" spans="1:2">
      <c r="A1728" s="535"/>
      <c r="B1728" s="535"/>
    </row>
    <row r="1729" spans="1:2">
      <c r="A1729" s="535"/>
      <c r="B1729" s="535"/>
    </row>
    <row r="1730" spans="1:2">
      <c r="A1730" s="535"/>
      <c r="B1730" s="535"/>
    </row>
    <row r="1731" spans="1:2">
      <c r="A1731" s="535"/>
      <c r="B1731" s="535"/>
    </row>
    <row r="1732" spans="1:2">
      <c r="A1732" s="535"/>
      <c r="B1732" s="535"/>
    </row>
    <row r="1733" spans="1:2">
      <c r="A1733" s="535"/>
      <c r="B1733" s="535"/>
    </row>
    <row r="1734" spans="1:2">
      <c r="A1734" s="535"/>
      <c r="B1734" s="535"/>
    </row>
    <row r="1735" spans="1:2">
      <c r="A1735" s="535"/>
      <c r="B1735" s="535"/>
    </row>
    <row r="1736" spans="1:2">
      <c r="A1736" s="535"/>
      <c r="B1736" s="535"/>
    </row>
    <row r="1737" spans="1:2">
      <c r="A1737" s="535"/>
      <c r="B1737" s="535"/>
    </row>
    <row r="1738" spans="1:2">
      <c r="A1738" s="535"/>
      <c r="B1738" s="535"/>
    </row>
    <row r="1739" spans="1:2">
      <c r="A1739" s="535"/>
      <c r="B1739" s="535"/>
    </row>
    <row r="1740" spans="1:2">
      <c r="A1740" s="535"/>
      <c r="B1740" s="535"/>
    </row>
    <row r="1741" spans="1:2">
      <c r="A1741" s="535"/>
      <c r="B1741" s="535"/>
    </row>
    <row r="1742" spans="1:2">
      <c r="A1742" s="535"/>
      <c r="B1742" s="535"/>
    </row>
    <row r="1743" spans="1:2">
      <c r="A1743" s="535"/>
      <c r="B1743" s="535"/>
    </row>
    <row r="1744" spans="1:2">
      <c r="A1744" s="535"/>
      <c r="B1744" s="535"/>
    </row>
    <row r="1745" spans="1:2">
      <c r="A1745" s="535"/>
      <c r="B1745" s="535"/>
    </row>
    <row r="1746" spans="1:2">
      <c r="A1746" s="535"/>
      <c r="B1746" s="535"/>
    </row>
    <row r="1747" spans="1:2">
      <c r="A1747" s="535"/>
      <c r="B1747" s="535"/>
    </row>
    <row r="1748" spans="1:2">
      <c r="A1748" s="535"/>
      <c r="B1748" s="535"/>
    </row>
    <row r="1749" spans="1:2">
      <c r="A1749" s="535"/>
      <c r="B1749" s="535"/>
    </row>
    <row r="1750" spans="1:2">
      <c r="A1750" s="535"/>
      <c r="B1750" s="535"/>
    </row>
    <row r="1751" spans="1:2">
      <c r="A1751" s="535"/>
      <c r="B1751" s="535"/>
    </row>
    <row r="1752" spans="1:2">
      <c r="A1752" s="535"/>
      <c r="B1752" s="535"/>
    </row>
    <row r="1753" spans="1:2">
      <c r="A1753" s="535"/>
      <c r="B1753" s="535"/>
    </row>
    <row r="1754" spans="1:2">
      <c r="A1754" s="535"/>
      <c r="B1754" s="535"/>
    </row>
    <row r="1755" spans="1:2">
      <c r="A1755" s="535"/>
      <c r="B1755" s="535"/>
    </row>
    <row r="1756" spans="1:2">
      <c r="A1756" s="535"/>
      <c r="B1756" s="535"/>
    </row>
    <row r="1757" spans="1:2">
      <c r="A1757" s="535"/>
      <c r="B1757" s="535"/>
    </row>
    <row r="1758" spans="1:2">
      <c r="A1758" s="535"/>
      <c r="B1758" s="535"/>
    </row>
    <row r="1759" spans="1:2">
      <c r="A1759" s="535"/>
      <c r="B1759" s="535"/>
    </row>
    <row r="1760" spans="1:2">
      <c r="A1760" s="535"/>
      <c r="B1760" s="535"/>
    </row>
    <row r="1761" spans="1:2">
      <c r="A1761" s="535"/>
      <c r="B1761" s="535"/>
    </row>
    <row r="1762" spans="1:2">
      <c r="A1762" s="535"/>
      <c r="B1762" s="535"/>
    </row>
    <row r="1763" spans="1:2">
      <c r="A1763" s="535"/>
      <c r="B1763" s="535"/>
    </row>
    <row r="1764" spans="1:2">
      <c r="A1764" s="535"/>
      <c r="B1764" s="535"/>
    </row>
    <row r="1765" spans="1:2">
      <c r="A1765" s="535"/>
      <c r="B1765" s="535"/>
    </row>
    <row r="1766" spans="1:2">
      <c r="A1766" s="535"/>
      <c r="B1766" s="535"/>
    </row>
    <row r="1767" spans="1:2">
      <c r="A1767" s="535"/>
      <c r="B1767" s="535"/>
    </row>
    <row r="1768" spans="1:2">
      <c r="A1768" s="535"/>
      <c r="B1768" s="535"/>
    </row>
    <row r="1769" spans="1:2">
      <c r="A1769" s="535"/>
      <c r="B1769" s="535"/>
    </row>
    <row r="1770" spans="1:2">
      <c r="A1770" s="535"/>
      <c r="B1770" s="535"/>
    </row>
    <row r="1771" spans="1:2">
      <c r="A1771" s="535"/>
      <c r="B1771" s="535"/>
    </row>
    <row r="1772" spans="1:2">
      <c r="A1772" s="535"/>
      <c r="B1772" s="535"/>
    </row>
    <row r="1773" spans="1:2">
      <c r="A1773" s="535"/>
      <c r="B1773" s="535"/>
    </row>
    <row r="1774" spans="1:2">
      <c r="A1774" s="535"/>
      <c r="B1774" s="535"/>
    </row>
    <row r="1775" spans="1:2">
      <c r="A1775" s="535"/>
      <c r="B1775" s="535"/>
    </row>
    <row r="1776" spans="1:2">
      <c r="A1776" s="535"/>
      <c r="B1776" s="535"/>
    </row>
    <row r="1777" spans="1:2">
      <c r="A1777" s="535"/>
      <c r="B1777" s="535"/>
    </row>
    <row r="1778" spans="1:2">
      <c r="A1778" s="535"/>
      <c r="B1778" s="535"/>
    </row>
    <row r="1779" spans="1:2">
      <c r="A1779" s="535"/>
      <c r="B1779" s="535"/>
    </row>
    <row r="1780" spans="1:2">
      <c r="A1780" s="535"/>
      <c r="B1780" s="535"/>
    </row>
    <row r="1781" spans="1:2">
      <c r="A1781" s="535"/>
      <c r="B1781" s="535"/>
    </row>
    <row r="1782" spans="1:2">
      <c r="A1782" s="535"/>
      <c r="B1782" s="535"/>
    </row>
    <row r="1783" spans="1:2">
      <c r="A1783" s="535"/>
      <c r="B1783" s="535"/>
    </row>
    <row r="1784" spans="1:2">
      <c r="A1784" s="535"/>
      <c r="B1784" s="535"/>
    </row>
    <row r="1785" spans="1:2">
      <c r="A1785" s="535"/>
      <c r="B1785" s="535"/>
    </row>
    <row r="1786" spans="1:2">
      <c r="A1786" s="535"/>
      <c r="B1786" s="535"/>
    </row>
    <row r="1787" spans="1:2">
      <c r="A1787" s="535"/>
      <c r="B1787" s="535"/>
    </row>
    <row r="1788" spans="1:2">
      <c r="A1788" s="535"/>
      <c r="B1788" s="535"/>
    </row>
    <row r="1789" spans="1:2">
      <c r="A1789" s="535"/>
      <c r="B1789" s="535"/>
    </row>
    <row r="1790" spans="1:2">
      <c r="A1790" s="535"/>
      <c r="B1790" s="535"/>
    </row>
    <row r="1791" spans="1:2">
      <c r="A1791" s="535"/>
      <c r="B1791" s="535"/>
    </row>
    <row r="1792" spans="1:2">
      <c r="A1792" s="535"/>
      <c r="B1792" s="535"/>
    </row>
    <row r="1793" spans="1:2">
      <c r="A1793" s="535"/>
      <c r="B1793" s="535"/>
    </row>
    <row r="1794" spans="1:2">
      <c r="A1794" s="535"/>
      <c r="B1794" s="535"/>
    </row>
    <row r="1795" spans="1:2">
      <c r="A1795" s="535"/>
      <c r="B1795" s="535"/>
    </row>
    <row r="1796" spans="1:2">
      <c r="A1796" s="535"/>
      <c r="B1796" s="535"/>
    </row>
    <row r="1797" spans="1:2">
      <c r="A1797" s="535"/>
      <c r="B1797" s="535"/>
    </row>
    <row r="1798" spans="1:2">
      <c r="A1798" s="535"/>
      <c r="B1798" s="535"/>
    </row>
    <row r="1799" spans="1:2">
      <c r="A1799" s="535"/>
      <c r="B1799" s="535"/>
    </row>
    <row r="1800" spans="1:2">
      <c r="A1800" s="535"/>
      <c r="B1800" s="535"/>
    </row>
    <row r="1801" spans="1:2">
      <c r="A1801" s="535"/>
      <c r="B1801" s="535"/>
    </row>
    <row r="1802" spans="1:2">
      <c r="A1802" s="535"/>
      <c r="B1802" s="535"/>
    </row>
    <row r="1803" spans="1:2">
      <c r="A1803" s="535"/>
      <c r="B1803" s="535"/>
    </row>
    <row r="1804" spans="1:2">
      <c r="A1804" s="535"/>
      <c r="B1804" s="535"/>
    </row>
    <row r="1805" spans="1:2">
      <c r="A1805" s="535"/>
      <c r="B1805" s="535"/>
    </row>
    <row r="1806" spans="1:2">
      <c r="A1806" s="535"/>
      <c r="B1806" s="535"/>
    </row>
    <row r="1807" spans="1:2">
      <c r="A1807" s="535"/>
      <c r="B1807" s="535"/>
    </row>
    <row r="1808" spans="1:2">
      <c r="A1808" s="535"/>
      <c r="B1808" s="535"/>
    </row>
    <row r="1809" spans="1:2">
      <c r="A1809" s="535"/>
      <c r="B1809" s="535"/>
    </row>
    <row r="1810" spans="1:2">
      <c r="A1810" s="535"/>
      <c r="B1810" s="535"/>
    </row>
    <row r="1811" spans="1:2">
      <c r="A1811" s="535"/>
      <c r="B1811" s="535"/>
    </row>
    <row r="1812" spans="1:2">
      <c r="A1812" s="535"/>
      <c r="B1812" s="535"/>
    </row>
    <row r="1813" spans="1:2">
      <c r="A1813" s="535"/>
      <c r="B1813" s="535"/>
    </row>
    <row r="1814" spans="1:2">
      <c r="A1814" s="535"/>
      <c r="B1814" s="535"/>
    </row>
    <row r="1815" spans="1:2">
      <c r="A1815" s="535"/>
      <c r="B1815" s="535"/>
    </row>
    <row r="1816" spans="1:2">
      <c r="A1816" s="535"/>
      <c r="B1816" s="535"/>
    </row>
    <row r="1817" spans="1:2">
      <c r="A1817" s="535"/>
      <c r="B1817" s="535"/>
    </row>
    <row r="1818" spans="1:2">
      <c r="A1818" s="535"/>
      <c r="B1818" s="535"/>
    </row>
    <row r="1819" spans="1:2">
      <c r="A1819" s="535"/>
      <c r="B1819" s="535"/>
    </row>
    <row r="1820" spans="1:2">
      <c r="A1820" s="535"/>
      <c r="B1820" s="535"/>
    </row>
    <row r="1821" spans="1:2">
      <c r="A1821" s="535"/>
      <c r="B1821" s="535"/>
    </row>
    <row r="1822" spans="1:2">
      <c r="A1822" s="535"/>
      <c r="B1822" s="535"/>
    </row>
    <row r="1823" spans="1:2">
      <c r="A1823" s="535"/>
      <c r="B1823" s="535"/>
    </row>
    <row r="1824" spans="1:2">
      <c r="A1824" s="535"/>
      <c r="B1824" s="535"/>
    </row>
    <row r="1825" spans="1:2">
      <c r="A1825" s="535"/>
      <c r="B1825" s="535"/>
    </row>
    <row r="1826" spans="1:2">
      <c r="A1826" s="535"/>
      <c r="B1826" s="535"/>
    </row>
    <row r="1827" spans="1:2">
      <c r="A1827" s="535"/>
      <c r="B1827" s="535"/>
    </row>
    <row r="1828" spans="1:2">
      <c r="A1828" s="535"/>
      <c r="B1828" s="535"/>
    </row>
    <row r="1829" spans="1:2">
      <c r="A1829" s="535"/>
      <c r="B1829" s="535"/>
    </row>
    <row r="1830" spans="1:2">
      <c r="A1830" s="535"/>
      <c r="B1830" s="535"/>
    </row>
    <row r="1831" spans="1:2">
      <c r="A1831" s="535"/>
      <c r="B1831" s="535"/>
    </row>
    <row r="1832" spans="1:2">
      <c r="A1832" s="535"/>
      <c r="B1832" s="535"/>
    </row>
    <row r="1833" spans="1:2">
      <c r="A1833" s="535"/>
      <c r="B1833" s="535"/>
    </row>
    <row r="1834" spans="1:2">
      <c r="A1834" s="535"/>
      <c r="B1834" s="535"/>
    </row>
    <row r="1835" spans="1:2">
      <c r="A1835" s="535"/>
      <c r="B1835" s="535"/>
    </row>
    <row r="1836" spans="1:2">
      <c r="A1836" s="535"/>
      <c r="B1836" s="535"/>
    </row>
    <row r="1837" spans="1:2">
      <c r="A1837" s="535"/>
      <c r="B1837" s="535"/>
    </row>
    <row r="1838" spans="1:2">
      <c r="A1838" s="535"/>
      <c r="B1838" s="535"/>
    </row>
    <row r="1839" spans="1:2">
      <c r="A1839" s="535"/>
      <c r="B1839" s="535"/>
    </row>
    <row r="1840" spans="1:2">
      <c r="A1840" s="535"/>
      <c r="B1840" s="535"/>
    </row>
    <row r="1841" spans="1:2">
      <c r="A1841" s="535"/>
      <c r="B1841" s="535"/>
    </row>
    <row r="1842" spans="1:2">
      <c r="A1842" s="535"/>
      <c r="B1842" s="535"/>
    </row>
    <row r="1843" spans="1:2">
      <c r="A1843" s="535"/>
      <c r="B1843" s="535"/>
    </row>
    <row r="1844" spans="1:2">
      <c r="A1844" s="535"/>
      <c r="B1844" s="535"/>
    </row>
    <row r="1845" spans="1:2">
      <c r="A1845" s="535"/>
      <c r="B1845" s="535"/>
    </row>
    <row r="1846" spans="1:2">
      <c r="A1846" s="535"/>
      <c r="B1846" s="535"/>
    </row>
    <row r="1847" spans="1:2">
      <c r="A1847" s="535"/>
      <c r="B1847" s="535"/>
    </row>
    <row r="1848" spans="1:2">
      <c r="A1848" s="535"/>
      <c r="B1848" s="535"/>
    </row>
    <row r="1849" spans="1:2">
      <c r="A1849" s="535"/>
      <c r="B1849" s="535"/>
    </row>
    <row r="1850" spans="1:2">
      <c r="A1850" s="535"/>
      <c r="B1850" s="535"/>
    </row>
    <row r="1851" spans="1:2">
      <c r="A1851" s="535"/>
      <c r="B1851" s="535"/>
    </row>
    <row r="1852" spans="1:2">
      <c r="A1852" s="535"/>
      <c r="B1852" s="535"/>
    </row>
    <row r="1853" spans="1:2">
      <c r="A1853" s="535"/>
      <c r="B1853" s="535"/>
    </row>
    <row r="1854" spans="1:2">
      <c r="A1854" s="535"/>
      <c r="B1854" s="535"/>
    </row>
    <row r="1855" spans="1:2">
      <c r="A1855" s="535"/>
      <c r="B1855" s="535"/>
    </row>
    <row r="1856" spans="1:2">
      <c r="A1856" s="535"/>
      <c r="B1856" s="535"/>
    </row>
    <row r="1857" spans="1:2">
      <c r="A1857" s="535"/>
      <c r="B1857" s="535"/>
    </row>
    <row r="1858" spans="1:2">
      <c r="A1858" s="535"/>
      <c r="B1858" s="535"/>
    </row>
    <row r="1859" spans="1:2">
      <c r="A1859" s="535"/>
      <c r="B1859" s="535"/>
    </row>
    <row r="1860" spans="1:2">
      <c r="A1860" s="535"/>
      <c r="B1860" s="535"/>
    </row>
    <row r="1861" spans="1:2">
      <c r="A1861" s="535"/>
      <c r="B1861" s="535"/>
    </row>
    <row r="1862" spans="1:2">
      <c r="A1862" s="535"/>
      <c r="B1862" s="535"/>
    </row>
    <row r="1863" spans="1:2">
      <c r="A1863" s="535"/>
      <c r="B1863" s="535"/>
    </row>
    <row r="1864" spans="1:2">
      <c r="A1864" s="535"/>
      <c r="B1864" s="535"/>
    </row>
    <row r="1865" spans="1:2">
      <c r="A1865" s="535"/>
      <c r="B1865" s="535"/>
    </row>
    <row r="1866" spans="1:2">
      <c r="A1866" s="535"/>
      <c r="B1866" s="535"/>
    </row>
    <row r="1867" spans="1:2">
      <c r="A1867" s="535"/>
      <c r="B1867" s="535"/>
    </row>
    <row r="1868" spans="1:2">
      <c r="A1868" s="535"/>
      <c r="B1868" s="535"/>
    </row>
    <row r="1869" spans="1:2">
      <c r="A1869" s="535"/>
      <c r="B1869" s="535"/>
    </row>
    <row r="1870" spans="1:2">
      <c r="A1870" s="535"/>
      <c r="B1870" s="535"/>
    </row>
    <row r="1871" spans="1:2">
      <c r="A1871" s="535"/>
      <c r="B1871" s="535"/>
    </row>
    <row r="1872" spans="1:2">
      <c r="A1872" s="535"/>
      <c r="B1872" s="535"/>
    </row>
    <row r="1873" spans="1:2">
      <c r="A1873" s="535"/>
      <c r="B1873" s="535"/>
    </row>
    <row r="1874" spans="1:2">
      <c r="A1874" s="535"/>
      <c r="B1874" s="535"/>
    </row>
    <row r="1875" spans="1:2">
      <c r="A1875" s="535"/>
      <c r="B1875" s="535"/>
    </row>
    <row r="1876" spans="1:2">
      <c r="A1876" s="535"/>
      <c r="B1876" s="535"/>
    </row>
    <row r="1877" spans="1:2">
      <c r="A1877" s="535"/>
      <c r="B1877" s="535"/>
    </row>
    <row r="1878" spans="1:2">
      <c r="A1878" s="535"/>
      <c r="B1878" s="535"/>
    </row>
    <row r="1879" spans="1:2">
      <c r="A1879" s="535"/>
      <c r="B1879" s="535"/>
    </row>
    <row r="1880" spans="1:2">
      <c r="A1880" s="535"/>
      <c r="B1880" s="535"/>
    </row>
    <row r="1881" spans="1:2">
      <c r="A1881" s="535"/>
      <c r="B1881" s="535"/>
    </row>
    <row r="1882" spans="1:2">
      <c r="A1882" s="535"/>
      <c r="B1882" s="535"/>
    </row>
    <row r="1883" spans="1:2">
      <c r="A1883" s="535"/>
      <c r="B1883" s="535"/>
    </row>
    <row r="1884" spans="1:2">
      <c r="A1884" s="535"/>
      <c r="B1884" s="535"/>
    </row>
    <row r="1885" spans="1:2">
      <c r="A1885" s="535"/>
      <c r="B1885" s="535"/>
    </row>
    <row r="1886" spans="1:2">
      <c r="A1886" s="535"/>
      <c r="B1886" s="535"/>
    </row>
    <row r="1887" spans="1:2">
      <c r="A1887" s="535"/>
      <c r="B1887" s="535"/>
    </row>
    <row r="1888" spans="1:2">
      <c r="A1888" s="535"/>
      <c r="B1888" s="535"/>
    </row>
    <row r="1889" spans="1:2">
      <c r="A1889" s="535"/>
      <c r="B1889" s="535"/>
    </row>
    <row r="1890" spans="1:2">
      <c r="A1890" s="535"/>
      <c r="B1890" s="535"/>
    </row>
    <row r="1891" spans="1:2">
      <c r="A1891" s="535"/>
      <c r="B1891" s="535"/>
    </row>
    <row r="1892" spans="1:2">
      <c r="A1892" s="535"/>
      <c r="B1892" s="535"/>
    </row>
    <row r="1893" spans="1:2">
      <c r="A1893" s="535"/>
      <c r="B1893" s="535"/>
    </row>
    <row r="1894" spans="1:2">
      <c r="A1894" s="535"/>
      <c r="B1894" s="535"/>
    </row>
    <row r="1895" spans="1:2">
      <c r="A1895" s="535"/>
      <c r="B1895" s="535"/>
    </row>
    <row r="1896" spans="1:2">
      <c r="A1896" s="535"/>
      <c r="B1896" s="535"/>
    </row>
    <row r="1897" spans="1:2">
      <c r="A1897" s="535"/>
      <c r="B1897" s="535"/>
    </row>
    <row r="1898" spans="1:2">
      <c r="A1898" s="535"/>
      <c r="B1898" s="535"/>
    </row>
    <row r="1899" spans="1:2">
      <c r="A1899" s="535"/>
      <c r="B1899" s="535"/>
    </row>
    <row r="1900" spans="1:2">
      <c r="A1900" s="535"/>
      <c r="B1900" s="535"/>
    </row>
    <row r="1901" spans="1:2">
      <c r="A1901" s="535"/>
      <c r="B1901" s="535"/>
    </row>
    <row r="1902" spans="1:2">
      <c r="A1902" s="535"/>
      <c r="B1902" s="535"/>
    </row>
    <row r="1903" spans="1:2">
      <c r="A1903" s="535"/>
      <c r="B1903" s="535"/>
    </row>
    <row r="1904" spans="1:2">
      <c r="A1904" s="535"/>
      <c r="B1904" s="535"/>
    </row>
    <row r="1905" spans="1:2">
      <c r="A1905" s="535"/>
      <c r="B1905" s="535"/>
    </row>
    <row r="1906" spans="1:2">
      <c r="A1906" s="535"/>
      <c r="B1906" s="535"/>
    </row>
    <row r="1907" spans="1:2">
      <c r="A1907" s="535"/>
      <c r="B1907" s="535"/>
    </row>
    <row r="1908" spans="1:2">
      <c r="A1908" s="535"/>
      <c r="B1908" s="535"/>
    </row>
    <row r="1909" spans="1:2">
      <c r="A1909" s="535"/>
      <c r="B1909" s="535"/>
    </row>
    <row r="1910" spans="1:2">
      <c r="A1910" s="535"/>
      <c r="B1910" s="535"/>
    </row>
    <row r="1911" spans="1:2">
      <c r="A1911" s="535"/>
      <c r="B1911" s="535"/>
    </row>
    <row r="1912" spans="1:2">
      <c r="A1912" s="535"/>
      <c r="B1912" s="535"/>
    </row>
    <row r="1913" spans="1:2">
      <c r="A1913" s="535"/>
      <c r="B1913" s="535"/>
    </row>
    <row r="1914" spans="1:2">
      <c r="A1914" s="535"/>
      <c r="B1914" s="535"/>
    </row>
    <row r="1915" spans="1:2">
      <c r="A1915" s="535"/>
      <c r="B1915" s="535"/>
    </row>
    <row r="1916" spans="1:2">
      <c r="A1916" s="535"/>
      <c r="B1916" s="535"/>
    </row>
    <row r="1917" spans="1:2">
      <c r="A1917" s="535"/>
      <c r="B1917" s="535"/>
    </row>
    <row r="1918" spans="1:2">
      <c r="A1918" s="535"/>
      <c r="B1918" s="535"/>
    </row>
    <row r="1919" spans="1:2">
      <c r="A1919" s="535"/>
      <c r="B1919" s="535"/>
    </row>
    <row r="1920" spans="1:2">
      <c r="A1920" s="535"/>
      <c r="B1920" s="535"/>
    </row>
    <row r="1921" spans="1:2">
      <c r="A1921" s="535"/>
      <c r="B1921" s="535"/>
    </row>
    <row r="1922" spans="1:2">
      <c r="A1922" s="535"/>
      <c r="B1922" s="535"/>
    </row>
    <row r="1923" spans="1:2">
      <c r="A1923" s="535"/>
      <c r="B1923" s="535"/>
    </row>
    <row r="1924" spans="1:2">
      <c r="A1924" s="535"/>
      <c r="B1924" s="535"/>
    </row>
    <row r="1925" spans="1:2">
      <c r="A1925" s="535"/>
      <c r="B1925" s="535"/>
    </row>
    <row r="1926" spans="1:2">
      <c r="A1926" s="535"/>
      <c r="B1926" s="535"/>
    </row>
    <row r="1927" spans="1:2">
      <c r="A1927" s="535"/>
      <c r="B1927" s="535"/>
    </row>
    <row r="1928" spans="1:2">
      <c r="A1928" s="535"/>
      <c r="B1928" s="535"/>
    </row>
    <row r="1929" spans="1:2">
      <c r="A1929" s="535"/>
      <c r="B1929" s="535"/>
    </row>
    <row r="1930" spans="1:2">
      <c r="A1930" s="535"/>
      <c r="B1930" s="535"/>
    </row>
    <row r="1931" spans="1:2">
      <c r="A1931" s="535"/>
      <c r="B1931" s="535"/>
    </row>
    <row r="1932" spans="1:2">
      <c r="A1932" s="535"/>
      <c r="B1932" s="535"/>
    </row>
    <row r="1933" spans="1:2">
      <c r="A1933" s="535"/>
      <c r="B1933" s="535"/>
    </row>
    <row r="1934" spans="1:2">
      <c r="A1934" s="535"/>
      <c r="B1934" s="535"/>
    </row>
    <row r="1935" spans="1:2">
      <c r="A1935" s="535"/>
      <c r="B1935" s="535"/>
    </row>
    <row r="1936" spans="1:2">
      <c r="A1936" s="535"/>
      <c r="B1936" s="535"/>
    </row>
    <row r="1937" spans="1:2">
      <c r="A1937" s="535"/>
      <c r="B1937" s="535"/>
    </row>
    <row r="1938" spans="1:2">
      <c r="A1938" s="535"/>
      <c r="B1938" s="535"/>
    </row>
    <row r="1939" spans="1:2">
      <c r="A1939" s="535"/>
      <c r="B1939" s="535"/>
    </row>
    <row r="1940" spans="1:2">
      <c r="A1940" s="535"/>
      <c r="B1940" s="535"/>
    </row>
    <row r="1941" spans="1:2">
      <c r="A1941" s="535"/>
      <c r="B1941" s="535"/>
    </row>
    <row r="1942" spans="1:2">
      <c r="A1942" s="535"/>
      <c r="B1942" s="535"/>
    </row>
    <row r="1943" spans="1:2">
      <c r="A1943" s="535"/>
      <c r="B1943" s="535"/>
    </row>
    <row r="1944" spans="1:2">
      <c r="A1944" s="535"/>
      <c r="B1944" s="535"/>
    </row>
    <row r="1945" spans="1:2">
      <c r="A1945" s="535"/>
      <c r="B1945" s="535"/>
    </row>
    <row r="1946" spans="1:2">
      <c r="A1946" s="535"/>
      <c r="B1946" s="535"/>
    </row>
    <row r="1947" spans="1:2">
      <c r="A1947" s="535"/>
      <c r="B1947" s="535"/>
    </row>
    <row r="1948" spans="1:2">
      <c r="A1948" s="535"/>
      <c r="B1948" s="535"/>
    </row>
    <row r="1949" spans="1:2">
      <c r="A1949" s="535"/>
      <c r="B1949" s="535"/>
    </row>
    <row r="1950" spans="1:2">
      <c r="A1950" s="535"/>
      <c r="B1950" s="535"/>
    </row>
    <row r="1951" spans="1:2">
      <c r="A1951" s="535"/>
      <c r="B1951" s="535"/>
    </row>
    <row r="1952" spans="1:2">
      <c r="A1952" s="535"/>
      <c r="B1952" s="535"/>
    </row>
    <row r="1953" spans="1:2">
      <c r="A1953" s="535"/>
      <c r="B1953" s="535"/>
    </row>
    <row r="1954" spans="1:2">
      <c r="A1954" s="535"/>
      <c r="B1954" s="535"/>
    </row>
    <row r="1955" spans="1:2">
      <c r="A1955" s="535"/>
      <c r="B1955" s="535"/>
    </row>
    <row r="1956" spans="1:2">
      <c r="A1956" s="535"/>
      <c r="B1956" s="535"/>
    </row>
    <row r="1957" spans="1:2">
      <c r="A1957" s="535"/>
      <c r="B1957" s="535"/>
    </row>
    <row r="1958" spans="1:2">
      <c r="A1958" s="535"/>
      <c r="B1958" s="535"/>
    </row>
    <row r="1959" spans="1:2">
      <c r="A1959" s="535"/>
      <c r="B1959" s="535"/>
    </row>
    <row r="1960" spans="1:2">
      <c r="A1960" s="535"/>
      <c r="B1960" s="535"/>
    </row>
    <row r="1961" spans="1:2">
      <c r="A1961" s="535"/>
      <c r="B1961" s="535"/>
    </row>
    <row r="1962" spans="1:2">
      <c r="A1962" s="535"/>
      <c r="B1962" s="535"/>
    </row>
    <row r="1963" spans="1:2">
      <c r="A1963" s="535"/>
      <c r="B1963" s="535"/>
    </row>
    <row r="1964" spans="1:2">
      <c r="A1964" s="535"/>
      <c r="B1964" s="535"/>
    </row>
    <row r="1965" spans="1:2">
      <c r="A1965" s="535"/>
      <c r="B1965" s="535"/>
    </row>
    <row r="1966" spans="1:2">
      <c r="A1966" s="535"/>
      <c r="B1966" s="535"/>
    </row>
    <row r="1967" spans="1:2">
      <c r="A1967" s="535"/>
      <c r="B1967" s="535"/>
    </row>
    <row r="1968" spans="1:2">
      <c r="A1968" s="535"/>
      <c r="B1968" s="535"/>
    </row>
    <row r="1969" spans="1:2">
      <c r="A1969" s="535"/>
      <c r="B1969" s="535"/>
    </row>
    <row r="1970" spans="1:2">
      <c r="A1970" s="535"/>
      <c r="B1970" s="535"/>
    </row>
    <row r="1971" spans="1:2">
      <c r="A1971" s="535"/>
      <c r="B1971" s="535"/>
    </row>
    <row r="1972" spans="1:2">
      <c r="A1972" s="535"/>
      <c r="B1972" s="535"/>
    </row>
    <row r="1973" spans="1:2">
      <c r="A1973" s="535"/>
      <c r="B1973" s="535"/>
    </row>
    <row r="1974" spans="1:2">
      <c r="A1974" s="535"/>
      <c r="B1974" s="535"/>
    </row>
    <row r="1975" spans="1:2">
      <c r="A1975" s="535"/>
      <c r="B1975" s="535"/>
    </row>
    <row r="1976" spans="1:2">
      <c r="A1976" s="535"/>
      <c r="B1976" s="535"/>
    </row>
    <row r="1977" spans="1:2">
      <c r="A1977" s="535"/>
      <c r="B1977" s="535"/>
    </row>
    <row r="1978" spans="1:2">
      <c r="A1978" s="535"/>
      <c r="B1978" s="535"/>
    </row>
    <row r="1979" spans="1:2">
      <c r="A1979" s="535"/>
      <c r="B1979" s="535"/>
    </row>
    <row r="1980" spans="1:2">
      <c r="A1980" s="535"/>
      <c r="B1980" s="535"/>
    </row>
    <row r="1981" spans="1:2">
      <c r="A1981" s="535"/>
      <c r="B1981" s="535"/>
    </row>
    <row r="1982" spans="1:2">
      <c r="A1982" s="535"/>
      <c r="B1982" s="535"/>
    </row>
    <row r="1983" spans="1:2">
      <c r="A1983" s="535"/>
      <c r="B1983" s="535"/>
    </row>
    <row r="1984" spans="1:2">
      <c r="A1984" s="535"/>
      <c r="B1984" s="535"/>
    </row>
    <row r="1985" spans="1:2">
      <c r="A1985" s="535"/>
      <c r="B1985" s="535"/>
    </row>
    <row r="1986" spans="1:2">
      <c r="A1986" s="535"/>
      <c r="B1986" s="535"/>
    </row>
    <row r="1987" spans="1:2">
      <c r="A1987" s="535"/>
      <c r="B1987" s="535"/>
    </row>
    <row r="1988" spans="1:2">
      <c r="A1988" s="535"/>
      <c r="B1988" s="535"/>
    </row>
    <row r="1989" spans="1:2">
      <c r="A1989" s="535"/>
      <c r="B1989" s="535"/>
    </row>
    <row r="1990" spans="1:2">
      <c r="A1990" s="535"/>
      <c r="B1990" s="535"/>
    </row>
    <row r="1991" spans="1:2">
      <c r="A1991" s="535"/>
      <c r="B1991" s="535"/>
    </row>
    <row r="1992" spans="1:2">
      <c r="A1992" s="535"/>
      <c r="B1992" s="535"/>
    </row>
    <row r="1993" spans="1:2">
      <c r="A1993" s="535"/>
      <c r="B1993" s="535"/>
    </row>
    <row r="1994" spans="1:2">
      <c r="A1994" s="535"/>
      <c r="B1994" s="535"/>
    </row>
    <row r="1995" spans="1:2">
      <c r="A1995" s="535"/>
      <c r="B1995" s="535"/>
    </row>
    <row r="1996" spans="1:2">
      <c r="A1996" s="535"/>
      <c r="B1996" s="535"/>
    </row>
    <row r="1997" spans="1:2">
      <c r="A1997" s="535"/>
      <c r="B1997" s="535"/>
    </row>
    <row r="1998" spans="1:2">
      <c r="A1998" s="535"/>
      <c r="B1998" s="535"/>
    </row>
    <row r="1999" spans="1:2">
      <c r="A1999" s="535"/>
      <c r="B1999" s="535"/>
    </row>
    <row r="2000" spans="1:2">
      <c r="A2000" s="535"/>
      <c r="B2000" s="535"/>
    </row>
    <row r="2001" spans="1:2">
      <c r="A2001" s="535"/>
      <c r="B2001" s="535"/>
    </row>
    <row r="2002" spans="1:2">
      <c r="A2002" s="535"/>
      <c r="B2002" s="535"/>
    </row>
    <row r="2003" spans="1:2">
      <c r="A2003" s="535"/>
      <c r="B2003" s="535"/>
    </row>
    <row r="2004" spans="1:2">
      <c r="A2004" s="535"/>
      <c r="B2004" s="535"/>
    </row>
    <row r="2005" spans="1:2">
      <c r="A2005" s="535"/>
      <c r="B2005" s="535"/>
    </row>
    <row r="2006" spans="1:2">
      <c r="A2006" s="535"/>
      <c r="B2006" s="535"/>
    </row>
    <row r="2007" spans="1:2">
      <c r="A2007" s="535"/>
      <c r="B2007" s="535"/>
    </row>
    <row r="2008" spans="1:2">
      <c r="A2008" s="535"/>
      <c r="B2008" s="535"/>
    </row>
    <row r="2009" spans="1:2">
      <c r="A2009" s="535"/>
      <c r="B2009" s="535"/>
    </row>
    <row r="2010" spans="1:2">
      <c r="A2010" s="535"/>
      <c r="B2010" s="535"/>
    </row>
    <row r="2011" spans="1:2">
      <c r="A2011" s="535"/>
      <c r="B2011" s="535"/>
    </row>
    <row r="2012" spans="1:2">
      <c r="A2012" s="535"/>
      <c r="B2012" s="535"/>
    </row>
    <row r="2013" spans="1:2">
      <c r="A2013" s="535"/>
      <c r="B2013" s="535"/>
    </row>
    <row r="2014" spans="1:2">
      <c r="A2014" s="535"/>
      <c r="B2014" s="535"/>
    </row>
    <row r="2015" spans="1:2">
      <c r="A2015" s="535"/>
      <c r="B2015" s="535"/>
    </row>
    <row r="2016" spans="1:2">
      <c r="A2016" s="535"/>
      <c r="B2016" s="535"/>
    </row>
    <row r="2017" spans="1:2">
      <c r="A2017" s="535"/>
      <c r="B2017" s="535"/>
    </row>
    <row r="2018" spans="1:2">
      <c r="A2018" s="535"/>
      <c r="B2018" s="535"/>
    </row>
    <row r="2019" spans="1:2">
      <c r="A2019" s="535"/>
      <c r="B2019" s="535"/>
    </row>
    <row r="2020" spans="1:2">
      <c r="A2020" s="535"/>
      <c r="B2020" s="535"/>
    </row>
    <row r="2021" spans="1:2">
      <c r="A2021" s="535"/>
      <c r="B2021" s="535"/>
    </row>
    <row r="2022" spans="1:2">
      <c r="A2022" s="535"/>
      <c r="B2022" s="535"/>
    </row>
    <row r="2023" spans="1:2">
      <c r="A2023" s="535"/>
      <c r="B2023" s="535"/>
    </row>
    <row r="2024" spans="1:2">
      <c r="A2024" s="535"/>
      <c r="B2024" s="535"/>
    </row>
    <row r="2025" spans="1:2">
      <c r="A2025" s="535"/>
      <c r="B2025" s="535"/>
    </row>
    <row r="2026" spans="1:2">
      <c r="A2026" s="535"/>
      <c r="B2026" s="535"/>
    </row>
    <row r="2027" spans="1:2">
      <c r="A2027" s="535"/>
      <c r="B2027" s="535"/>
    </row>
    <row r="2028" spans="1:2">
      <c r="A2028" s="535"/>
      <c r="B2028" s="535"/>
    </row>
    <row r="2029" spans="1:2">
      <c r="A2029" s="535"/>
      <c r="B2029" s="535"/>
    </row>
    <row r="2030" spans="1:2">
      <c r="A2030" s="535"/>
      <c r="B2030" s="535"/>
    </row>
    <row r="2031" spans="1:2">
      <c r="A2031" s="535"/>
      <c r="B2031" s="535"/>
    </row>
    <row r="2032" spans="1:2">
      <c r="A2032" s="535"/>
      <c r="B2032" s="535"/>
    </row>
    <row r="2033" spans="1:2">
      <c r="A2033" s="535"/>
      <c r="B2033" s="535"/>
    </row>
    <row r="2034" spans="1:2">
      <c r="A2034" s="535"/>
      <c r="B2034" s="535"/>
    </row>
    <row r="2035" spans="1:2">
      <c r="A2035" s="535"/>
      <c r="B2035" s="535"/>
    </row>
    <row r="2036" spans="1:2">
      <c r="A2036" s="535"/>
      <c r="B2036" s="535"/>
    </row>
    <row r="2037" spans="1:2">
      <c r="A2037" s="535"/>
      <c r="B2037" s="535"/>
    </row>
    <row r="2038" spans="1:2">
      <c r="A2038" s="535"/>
      <c r="B2038" s="535"/>
    </row>
    <row r="2039" spans="1:2">
      <c r="A2039" s="535"/>
      <c r="B2039" s="535"/>
    </row>
    <row r="2040" spans="1:2">
      <c r="A2040" s="535"/>
      <c r="B2040" s="535"/>
    </row>
    <row r="2041" spans="1:2">
      <c r="A2041" s="535"/>
      <c r="B2041" s="535"/>
    </row>
    <row r="2042" spans="1:2">
      <c r="A2042" s="535"/>
      <c r="B2042" s="535"/>
    </row>
    <row r="2043" spans="1:2">
      <c r="A2043" s="535"/>
      <c r="B2043" s="535"/>
    </row>
    <row r="2044" spans="1:2">
      <c r="A2044" s="535"/>
      <c r="B2044" s="535"/>
    </row>
    <row r="2045" spans="1:2">
      <c r="A2045" s="535"/>
      <c r="B2045" s="535"/>
    </row>
    <row r="2046" spans="1:2">
      <c r="A2046" s="535"/>
      <c r="B2046" s="535"/>
    </row>
    <row r="2047" spans="1:2">
      <c r="A2047" s="535"/>
      <c r="B2047" s="535"/>
    </row>
    <row r="2048" spans="1:2">
      <c r="A2048" s="535"/>
      <c r="B2048" s="535"/>
    </row>
    <row r="2049" spans="1:2">
      <c r="A2049" s="535"/>
      <c r="B2049" s="535"/>
    </row>
    <row r="2050" spans="1:2">
      <c r="A2050" s="535"/>
      <c r="B2050" s="535"/>
    </row>
    <row r="2051" spans="1:2">
      <c r="A2051" s="535"/>
      <c r="B2051" s="535"/>
    </row>
    <row r="2052" spans="1:2">
      <c r="A2052" s="535"/>
      <c r="B2052" s="535"/>
    </row>
    <row r="2053" spans="1:2">
      <c r="A2053" s="535"/>
      <c r="B2053" s="535"/>
    </row>
    <row r="2054" spans="1:2">
      <c r="A2054" s="535"/>
      <c r="B2054" s="535"/>
    </row>
    <row r="2055" spans="1:2">
      <c r="A2055" s="535"/>
      <c r="B2055" s="535"/>
    </row>
    <row r="2056" spans="1:2">
      <c r="A2056" s="535"/>
      <c r="B2056" s="535"/>
    </row>
    <row r="2057" spans="1:2">
      <c r="A2057" s="535"/>
      <c r="B2057" s="535"/>
    </row>
    <row r="2058" spans="1:2">
      <c r="A2058" s="535"/>
      <c r="B2058" s="535"/>
    </row>
    <row r="2059" spans="1:2">
      <c r="A2059" s="535"/>
      <c r="B2059" s="535"/>
    </row>
    <row r="2060" spans="1:2">
      <c r="A2060" s="535"/>
      <c r="B2060" s="535"/>
    </row>
    <row r="2061" spans="1:2">
      <c r="A2061" s="535"/>
      <c r="B2061" s="535"/>
    </row>
    <row r="2062" spans="1:2">
      <c r="A2062" s="535"/>
      <c r="B2062" s="535"/>
    </row>
    <row r="2063" spans="1:2">
      <c r="A2063" s="535"/>
      <c r="B2063" s="535"/>
    </row>
    <row r="2064" spans="1:2">
      <c r="A2064" s="535"/>
      <c r="B2064" s="535"/>
    </row>
    <row r="2065" spans="1:2">
      <c r="A2065" s="535"/>
      <c r="B2065" s="535"/>
    </row>
    <row r="2066" spans="1:2">
      <c r="A2066" s="535"/>
      <c r="B2066" s="535"/>
    </row>
    <row r="2067" spans="1:2">
      <c r="A2067" s="535"/>
      <c r="B2067" s="535"/>
    </row>
    <row r="2068" spans="1:2">
      <c r="A2068" s="535"/>
      <c r="B2068" s="535"/>
    </row>
    <row r="2069" spans="1:2">
      <c r="A2069" s="535"/>
      <c r="B2069" s="535"/>
    </row>
    <row r="2070" spans="1:2">
      <c r="A2070" s="535"/>
      <c r="B2070" s="535"/>
    </row>
    <row r="2071" spans="1:2">
      <c r="A2071" s="535"/>
      <c r="B2071" s="535"/>
    </row>
    <row r="2072" spans="1:2">
      <c r="A2072" s="535"/>
      <c r="B2072" s="535"/>
    </row>
    <row r="2073" spans="1:2">
      <c r="A2073" s="535"/>
      <c r="B2073" s="535"/>
    </row>
    <row r="2074" spans="1:2">
      <c r="A2074" s="535"/>
      <c r="B2074" s="535"/>
    </row>
    <row r="2075" spans="1:2">
      <c r="A2075" s="535"/>
      <c r="B2075" s="535"/>
    </row>
    <row r="2076" spans="1:2">
      <c r="A2076" s="535"/>
      <c r="B2076" s="535"/>
    </row>
    <row r="2077" spans="1:2">
      <c r="A2077" s="535"/>
      <c r="B2077" s="535"/>
    </row>
    <row r="2078" spans="1:2">
      <c r="A2078" s="535"/>
      <c r="B2078" s="535"/>
    </row>
    <row r="2079" spans="1:2">
      <c r="A2079" s="535"/>
      <c r="B2079" s="535"/>
    </row>
    <row r="2080" spans="1:2">
      <c r="A2080" s="535"/>
      <c r="B2080" s="535"/>
    </row>
    <row r="2081" spans="1:2">
      <c r="A2081" s="535"/>
      <c r="B2081" s="535"/>
    </row>
    <row r="2082" spans="1:2">
      <c r="A2082" s="535"/>
      <c r="B2082" s="535"/>
    </row>
    <row r="2083" spans="1:2">
      <c r="A2083" s="535"/>
      <c r="B2083" s="535"/>
    </row>
    <row r="2084" spans="1:2">
      <c r="A2084" s="535"/>
      <c r="B2084" s="535"/>
    </row>
    <row r="2085" spans="1:2">
      <c r="A2085" s="535"/>
      <c r="B2085" s="535"/>
    </row>
    <row r="2086" spans="1:2">
      <c r="A2086" s="535"/>
      <c r="B2086" s="535"/>
    </row>
    <row r="2087" spans="1:2">
      <c r="A2087" s="535"/>
      <c r="B2087" s="535"/>
    </row>
    <row r="2088" spans="1:2">
      <c r="A2088" s="535"/>
      <c r="B2088" s="535"/>
    </row>
    <row r="2089" spans="1:2">
      <c r="A2089" s="535"/>
      <c r="B2089" s="535"/>
    </row>
    <row r="2090" spans="1:2">
      <c r="A2090" s="535"/>
      <c r="B2090" s="535"/>
    </row>
    <row r="2091" spans="1:2">
      <c r="A2091" s="535"/>
      <c r="B2091" s="535"/>
    </row>
    <row r="2092" spans="1:2">
      <c r="A2092" s="535"/>
      <c r="B2092" s="535"/>
    </row>
    <row r="2093" spans="1:2">
      <c r="A2093" s="535"/>
      <c r="B2093" s="535"/>
    </row>
    <row r="2094" spans="1:2">
      <c r="A2094" s="535"/>
      <c r="B2094" s="535"/>
    </row>
    <row r="2095" spans="1:2">
      <c r="A2095" s="535"/>
      <c r="B2095" s="535"/>
    </row>
    <row r="2096" spans="1:2">
      <c r="A2096" s="535"/>
      <c r="B2096" s="535"/>
    </row>
    <row r="2097" spans="1:2">
      <c r="A2097" s="535"/>
      <c r="B2097" s="535"/>
    </row>
    <row r="2098" spans="1:2">
      <c r="A2098" s="535"/>
      <c r="B2098" s="535"/>
    </row>
    <row r="2099" spans="1:2">
      <c r="A2099" s="535"/>
      <c r="B2099" s="535"/>
    </row>
    <row r="2100" spans="1:2">
      <c r="A2100" s="535"/>
      <c r="B2100" s="535"/>
    </row>
    <row r="2101" spans="1:2">
      <c r="A2101" s="535"/>
      <c r="B2101" s="535"/>
    </row>
    <row r="2102" spans="1:2">
      <c r="A2102" s="535"/>
      <c r="B2102" s="535"/>
    </row>
    <row r="2103" spans="1:2">
      <c r="A2103" s="535"/>
      <c r="B2103" s="535"/>
    </row>
    <row r="2104" spans="1:2">
      <c r="A2104" s="535"/>
      <c r="B2104" s="535"/>
    </row>
    <row r="2105" spans="1:2">
      <c r="A2105" s="535"/>
      <c r="B2105" s="535"/>
    </row>
    <row r="2106" spans="1:2">
      <c r="A2106" s="535"/>
      <c r="B2106" s="535"/>
    </row>
    <row r="2107" spans="1:2">
      <c r="A2107" s="535"/>
      <c r="B2107" s="535"/>
    </row>
    <row r="2108" spans="1:2">
      <c r="A2108" s="535"/>
      <c r="B2108" s="535"/>
    </row>
    <row r="2109" spans="1:2">
      <c r="A2109" s="535"/>
      <c r="B2109" s="535"/>
    </row>
    <row r="2110" spans="1:2">
      <c r="A2110" s="535"/>
      <c r="B2110" s="535"/>
    </row>
    <row r="2111" spans="1:2">
      <c r="A2111" s="535"/>
      <c r="B2111" s="535"/>
    </row>
    <row r="2112" spans="1:2">
      <c r="A2112" s="535"/>
      <c r="B2112" s="535"/>
    </row>
    <row r="2113" spans="1:2">
      <c r="A2113" s="535"/>
      <c r="B2113" s="535"/>
    </row>
    <row r="2114" spans="1:2">
      <c r="A2114" s="535"/>
      <c r="B2114" s="535"/>
    </row>
    <row r="2115" spans="1:2">
      <c r="A2115" s="535"/>
      <c r="B2115" s="535"/>
    </row>
    <row r="2116" spans="1:2">
      <c r="A2116" s="535"/>
      <c r="B2116" s="535"/>
    </row>
    <row r="2117" spans="1:2">
      <c r="A2117" s="535"/>
      <c r="B2117" s="535"/>
    </row>
    <row r="2118" spans="1:2">
      <c r="A2118" s="535"/>
      <c r="B2118" s="535"/>
    </row>
    <row r="2119" spans="1:2">
      <c r="A2119" s="535"/>
      <c r="B2119" s="535"/>
    </row>
    <row r="2120" spans="1:2">
      <c r="A2120" s="535"/>
      <c r="B2120" s="535"/>
    </row>
    <row r="2121" spans="1:2">
      <c r="A2121" s="535"/>
      <c r="B2121" s="535"/>
    </row>
    <row r="2122" spans="1:2">
      <c r="A2122" s="535"/>
      <c r="B2122" s="535"/>
    </row>
    <row r="2123" spans="1:2">
      <c r="A2123" s="535"/>
      <c r="B2123" s="535"/>
    </row>
    <row r="2124" spans="1:2">
      <c r="A2124" s="535"/>
      <c r="B2124" s="535"/>
    </row>
    <row r="2125" spans="1:2">
      <c r="A2125" s="535"/>
      <c r="B2125" s="535"/>
    </row>
    <row r="2126" spans="1:2">
      <c r="A2126" s="535"/>
      <c r="B2126" s="535"/>
    </row>
    <row r="2127" spans="1:2">
      <c r="A2127" s="535"/>
      <c r="B2127" s="535"/>
    </row>
    <row r="2128" spans="1:2">
      <c r="A2128" s="535"/>
      <c r="B2128" s="535"/>
    </row>
    <row r="2129" spans="1:2">
      <c r="A2129" s="535"/>
      <c r="B2129" s="535"/>
    </row>
    <row r="2130" spans="1:2">
      <c r="A2130" s="535"/>
      <c r="B2130" s="535"/>
    </row>
    <row r="2131" spans="1:2">
      <c r="A2131" s="535"/>
      <c r="B2131" s="535"/>
    </row>
    <row r="2132" spans="1:2">
      <c r="A2132" s="535"/>
      <c r="B2132" s="535"/>
    </row>
    <row r="2133" spans="1:2">
      <c r="A2133" s="535"/>
      <c r="B2133" s="535"/>
    </row>
    <row r="2134" spans="1:2">
      <c r="A2134" s="535"/>
      <c r="B2134" s="535"/>
    </row>
    <row r="2135" spans="1:2">
      <c r="A2135" s="535"/>
      <c r="B2135" s="535"/>
    </row>
    <row r="2136" spans="1:2">
      <c r="A2136" s="535"/>
      <c r="B2136" s="535"/>
    </row>
    <row r="2137" spans="1:2">
      <c r="A2137" s="535"/>
      <c r="B2137" s="535"/>
    </row>
    <row r="2138" spans="1:2">
      <c r="A2138" s="535"/>
      <c r="B2138" s="535"/>
    </row>
    <row r="2139" spans="1:2">
      <c r="A2139" s="535"/>
      <c r="B2139" s="535"/>
    </row>
    <row r="2140" spans="1:2">
      <c r="A2140" s="535"/>
      <c r="B2140" s="535"/>
    </row>
    <row r="2141" spans="1:2">
      <c r="A2141" s="535"/>
      <c r="B2141" s="535"/>
    </row>
    <row r="2142" spans="1:2">
      <c r="A2142" s="535"/>
      <c r="B2142" s="535"/>
    </row>
    <row r="2143" spans="1:2">
      <c r="A2143" s="535"/>
      <c r="B2143" s="535"/>
    </row>
    <row r="2144" spans="1:2">
      <c r="A2144" s="535"/>
      <c r="B2144" s="535"/>
    </row>
    <row r="2145" spans="1:2">
      <c r="A2145" s="535"/>
      <c r="B2145" s="535"/>
    </row>
    <row r="2146" spans="1:2">
      <c r="A2146" s="535"/>
      <c r="B2146" s="535"/>
    </row>
    <row r="2147" spans="1:2">
      <c r="A2147" s="535"/>
      <c r="B2147" s="535"/>
    </row>
    <row r="2148" spans="1:2">
      <c r="A2148" s="535"/>
      <c r="B2148" s="535"/>
    </row>
    <row r="2149" spans="1:2">
      <c r="A2149" s="535"/>
      <c r="B2149" s="535"/>
    </row>
    <row r="2150" spans="1:2">
      <c r="A2150" s="535"/>
      <c r="B2150" s="535"/>
    </row>
    <row r="2151" spans="1:2">
      <c r="A2151" s="535"/>
      <c r="B2151" s="535"/>
    </row>
    <row r="2152" spans="1:2">
      <c r="A2152" s="535"/>
      <c r="B2152" s="535"/>
    </row>
    <row r="2153" spans="1:2">
      <c r="A2153" s="535"/>
      <c r="B2153" s="535"/>
    </row>
    <row r="2154" spans="1:2">
      <c r="A2154" s="535"/>
      <c r="B2154" s="535"/>
    </row>
    <row r="2155" spans="1:2">
      <c r="A2155" s="535"/>
      <c r="B2155" s="535"/>
    </row>
    <row r="2156" spans="1:2">
      <c r="A2156" s="535"/>
      <c r="B2156" s="535"/>
    </row>
    <row r="2157" spans="1:2">
      <c r="A2157" s="535"/>
      <c r="B2157" s="535"/>
    </row>
    <row r="2158" spans="1:2">
      <c r="A2158" s="535"/>
      <c r="B2158" s="535"/>
    </row>
    <row r="2159" spans="1:2">
      <c r="A2159" s="535"/>
      <c r="B2159" s="535"/>
    </row>
    <row r="2160" spans="1:2">
      <c r="A2160" s="535"/>
      <c r="B2160" s="535"/>
    </row>
    <row r="2161" spans="1:2">
      <c r="A2161" s="535"/>
      <c r="B2161" s="535"/>
    </row>
    <row r="2162" spans="1:2">
      <c r="A2162" s="535"/>
      <c r="B2162" s="535"/>
    </row>
    <row r="2163" spans="1:2">
      <c r="A2163" s="535"/>
      <c r="B2163" s="535"/>
    </row>
    <row r="2164" spans="1:2">
      <c r="A2164" s="535"/>
      <c r="B2164" s="535"/>
    </row>
    <row r="2165" spans="1:2">
      <c r="A2165" s="535"/>
      <c r="B2165" s="535"/>
    </row>
    <row r="2166" spans="1:2">
      <c r="A2166" s="535"/>
      <c r="B2166" s="535"/>
    </row>
    <row r="2167" spans="1:2">
      <c r="A2167" s="535"/>
      <c r="B2167" s="535"/>
    </row>
    <row r="2168" spans="1:2">
      <c r="A2168" s="535"/>
      <c r="B2168" s="535"/>
    </row>
    <row r="2169" spans="1:2">
      <c r="A2169" s="535"/>
      <c r="B2169" s="535"/>
    </row>
    <row r="2170" spans="1:2">
      <c r="A2170" s="535"/>
      <c r="B2170" s="535"/>
    </row>
    <row r="2171" spans="1:2">
      <c r="A2171" s="535"/>
      <c r="B2171" s="535"/>
    </row>
    <row r="2172" spans="1:2">
      <c r="A2172" s="535"/>
      <c r="B2172" s="535"/>
    </row>
    <row r="2173" spans="1:2">
      <c r="A2173" s="535"/>
      <c r="B2173" s="535"/>
    </row>
    <row r="2174" spans="1:2">
      <c r="A2174" s="535"/>
      <c r="B2174" s="535"/>
    </row>
    <row r="2175" spans="1:2">
      <c r="A2175" s="535"/>
      <c r="B2175" s="535"/>
    </row>
    <row r="2176" spans="1:2">
      <c r="A2176" s="535"/>
      <c r="B2176" s="535"/>
    </row>
    <row r="2177" spans="1:2">
      <c r="A2177" s="535"/>
      <c r="B2177" s="535"/>
    </row>
    <row r="2178" spans="1:2">
      <c r="A2178" s="535"/>
      <c r="B2178" s="535"/>
    </row>
    <row r="2179" spans="1:2">
      <c r="A2179" s="535"/>
      <c r="B2179" s="535"/>
    </row>
    <row r="2180" spans="1:2">
      <c r="A2180" s="535"/>
      <c r="B2180" s="535"/>
    </row>
    <row r="2181" spans="1:2">
      <c r="A2181" s="535"/>
      <c r="B2181" s="535"/>
    </row>
    <row r="2182" spans="1:2">
      <c r="A2182" s="535"/>
      <c r="B2182" s="535"/>
    </row>
    <row r="2183" spans="1:2">
      <c r="A2183" s="535"/>
      <c r="B2183" s="535"/>
    </row>
    <row r="2184" spans="1:2">
      <c r="A2184" s="535"/>
      <c r="B2184" s="535"/>
    </row>
    <row r="2185" spans="1:2">
      <c r="A2185" s="535"/>
      <c r="B2185" s="535"/>
    </row>
    <row r="2186" spans="1:2">
      <c r="A2186" s="535"/>
      <c r="B2186" s="535"/>
    </row>
    <row r="2187" spans="1:2">
      <c r="A2187" s="535"/>
      <c r="B2187" s="535"/>
    </row>
    <row r="2188" spans="1:2">
      <c r="A2188" s="535"/>
      <c r="B2188" s="535"/>
    </row>
    <row r="2189" spans="1:2">
      <c r="A2189" s="535"/>
      <c r="B2189" s="535"/>
    </row>
    <row r="2190" spans="1:2">
      <c r="A2190" s="535"/>
      <c r="B2190" s="535"/>
    </row>
    <row r="2191" spans="1:2">
      <c r="A2191" s="535"/>
      <c r="B2191" s="535"/>
    </row>
    <row r="2192" spans="1:2">
      <c r="A2192" s="535"/>
      <c r="B2192" s="535"/>
    </row>
    <row r="2193" spans="1:2">
      <c r="A2193" s="535"/>
      <c r="B2193" s="535"/>
    </row>
    <row r="2194" spans="1:2">
      <c r="A2194" s="535"/>
      <c r="B2194" s="535"/>
    </row>
    <row r="2195" spans="1:2">
      <c r="A2195" s="535"/>
      <c r="B2195" s="535"/>
    </row>
    <row r="2196" spans="1:2">
      <c r="A2196" s="535"/>
      <c r="B2196" s="535"/>
    </row>
    <row r="2197" spans="1:2">
      <c r="A2197" s="535"/>
      <c r="B2197" s="535"/>
    </row>
    <row r="2198" spans="1:2">
      <c r="A2198" s="535"/>
      <c r="B2198" s="535"/>
    </row>
    <row r="2199" spans="1:2">
      <c r="A2199" s="535"/>
      <c r="B2199" s="535"/>
    </row>
    <row r="2200" spans="1:2">
      <c r="A2200" s="535"/>
      <c r="B2200" s="535"/>
    </row>
    <row r="2201" spans="1:2">
      <c r="A2201" s="535"/>
      <c r="B2201" s="535"/>
    </row>
    <row r="2202" spans="1:2">
      <c r="A2202" s="535"/>
      <c r="B2202" s="535"/>
    </row>
    <row r="2203" spans="1:2">
      <c r="A2203" s="535"/>
      <c r="B2203" s="535"/>
    </row>
    <row r="2204" spans="1:2">
      <c r="A2204" s="535"/>
      <c r="B2204" s="535"/>
    </row>
    <row r="2205" spans="1:2">
      <c r="A2205" s="535"/>
      <c r="B2205" s="535"/>
    </row>
    <row r="2206" spans="1:2">
      <c r="A2206" s="535"/>
      <c r="B2206" s="535"/>
    </row>
    <row r="2207" spans="1:2">
      <c r="A2207" s="535"/>
      <c r="B2207" s="535"/>
    </row>
    <row r="2208" spans="1:2">
      <c r="A2208" s="535"/>
      <c r="B2208" s="535"/>
    </row>
    <row r="2209" spans="1:2">
      <c r="A2209" s="535"/>
      <c r="B2209" s="535"/>
    </row>
    <row r="2210" spans="1:2">
      <c r="A2210" s="535"/>
      <c r="B2210" s="535"/>
    </row>
    <row r="2211" spans="1:2">
      <c r="A2211" s="535"/>
      <c r="B2211" s="535"/>
    </row>
    <row r="2212" spans="1:2">
      <c r="A2212" s="535"/>
      <c r="B2212" s="535"/>
    </row>
    <row r="2213" spans="1:2">
      <c r="A2213" s="535"/>
      <c r="B2213" s="535"/>
    </row>
    <row r="2214" spans="1:2">
      <c r="A2214" s="535"/>
      <c r="B2214" s="535"/>
    </row>
    <row r="2215" spans="1:2">
      <c r="A2215" s="535"/>
      <c r="B2215" s="535"/>
    </row>
    <row r="2216" spans="1:2">
      <c r="A2216" s="535"/>
      <c r="B2216" s="535"/>
    </row>
    <row r="2217" spans="1:2">
      <c r="A2217" s="535"/>
      <c r="B2217" s="535"/>
    </row>
    <row r="2218" spans="1:2">
      <c r="A2218" s="535"/>
      <c r="B2218" s="535"/>
    </row>
    <row r="2219" spans="1:2">
      <c r="A2219" s="535"/>
      <c r="B2219" s="535"/>
    </row>
    <row r="2220" spans="1:2">
      <c r="A2220" s="535"/>
      <c r="B2220" s="535"/>
    </row>
    <row r="2221" spans="1:2">
      <c r="A2221" s="535"/>
      <c r="B2221" s="535"/>
    </row>
    <row r="2222" spans="1:2">
      <c r="A2222" s="535"/>
      <c r="B2222" s="535"/>
    </row>
    <row r="2223" spans="1:2">
      <c r="A2223" s="535"/>
      <c r="B2223" s="535"/>
    </row>
    <row r="2224" spans="1:2">
      <c r="A2224" s="535"/>
      <c r="B2224" s="535"/>
    </row>
    <row r="2225" spans="1:2">
      <c r="A2225" s="535"/>
      <c r="B2225" s="535"/>
    </row>
    <row r="2226" spans="1:2">
      <c r="A2226" s="535"/>
      <c r="B2226" s="535"/>
    </row>
    <row r="2227" spans="1:2">
      <c r="A2227" s="535"/>
      <c r="B2227" s="535"/>
    </row>
    <row r="2228" spans="1:2">
      <c r="A2228" s="535"/>
      <c r="B2228" s="535"/>
    </row>
    <row r="2229" spans="1:2">
      <c r="A2229" s="535"/>
      <c r="B2229" s="535"/>
    </row>
    <row r="2230" spans="1:2">
      <c r="A2230" s="535"/>
      <c r="B2230" s="535"/>
    </row>
    <row r="2231" spans="1:2">
      <c r="A2231" s="535"/>
      <c r="B2231" s="535"/>
    </row>
    <row r="2232" spans="1:2">
      <c r="A2232" s="535"/>
      <c r="B2232" s="535"/>
    </row>
    <row r="2233" spans="1:2">
      <c r="A2233" s="535"/>
      <c r="B2233" s="535"/>
    </row>
    <row r="2234" spans="1:2">
      <c r="A2234" s="535"/>
      <c r="B2234" s="535"/>
    </row>
    <row r="2235" spans="1:2">
      <c r="A2235" s="535"/>
      <c r="B2235" s="535"/>
    </row>
    <row r="2236" spans="1:2">
      <c r="A2236" s="535"/>
      <c r="B2236" s="535"/>
    </row>
    <row r="2237" spans="1:2">
      <c r="A2237" s="535"/>
      <c r="B2237" s="535"/>
    </row>
    <row r="2238" spans="1:2">
      <c r="A2238" s="535"/>
      <c r="B2238" s="535"/>
    </row>
    <row r="2239" spans="1:2">
      <c r="A2239" s="535"/>
      <c r="B2239" s="535"/>
    </row>
    <row r="2240" spans="1:2">
      <c r="A2240" s="535"/>
      <c r="B2240" s="535"/>
    </row>
    <row r="2241" spans="1:2">
      <c r="A2241" s="535"/>
      <c r="B2241" s="535"/>
    </row>
    <row r="2242" spans="1:2">
      <c r="A2242" s="535"/>
      <c r="B2242" s="535"/>
    </row>
    <row r="2243" spans="1:2">
      <c r="A2243" s="535"/>
      <c r="B2243" s="535"/>
    </row>
    <row r="2244" spans="1:2">
      <c r="A2244" s="535"/>
      <c r="B2244" s="535"/>
    </row>
    <row r="2245" spans="1:2">
      <c r="A2245" s="535"/>
      <c r="B2245" s="535"/>
    </row>
    <row r="2246" spans="1:2">
      <c r="A2246" s="535"/>
      <c r="B2246" s="535"/>
    </row>
    <row r="2247" spans="1:2">
      <c r="A2247" s="535"/>
      <c r="B2247" s="535"/>
    </row>
    <row r="2248" spans="1:2">
      <c r="A2248" s="535"/>
      <c r="B2248" s="535"/>
    </row>
    <row r="2249" spans="1:2">
      <c r="A2249" s="535"/>
      <c r="B2249" s="535"/>
    </row>
    <row r="2250" spans="1:2">
      <c r="A2250" s="535"/>
      <c r="B2250" s="535"/>
    </row>
    <row r="2251" spans="1:2">
      <c r="A2251" s="535"/>
      <c r="B2251" s="535"/>
    </row>
    <row r="2252" spans="1:2">
      <c r="A2252" s="535"/>
      <c r="B2252" s="535"/>
    </row>
    <row r="2253" spans="1:2">
      <c r="A2253" s="535"/>
      <c r="B2253" s="535"/>
    </row>
    <row r="2254" spans="1:2">
      <c r="A2254" s="535"/>
      <c r="B2254" s="535"/>
    </row>
    <row r="2255" spans="1:2">
      <c r="A2255" s="535"/>
      <c r="B2255" s="535"/>
    </row>
    <row r="2256" spans="1:2">
      <c r="A2256" s="535"/>
      <c r="B2256" s="535"/>
    </row>
    <row r="2257" spans="1:2">
      <c r="A2257" s="535"/>
      <c r="B2257" s="535"/>
    </row>
    <row r="2258" spans="1:2">
      <c r="A2258" s="535"/>
      <c r="B2258" s="535"/>
    </row>
    <row r="2259" spans="1:2">
      <c r="A2259" s="535"/>
      <c r="B2259" s="535"/>
    </row>
    <row r="2260" spans="1:2">
      <c r="A2260" s="535"/>
      <c r="B2260" s="535"/>
    </row>
    <row r="2261" spans="1:2">
      <c r="A2261" s="535"/>
      <c r="B2261" s="535"/>
    </row>
    <row r="2262" spans="1:2">
      <c r="A2262" s="535"/>
      <c r="B2262" s="535"/>
    </row>
    <row r="2263" spans="1:2">
      <c r="A2263" s="535"/>
      <c r="B2263" s="535"/>
    </row>
    <row r="2264" spans="1:2">
      <c r="A2264" s="535"/>
      <c r="B2264" s="535"/>
    </row>
    <row r="2265" spans="1:2">
      <c r="A2265" s="535"/>
      <c r="B2265" s="535"/>
    </row>
    <row r="2266" spans="1:2">
      <c r="A2266" s="535"/>
      <c r="B2266" s="535"/>
    </row>
    <row r="2267" spans="1:2">
      <c r="A2267" s="535"/>
      <c r="B2267" s="535"/>
    </row>
    <row r="2268" spans="1:2">
      <c r="A2268" s="535"/>
      <c r="B2268" s="535"/>
    </row>
    <row r="2269" spans="1:2">
      <c r="A2269" s="535"/>
      <c r="B2269" s="535"/>
    </row>
    <row r="2270" spans="1:2">
      <c r="A2270" s="535"/>
      <c r="B2270" s="535"/>
    </row>
    <row r="2271" spans="1:2">
      <c r="A2271" s="535"/>
      <c r="B2271" s="535"/>
    </row>
    <row r="2272" spans="1:2">
      <c r="A2272" s="535"/>
      <c r="B2272" s="535"/>
    </row>
    <row r="2273" spans="1:2">
      <c r="A2273" s="535"/>
      <c r="B2273" s="535"/>
    </row>
    <row r="2274" spans="1:2">
      <c r="A2274" s="535"/>
      <c r="B2274" s="535"/>
    </row>
    <row r="2275" spans="1:2">
      <c r="A2275" s="535"/>
      <c r="B2275" s="535"/>
    </row>
    <row r="2276" spans="1:2">
      <c r="A2276" s="535"/>
      <c r="B2276" s="535"/>
    </row>
    <row r="2277" spans="1:2">
      <c r="A2277" s="535"/>
      <c r="B2277" s="535"/>
    </row>
    <row r="2278" spans="1:2">
      <c r="A2278" s="535"/>
      <c r="B2278" s="535"/>
    </row>
    <row r="2279" spans="1:2">
      <c r="A2279" s="535"/>
      <c r="B2279" s="535"/>
    </row>
    <row r="2280" spans="1:2">
      <c r="A2280" s="535"/>
      <c r="B2280" s="535"/>
    </row>
    <row r="2281" spans="1:2">
      <c r="A2281" s="535"/>
      <c r="B2281" s="535"/>
    </row>
    <row r="2282" spans="1:2">
      <c r="A2282" s="535"/>
      <c r="B2282" s="535"/>
    </row>
    <row r="2283" spans="1:2">
      <c r="A2283" s="535"/>
      <c r="B2283" s="535"/>
    </row>
    <row r="2284" spans="1:2">
      <c r="A2284" s="535"/>
      <c r="B2284" s="535"/>
    </row>
    <row r="2285" spans="1:2">
      <c r="A2285" s="535"/>
      <c r="B2285" s="535"/>
    </row>
    <row r="2286" spans="1:2">
      <c r="A2286" s="535"/>
      <c r="B2286" s="535"/>
    </row>
    <row r="2287" spans="1:2">
      <c r="A2287" s="535"/>
      <c r="B2287" s="535"/>
    </row>
    <row r="2288" spans="1:2">
      <c r="A2288" s="535"/>
      <c r="B2288" s="535"/>
    </row>
    <row r="2289" spans="1:2">
      <c r="A2289" s="535"/>
      <c r="B2289" s="535"/>
    </row>
    <row r="2290" spans="1:2">
      <c r="A2290" s="535"/>
      <c r="B2290" s="535"/>
    </row>
    <row r="2291" spans="1:2">
      <c r="A2291" s="535"/>
      <c r="B2291" s="535"/>
    </row>
    <row r="2292" spans="1:2">
      <c r="A2292" s="535"/>
      <c r="B2292" s="535"/>
    </row>
    <row r="2293" spans="1:2">
      <c r="A2293" s="535"/>
      <c r="B2293" s="535"/>
    </row>
    <row r="2294" spans="1:2">
      <c r="A2294" s="535"/>
      <c r="B2294" s="535"/>
    </row>
    <row r="2295" spans="1:2">
      <c r="A2295" s="535"/>
      <c r="B2295" s="535"/>
    </row>
    <row r="2296" spans="1:2">
      <c r="A2296" s="535"/>
      <c r="B2296" s="535"/>
    </row>
    <row r="2297" spans="1:2">
      <c r="A2297" s="535"/>
      <c r="B2297" s="535"/>
    </row>
    <row r="2298" spans="1:2">
      <c r="A2298" s="535"/>
      <c r="B2298" s="535"/>
    </row>
    <row r="2299" spans="1:2">
      <c r="A2299" s="535"/>
      <c r="B2299" s="535"/>
    </row>
    <row r="2300" spans="1:2">
      <c r="A2300" s="535"/>
      <c r="B2300" s="535"/>
    </row>
    <row r="2301" spans="1:2">
      <c r="A2301" s="535"/>
      <c r="B2301" s="535"/>
    </row>
    <row r="2302" spans="1:2">
      <c r="A2302" s="535"/>
      <c r="B2302" s="535"/>
    </row>
    <row r="2303" spans="1:2">
      <c r="A2303" s="535"/>
      <c r="B2303" s="535"/>
    </row>
    <row r="2304" spans="1:2">
      <c r="A2304" s="535"/>
      <c r="B2304" s="535"/>
    </row>
    <row r="2305" spans="1:2">
      <c r="A2305" s="535"/>
      <c r="B2305" s="535"/>
    </row>
    <row r="2306" spans="1:2">
      <c r="A2306" s="535"/>
      <c r="B2306" s="535"/>
    </row>
    <row r="2307" spans="1:2">
      <c r="A2307" s="535"/>
      <c r="B2307" s="535"/>
    </row>
    <row r="2308" spans="1:2">
      <c r="A2308" s="535"/>
      <c r="B2308" s="535"/>
    </row>
    <row r="2309" spans="1:2">
      <c r="A2309" s="535"/>
      <c r="B2309" s="535"/>
    </row>
    <row r="2310" spans="1:2">
      <c r="A2310" s="535"/>
      <c r="B2310" s="535"/>
    </row>
    <row r="2311" spans="1:2">
      <c r="A2311" s="535"/>
      <c r="B2311" s="535"/>
    </row>
    <row r="2312" spans="1:2">
      <c r="A2312" s="535"/>
      <c r="B2312" s="535"/>
    </row>
    <row r="2313" spans="1:2">
      <c r="A2313" s="535"/>
      <c r="B2313" s="535"/>
    </row>
    <row r="2314" spans="1:2">
      <c r="A2314" s="535"/>
      <c r="B2314" s="535"/>
    </row>
    <row r="2315" spans="1:2">
      <c r="A2315" s="535"/>
      <c r="B2315" s="535"/>
    </row>
    <row r="2316" spans="1:2">
      <c r="A2316" s="535"/>
      <c r="B2316" s="535"/>
    </row>
    <row r="2317" spans="1:2">
      <c r="A2317" s="535"/>
      <c r="B2317" s="535"/>
    </row>
    <row r="2318" spans="1:2">
      <c r="A2318" s="535"/>
      <c r="B2318" s="535"/>
    </row>
    <row r="2319" spans="1:2">
      <c r="A2319" s="535"/>
      <c r="B2319" s="535"/>
    </row>
    <row r="2320" spans="1:2">
      <c r="A2320" s="535"/>
      <c r="B2320" s="535"/>
    </row>
    <row r="2321" spans="1:2">
      <c r="A2321" s="535"/>
      <c r="B2321" s="535"/>
    </row>
    <row r="2322" spans="1:2">
      <c r="A2322" s="535"/>
      <c r="B2322" s="535"/>
    </row>
    <row r="2323" spans="1:2">
      <c r="A2323" s="535"/>
      <c r="B2323" s="535"/>
    </row>
    <row r="2324" spans="1:2">
      <c r="A2324" s="535"/>
      <c r="B2324" s="535"/>
    </row>
    <row r="2325" spans="1:2">
      <c r="A2325" s="535"/>
      <c r="B2325" s="535"/>
    </row>
    <row r="2326" spans="1:2">
      <c r="A2326" s="535"/>
      <c r="B2326" s="535"/>
    </row>
    <row r="2327" spans="1:2">
      <c r="A2327" s="535"/>
      <c r="B2327" s="535"/>
    </row>
    <row r="2328" spans="1:2">
      <c r="A2328" s="535"/>
      <c r="B2328" s="535"/>
    </row>
    <row r="2329" spans="1:2">
      <c r="A2329" s="535"/>
      <c r="B2329" s="535"/>
    </row>
    <row r="2330" spans="1:2">
      <c r="A2330" s="535"/>
      <c r="B2330" s="535"/>
    </row>
    <row r="2331" spans="1:2">
      <c r="A2331" s="535"/>
      <c r="B2331" s="535"/>
    </row>
    <row r="2332" spans="1:2">
      <c r="A2332" s="535"/>
      <c r="B2332" s="535"/>
    </row>
    <row r="2333" spans="1:2">
      <c r="A2333" s="535"/>
      <c r="B2333" s="535"/>
    </row>
    <row r="2334" spans="1:2">
      <c r="A2334" s="535"/>
      <c r="B2334" s="535"/>
    </row>
    <row r="2335" spans="1:2">
      <c r="A2335" s="535"/>
      <c r="B2335" s="535"/>
    </row>
    <row r="2336" spans="1:2">
      <c r="A2336" s="535"/>
      <c r="B2336" s="535"/>
    </row>
    <row r="2337" spans="1:2">
      <c r="A2337" s="535"/>
      <c r="B2337" s="535"/>
    </row>
    <row r="2338" spans="1:2">
      <c r="A2338" s="535"/>
      <c r="B2338" s="535"/>
    </row>
    <row r="2339" spans="1:2">
      <c r="A2339" s="535"/>
      <c r="B2339" s="535"/>
    </row>
    <row r="2340" spans="1:2">
      <c r="A2340" s="535"/>
      <c r="B2340" s="535"/>
    </row>
    <row r="2341" spans="1:2">
      <c r="A2341" s="535"/>
      <c r="B2341" s="535"/>
    </row>
    <row r="2342" spans="1:2">
      <c r="A2342" s="535"/>
      <c r="B2342" s="535"/>
    </row>
    <row r="2343" spans="1:2">
      <c r="A2343" s="535"/>
      <c r="B2343" s="535"/>
    </row>
    <row r="2344" spans="1:2">
      <c r="A2344" s="535"/>
      <c r="B2344" s="535"/>
    </row>
    <row r="2345" spans="1:2">
      <c r="A2345" s="535"/>
      <c r="B2345" s="535"/>
    </row>
    <row r="2346" spans="1:2">
      <c r="A2346" s="535"/>
      <c r="B2346" s="535"/>
    </row>
    <row r="2347" spans="1:2">
      <c r="A2347" s="535"/>
      <c r="B2347" s="535"/>
    </row>
    <row r="2348" spans="1:2">
      <c r="A2348" s="535"/>
      <c r="B2348" s="535"/>
    </row>
    <row r="2349" spans="1:2">
      <c r="A2349" s="535"/>
      <c r="B2349" s="535"/>
    </row>
    <row r="2350" spans="1:2">
      <c r="A2350" s="535"/>
      <c r="B2350" s="535"/>
    </row>
    <row r="2351" spans="1:2">
      <c r="A2351" s="535"/>
      <c r="B2351" s="535"/>
    </row>
    <row r="2352" spans="1:2">
      <c r="A2352" s="535"/>
      <c r="B2352" s="535"/>
    </row>
    <row r="2353" spans="1:2">
      <c r="A2353" s="535"/>
      <c r="B2353" s="535"/>
    </row>
    <row r="2354" spans="1:2">
      <c r="A2354" s="535"/>
      <c r="B2354" s="535"/>
    </row>
    <row r="2355" spans="1:2">
      <c r="A2355" s="535"/>
      <c r="B2355" s="535"/>
    </row>
    <row r="2356" spans="1:2">
      <c r="A2356" s="535"/>
      <c r="B2356" s="535"/>
    </row>
    <row r="2357" spans="1:2">
      <c r="A2357" s="535"/>
      <c r="B2357" s="535"/>
    </row>
    <row r="2358" spans="1:2">
      <c r="A2358" s="535"/>
      <c r="B2358" s="535"/>
    </row>
    <row r="2359" spans="1:2">
      <c r="A2359" s="535"/>
      <c r="B2359" s="535"/>
    </row>
    <row r="2360" spans="1:2">
      <c r="A2360" s="535"/>
      <c r="B2360" s="535"/>
    </row>
    <row r="2361" spans="1:2">
      <c r="A2361" s="535"/>
      <c r="B2361" s="535"/>
    </row>
    <row r="2362" spans="1:2">
      <c r="A2362" s="535"/>
      <c r="B2362" s="535"/>
    </row>
    <row r="2363" spans="1:2">
      <c r="A2363" s="535"/>
      <c r="B2363" s="535"/>
    </row>
    <row r="2364" spans="1:2">
      <c r="A2364" s="535"/>
      <c r="B2364" s="535"/>
    </row>
    <row r="2365" spans="1:2">
      <c r="A2365" s="535"/>
      <c r="B2365" s="535"/>
    </row>
    <row r="2366" spans="1:2">
      <c r="A2366" s="535"/>
      <c r="B2366" s="535"/>
    </row>
    <row r="2367" spans="1:2">
      <c r="A2367" s="535"/>
      <c r="B2367" s="535"/>
    </row>
    <row r="2368" spans="1:2">
      <c r="A2368" s="535"/>
      <c r="B2368" s="535"/>
    </row>
    <row r="2369" spans="1:2">
      <c r="A2369" s="535"/>
      <c r="B2369" s="535"/>
    </row>
    <row r="2370" spans="1:2">
      <c r="A2370" s="535"/>
      <c r="B2370" s="535"/>
    </row>
    <row r="2371" spans="1:2">
      <c r="A2371" s="535"/>
      <c r="B2371" s="535"/>
    </row>
    <row r="2372" spans="1:2">
      <c r="A2372" s="535"/>
      <c r="B2372" s="535"/>
    </row>
    <row r="2373" spans="1:2">
      <c r="A2373" s="535"/>
      <c r="B2373" s="535"/>
    </row>
    <row r="2374" spans="1:2">
      <c r="A2374" s="535"/>
      <c r="B2374" s="535"/>
    </row>
    <row r="2375" spans="1:2">
      <c r="A2375" s="535"/>
      <c r="B2375" s="535"/>
    </row>
    <row r="2376" spans="1:2">
      <c r="A2376" s="535"/>
      <c r="B2376" s="535"/>
    </row>
    <row r="2377" spans="1:2">
      <c r="A2377" s="535"/>
      <c r="B2377" s="535"/>
    </row>
    <row r="2378" spans="1:2">
      <c r="A2378" s="535"/>
      <c r="B2378" s="535"/>
    </row>
    <row r="2379" spans="1:2">
      <c r="A2379" s="535"/>
      <c r="B2379" s="535"/>
    </row>
    <row r="2380" spans="1:2">
      <c r="A2380" s="535"/>
      <c r="B2380" s="535"/>
    </row>
    <row r="2381" spans="1:2">
      <c r="A2381" s="535"/>
      <c r="B2381" s="535"/>
    </row>
    <row r="2382" spans="1:2">
      <c r="A2382" s="535"/>
      <c r="B2382" s="535"/>
    </row>
    <row r="2383" spans="1:2">
      <c r="A2383" s="535"/>
      <c r="B2383" s="535"/>
    </row>
    <row r="2384" spans="1:2">
      <c r="A2384" s="535"/>
      <c r="B2384" s="535"/>
    </row>
    <row r="2385" spans="1:2">
      <c r="A2385" s="535"/>
      <c r="B2385" s="535"/>
    </row>
    <row r="2386" spans="1:2">
      <c r="A2386" s="535"/>
      <c r="B2386" s="535"/>
    </row>
    <row r="2387" spans="1:2">
      <c r="A2387" s="535"/>
      <c r="B2387" s="535"/>
    </row>
    <row r="2388" spans="1:2">
      <c r="A2388" s="535"/>
      <c r="B2388" s="535"/>
    </row>
    <row r="2389" spans="1:2">
      <c r="A2389" s="535"/>
      <c r="B2389" s="535"/>
    </row>
    <row r="2390" spans="1:2">
      <c r="A2390" s="535"/>
      <c r="B2390" s="535"/>
    </row>
    <row r="2391" spans="1:2">
      <c r="A2391" s="535"/>
      <c r="B2391" s="535"/>
    </row>
    <row r="2392" spans="1:2">
      <c r="A2392" s="535"/>
      <c r="B2392" s="535"/>
    </row>
    <row r="2393" spans="1:2">
      <c r="A2393" s="535"/>
      <c r="B2393" s="535"/>
    </row>
    <row r="2394" spans="1:2">
      <c r="A2394" s="535"/>
      <c r="B2394" s="535"/>
    </row>
    <row r="2395" spans="1:2">
      <c r="A2395" s="535"/>
      <c r="B2395" s="535"/>
    </row>
    <row r="2396" spans="1:2">
      <c r="A2396" s="535"/>
      <c r="B2396" s="535"/>
    </row>
    <row r="2397" spans="1:2">
      <c r="A2397" s="535"/>
      <c r="B2397" s="535"/>
    </row>
    <row r="2398" spans="1:2">
      <c r="A2398" s="535"/>
      <c r="B2398" s="535"/>
    </row>
    <row r="2399" spans="1:2">
      <c r="A2399" s="535"/>
      <c r="B2399" s="535"/>
    </row>
    <row r="2400" spans="1:2">
      <c r="A2400" s="535"/>
      <c r="B2400" s="535"/>
    </row>
    <row r="2401" spans="1:2">
      <c r="A2401" s="535"/>
      <c r="B2401" s="535"/>
    </row>
    <row r="2402" spans="1:2">
      <c r="A2402" s="535"/>
      <c r="B2402" s="535"/>
    </row>
    <row r="2403" spans="1:2">
      <c r="A2403" s="535"/>
      <c r="B2403" s="535"/>
    </row>
    <row r="2404" spans="1:2">
      <c r="A2404" s="535"/>
      <c r="B2404" s="535"/>
    </row>
    <row r="2405" spans="1:2">
      <c r="A2405" s="535"/>
      <c r="B2405" s="535"/>
    </row>
    <row r="2406" spans="1:2">
      <c r="A2406" s="535"/>
      <c r="B2406" s="535"/>
    </row>
    <row r="2407" spans="1:2">
      <c r="A2407" s="535"/>
      <c r="B2407" s="535"/>
    </row>
    <row r="2408" spans="1:2">
      <c r="A2408" s="535"/>
      <c r="B2408" s="535"/>
    </row>
    <row r="2409" spans="1:2">
      <c r="A2409" s="535"/>
      <c r="B2409" s="535"/>
    </row>
    <row r="2410" spans="1:2">
      <c r="A2410" s="535"/>
      <c r="B2410" s="535"/>
    </row>
    <row r="2411" spans="1:2">
      <c r="A2411" s="535"/>
      <c r="B2411" s="535"/>
    </row>
    <row r="2412" spans="1:2">
      <c r="A2412" s="535"/>
      <c r="B2412" s="535"/>
    </row>
    <row r="2413" spans="1:2">
      <c r="A2413" s="535"/>
      <c r="B2413" s="535"/>
    </row>
    <row r="2414" spans="1:2">
      <c r="A2414" s="535"/>
      <c r="B2414" s="535"/>
    </row>
    <row r="2415" spans="1:2">
      <c r="A2415" s="535"/>
      <c r="B2415" s="535"/>
    </row>
    <row r="2416" spans="1:2">
      <c r="A2416" s="535"/>
      <c r="B2416" s="535"/>
    </row>
    <row r="2417" spans="1:2">
      <c r="A2417" s="535"/>
      <c r="B2417" s="535"/>
    </row>
    <row r="2418" spans="1:2">
      <c r="A2418" s="535"/>
      <c r="B2418" s="535"/>
    </row>
    <row r="2419" spans="1:2">
      <c r="A2419" s="535"/>
      <c r="B2419" s="535"/>
    </row>
    <row r="2420" spans="1:2">
      <c r="A2420" s="535"/>
      <c r="B2420" s="535"/>
    </row>
    <row r="2421" spans="1:2">
      <c r="A2421" s="535"/>
      <c r="B2421" s="535"/>
    </row>
    <row r="2422" spans="1:2">
      <c r="A2422" s="535"/>
      <c r="B2422" s="535"/>
    </row>
    <row r="2423" spans="1:2">
      <c r="A2423" s="535"/>
      <c r="B2423" s="535"/>
    </row>
    <row r="2424" spans="1:2">
      <c r="A2424" s="535"/>
      <c r="B2424" s="535"/>
    </row>
    <row r="2425" spans="1:2">
      <c r="A2425" s="535"/>
      <c r="B2425" s="535"/>
    </row>
    <row r="2426" spans="1:2">
      <c r="A2426" s="535"/>
      <c r="B2426" s="535"/>
    </row>
    <row r="2427" spans="1:2">
      <c r="A2427" s="535"/>
      <c r="B2427" s="535"/>
    </row>
    <row r="2428" spans="1:2">
      <c r="A2428" s="535"/>
      <c r="B2428" s="535"/>
    </row>
    <row r="2429" spans="1:2">
      <c r="A2429" s="535"/>
      <c r="B2429" s="535"/>
    </row>
    <row r="2430" spans="1:2">
      <c r="A2430" s="535"/>
      <c r="B2430" s="535"/>
    </row>
    <row r="2431" spans="1:2">
      <c r="A2431" s="535"/>
      <c r="B2431" s="535"/>
    </row>
    <row r="2432" spans="1:2">
      <c r="A2432" s="535"/>
      <c r="B2432" s="535"/>
    </row>
    <row r="2433" spans="1:2">
      <c r="A2433" s="535"/>
      <c r="B2433" s="535"/>
    </row>
    <row r="2434" spans="1:2">
      <c r="A2434" s="535"/>
      <c r="B2434" s="535"/>
    </row>
    <row r="2435" spans="1:2">
      <c r="A2435" s="535"/>
      <c r="B2435" s="535"/>
    </row>
    <row r="2436" spans="1:2">
      <c r="A2436" s="535"/>
      <c r="B2436" s="535"/>
    </row>
    <row r="2437" spans="1:2">
      <c r="A2437" s="535"/>
      <c r="B2437" s="535"/>
    </row>
    <row r="2438" spans="1:2">
      <c r="A2438" s="535"/>
      <c r="B2438" s="535"/>
    </row>
    <row r="2439" spans="1:2">
      <c r="A2439" s="535"/>
      <c r="B2439" s="535"/>
    </row>
    <row r="2440" spans="1:2">
      <c r="A2440" s="535"/>
      <c r="B2440" s="535"/>
    </row>
    <row r="2441" spans="1:2">
      <c r="A2441" s="535"/>
      <c r="B2441" s="535"/>
    </row>
    <row r="2442" spans="1:2">
      <c r="A2442" s="535"/>
      <c r="B2442" s="535"/>
    </row>
    <row r="2443" spans="1:2">
      <c r="A2443" s="535"/>
      <c r="B2443" s="535"/>
    </row>
    <row r="2444" spans="1:2">
      <c r="A2444" s="535"/>
      <c r="B2444" s="535"/>
    </row>
    <row r="2445" spans="1:2">
      <c r="A2445" s="535"/>
      <c r="B2445" s="535"/>
    </row>
    <row r="2446" spans="1:2">
      <c r="A2446" s="535"/>
      <c r="B2446" s="535"/>
    </row>
    <row r="2447" spans="1:2">
      <c r="A2447" s="535"/>
      <c r="B2447" s="535"/>
    </row>
    <row r="2448" spans="1:2">
      <c r="A2448" s="535"/>
      <c r="B2448" s="535"/>
    </row>
    <row r="2449" spans="1:2">
      <c r="A2449" s="535"/>
      <c r="B2449" s="535"/>
    </row>
    <row r="2450" spans="1:2">
      <c r="A2450" s="535"/>
      <c r="B2450" s="535"/>
    </row>
    <row r="2451" spans="1:2">
      <c r="A2451" s="535"/>
      <c r="B2451" s="535"/>
    </row>
    <row r="2452" spans="1:2">
      <c r="A2452" s="535"/>
      <c r="B2452" s="535"/>
    </row>
    <row r="2453" spans="1:2">
      <c r="A2453" s="535"/>
      <c r="B2453" s="535"/>
    </row>
    <row r="2454" spans="1:2">
      <c r="A2454" s="535"/>
      <c r="B2454" s="535"/>
    </row>
    <row r="2455" spans="1:2">
      <c r="A2455" s="535"/>
      <c r="B2455" s="535"/>
    </row>
    <row r="2456" spans="1:2">
      <c r="A2456" s="535"/>
      <c r="B2456" s="535"/>
    </row>
    <row r="2457" spans="1:2">
      <c r="A2457" s="535"/>
      <c r="B2457" s="535"/>
    </row>
    <row r="2458" spans="1:2">
      <c r="A2458" s="535"/>
      <c r="B2458" s="535"/>
    </row>
    <row r="2459" spans="1:2">
      <c r="A2459" s="535"/>
      <c r="B2459" s="535"/>
    </row>
    <row r="2460" spans="1:2">
      <c r="A2460" s="535"/>
      <c r="B2460" s="535"/>
    </row>
    <row r="2461" spans="1:2">
      <c r="A2461" s="535"/>
      <c r="B2461" s="535"/>
    </row>
    <row r="2462" spans="1:2">
      <c r="A2462" s="535"/>
      <c r="B2462" s="535"/>
    </row>
    <row r="2463" spans="1:2">
      <c r="A2463" s="535"/>
      <c r="B2463" s="535"/>
    </row>
    <row r="2464" spans="1:2">
      <c r="A2464" s="535"/>
      <c r="B2464" s="535"/>
    </row>
    <row r="2465" spans="1:2">
      <c r="A2465" s="535"/>
      <c r="B2465" s="535"/>
    </row>
    <row r="2466" spans="1:2">
      <c r="A2466" s="535"/>
      <c r="B2466" s="535"/>
    </row>
    <row r="2467" spans="1:2">
      <c r="A2467" s="535"/>
      <c r="B2467" s="535"/>
    </row>
    <row r="2468" spans="1:2">
      <c r="A2468" s="535"/>
      <c r="B2468" s="535"/>
    </row>
    <row r="2469" spans="1:2">
      <c r="A2469" s="535"/>
      <c r="B2469" s="535"/>
    </row>
    <row r="2470" spans="1:2">
      <c r="A2470" s="535"/>
      <c r="B2470" s="535"/>
    </row>
    <row r="2471" spans="1:2">
      <c r="A2471" s="535"/>
      <c r="B2471" s="535"/>
    </row>
    <row r="2472" spans="1:2">
      <c r="A2472" s="535"/>
      <c r="B2472" s="535"/>
    </row>
    <row r="2473" spans="1:2">
      <c r="A2473" s="535"/>
      <c r="B2473" s="535"/>
    </row>
    <row r="2474" spans="1:2">
      <c r="A2474" s="535"/>
      <c r="B2474" s="535"/>
    </row>
    <row r="2475" spans="1:2">
      <c r="A2475" s="535"/>
      <c r="B2475" s="535"/>
    </row>
    <row r="2476" spans="1:2">
      <c r="A2476" s="535"/>
      <c r="B2476" s="535"/>
    </row>
    <row r="2477" spans="1:2">
      <c r="A2477" s="535"/>
      <c r="B2477" s="535"/>
    </row>
    <row r="2478" spans="1:2">
      <c r="A2478" s="535"/>
      <c r="B2478" s="535"/>
    </row>
    <row r="2479" spans="1:2">
      <c r="A2479" s="535"/>
      <c r="B2479" s="535"/>
    </row>
    <row r="2480" spans="1:2">
      <c r="A2480" s="535"/>
      <c r="B2480" s="535"/>
    </row>
    <row r="2481" spans="1:2">
      <c r="A2481" s="535"/>
      <c r="B2481" s="535"/>
    </row>
    <row r="2482" spans="1:2">
      <c r="A2482" s="535"/>
      <c r="B2482" s="535"/>
    </row>
    <row r="2483" spans="1:2">
      <c r="A2483" s="535"/>
      <c r="B2483" s="535"/>
    </row>
    <row r="2484" spans="1:2">
      <c r="A2484" s="535"/>
      <c r="B2484" s="535"/>
    </row>
    <row r="2485" spans="1:2">
      <c r="A2485" s="535"/>
      <c r="B2485" s="535"/>
    </row>
    <row r="2486" spans="1:2">
      <c r="A2486" s="535"/>
      <c r="B2486" s="535"/>
    </row>
    <row r="2487" spans="1:2">
      <c r="A2487" s="535"/>
      <c r="B2487" s="535"/>
    </row>
    <row r="2488" spans="1:2">
      <c r="A2488" s="535"/>
      <c r="B2488" s="535"/>
    </row>
    <row r="2489" spans="1:2">
      <c r="A2489" s="535"/>
      <c r="B2489" s="535"/>
    </row>
    <row r="2490" spans="1:2">
      <c r="A2490" s="535"/>
      <c r="B2490" s="535"/>
    </row>
    <row r="2491" spans="1:2">
      <c r="A2491" s="535"/>
      <c r="B2491" s="535"/>
    </row>
    <row r="2492" spans="1:2">
      <c r="A2492" s="535"/>
      <c r="B2492" s="535"/>
    </row>
    <row r="2493" spans="1:2">
      <c r="A2493" s="535"/>
      <c r="B2493" s="535"/>
    </row>
    <row r="2494" spans="1:2">
      <c r="A2494" s="535"/>
      <c r="B2494" s="535"/>
    </row>
    <row r="2495" spans="1:2">
      <c r="A2495" s="535"/>
      <c r="B2495" s="535"/>
    </row>
    <row r="2496" spans="1:2">
      <c r="A2496" s="535"/>
      <c r="B2496" s="535"/>
    </row>
    <row r="2497" spans="1:2">
      <c r="A2497" s="535"/>
      <c r="B2497" s="535"/>
    </row>
    <row r="2498" spans="1:2">
      <c r="A2498" s="535"/>
      <c r="B2498" s="535"/>
    </row>
    <row r="2499" spans="1:2">
      <c r="A2499" s="535"/>
      <c r="B2499" s="535"/>
    </row>
    <row r="2500" spans="1:2">
      <c r="A2500" s="535"/>
      <c r="B2500" s="535"/>
    </row>
    <row r="2501" spans="1:2">
      <c r="A2501" s="535"/>
      <c r="B2501" s="535"/>
    </row>
    <row r="2502" spans="1:2">
      <c r="A2502" s="535"/>
      <c r="B2502" s="535"/>
    </row>
    <row r="2503" spans="1:2">
      <c r="A2503" s="535"/>
      <c r="B2503" s="535"/>
    </row>
    <row r="2504" spans="1:2">
      <c r="A2504" s="535"/>
      <c r="B2504" s="535"/>
    </row>
    <row r="2505" spans="1:2">
      <c r="A2505" s="535"/>
      <c r="B2505" s="535"/>
    </row>
    <row r="2506" spans="1:2">
      <c r="A2506" s="535"/>
      <c r="B2506" s="535"/>
    </row>
    <row r="2507" spans="1:2">
      <c r="A2507" s="535"/>
      <c r="B2507" s="535"/>
    </row>
    <row r="2508" spans="1:2">
      <c r="A2508" s="535"/>
      <c r="B2508" s="535"/>
    </row>
    <row r="2509" spans="1:2">
      <c r="A2509" s="535"/>
      <c r="B2509" s="535"/>
    </row>
    <row r="2510" spans="1:2">
      <c r="A2510" s="535"/>
      <c r="B2510" s="535"/>
    </row>
    <row r="2511" spans="1:2">
      <c r="A2511" s="535"/>
      <c r="B2511" s="535"/>
    </row>
    <row r="2512" spans="1:2">
      <c r="A2512" s="535"/>
      <c r="B2512" s="535"/>
    </row>
    <row r="2513" spans="1:2">
      <c r="A2513" s="535"/>
      <c r="B2513" s="535"/>
    </row>
    <row r="2514" spans="1:2">
      <c r="A2514" s="535"/>
      <c r="B2514" s="535"/>
    </row>
    <row r="2515" spans="1:2">
      <c r="A2515" s="535"/>
      <c r="B2515" s="535"/>
    </row>
    <row r="2516" spans="1:2">
      <c r="A2516" s="535"/>
      <c r="B2516" s="535"/>
    </row>
    <row r="2517" spans="1:2">
      <c r="A2517" s="535"/>
      <c r="B2517" s="535"/>
    </row>
    <row r="2518" spans="1:2">
      <c r="A2518" s="535"/>
      <c r="B2518" s="535"/>
    </row>
    <row r="2519" spans="1:2">
      <c r="A2519" s="535"/>
      <c r="B2519" s="535"/>
    </row>
    <row r="2520" spans="1:2">
      <c r="A2520" s="535"/>
      <c r="B2520" s="535"/>
    </row>
    <row r="2521" spans="1:2">
      <c r="A2521" s="535"/>
      <c r="B2521" s="535"/>
    </row>
    <row r="2522" spans="1:2">
      <c r="A2522" s="535"/>
      <c r="B2522" s="535"/>
    </row>
    <row r="2523" spans="1:2">
      <c r="A2523" s="535"/>
      <c r="B2523" s="535"/>
    </row>
    <row r="2524" spans="1:2">
      <c r="A2524" s="535"/>
      <c r="B2524" s="535"/>
    </row>
    <row r="2525" spans="1:2">
      <c r="A2525" s="535"/>
      <c r="B2525" s="535"/>
    </row>
    <row r="2526" spans="1:2">
      <c r="A2526" s="535"/>
      <c r="B2526" s="535"/>
    </row>
    <row r="2527" spans="1:2">
      <c r="A2527" s="535"/>
      <c r="B2527" s="535"/>
    </row>
    <row r="2528" spans="1:2">
      <c r="A2528" s="535"/>
      <c r="B2528" s="535"/>
    </row>
    <row r="2529" spans="1:2">
      <c r="A2529" s="535"/>
      <c r="B2529" s="535"/>
    </row>
    <row r="2530" spans="1:2">
      <c r="A2530" s="535"/>
      <c r="B2530" s="535"/>
    </row>
    <row r="2531" spans="1:2">
      <c r="A2531" s="535"/>
      <c r="B2531" s="535"/>
    </row>
    <row r="2532" spans="1:2">
      <c r="A2532" s="535"/>
      <c r="B2532" s="535"/>
    </row>
    <row r="2533" spans="1:2">
      <c r="A2533" s="535"/>
      <c r="B2533" s="535"/>
    </row>
    <row r="2534" spans="1:2">
      <c r="A2534" s="535"/>
      <c r="B2534" s="535"/>
    </row>
    <row r="2535" spans="1:2">
      <c r="A2535" s="535"/>
      <c r="B2535" s="535"/>
    </row>
    <row r="2536" spans="1:2">
      <c r="A2536" s="535"/>
      <c r="B2536" s="535"/>
    </row>
    <row r="2537" spans="1:2">
      <c r="A2537" s="535"/>
      <c r="B2537" s="535"/>
    </row>
    <row r="2538" spans="1:2">
      <c r="A2538" s="535"/>
      <c r="B2538" s="535"/>
    </row>
    <row r="2539" spans="1:2">
      <c r="A2539" s="535"/>
      <c r="B2539" s="535"/>
    </row>
    <row r="2540" spans="1:2">
      <c r="A2540" s="535"/>
      <c r="B2540" s="535"/>
    </row>
    <row r="2541" spans="1:2">
      <c r="A2541" s="535"/>
      <c r="B2541" s="535"/>
    </row>
    <row r="2542" spans="1:2">
      <c r="A2542" s="535"/>
      <c r="B2542" s="535"/>
    </row>
    <row r="2543" spans="1:2">
      <c r="A2543" s="535"/>
      <c r="B2543" s="535"/>
    </row>
    <row r="2544" spans="1:2">
      <c r="A2544" s="535"/>
      <c r="B2544" s="535"/>
    </row>
    <row r="2545" spans="1:2">
      <c r="A2545" s="535"/>
      <c r="B2545" s="535"/>
    </row>
    <row r="2546" spans="1:2">
      <c r="A2546" s="535"/>
      <c r="B2546" s="535"/>
    </row>
    <row r="2547" spans="1:2">
      <c r="A2547" s="535"/>
      <c r="B2547" s="535"/>
    </row>
    <row r="2548" spans="1:2">
      <c r="A2548" s="535"/>
      <c r="B2548" s="535"/>
    </row>
    <row r="2549" spans="1:2">
      <c r="A2549" s="535"/>
      <c r="B2549" s="535"/>
    </row>
    <row r="2550" spans="1:2">
      <c r="A2550" s="535"/>
      <c r="B2550" s="535"/>
    </row>
    <row r="2551" spans="1:2">
      <c r="A2551" s="535"/>
      <c r="B2551" s="535"/>
    </row>
    <row r="2552" spans="1:2">
      <c r="A2552" s="535"/>
      <c r="B2552" s="535"/>
    </row>
    <row r="2553" spans="1:2">
      <c r="A2553" s="535"/>
      <c r="B2553" s="535"/>
    </row>
    <row r="2554" spans="1:2">
      <c r="A2554" s="535"/>
      <c r="B2554" s="535"/>
    </row>
    <row r="2555" spans="1:2">
      <c r="A2555" s="535"/>
      <c r="B2555" s="535"/>
    </row>
    <row r="2556" spans="1:2">
      <c r="A2556" s="535"/>
      <c r="B2556" s="535"/>
    </row>
    <row r="2557" spans="1:2">
      <c r="A2557" s="535"/>
      <c r="B2557" s="535"/>
    </row>
    <row r="2558" spans="1:2">
      <c r="A2558" s="535"/>
      <c r="B2558" s="535"/>
    </row>
    <row r="2559" spans="1:2">
      <c r="A2559" s="535"/>
      <c r="B2559" s="535"/>
    </row>
    <row r="2560" spans="1:2">
      <c r="A2560" s="535"/>
      <c r="B2560" s="535"/>
    </row>
    <row r="2561" spans="1:2">
      <c r="A2561" s="535"/>
      <c r="B2561" s="535"/>
    </row>
    <row r="2562" spans="1:2">
      <c r="A2562" s="535"/>
      <c r="B2562" s="535"/>
    </row>
    <row r="2563" spans="1:2">
      <c r="A2563" s="535"/>
      <c r="B2563" s="535"/>
    </row>
    <row r="2564" spans="1:2">
      <c r="A2564" s="535"/>
      <c r="B2564" s="535"/>
    </row>
    <row r="2565" spans="1:2">
      <c r="A2565" s="535"/>
      <c r="B2565" s="535"/>
    </row>
    <row r="2566" spans="1:2">
      <c r="A2566" s="535"/>
      <c r="B2566" s="535"/>
    </row>
    <row r="2567" spans="1:2">
      <c r="A2567" s="535"/>
      <c r="B2567" s="535"/>
    </row>
    <row r="2568" spans="1:2">
      <c r="A2568" s="535"/>
      <c r="B2568" s="535"/>
    </row>
    <row r="2569" spans="1:2">
      <c r="A2569" s="535"/>
      <c r="B2569" s="535"/>
    </row>
    <row r="2570" spans="1:2">
      <c r="A2570" s="535"/>
      <c r="B2570" s="535"/>
    </row>
    <row r="2571" spans="1:2">
      <c r="A2571" s="535"/>
      <c r="B2571" s="535"/>
    </row>
    <row r="2572" spans="1:2">
      <c r="A2572" s="535"/>
      <c r="B2572" s="535"/>
    </row>
    <row r="2573" spans="1:2">
      <c r="A2573" s="535"/>
      <c r="B2573" s="535"/>
    </row>
    <row r="2574" spans="1:2">
      <c r="A2574" s="535"/>
      <c r="B2574" s="535"/>
    </row>
    <row r="2575" spans="1:2">
      <c r="A2575" s="535"/>
      <c r="B2575" s="535"/>
    </row>
    <row r="2576" spans="1:2">
      <c r="A2576" s="535"/>
      <c r="B2576" s="535"/>
    </row>
    <row r="2577" spans="1:2">
      <c r="A2577" s="535"/>
      <c r="B2577" s="535"/>
    </row>
    <row r="2578" spans="1:2">
      <c r="A2578" s="535"/>
      <c r="B2578" s="535"/>
    </row>
    <row r="2579" spans="1:2">
      <c r="A2579" s="535"/>
      <c r="B2579" s="535"/>
    </row>
    <row r="2580" spans="1:2">
      <c r="A2580" s="535"/>
      <c r="B2580" s="535"/>
    </row>
    <row r="2581" spans="1:2">
      <c r="A2581" s="535"/>
      <c r="B2581" s="535"/>
    </row>
    <row r="2582" spans="1:2">
      <c r="A2582" s="535"/>
      <c r="B2582" s="535"/>
    </row>
    <row r="2583" spans="1:2">
      <c r="A2583" s="535"/>
      <c r="B2583" s="535"/>
    </row>
    <row r="2584" spans="1:2">
      <c r="A2584" s="535"/>
      <c r="B2584" s="535"/>
    </row>
    <row r="2585" spans="1:2">
      <c r="A2585" s="535"/>
      <c r="B2585" s="535"/>
    </row>
    <row r="2586" spans="1:2">
      <c r="A2586" s="535"/>
      <c r="B2586" s="535"/>
    </row>
    <row r="2587" spans="1:2">
      <c r="A2587" s="535"/>
      <c r="B2587" s="535"/>
    </row>
    <row r="2588" spans="1:2">
      <c r="A2588" s="535"/>
      <c r="B2588" s="535"/>
    </row>
    <row r="2589" spans="1:2">
      <c r="A2589" s="535"/>
      <c r="B2589" s="535"/>
    </row>
    <row r="2590" spans="1:2">
      <c r="A2590" s="535"/>
      <c r="B2590" s="535"/>
    </row>
    <row r="2591" spans="1:2">
      <c r="A2591" s="535"/>
      <c r="B2591" s="535"/>
    </row>
    <row r="2592" spans="1:2">
      <c r="A2592" s="535"/>
      <c r="B2592" s="535"/>
    </row>
    <row r="2593" spans="1:2">
      <c r="A2593" s="535"/>
      <c r="B2593" s="535"/>
    </row>
    <row r="2594" spans="1:2">
      <c r="A2594" s="535"/>
      <c r="B2594" s="535"/>
    </row>
    <row r="2595" spans="1:2">
      <c r="A2595" s="535"/>
      <c r="B2595" s="535"/>
    </row>
    <row r="2596" spans="1:2">
      <c r="A2596" s="535"/>
      <c r="B2596" s="535"/>
    </row>
    <row r="2597" spans="1:2">
      <c r="A2597" s="535"/>
      <c r="B2597" s="535"/>
    </row>
    <row r="2598" spans="1:2">
      <c r="A2598" s="535"/>
      <c r="B2598" s="535"/>
    </row>
    <row r="2599" spans="1:2">
      <c r="A2599" s="535"/>
      <c r="B2599" s="535"/>
    </row>
    <row r="2600" spans="1:2">
      <c r="A2600" s="535"/>
      <c r="B2600" s="535"/>
    </row>
    <row r="2601" spans="1:2">
      <c r="A2601" s="535"/>
      <c r="B2601" s="535"/>
    </row>
    <row r="2602" spans="1:2">
      <c r="A2602" s="535"/>
      <c r="B2602" s="535"/>
    </row>
    <row r="2603" spans="1:2">
      <c r="A2603" s="535"/>
      <c r="B2603" s="535"/>
    </row>
    <row r="2604" spans="1:2">
      <c r="A2604" s="535"/>
      <c r="B2604" s="535"/>
    </row>
    <row r="2605" spans="1:2">
      <c r="A2605" s="535"/>
      <c r="B2605" s="535"/>
    </row>
    <row r="2606" spans="1:2">
      <c r="A2606" s="535"/>
      <c r="B2606" s="535"/>
    </row>
    <row r="2607" spans="1:2">
      <c r="A2607" s="535"/>
      <c r="B2607" s="535"/>
    </row>
    <row r="2608" spans="1:2">
      <c r="A2608" s="535"/>
      <c r="B2608" s="535"/>
    </row>
    <row r="2609" spans="1:2">
      <c r="A2609" s="535"/>
      <c r="B2609" s="535"/>
    </row>
    <row r="2610" spans="1:2">
      <c r="A2610" s="535"/>
      <c r="B2610" s="535"/>
    </row>
    <row r="2611" spans="1:2">
      <c r="A2611" s="535"/>
      <c r="B2611" s="535"/>
    </row>
    <row r="2612" spans="1:2">
      <c r="A2612" s="535"/>
      <c r="B2612" s="535"/>
    </row>
    <row r="2613" spans="1:2">
      <c r="A2613" s="535"/>
      <c r="B2613" s="535"/>
    </row>
    <row r="2614" spans="1:2">
      <c r="A2614" s="535"/>
      <c r="B2614" s="535"/>
    </row>
    <row r="2615" spans="1:2">
      <c r="A2615" s="535"/>
      <c r="B2615" s="535"/>
    </row>
    <row r="2616" spans="1:2">
      <c r="A2616" s="535"/>
      <c r="B2616" s="535"/>
    </row>
    <row r="2617" spans="1:2">
      <c r="A2617" s="535"/>
      <c r="B2617" s="535"/>
    </row>
    <row r="2618" spans="1:2">
      <c r="A2618" s="535"/>
      <c r="B2618" s="535"/>
    </row>
    <row r="2619" spans="1:2">
      <c r="A2619" s="535"/>
      <c r="B2619" s="535"/>
    </row>
    <row r="2620" spans="1:2">
      <c r="A2620" s="535"/>
      <c r="B2620" s="535"/>
    </row>
    <row r="2621" spans="1:2">
      <c r="A2621" s="535"/>
      <c r="B2621" s="535"/>
    </row>
    <row r="2622" spans="1:2">
      <c r="A2622" s="535"/>
      <c r="B2622" s="535"/>
    </row>
    <row r="2623" spans="1:2">
      <c r="A2623" s="535"/>
      <c r="B2623" s="535"/>
    </row>
    <row r="2624" spans="1:2">
      <c r="A2624" s="535"/>
      <c r="B2624" s="535"/>
    </row>
    <row r="2625" spans="1:2">
      <c r="A2625" s="535"/>
      <c r="B2625" s="535"/>
    </row>
    <row r="2626" spans="1:2">
      <c r="A2626" s="535"/>
      <c r="B2626" s="535"/>
    </row>
    <row r="2627" spans="1:2">
      <c r="A2627" s="535"/>
      <c r="B2627" s="535"/>
    </row>
    <row r="2628" spans="1:2">
      <c r="A2628" s="535"/>
      <c r="B2628" s="535"/>
    </row>
    <row r="2629" spans="1:2">
      <c r="A2629" s="535"/>
      <c r="B2629" s="535"/>
    </row>
    <row r="2630" spans="1:2">
      <c r="A2630" s="535"/>
      <c r="B2630" s="535"/>
    </row>
    <row r="2631" spans="1:2">
      <c r="A2631" s="535"/>
      <c r="B2631" s="535"/>
    </row>
    <row r="2632" spans="1:2">
      <c r="A2632" s="535"/>
      <c r="B2632" s="535"/>
    </row>
    <row r="2633" spans="1:2">
      <c r="A2633" s="535"/>
      <c r="B2633" s="535"/>
    </row>
    <row r="2634" spans="1:2">
      <c r="A2634" s="535"/>
      <c r="B2634" s="535"/>
    </row>
    <row r="2635" spans="1:2">
      <c r="A2635" s="535"/>
      <c r="B2635" s="535"/>
    </row>
    <row r="2636" spans="1:2">
      <c r="A2636" s="535"/>
      <c r="B2636" s="535"/>
    </row>
    <row r="2637" spans="1:2">
      <c r="A2637" s="535"/>
      <c r="B2637" s="535"/>
    </row>
    <row r="2638" spans="1:2">
      <c r="A2638" s="535"/>
      <c r="B2638" s="535"/>
    </row>
    <row r="2639" spans="1:2">
      <c r="A2639" s="535"/>
      <c r="B2639" s="535"/>
    </row>
    <row r="2640" spans="1:2">
      <c r="A2640" s="535"/>
      <c r="B2640" s="535"/>
    </row>
    <row r="2641" spans="1:2">
      <c r="A2641" s="535"/>
      <c r="B2641" s="535"/>
    </row>
    <row r="2642" spans="1:2">
      <c r="A2642" s="535"/>
      <c r="B2642" s="535"/>
    </row>
    <row r="2643" spans="1:2">
      <c r="A2643" s="535"/>
      <c r="B2643" s="535"/>
    </row>
    <row r="2644" spans="1:2">
      <c r="A2644" s="535"/>
      <c r="B2644" s="535"/>
    </row>
    <row r="2645" spans="1:2">
      <c r="A2645" s="535"/>
      <c r="B2645" s="535"/>
    </row>
    <row r="2646" spans="1:2">
      <c r="A2646" s="535"/>
      <c r="B2646" s="535"/>
    </row>
    <row r="2647" spans="1:2">
      <c r="A2647" s="535"/>
      <c r="B2647" s="535"/>
    </row>
    <row r="2648" spans="1:2">
      <c r="A2648" s="535"/>
      <c r="B2648" s="535"/>
    </row>
    <row r="2649" spans="1:2">
      <c r="A2649" s="535"/>
      <c r="B2649" s="535"/>
    </row>
    <row r="2650" spans="1:2">
      <c r="A2650" s="535"/>
      <c r="B2650" s="535"/>
    </row>
    <row r="2651" spans="1:2">
      <c r="A2651" s="535"/>
      <c r="B2651" s="535"/>
    </row>
    <row r="2652" spans="1:2">
      <c r="A2652" s="535"/>
      <c r="B2652" s="535"/>
    </row>
    <row r="2653" spans="1:2">
      <c r="A2653" s="535"/>
      <c r="B2653" s="535"/>
    </row>
    <row r="2654" spans="1:2">
      <c r="A2654" s="535"/>
      <c r="B2654" s="535"/>
    </row>
    <row r="2655" spans="1:2">
      <c r="A2655" s="535"/>
      <c r="B2655" s="535"/>
    </row>
    <row r="2656" spans="1:2">
      <c r="A2656" s="535"/>
      <c r="B2656" s="535"/>
    </row>
    <row r="2657" spans="1:2">
      <c r="A2657" s="535"/>
      <c r="B2657" s="535"/>
    </row>
    <row r="2658" spans="1:2">
      <c r="A2658" s="535"/>
      <c r="B2658" s="535"/>
    </row>
    <row r="2659" spans="1:2">
      <c r="A2659" s="535"/>
      <c r="B2659" s="535"/>
    </row>
    <row r="2660" spans="1:2">
      <c r="A2660" s="535"/>
      <c r="B2660" s="535"/>
    </row>
    <row r="2661" spans="1:2">
      <c r="A2661" s="535"/>
      <c r="B2661" s="535"/>
    </row>
    <row r="2662" spans="1:2">
      <c r="A2662" s="535"/>
      <c r="B2662" s="535"/>
    </row>
    <row r="2663" spans="1:2">
      <c r="A2663" s="535"/>
      <c r="B2663" s="535"/>
    </row>
    <row r="2664" spans="1:2">
      <c r="A2664" s="535"/>
      <c r="B2664" s="535"/>
    </row>
    <row r="2665" spans="1:2">
      <c r="A2665" s="535"/>
      <c r="B2665" s="535"/>
    </row>
    <row r="2666" spans="1:2">
      <c r="A2666" s="535"/>
      <c r="B2666" s="535"/>
    </row>
    <row r="2667" spans="1:2">
      <c r="A2667" s="535"/>
      <c r="B2667" s="535"/>
    </row>
    <row r="2668" spans="1:2">
      <c r="A2668" s="535"/>
      <c r="B2668" s="535"/>
    </row>
    <row r="2669" spans="1:2">
      <c r="A2669" s="535"/>
      <c r="B2669" s="535"/>
    </row>
    <row r="2670" spans="1:2">
      <c r="A2670" s="535"/>
      <c r="B2670" s="535"/>
    </row>
    <row r="2671" spans="1:2">
      <c r="A2671" s="535"/>
      <c r="B2671" s="535"/>
    </row>
    <row r="2672" spans="1:2">
      <c r="A2672" s="535"/>
      <c r="B2672" s="535"/>
    </row>
    <row r="2673" spans="1:2">
      <c r="A2673" s="535"/>
      <c r="B2673" s="535"/>
    </row>
    <row r="2674" spans="1:2">
      <c r="A2674" s="535"/>
      <c r="B2674" s="535"/>
    </row>
    <row r="2675" spans="1:2">
      <c r="A2675" s="535"/>
      <c r="B2675" s="535"/>
    </row>
    <row r="2676" spans="1:2">
      <c r="A2676" s="535"/>
      <c r="B2676" s="535"/>
    </row>
    <row r="2677" spans="1:2">
      <c r="A2677" s="535"/>
      <c r="B2677" s="535"/>
    </row>
    <row r="2678" spans="1:2">
      <c r="A2678" s="535"/>
      <c r="B2678" s="535"/>
    </row>
    <row r="2679" spans="1:2">
      <c r="A2679" s="535"/>
      <c r="B2679" s="535"/>
    </row>
    <row r="2680" spans="1:2">
      <c r="A2680" s="535"/>
      <c r="B2680" s="535"/>
    </row>
    <row r="2681" spans="1:2">
      <c r="A2681" s="535"/>
      <c r="B2681" s="535"/>
    </row>
    <row r="2682" spans="1:2">
      <c r="A2682" s="535"/>
      <c r="B2682" s="535"/>
    </row>
    <row r="2683" spans="1:2">
      <c r="A2683" s="535"/>
      <c r="B2683" s="535"/>
    </row>
    <row r="2684" spans="1:2">
      <c r="A2684" s="535"/>
      <c r="B2684" s="535"/>
    </row>
    <row r="2685" spans="1:2">
      <c r="A2685" s="535"/>
      <c r="B2685" s="535"/>
    </row>
    <row r="2686" spans="1:2">
      <c r="A2686" s="535"/>
      <c r="B2686" s="535"/>
    </row>
    <row r="2687" spans="1:2">
      <c r="A2687" s="535"/>
      <c r="B2687" s="535"/>
    </row>
    <row r="2688" spans="1:2">
      <c r="A2688" s="535"/>
      <c r="B2688" s="535"/>
    </row>
    <row r="2689" spans="1:2">
      <c r="A2689" s="535"/>
      <c r="B2689" s="535"/>
    </row>
    <row r="2690" spans="1:2">
      <c r="A2690" s="535"/>
      <c r="B2690" s="535"/>
    </row>
    <row r="2691" spans="1:2">
      <c r="A2691" s="535"/>
      <c r="B2691" s="535"/>
    </row>
    <row r="2692" spans="1:2">
      <c r="A2692" s="535"/>
      <c r="B2692" s="535"/>
    </row>
    <row r="2693" spans="1:2">
      <c r="A2693" s="535"/>
      <c r="B2693" s="535"/>
    </row>
    <row r="2694" spans="1:2">
      <c r="A2694" s="535"/>
      <c r="B2694" s="535"/>
    </row>
    <row r="2695" spans="1:2">
      <c r="A2695" s="535"/>
      <c r="B2695" s="535"/>
    </row>
    <row r="2696" spans="1:2">
      <c r="A2696" s="535"/>
      <c r="B2696" s="535"/>
    </row>
    <row r="2697" spans="1:2">
      <c r="A2697" s="535"/>
      <c r="B2697" s="535"/>
    </row>
    <row r="2698" spans="1:2">
      <c r="A2698" s="535"/>
      <c r="B2698" s="535"/>
    </row>
    <row r="2699" spans="1:2">
      <c r="A2699" s="535"/>
      <c r="B2699" s="535"/>
    </row>
    <row r="2700" spans="1:2">
      <c r="A2700" s="535"/>
      <c r="B2700" s="535"/>
    </row>
    <row r="2701" spans="1:2">
      <c r="A2701" s="535"/>
      <c r="B2701" s="535"/>
    </row>
    <row r="2702" spans="1:2">
      <c r="A2702" s="535"/>
      <c r="B2702" s="535"/>
    </row>
    <row r="2703" spans="1:2">
      <c r="A2703" s="535"/>
      <c r="B2703" s="535"/>
    </row>
    <row r="2704" spans="1:2">
      <c r="A2704" s="535"/>
      <c r="B2704" s="535"/>
    </row>
    <row r="2705" spans="1:2">
      <c r="A2705" s="535"/>
      <c r="B2705" s="535"/>
    </row>
    <row r="2706" spans="1:2">
      <c r="A2706" s="535"/>
      <c r="B2706" s="535"/>
    </row>
    <row r="2707" spans="1:2">
      <c r="A2707" s="535"/>
      <c r="B2707" s="535"/>
    </row>
    <row r="2708" spans="1:2">
      <c r="A2708" s="535"/>
      <c r="B2708" s="535"/>
    </row>
    <row r="2709" spans="1:2">
      <c r="A2709" s="535"/>
      <c r="B2709" s="535"/>
    </row>
    <row r="2710" spans="1:2">
      <c r="A2710" s="535"/>
      <c r="B2710" s="535"/>
    </row>
    <row r="2711" spans="1:2">
      <c r="A2711" s="535"/>
      <c r="B2711" s="535"/>
    </row>
    <row r="2712" spans="1:2">
      <c r="A2712" s="535"/>
      <c r="B2712" s="535"/>
    </row>
    <row r="2713" spans="1:2">
      <c r="A2713" s="535"/>
      <c r="B2713" s="535"/>
    </row>
    <row r="2714" spans="1:2">
      <c r="A2714" s="535"/>
      <c r="B2714" s="535"/>
    </row>
    <row r="2715" spans="1:2">
      <c r="A2715" s="535"/>
      <c r="B2715" s="535"/>
    </row>
    <row r="2716" spans="1:2">
      <c r="A2716" s="535"/>
      <c r="B2716" s="535"/>
    </row>
    <row r="2717" spans="1:2">
      <c r="A2717" s="535"/>
      <c r="B2717" s="535"/>
    </row>
    <row r="2718" spans="1:2">
      <c r="A2718" s="535"/>
      <c r="B2718" s="535"/>
    </row>
    <row r="2719" spans="1:2">
      <c r="A2719" s="535"/>
      <c r="B2719" s="535"/>
    </row>
    <row r="2720" spans="1:2">
      <c r="A2720" s="535"/>
      <c r="B2720" s="535"/>
    </row>
    <row r="2721" spans="1:2">
      <c r="A2721" s="535"/>
      <c r="B2721" s="535"/>
    </row>
    <row r="2722" spans="1:2">
      <c r="A2722" s="535"/>
      <c r="B2722" s="535"/>
    </row>
    <row r="2723" spans="1:2">
      <c r="A2723" s="535"/>
      <c r="B2723" s="535"/>
    </row>
    <row r="2724" spans="1:2">
      <c r="A2724" s="535"/>
      <c r="B2724" s="535"/>
    </row>
    <row r="2725" spans="1:2">
      <c r="A2725" s="535"/>
      <c r="B2725" s="535"/>
    </row>
    <row r="2726" spans="1:2">
      <c r="A2726" s="535"/>
      <c r="B2726" s="535"/>
    </row>
    <row r="2727" spans="1:2">
      <c r="A2727" s="535"/>
      <c r="B2727" s="535"/>
    </row>
    <row r="2728" spans="1:2">
      <c r="A2728" s="535"/>
      <c r="B2728" s="535"/>
    </row>
    <row r="2729" spans="1:2">
      <c r="A2729" s="535"/>
      <c r="B2729" s="535"/>
    </row>
    <row r="2730" spans="1:2">
      <c r="A2730" s="535"/>
      <c r="B2730" s="535"/>
    </row>
    <row r="2731" spans="1:2">
      <c r="A2731" s="535"/>
      <c r="B2731" s="535"/>
    </row>
    <row r="2732" spans="1:2">
      <c r="A2732" s="535"/>
      <c r="B2732" s="535"/>
    </row>
    <row r="2733" spans="1:2">
      <c r="A2733" s="535"/>
      <c r="B2733" s="535"/>
    </row>
    <row r="2734" spans="1:2">
      <c r="A2734" s="535"/>
      <c r="B2734" s="535"/>
    </row>
    <row r="2735" spans="1:2">
      <c r="A2735" s="535"/>
      <c r="B2735" s="535"/>
    </row>
    <row r="2736" spans="1:2">
      <c r="A2736" s="535"/>
      <c r="B2736" s="535"/>
    </row>
    <row r="2737" spans="1:2">
      <c r="A2737" s="535"/>
      <c r="B2737" s="535"/>
    </row>
    <row r="2738" spans="1:2">
      <c r="A2738" s="535"/>
      <c r="B2738" s="535"/>
    </row>
    <row r="2739" spans="1:2">
      <c r="A2739" s="535"/>
      <c r="B2739" s="535"/>
    </row>
    <row r="2740" spans="1:2">
      <c r="A2740" s="535"/>
      <c r="B2740" s="535"/>
    </row>
    <row r="2741" spans="1:2">
      <c r="A2741" s="535"/>
      <c r="B2741" s="535"/>
    </row>
    <row r="2742" spans="1:2">
      <c r="A2742" s="535"/>
      <c r="B2742" s="535"/>
    </row>
    <row r="2743" spans="1:2">
      <c r="A2743" s="535"/>
      <c r="B2743" s="535"/>
    </row>
    <row r="2744" spans="1:2">
      <c r="A2744" s="535"/>
      <c r="B2744" s="535"/>
    </row>
    <row r="2745" spans="1:2">
      <c r="A2745" s="535"/>
      <c r="B2745" s="535"/>
    </row>
    <row r="2746" spans="1:2">
      <c r="A2746" s="535"/>
      <c r="B2746" s="535"/>
    </row>
    <row r="2747" spans="1:2">
      <c r="A2747" s="535"/>
      <c r="B2747" s="535"/>
    </row>
    <row r="2748" spans="1:2">
      <c r="A2748" s="535"/>
      <c r="B2748" s="535"/>
    </row>
    <row r="2749" spans="1:2">
      <c r="A2749" s="535"/>
      <c r="B2749" s="535"/>
    </row>
    <row r="2750" spans="1:2">
      <c r="A2750" s="535"/>
      <c r="B2750" s="535"/>
    </row>
    <row r="2751" spans="1:2">
      <c r="A2751" s="535"/>
      <c r="B2751" s="535"/>
    </row>
    <row r="2752" spans="1:2">
      <c r="A2752" s="535"/>
      <c r="B2752" s="535"/>
    </row>
    <row r="2753" spans="1:2">
      <c r="A2753" s="535"/>
      <c r="B2753" s="535"/>
    </row>
    <row r="2754" spans="1:2">
      <c r="A2754" s="535"/>
      <c r="B2754" s="535"/>
    </row>
    <row r="2755" spans="1:2">
      <c r="A2755" s="535"/>
      <c r="B2755" s="535"/>
    </row>
    <row r="2756" spans="1:2">
      <c r="A2756" s="535"/>
      <c r="B2756" s="535"/>
    </row>
    <row r="2757" spans="1:2">
      <c r="A2757" s="535"/>
      <c r="B2757" s="535"/>
    </row>
    <row r="2758" spans="1:2">
      <c r="A2758" s="535"/>
      <c r="B2758" s="535"/>
    </row>
    <row r="2759" spans="1:2">
      <c r="A2759" s="535"/>
      <c r="B2759" s="535"/>
    </row>
    <row r="2760" spans="1:2">
      <c r="A2760" s="535"/>
      <c r="B2760" s="535"/>
    </row>
    <row r="2761" spans="1:2">
      <c r="A2761" s="535"/>
      <c r="B2761" s="535"/>
    </row>
    <row r="2762" spans="1:2">
      <c r="A2762" s="535"/>
      <c r="B2762" s="535"/>
    </row>
    <row r="2763" spans="1:2">
      <c r="A2763" s="535"/>
      <c r="B2763" s="535"/>
    </row>
    <row r="2764" spans="1:2">
      <c r="A2764" s="535"/>
      <c r="B2764" s="535"/>
    </row>
    <row r="2765" spans="1:2">
      <c r="A2765" s="535"/>
      <c r="B2765" s="535"/>
    </row>
    <row r="2766" spans="1:2">
      <c r="A2766" s="535"/>
      <c r="B2766" s="535"/>
    </row>
    <row r="2767" spans="1:2">
      <c r="A2767" s="535"/>
      <c r="B2767" s="535"/>
    </row>
    <row r="2768" spans="1:2">
      <c r="A2768" s="535"/>
      <c r="B2768" s="535"/>
    </row>
    <row r="2769" spans="1:2">
      <c r="A2769" s="535"/>
      <c r="B2769" s="535"/>
    </row>
    <row r="2770" spans="1:2">
      <c r="A2770" s="535"/>
      <c r="B2770" s="535"/>
    </row>
    <row r="2771" spans="1:2">
      <c r="A2771" s="535"/>
      <c r="B2771" s="535"/>
    </row>
    <row r="2772" spans="1:2">
      <c r="A2772" s="535"/>
      <c r="B2772" s="535"/>
    </row>
    <row r="2773" spans="1:2">
      <c r="A2773" s="535"/>
      <c r="B2773" s="535"/>
    </row>
    <row r="2774" spans="1:2">
      <c r="A2774" s="535"/>
      <c r="B2774" s="535"/>
    </row>
    <row r="2775" spans="1:2">
      <c r="A2775" s="535"/>
      <c r="B2775" s="535"/>
    </row>
    <row r="2776" spans="1:2">
      <c r="A2776" s="535"/>
      <c r="B2776" s="535"/>
    </row>
    <row r="2777" spans="1:2">
      <c r="A2777" s="535"/>
      <c r="B2777" s="535"/>
    </row>
    <row r="2778" spans="1:2">
      <c r="A2778" s="535"/>
      <c r="B2778" s="535"/>
    </row>
    <row r="2779" spans="1:2">
      <c r="A2779" s="535"/>
      <c r="B2779" s="535"/>
    </row>
    <row r="2780" spans="1:2">
      <c r="A2780" s="535"/>
      <c r="B2780" s="535"/>
    </row>
    <row r="2781" spans="1:2">
      <c r="A2781" s="535"/>
      <c r="B2781" s="535"/>
    </row>
    <row r="2782" spans="1:2">
      <c r="A2782" s="535"/>
      <c r="B2782" s="535"/>
    </row>
    <row r="2783" spans="1:2">
      <c r="A2783" s="535"/>
      <c r="B2783" s="535"/>
    </row>
    <row r="2784" spans="1:2">
      <c r="A2784" s="535"/>
      <c r="B2784" s="535"/>
    </row>
    <row r="2785" spans="1:2">
      <c r="A2785" s="535"/>
      <c r="B2785" s="535"/>
    </row>
    <row r="2786" spans="1:2">
      <c r="A2786" s="535"/>
      <c r="B2786" s="535"/>
    </row>
    <row r="2787" spans="1:2">
      <c r="A2787" s="535"/>
      <c r="B2787" s="535"/>
    </row>
    <row r="2788" spans="1:2">
      <c r="A2788" s="535"/>
      <c r="B2788" s="535"/>
    </row>
    <row r="2789" spans="1:2">
      <c r="A2789" s="535"/>
      <c r="B2789" s="535"/>
    </row>
    <row r="2790" spans="1:2">
      <c r="A2790" s="535"/>
      <c r="B2790" s="535"/>
    </row>
    <row r="2791" spans="1:2">
      <c r="A2791" s="535"/>
      <c r="B2791" s="535"/>
    </row>
    <row r="2792" spans="1:2">
      <c r="A2792" s="535"/>
      <c r="B2792" s="535"/>
    </row>
    <row r="2793" spans="1:2">
      <c r="A2793" s="535"/>
      <c r="B2793" s="535"/>
    </row>
    <row r="2794" spans="1:2">
      <c r="A2794" s="535"/>
      <c r="B2794" s="535"/>
    </row>
    <row r="2795" spans="1:2">
      <c r="A2795" s="535"/>
      <c r="B2795" s="535"/>
    </row>
    <row r="2796" spans="1:2">
      <c r="A2796" s="535"/>
      <c r="B2796" s="535"/>
    </row>
    <row r="2797" spans="1:2">
      <c r="A2797" s="535"/>
      <c r="B2797" s="535"/>
    </row>
    <row r="2798" spans="1:2">
      <c r="A2798" s="535"/>
      <c r="B2798" s="535"/>
    </row>
    <row r="2799" spans="1:2">
      <c r="A2799" s="535"/>
      <c r="B2799" s="535"/>
    </row>
    <row r="2800" spans="1:2">
      <c r="A2800" s="535"/>
      <c r="B2800" s="535"/>
    </row>
    <row r="2801" spans="1:2">
      <c r="A2801" s="535"/>
      <c r="B2801" s="535"/>
    </row>
    <row r="2802" spans="1:2">
      <c r="A2802" s="535"/>
      <c r="B2802" s="535"/>
    </row>
    <row r="2803" spans="1:2">
      <c r="A2803" s="535"/>
      <c r="B2803" s="535"/>
    </row>
    <row r="2804" spans="1:2">
      <c r="A2804" s="535"/>
      <c r="B2804" s="535"/>
    </row>
    <row r="2805" spans="1:2">
      <c r="A2805" s="535"/>
      <c r="B2805" s="535"/>
    </row>
    <row r="2806" spans="1:2">
      <c r="A2806" s="535"/>
      <c r="B2806" s="535"/>
    </row>
    <row r="2807" spans="1:2">
      <c r="A2807" s="535"/>
      <c r="B2807" s="535"/>
    </row>
    <row r="2808" spans="1:2">
      <c r="A2808" s="535"/>
      <c r="B2808" s="535"/>
    </row>
    <row r="2809" spans="1:2">
      <c r="A2809" s="535"/>
      <c r="B2809" s="535"/>
    </row>
    <row r="2810" spans="1:2">
      <c r="A2810" s="535"/>
      <c r="B2810" s="535"/>
    </row>
    <row r="2811" spans="1:2">
      <c r="A2811" s="535"/>
      <c r="B2811" s="535"/>
    </row>
    <row r="2812" spans="1:2">
      <c r="A2812" s="535"/>
      <c r="B2812" s="535"/>
    </row>
    <row r="2813" spans="1:2">
      <c r="A2813" s="535"/>
      <c r="B2813" s="535"/>
    </row>
    <row r="2814" spans="1:2">
      <c r="A2814" s="535"/>
      <c r="B2814" s="535"/>
    </row>
    <row r="2815" spans="1:2">
      <c r="A2815" s="535"/>
      <c r="B2815" s="535"/>
    </row>
    <row r="2816" spans="1:2">
      <c r="A2816" s="535"/>
      <c r="B2816" s="535"/>
    </row>
    <row r="2817" spans="1:2">
      <c r="A2817" s="535"/>
      <c r="B2817" s="535"/>
    </row>
    <row r="2818" spans="1:2">
      <c r="A2818" s="535"/>
      <c r="B2818" s="535"/>
    </row>
    <row r="2819" spans="1:2">
      <c r="A2819" s="535"/>
      <c r="B2819" s="535"/>
    </row>
    <row r="2820" spans="1:2">
      <c r="A2820" s="535"/>
      <c r="B2820" s="535"/>
    </row>
    <row r="2821" spans="1:2">
      <c r="A2821" s="535"/>
      <c r="B2821" s="535"/>
    </row>
    <row r="2822" spans="1:2">
      <c r="A2822" s="535"/>
      <c r="B2822" s="535"/>
    </row>
    <row r="2823" spans="1:2">
      <c r="A2823" s="535"/>
      <c r="B2823" s="535"/>
    </row>
    <row r="2824" spans="1:2">
      <c r="A2824" s="535"/>
      <c r="B2824" s="535"/>
    </row>
    <row r="2825" spans="1:2">
      <c r="A2825" s="535"/>
      <c r="B2825" s="535"/>
    </row>
    <row r="2826" spans="1:2">
      <c r="A2826" s="535"/>
      <c r="B2826" s="535"/>
    </row>
    <row r="2827" spans="1:2">
      <c r="A2827" s="535"/>
      <c r="B2827" s="535"/>
    </row>
    <row r="2828" spans="1:2">
      <c r="A2828" s="535"/>
      <c r="B2828" s="535"/>
    </row>
    <row r="2829" spans="1:2">
      <c r="A2829" s="535"/>
      <c r="B2829" s="535"/>
    </row>
    <row r="2830" spans="1:2">
      <c r="A2830" s="535"/>
      <c r="B2830" s="535"/>
    </row>
    <row r="2831" spans="1:2">
      <c r="A2831" s="535"/>
      <c r="B2831" s="535"/>
    </row>
    <row r="2832" spans="1:2">
      <c r="A2832" s="535"/>
      <c r="B2832" s="535"/>
    </row>
    <row r="2833" spans="1:2">
      <c r="A2833" s="535"/>
      <c r="B2833" s="535"/>
    </row>
    <row r="2834" spans="1:2">
      <c r="A2834" s="535"/>
      <c r="B2834" s="535"/>
    </row>
    <row r="2835" spans="1:2">
      <c r="A2835" s="535"/>
      <c r="B2835" s="535"/>
    </row>
    <row r="2836" spans="1:2">
      <c r="A2836" s="535"/>
      <c r="B2836" s="535"/>
    </row>
    <row r="2837" spans="1:2">
      <c r="A2837" s="535"/>
      <c r="B2837" s="535"/>
    </row>
    <row r="2838" spans="1:2">
      <c r="A2838" s="535"/>
      <c r="B2838" s="535"/>
    </row>
    <row r="2839" spans="1:2">
      <c r="A2839" s="535"/>
      <c r="B2839" s="535"/>
    </row>
    <row r="2840" spans="1:2">
      <c r="A2840" s="535"/>
      <c r="B2840" s="535"/>
    </row>
    <row r="2841" spans="1:2">
      <c r="A2841" s="535"/>
      <c r="B2841" s="535"/>
    </row>
    <row r="2842" spans="1:2">
      <c r="A2842" s="535"/>
      <c r="B2842" s="535"/>
    </row>
    <row r="2843" spans="1:2">
      <c r="A2843" s="535"/>
      <c r="B2843" s="535"/>
    </row>
    <row r="2844" spans="1:2">
      <c r="A2844" s="535"/>
      <c r="B2844" s="535"/>
    </row>
    <row r="2845" spans="1:2">
      <c r="A2845" s="535"/>
      <c r="B2845" s="535"/>
    </row>
    <row r="2846" spans="1:2">
      <c r="A2846" s="535"/>
      <c r="B2846" s="535"/>
    </row>
    <row r="2847" spans="1:2">
      <c r="A2847" s="535"/>
      <c r="B2847" s="535"/>
    </row>
    <row r="2848" spans="1:2">
      <c r="A2848" s="535"/>
      <c r="B2848" s="535"/>
    </row>
    <row r="2849" spans="1:2">
      <c r="A2849" s="535"/>
      <c r="B2849" s="535"/>
    </row>
    <row r="2850" spans="1:2">
      <c r="A2850" s="535"/>
      <c r="B2850" s="535"/>
    </row>
    <row r="2851" spans="1:2">
      <c r="A2851" s="535"/>
      <c r="B2851" s="535"/>
    </row>
    <row r="2852" spans="1:2">
      <c r="A2852" s="535"/>
      <c r="B2852" s="535"/>
    </row>
    <row r="2853" spans="1:2">
      <c r="A2853" s="535"/>
      <c r="B2853" s="535"/>
    </row>
    <row r="2854" spans="1:2">
      <c r="A2854" s="535"/>
      <c r="B2854" s="535"/>
    </row>
    <row r="2855" spans="1:2">
      <c r="A2855" s="535"/>
      <c r="B2855" s="535"/>
    </row>
    <row r="2856" spans="1:2">
      <c r="A2856" s="535"/>
      <c r="B2856" s="535"/>
    </row>
    <row r="2857" spans="1:2">
      <c r="A2857" s="535"/>
      <c r="B2857" s="535"/>
    </row>
    <row r="2858" spans="1:2">
      <c r="A2858" s="535"/>
      <c r="B2858" s="535"/>
    </row>
    <row r="2859" spans="1:2">
      <c r="A2859" s="535"/>
      <c r="B2859" s="535"/>
    </row>
    <row r="2860" spans="1:2">
      <c r="A2860" s="535"/>
      <c r="B2860" s="535"/>
    </row>
    <row r="2861" spans="1:2">
      <c r="A2861" s="535"/>
      <c r="B2861" s="535"/>
    </row>
    <row r="2862" spans="1:2">
      <c r="A2862" s="535"/>
      <c r="B2862" s="535"/>
    </row>
    <row r="2863" spans="1:2">
      <c r="A2863" s="535"/>
      <c r="B2863" s="535"/>
    </row>
    <row r="2864" spans="1:2">
      <c r="A2864" s="535"/>
      <c r="B2864" s="535"/>
    </row>
    <row r="2865" spans="1:2">
      <c r="A2865" s="535"/>
      <c r="B2865" s="535"/>
    </row>
    <row r="2866" spans="1:2">
      <c r="A2866" s="535"/>
      <c r="B2866" s="535"/>
    </row>
    <row r="2867" spans="1:2">
      <c r="A2867" s="535"/>
      <c r="B2867" s="535"/>
    </row>
    <row r="2868" spans="1:2">
      <c r="A2868" s="535"/>
      <c r="B2868" s="535"/>
    </row>
    <row r="2869" spans="1:2">
      <c r="A2869" s="535"/>
      <c r="B2869" s="535"/>
    </row>
    <row r="2870" spans="1:2">
      <c r="A2870" s="535"/>
      <c r="B2870" s="535"/>
    </row>
    <row r="2871" spans="1:2">
      <c r="A2871" s="535"/>
      <c r="B2871" s="535"/>
    </row>
    <row r="2872" spans="1:2">
      <c r="A2872" s="535"/>
      <c r="B2872" s="535"/>
    </row>
    <row r="2873" spans="1:2">
      <c r="A2873" s="535"/>
      <c r="B2873" s="535"/>
    </row>
    <row r="2874" spans="1:2">
      <c r="A2874" s="535"/>
      <c r="B2874" s="535"/>
    </row>
    <row r="2875" spans="1:2">
      <c r="A2875" s="535"/>
      <c r="B2875" s="535"/>
    </row>
    <row r="2876" spans="1:2">
      <c r="A2876" s="535"/>
      <c r="B2876" s="535"/>
    </row>
    <row r="2877" spans="1:2">
      <c r="A2877" s="535"/>
      <c r="B2877" s="535"/>
    </row>
    <row r="2878" spans="1:2">
      <c r="A2878" s="535"/>
      <c r="B2878" s="535"/>
    </row>
    <row r="2879" spans="1:2">
      <c r="A2879" s="535"/>
      <c r="B2879" s="535"/>
    </row>
    <row r="2880" spans="1:2">
      <c r="A2880" s="535"/>
      <c r="B2880" s="535"/>
    </row>
    <row r="2881" spans="1:2">
      <c r="A2881" s="535"/>
      <c r="B2881" s="535"/>
    </row>
    <row r="2882" spans="1:2">
      <c r="A2882" s="535"/>
      <c r="B2882" s="535"/>
    </row>
    <row r="2883" spans="1:2">
      <c r="A2883" s="535"/>
      <c r="B2883" s="535"/>
    </row>
    <row r="2884" spans="1:2">
      <c r="A2884" s="535"/>
      <c r="B2884" s="535"/>
    </row>
    <row r="2885" spans="1:2">
      <c r="A2885" s="535"/>
      <c r="B2885" s="535"/>
    </row>
    <row r="2886" spans="1:2">
      <c r="A2886" s="535"/>
      <c r="B2886" s="535"/>
    </row>
    <row r="2887" spans="1:2">
      <c r="A2887" s="535"/>
      <c r="B2887" s="535"/>
    </row>
    <row r="2888" spans="1:2">
      <c r="A2888" s="535"/>
      <c r="B2888" s="535"/>
    </row>
    <row r="2889" spans="1:2">
      <c r="A2889" s="535"/>
      <c r="B2889" s="535"/>
    </row>
    <row r="2890" spans="1:2">
      <c r="A2890" s="535"/>
      <c r="B2890" s="535"/>
    </row>
    <row r="2891" spans="1:2">
      <c r="A2891" s="535"/>
      <c r="B2891" s="535"/>
    </row>
    <row r="2892" spans="1:2">
      <c r="A2892" s="535"/>
      <c r="B2892" s="535"/>
    </row>
    <row r="2893" spans="1:2">
      <c r="A2893" s="535"/>
      <c r="B2893" s="535"/>
    </row>
    <row r="2894" spans="1:2">
      <c r="A2894" s="535"/>
      <c r="B2894" s="535"/>
    </row>
    <row r="2895" spans="1:2">
      <c r="A2895" s="535"/>
      <c r="B2895" s="535"/>
    </row>
    <row r="2896" spans="1:2">
      <c r="A2896" s="535"/>
      <c r="B2896" s="535"/>
    </row>
    <row r="2897" spans="1:2">
      <c r="A2897" s="535"/>
      <c r="B2897" s="535"/>
    </row>
    <row r="2898" spans="1:2">
      <c r="A2898" s="535"/>
      <c r="B2898" s="535"/>
    </row>
    <row r="2899" spans="1:2">
      <c r="A2899" s="535"/>
      <c r="B2899" s="535"/>
    </row>
    <row r="2900" spans="1:2">
      <c r="A2900" s="535"/>
      <c r="B2900" s="535"/>
    </row>
    <row r="2901" spans="1:2">
      <c r="A2901" s="535"/>
      <c r="B2901" s="535"/>
    </row>
    <row r="2902" spans="1:2">
      <c r="A2902" s="535"/>
      <c r="B2902" s="535"/>
    </row>
    <row r="2903" spans="1:2">
      <c r="A2903" s="535"/>
      <c r="B2903" s="535"/>
    </row>
    <row r="2904" spans="1:2">
      <c r="A2904" s="535"/>
      <c r="B2904" s="535"/>
    </row>
    <row r="2905" spans="1:2">
      <c r="A2905" s="535"/>
      <c r="B2905" s="535"/>
    </row>
    <row r="2906" spans="1:2">
      <c r="A2906" s="535"/>
      <c r="B2906" s="535"/>
    </row>
    <row r="2907" spans="1:2">
      <c r="A2907" s="535"/>
      <c r="B2907" s="535"/>
    </row>
    <row r="2908" spans="1:2">
      <c r="A2908" s="535"/>
      <c r="B2908" s="535"/>
    </row>
    <row r="2909" spans="1:2">
      <c r="A2909" s="535"/>
      <c r="B2909" s="535"/>
    </row>
    <row r="2910" spans="1:2">
      <c r="A2910" s="535"/>
      <c r="B2910" s="535"/>
    </row>
    <row r="2911" spans="1:2">
      <c r="A2911" s="535"/>
      <c r="B2911" s="535"/>
    </row>
    <row r="2912" spans="1:2">
      <c r="A2912" s="535"/>
      <c r="B2912" s="535"/>
    </row>
    <row r="2913" spans="1:2">
      <c r="A2913" s="535"/>
      <c r="B2913" s="535"/>
    </row>
    <row r="2914" spans="1:2">
      <c r="A2914" s="535"/>
      <c r="B2914" s="535"/>
    </row>
    <row r="2915" spans="1:2">
      <c r="A2915" s="535"/>
      <c r="B2915" s="535"/>
    </row>
    <row r="2916" spans="1:2">
      <c r="A2916" s="535"/>
      <c r="B2916" s="535"/>
    </row>
    <row r="2917" spans="1:2">
      <c r="A2917" s="535"/>
      <c r="B2917" s="535"/>
    </row>
    <row r="2918" spans="1:2">
      <c r="A2918" s="535"/>
      <c r="B2918" s="535"/>
    </row>
    <row r="2919" spans="1:2">
      <c r="A2919" s="535"/>
      <c r="B2919" s="535"/>
    </row>
    <row r="2920" spans="1:2">
      <c r="A2920" s="535"/>
      <c r="B2920" s="535"/>
    </row>
    <row r="2921" spans="1:2">
      <c r="A2921" s="535"/>
      <c r="B2921" s="535"/>
    </row>
    <row r="2922" spans="1:2">
      <c r="A2922" s="535"/>
      <c r="B2922" s="535"/>
    </row>
    <row r="2923" spans="1:2">
      <c r="A2923" s="535"/>
      <c r="B2923" s="535"/>
    </row>
    <row r="2924" spans="1:2">
      <c r="A2924" s="535"/>
      <c r="B2924" s="535"/>
    </row>
    <row r="2925" spans="1:2">
      <c r="A2925" s="535"/>
      <c r="B2925" s="535"/>
    </row>
    <row r="2926" spans="1:2">
      <c r="A2926" s="535"/>
      <c r="B2926" s="535"/>
    </row>
    <row r="2927" spans="1:2">
      <c r="A2927" s="535"/>
      <c r="B2927" s="535"/>
    </row>
    <row r="2928" spans="1:2">
      <c r="A2928" s="535"/>
      <c r="B2928" s="535"/>
    </row>
    <row r="2929" spans="1:2">
      <c r="A2929" s="535"/>
      <c r="B2929" s="535"/>
    </row>
    <row r="2930" spans="1:2">
      <c r="A2930" s="535"/>
      <c r="B2930" s="535"/>
    </row>
    <row r="2931" spans="1:2">
      <c r="A2931" s="535"/>
      <c r="B2931" s="535"/>
    </row>
    <row r="2932" spans="1:2">
      <c r="A2932" s="535"/>
      <c r="B2932" s="535"/>
    </row>
    <row r="2933" spans="1:2">
      <c r="A2933" s="535"/>
      <c r="B2933" s="535"/>
    </row>
    <row r="2934" spans="1:2">
      <c r="A2934" s="535"/>
      <c r="B2934" s="535"/>
    </row>
    <row r="2935" spans="1:2">
      <c r="A2935" s="535"/>
      <c r="B2935" s="535"/>
    </row>
    <row r="2936" spans="1:2">
      <c r="A2936" s="535"/>
      <c r="B2936" s="535"/>
    </row>
    <row r="2937" spans="1:2">
      <c r="A2937" s="535"/>
      <c r="B2937" s="535"/>
    </row>
    <row r="2938" spans="1:2">
      <c r="A2938" s="535"/>
      <c r="B2938" s="535"/>
    </row>
    <row r="2939" spans="1:2">
      <c r="A2939" s="535"/>
      <c r="B2939" s="535"/>
    </row>
    <row r="2940" spans="1:2">
      <c r="A2940" s="535"/>
      <c r="B2940" s="535"/>
    </row>
    <row r="2941" spans="1:2">
      <c r="A2941" s="535"/>
      <c r="B2941" s="535"/>
    </row>
    <row r="2942" spans="1:2">
      <c r="A2942" s="535"/>
      <c r="B2942" s="535"/>
    </row>
    <row r="2943" spans="1:2">
      <c r="A2943" s="535"/>
      <c r="B2943" s="535"/>
    </row>
    <row r="2944" spans="1:2">
      <c r="A2944" s="535"/>
      <c r="B2944" s="535"/>
    </row>
    <row r="2945" spans="1:2">
      <c r="A2945" s="535"/>
      <c r="B2945" s="535"/>
    </row>
    <row r="2946" spans="1:2">
      <c r="A2946" s="535"/>
      <c r="B2946" s="535"/>
    </row>
    <row r="2947" spans="1:2">
      <c r="A2947" s="535"/>
      <c r="B2947" s="535"/>
    </row>
    <row r="2948" spans="1:2">
      <c r="A2948" s="535"/>
      <c r="B2948" s="535"/>
    </row>
    <row r="2949" spans="1:2">
      <c r="A2949" s="535"/>
      <c r="B2949" s="535"/>
    </row>
    <row r="2950" spans="1:2">
      <c r="A2950" s="535"/>
      <c r="B2950" s="535"/>
    </row>
    <row r="2951" spans="1:2">
      <c r="A2951" s="535"/>
      <c r="B2951" s="535"/>
    </row>
    <row r="2952" spans="1:2">
      <c r="A2952" s="535"/>
      <c r="B2952" s="535"/>
    </row>
    <row r="2953" spans="1:2">
      <c r="A2953" s="535"/>
      <c r="B2953" s="535"/>
    </row>
    <row r="2954" spans="1:2">
      <c r="A2954" s="535"/>
      <c r="B2954" s="535"/>
    </row>
    <row r="2955" spans="1:2">
      <c r="A2955" s="535"/>
      <c r="B2955" s="535"/>
    </row>
    <row r="2956" spans="1:2">
      <c r="A2956" s="535"/>
      <c r="B2956" s="535"/>
    </row>
    <row r="2957" spans="1:2">
      <c r="A2957" s="535"/>
      <c r="B2957" s="535"/>
    </row>
    <row r="2958" spans="1:2">
      <c r="A2958" s="535"/>
      <c r="B2958" s="535"/>
    </row>
    <row r="2959" spans="1:2">
      <c r="A2959" s="535"/>
      <c r="B2959" s="535"/>
    </row>
    <row r="2960" spans="1:2">
      <c r="A2960" s="535"/>
      <c r="B2960" s="535"/>
    </row>
    <row r="2961" spans="1:2">
      <c r="A2961" s="535"/>
      <c r="B2961" s="535"/>
    </row>
    <row r="2962" spans="1:2">
      <c r="A2962" s="535"/>
      <c r="B2962" s="535"/>
    </row>
    <row r="2963" spans="1:2">
      <c r="A2963" s="535"/>
      <c r="B2963" s="535"/>
    </row>
    <row r="2964" spans="1:2">
      <c r="A2964" s="535"/>
      <c r="B2964" s="535"/>
    </row>
    <row r="2965" spans="1:2">
      <c r="A2965" s="535"/>
      <c r="B2965" s="535"/>
    </row>
    <row r="2966" spans="1:2">
      <c r="A2966" s="535"/>
      <c r="B2966" s="535"/>
    </row>
    <row r="2967" spans="1:2">
      <c r="A2967" s="535"/>
      <c r="B2967" s="535"/>
    </row>
    <row r="2968" spans="1:2">
      <c r="A2968" s="535"/>
      <c r="B2968" s="535"/>
    </row>
    <row r="2969" spans="1:2">
      <c r="A2969" s="535"/>
      <c r="B2969" s="535"/>
    </row>
    <row r="2970" spans="1:2">
      <c r="A2970" s="535"/>
      <c r="B2970" s="535"/>
    </row>
    <row r="2971" spans="1:2">
      <c r="A2971" s="535"/>
      <c r="B2971" s="535"/>
    </row>
    <row r="2972" spans="1:2">
      <c r="A2972" s="535"/>
      <c r="B2972" s="535"/>
    </row>
    <row r="2973" spans="1:2">
      <c r="A2973" s="535"/>
      <c r="B2973" s="535"/>
    </row>
    <row r="2974" spans="1:2">
      <c r="A2974" s="535"/>
      <c r="B2974" s="535"/>
    </row>
    <row r="2975" spans="1:2">
      <c r="A2975" s="535"/>
      <c r="B2975" s="535"/>
    </row>
    <row r="2976" spans="1:2">
      <c r="A2976" s="535"/>
      <c r="B2976" s="535"/>
    </row>
    <row r="2977" spans="1:2">
      <c r="A2977" s="535"/>
      <c r="B2977" s="535"/>
    </row>
    <row r="2978" spans="1:2">
      <c r="A2978" s="535"/>
      <c r="B2978" s="535"/>
    </row>
    <row r="2979" spans="1:2">
      <c r="A2979" s="535"/>
      <c r="B2979" s="535"/>
    </row>
    <row r="2980" spans="1:2">
      <c r="A2980" s="535"/>
      <c r="B2980" s="535"/>
    </row>
    <row r="2981" spans="1:2">
      <c r="A2981" s="535"/>
      <c r="B2981" s="535"/>
    </row>
    <row r="2982" spans="1:2">
      <c r="A2982" s="535"/>
      <c r="B2982" s="535"/>
    </row>
    <row r="2983" spans="1:2">
      <c r="A2983" s="535"/>
      <c r="B2983" s="535"/>
    </row>
    <row r="2984" spans="1:2">
      <c r="A2984" s="535"/>
      <c r="B2984" s="535"/>
    </row>
    <row r="2985" spans="1:2">
      <c r="A2985" s="535"/>
      <c r="B2985" s="535"/>
    </row>
    <row r="2986" spans="1:2">
      <c r="A2986" s="535"/>
      <c r="B2986" s="535"/>
    </row>
    <row r="2987" spans="1:2">
      <c r="A2987" s="535"/>
      <c r="B2987" s="535"/>
    </row>
    <row r="2988" spans="1:2">
      <c r="A2988" s="535"/>
      <c r="B2988" s="535"/>
    </row>
    <row r="2989" spans="1:2">
      <c r="A2989" s="535"/>
      <c r="B2989" s="535"/>
    </row>
    <row r="2990" spans="1:2">
      <c r="A2990" s="535"/>
      <c r="B2990" s="535"/>
    </row>
    <row r="2991" spans="1:2">
      <c r="A2991" s="535"/>
      <c r="B2991" s="535"/>
    </row>
    <row r="2992" spans="1:2">
      <c r="A2992" s="535"/>
      <c r="B2992" s="535"/>
    </row>
    <row r="2993" spans="1:2">
      <c r="A2993" s="535"/>
      <c r="B2993" s="535"/>
    </row>
    <row r="2994" spans="1:2">
      <c r="A2994" s="535"/>
      <c r="B2994" s="535"/>
    </row>
    <row r="2995" spans="1:2">
      <c r="A2995" s="535"/>
      <c r="B2995" s="535"/>
    </row>
    <row r="2996" spans="1:2">
      <c r="A2996" s="535"/>
      <c r="B2996" s="535"/>
    </row>
    <row r="2997" spans="1:2">
      <c r="A2997" s="535"/>
      <c r="B2997" s="535"/>
    </row>
    <row r="2998" spans="1:2">
      <c r="A2998" s="535"/>
      <c r="B2998" s="535"/>
    </row>
    <row r="2999" spans="1:2">
      <c r="A2999" s="535"/>
      <c r="B2999" s="535"/>
    </row>
    <row r="3000" spans="1:2">
      <c r="A3000" s="535"/>
      <c r="B3000" s="535"/>
    </row>
    <row r="3001" spans="1:2">
      <c r="A3001" s="535"/>
      <c r="B3001" s="535"/>
    </row>
    <row r="3002" spans="1:2">
      <c r="A3002" s="535"/>
      <c r="B3002" s="535"/>
    </row>
    <row r="3003" spans="1:2">
      <c r="A3003" s="535"/>
      <c r="B3003" s="535"/>
    </row>
    <row r="3004" spans="1:2">
      <c r="A3004" s="535"/>
      <c r="B3004" s="535"/>
    </row>
    <row r="3005" spans="1:2">
      <c r="A3005" s="535"/>
      <c r="B3005" s="535"/>
    </row>
    <row r="3006" spans="1:2">
      <c r="A3006" s="535"/>
      <c r="B3006" s="535"/>
    </row>
    <row r="3007" spans="1:2">
      <c r="A3007" s="535"/>
      <c r="B3007" s="535"/>
    </row>
    <row r="3008" spans="1:2">
      <c r="A3008" s="535"/>
      <c r="B3008" s="535"/>
    </row>
    <row r="3009" spans="1:2">
      <c r="A3009" s="535"/>
      <c r="B3009" s="535"/>
    </row>
    <row r="3010" spans="1:2">
      <c r="A3010" s="535"/>
      <c r="B3010" s="535"/>
    </row>
    <row r="3011" spans="1:2">
      <c r="A3011" s="535"/>
      <c r="B3011" s="535"/>
    </row>
    <row r="3012" spans="1:2">
      <c r="A3012" s="535"/>
      <c r="B3012" s="535"/>
    </row>
    <row r="3013" spans="1:2">
      <c r="A3013" s="535"/>
      <c r="B3013" s="535"/>
    </row>
    <row r="3014" spans="1:2">
      <c r="A3014" s="535"/>
      <c r="B3014" s="535"/>
    </row>
    <row r="3015" spans="1:2">
      <c r="A3015" s="535"/>
      <c r="B3015" s="535"/>
    </row>
    <row r="3016" spans="1:2">
      <c r="A3016" s="535"/>
      <c r="B3016" s="535"/>
    </row>
    <row r="3017" spans="1:2">
      <c r="A3017" s="535"/>
      <c r="B3017" s="535"/>
    </row>
    <row r="3018" spans="1:2">
      <c r="A3018" s="535"/>
      <c r="B3018" s="535"/>
    </row>
    <row r="3019" spans="1:2">
      <c r="A3019" s="535"/>
      <c r="B3019" s="535"/>
    </row>
    <row r="3020" spans="1:2">
      <c r="A3020" s="535"/>
      <c r="B3020" s="535"/>
    </row>
    <row r="3021" spans="1:2">
      <c r="A3021" s="535"/>
      <c r="B3021" s="535"/>
    </row>
    <row r="3022" spans="1:2">
      <c r="A3022" s="535"/>
      <c r="B3022" s="535"/>
    </row>
    <row r="3023" spans="1:2">
      <c r="A3023" s="535"/>
      <c r="B3023" s="535"/>
    </row>
    <row r="3024" spans="1:2">
      <c r="A3024" s="535"/>
      <c r="B3024" s="535"/>
    </row>
    <row r="3025" spans="1:2">
      <c r="A3025" s="535"/>
      <c r="B3025" s="535"/>
    </row>
    <row r="3026" spans="1:2">
      <c r="A3026" s="535"/>
      <c r="B3026" s="535"/>
    </row>
    <row r="3027" spans="1:2">
      <c r="A3027" s="535"/>
      <c r="B3027" s="535"/>
    </row>
    <row r="3028" spans="1:2">
      <c r="A3028" s="535"/>
      <c r="B3028" s="535"/>
    </row>
    <row r="3029" spans="1:2">
      <c r="A3029" s="535"/>
      <c r="B3029" s="535"/>
    </row>
    <row r="3030" spans="1:2">
      <c r="A3030" s="535"/>
      <c r="B3030" s="535"/>
    </row>
    <row r="3031" spans="1:2">
      <c r="A3031" s="535"/>
      <c r="B3031" s="535"/>
    </row>
    <row r="3032" spans="1:2">
      <c r="A3032" s="535"/>
      <c r="B3032" s="535"/>
    </row>
    <row r="3033" spans="1:2">
      <c r="A3033" s="535"/>
      <c r="B3033" s="535"/>
    </row>
    <row r="3034" spans="1:2">
      <c r="A3034" s="535"/>
      <c r="B3034" s="535"/>
    </row>
    <row r="3035" spans="1:2">
      <c r="A3035" s="535"/>
      <c r="B3035" s="535"/>
    </row>
    <row r="3036" spans="1:2">
      <c r="A3036" s="535"/>
      <c r="B3036" s="535"/>
    </row>
    <row r="3037" spans="1:2">
      <c r="A3037" s="535"/>
      <c r="B3037" s="535"/>
    </row>
    <row r="3038" spans="1:2">
      <c r="A3038" s="535"/>
      <c r="B3038" s="535"/>
    </row>
    <row r="3039" spans="1:2">
      <c r="A3039" s="535"/>
      <c r="B3039" s="535"/>
    </row>
    <row r="3040" spans="1:2">
      <c r="A3040" s="535"/>
      <c r="B3040" s="535"/>
    </row>
    <row r="3041" spans="1:2">
      <c r="A3041" s="535"/>
      <c r="B3041" s="535"/>
    </row>
    <row r="3042" spans="1:2">
      <c r="A3042" s="535"/>
      <c r="B3042" s="535"/>
    </row>
    <row r="3043" spans="1:2">
      <c r="A3043" s="535"/>
      <c r="B3043" s="535"/>
    </row>
    <row r="3044" spans="1:2">
      <c r="A3044" s="535"/>
      <c r="B3044" s="535"/>
    </row>
    <row r="3045" spans="1:2">
      <c r="A3045" s="535"/>
      <c r="B3045" s="535"/>
    </row>
    <row r="3046" spans="1:2">
      <c r="A3046" s="535"/>
      <c r="B3046" s="535"/>
    </row>
    <row r="3047" spans="1:2">
      <c r="A3047" s="535"/>
      <c r="B3047" s="535"/>
    </row>
    <row r="3048" spans="1:2">
      <c r="A3048" s="535"/>
      <c r="B3048" s="535"/>
    </row>
    <row r="3049" spans="1:2">
      <c r="A3049" s="535"/>
      <c r="B3049" s="535"/>
    </row>
    <row r="3050" spans="1:2">
      <c r="A3050" s="535"/>
      <c r="B3050" s="535"/>
    </row>
    <row r="3051" spans="1:2">
      <c r="A3051" s="535"/>
      <c r="B3051" s="535"/>
    </row>
    <row r="3052" spans="1:2">
      <c r="A3052" s="535"/>
      <c r="B3052" s="535"/>
    </row>
    <row r="3053" spans="1:2">
      <c r="A3053" s="535"/>
      <c r="B3053" s="535"/>
    </row>
    <row r="3054" spans="1:2">
      <c r="A3054" s="535"/>
      <c r="B3054" s="535"/>
    </row>
    <row r="3055" spans="1:2">
      <c r="A3055" s="535"/>
      <c r="B3055" s="535"/>
    </row>
    <row r="3056" spans="1:2">
      <c r="A3056" s="535"/>
      <c r="B3056" s="535"/>
    </row>
    <row r="3057" spans="1:2">
      <c r="A3057" s="535"/>
      <c r="B3057" s="535"/>
    </row>
    <row r="3058" spans="1:2">
      <c r="A3058" s="535"/>
      <c r="B3058" s="535"/>
    </row>
    <row r="3059" spans="1:2">
      <c r="A3059" s="535"/>
      <c r="B3059" s="535"/>
    </row>
    <row r="3060" spans="1:2">
      <c r="A3060" s="535"/>
      <c r="B3060" s="535"/>
    </row>
    <row r="3061" spans="1:2">
      <c r="A3061" s="535"/>
      <c r="B3061" s="535"/>
    </row>
    <row r="3062" spans="1:2">
      <c r="A3062" s="535"/>
      <c r="B3062" s="535"/>
    </row>
    <row r="3063" spans="1:2">
      <c r="A3063" s="535"/>
      <c r="B3063" s="535"/>
    </row>
    <row r="3064" spans="1:2">
      <c r="A3064" s="535"/>
      <c r="B3064" s="535"/>
    </row>
    <row r="3065" spans="1:2">
      <c r="A3065" s="535"/>
      <c r="B3065" s="535"/>
    </row>
    <row r="3066" spans="1:2">
      <c r="A3066" s="535"/>
      <c r="B3066" s="535"/>
    </row>
    <row r="3067" spans="1:2">
      <c r="A3067" s="535"/>
      <c r="B3067" s="535"/>
    </row>
    <row r="3068" spans="1:2">
      <c r="A3068" s="535"/>
      <c r="B3068" s="535"/>
    </row>
    <row r="3069" spans="1:2">
      <c r="A3069" s="535"/>
      <c r="B3069" s="535"/>
    </row>
    <row r="3070" spans="1:2">
      <c r="A3070" s="535"/>
      <c r="B3070" s="535"/>
    </row>
    <row r="3071" spans="1:2">
      <c r="A3071" s="535"/>
      <c r="B3071" s="535"/>
    </row>
    <row r="3072" spans="1:2">
      <c r="A3072" s="535"/>
      <c r="B3072" s="535"/>
    </row>
    <row r="3073" spans="1:2">
      <c r="A3073" s="535"/>
      <c r="B3073" s="535"/>
    </row>
    <row r="3074" spans="1:2">
      <c r="A3074" s="535"/>
      <c r="B3074" s="535"/>
    </row>
    <row r="3075" spans="1:2">
      <c r="A3075" s="535"/>
      <c r="B3075" s="535"/>
    </row>
    <row r="3076" spans="1:2">
      <c r="A3076" s="535"/>
      <c r="B3076" s="535"/>
    </row>
    <row r="3077" spans="1:2">
      <c r="A3077" s="535"/>
      <c r="B3077" s="535"/>
    </row>
    <row r="3078" spans="1:2">
      <c r="A3078" s="535"/>
      <c r="B3078" s="535"/>
    </row>
    <row r="3079" spans="1:2">
      <c r="A3079" s="535"/>
      <c r="B3079" s="535"/>
    </row>
    <row r="3080" spans="1:2">
      <c r="A3080" s="535"/>
      <c r="B3080" s="535"/>
    </row>
    <row r="3081" spans="1:2">
      <c r="A3081" s="535"/>
      <c r="B3081" s="535"/>
    </row>
    <row r="3082" spans="1:2">
      <c r="A3082" s="535"/>
      <c r="B3082" s="535"/>
    </row>
    <row r="3083" spans="1:2">
      <c r="A3083" s="535"/>
      <c r="B3083" s="535"/>
    </row>
    <row r="3084" spans="1:2">
      <c r="A3084" s="535"/>
      <c r="B3084" s="535"/>
    </row>
    <row r="3085" spans="1:2">
      <c r="A3085" s="535"/>
      <c r="B3085" s="535"/>
    </row>
    <row r="3086" spans="1:2">
      <c r="A3086" s="535"/>
      <c r="B3086" s="535"/>
    </row>
    <row r="3087" spans="1:2">
      <c r="A3087" s="535"/>
      <c r="B3087" s="535"/>
    </row>
    <row r="3088" spans="1:2">
      <c r="A3088" s="535"/>
      <c r="B3088" s="535"/>
    </row>
    <row r="3089" spans="1:2">
      <c r="A3089" s="535"/>
      <c r="B3089" s="535"/>
    </row>
    <row r="3090" spans="1:2">
      <c r="A3090" s="535"/>
      <c r="B3090" s="535"/>
    </row>
    <row r="3091" spans="1:2">
      <c r="A3091" s="535"/>
      <c r="B3091" s="535"/>
    </row>
    <row r="3092" spans="1:2">
      <c r="A3092" s="535"/>
      <c r="B3092" s="535"/>
    </row>
    <row r="3093" spans="1:2">
      <c r="A3093" s="535"/>
      <c r="B3093" s="535"/>
    </row>
    <row r="3094" spans="1:2">
      <c r="A3094" s="535"/>
      <c r="B3094" s="535"/>
    </row>
    <row r="3095" spans="1:2">
      <c r="A3095" s="535"/>
      <c r="B3095" s="535"/>
    </row>
    <row r="3096" spans="1:2">
      <c r="A3096" s="535"/>
      <c r="B3096" s="535"/>
    </row>
    <row r="3097" spans="1:2">
      <c r="A3097" s="535"/>
      <c r="B3097" s="535"/>
    </row>
    <row r="3098" spans="1:2">
      <c r="A3098" s="535"/>
      <c r="B3098" s="535"/>
    </row>
    <row r="3099" spans="1:2">
      <c r="A3099" s="535"/>
      <c r="B3099" s="535"/>
    </row>
    <row r="3100" spans="1:2">
      <c r="A3100" s="535"/>
      <c r="B3100" s="535"/>
    </row>
    <row r="3101" spans="1:2">
      <c r="A3101" s="535"/>
      <c r="B3101" s="535"/>
    </row>
    <row r="3102" spans="1:2">
      <c r="A3102" s="535"/>
      <c r="B3102" s="535"/>
    </row>
    <row r="3103" spans="1:2">
      <c r="A3103" s="535"/>
      <c r="B3103" s="535"/>
    </row>
    <row r="3104" spans="1:2">
      <c r="A3104" s="535"/>
      <c r="B3104" s="535"/>
    </row>
    <row r="3105" spans="1:2">
      <c r="A3105" s="535"/>
      <c r="B3105" s="535"/>
    </row>
    <row r="3106" spans="1:2">
      <c r="A3106" s="535"/>
      <c r="B3106" s="535"/>
    </row>
    <row r="3107" spans="1:2">
      <c r="A3107" s="535"/>
      <c r="B3107" s="535"/>
    </row>
    <row r="3108" spans="1:2">
      <c r="A3108" s="535"/>
      <c r="B3108" s="535"/>
    </row>
    <row r="3109" spans="1:2">
      <c r="A3109" s="535"/>
      <c r="B3109" s="535"/>
    </row>
    <row r="3110" spans="1:2">
      <c r="A3110" s="535"/>
      <c r="B3110" s="535"/>
    </row>
    <row r="3111" spans="1:2">
      <c r="A3111" s="535"/>
      <c r="B3111" s="535"/>
    </row>
    <row r="3112" spans="1:2">
      <c r="A3112" s="535"/>
      <c r="B3112" s="535"/>
    </row>
    <row r="3113" spans="1:2">
      <c r="A3113" s="535"/>
      <c r="B3113" s="535"/>
    </row>
    <row r="3114" spans="1:2">
      <c r="A3114" s="535"/>
      <c r="B3114" s="535"/>
    </row>
    <row r="3115" spans="1:2">
      <c r="A3115" s="535"/>
      <c r="B3115" s="535"/>
    </row>
    <row r="3116" spans="1:2">
      <c r="A3116" s="535"/>
      <c r="B3116" s="535"/>
    </row>
    <row r="3117" spans="1:2">
      <c r="A3117" s="535"/>
      <c r="B3117" s="535"/>
    </row>
    <row r="3118" spans="1:2">
      <c r="A3118" s="535"/>
      <c r="B3118" s="535"/>
    </row>
    <row r="3119" spans="1:2">
      <c r="A3119" s="535"/>
      <c r="B3119" s="535"/>
    </row>
    <row r="3120" spans="1:2">
      <c r="A3120" s="535"/>
      <c r="B3120" s="535"/>
    </row>
    <row r="3121" spans="1:2">
      <c r="A3121" s="535"/>
      <c r="B3121" s="535"/>
    </row>
    <row r="3122" spans="1:2">
      <c r="A3122" s="535"/>
      <c r="B3122" s="535"/>
    </row>
    <row r="3123" spans="1:2">
      <c r="A3123" s="535"/>
      <c r="B3123" s="535"/>
    </row>
    <row r="3124" spans="1:2">
      <c r="A3124" s="535"/>
      <c r="B3124" s="535"/>
    </row>
    <row r="3125" spans="1:2">
      <c r="A3125" s="535"/>
      <c r="B3125" s="535"/>
    </row>
    <row r="3126" spans="1:2">
      <c r="A3126" s="535"/>
      <c r="B3126" s="535"/>
    </row>
    <row r="3127" spans="1:2">
      <c r="A3127" s="535"/>
      <c r="B3127" s="535"/>
    </row>
    <row r="3128" spans="1:2">
      <c r="A3128" s="535"/>
      <c r="B3128" s="535"/>
    </row>
    <row r="3129" spans="1:2">
      <c r="A3129" s="535"/>
      <c r="B3129" s="535"/>
    </row>
    <row r="3130" spans="1:2">
      <c r="A3130" s="535"/>
      <c r="B3130" s="535"/>
    </row>
    <row r="3131" spans="1:2">
      <c r="A3131" s="535"/>
      <c r="B3131" s="535"/>
    </row>
    <row r="3132" spans="1:2">
      <c r="A3132" s="535"/>
      <c r="B3132" s="535"/>
    </row>
    <row r="3133" spans="1:2">
      <c r="A3133" s="535"/>
      <c r="B3133" s="535"/>
    </row>
    <row r="3134" spans="1:2">
      <c r="A3134" s="535"/>
      <c r="B3134" s="535"/>
    </row>
    <row r="3135" spans="1:2">
      <c r="A3135" s="535"/>
      <c r="B3135" s="535"/>
    </row>
    <row r="3136" spans="1:2">
      <c r="A3136" s="535"/>
      <c r="B3136" s="535"/>
    </row>
    <row r="3137" spans="1:2">
      <c r="A3137" s="535"/>
      <c r="B3137" s="535"/>
    </row>
    <row r="3138" spans="1:2">
      <c r="A3138" s="535"/>
      <c r="B3138" s="535"/>
    </row>
    <row r="3139" spans="1:2">
      <c r="A3139" s="535"/>
      <c r="B3139" s="535"/>
    </row>
    <row r="3140" spans="1:2">
      <c r="A3140" s="535"/>
      <c r="B3140" s="535"/>
    </row>
    <row r="3141" spans="1:2">
      <c r="A3141" s="535"/>
      <c r="B3141" s="535"/>
    </row>
    <row r="3142" spans="1:2">
      <c r="A3142" s="535"/>
      <c r="B3142" s="535"/>
    </row>
    <row r="3143" spans="1:2">
      <c r="A3143" s="535"/>
      <c r="B3143" s="535"/>
    </row>
    <row r="3144" spans="1:2">
      <c r="A3144" s="535"/>
      <c r="B3144" s="535"/>
    </row>
    <row r="3145" spans="1:2">
      <c r="A3145" s="535"/>
      <c r="B3145" s="535"/>
    </row>
    <row r="3146" spans="1:2">
      <c r="A3146" s="535"/>
      <c r="B3146" s="535"/>
    </row>
    <row r="3147" spans="1:2">
      <c r="A3147" s="535"/>
      <c r="B3147" s="535"/>
    </row>
    <row r="3148" spans="1:2">
      <c r="A3148" s="535"/>
      <c r="B3148" s="535"/>
    </row>
    <row r="3149" spans="1:2">
      <c r="A3149" s="535"/>
      <c r="B3149" s="535"/>
    </row>
    <row r="3150" spans="1:2">
      <c r="A3150" s="535"/>
      <c r="B3150" s="535"/>
    </row>
    <row r="3151" spans="1:2">
      <c r="A3151" s="535"/>
      <c r="B3151" s="535"/>
    </row>
    <row r="3152" spans="1:2">
      <c r="A3152" s="535"/>
      <c r="B3152" s="535"/>
    </row>
    <row r="3153" spans="1:2">
      <c r="A3153" s="535"/>
      <c r="B3153" s="535"/>
    </row>
    <row r="3154" spans="1:2">
      <c r="A3154" s="535"/>
      <c r="B3154" s="535"/>
    </row>
    <row r="3155" spans="1:2">
      <c r="A3155" s="535"/>
      <c r="B3155" s="535"/>
    </row>
    <row r="3156" spans="1:2">
      <c r="A3156" s="535"/>
      <c r="B3156" s="535"/>
    </row>
    <row r="3157" spans="1:2">
      <c r="A3157" s="535"/>
      <c r="B3157" s="535"/>
    </row>
    <row r="3158" spans="1:2">
      <c r="A3158" s="535"/>
      <c r="B3158" s="535"/>
    </row>
    <row r="3159" spans="1:2">
      <c r="A3159" s="535"/>
      <c r="B3159" s="535"/>
    </row>
    <row r="3160" spans="1:2">
      <c r="A3160" s="535"/>
      <c r="B3160" s="535"/>
    </row>
    <row r="3161" spans="1:2">
      <c r="A3161" s="535"/>
      <c r="B3161" s="535"/>
    </row>
    <row r="3162" spans="1:2">
      <c r="A3162" s="535"/>
      <c r="B3162" s="535"/>
    </row>
    <row r="3163" spans="1:2">
      <c r="A3163" s="535"/>
      <c r="B3163" s="535"/>
    </row>
    <row r="3164" spans="1:2">
      <c r="A3164" s="535"/>
      <c r="B3164" s="535"/>
    </row>
    <row r="3165" spans="1:2">
      <c r="A3165" s="535"/>
      <c r="B3165" s="535"/>
    </row>
    <row r="3166" spans="1:2">
      <c r="A3166" s="535"/>
      <c r="B3166" s="535"/>
    </row>
    <row r="3167" spans="1:2">
      <c r="A3167" s="535"/>
      <c r="B3167" s="535"/>
    </row>
    <row r="3168" spans="1:2">
      <c r="A3168" s="535"/>
      <c r="B3168" s="535"/>
    </row>
    <row r="3169" spans="1:2">
      <c r="A3169" s="535"/>
      <c r="B3169" s="535"/>
    </row>
    <row r="3170" spans="1:2">
      <c r="A3170" s="535"/>
      <c r="B3170" s="535"/>
    </row>
    <row r="3171" spans="1:2">
      <c r="A3171" s="535"/>
      <c r="B3171" s="535"/>
    </row>
    <row r="3172" spans="1:2">
      <c r="A3172" s="535"/>
      <c r="B3172" s="535"/>
    </row>
    <row r="3173" spans="1:2">
      <c r="A3173" s="535"/>
      <c r="B3173" s="535"/>
    </row>
    <row r="3174" spans="1:2">
      <c r="A3174" s="535"/>
      <c r="B3174" s="535"/>
    </row>
    <row r="3175" spans="1:2">
      <c r="A3175" s="535"/>
      <c r="B3175" s="535"/>
    </row>
    <row r="3176" spans="1:2">
      <c r="A3176" s="535"/>
      <c r="B3176" s="535"/>
    </row>
    <row r="3177" spans="1:2">
      <c r="A3177" s="535"/>
      <c r="B3177" s="535"/>
    </row>
    <row r="3178" spans="1:2">
      <c r="A3178" s="535"/>
      <c r="B3178" s="535"/>
    </row>
    <row r="3179" spans="1:2">
      <c r="A3179" s="535"/>
      <c r="B3179" s="535"/>
    </row>
    <row r="3180" spans="1:2">
      <c r="A3180" s="535"/>
      <c r="B3180" s="535"/>
    </row>
    <row r="3181" spans="1:2">
      <c r="A3181" s="535"/>
      <c r="B3181" s="535"/>
    </row>
    <row r="3182" spans="1:2">
      <c r="A3182" s="535"/>
      <c r="B3182" s="535"/>
    </row>
    <row r="3183" spans="1:2">
      <c r="A3183" s="535"/>
      <c r="B3183" s="535"/>
    </row>
    <row r="3184" spans="1:2">
      <c r="A3184" s="535"/>
      <c r="B3184" s="535"/>
    </row>
    <row r="3185" spans="1:2">
      <c r="A3185" s="535"/>
      <c r="B3185" s="535"/>
    </row>
    <row r="3186" spans="1:2">
      <c r="A3186" s="535"/>
      <c r="B3186" s="535"/>
    </row>
    <row r="3187" spans="1:2">
      <c r="A3187" s="535"/>
      <c r="B3187" s="535"/>
    </row>
    <row r="3188" spans="1:2">
      <c r="A3188" s="535"/>
      <c r="B3188" s="535"/>
    </row>
    <row r="3189" spans="1:2">
      <c r="A3189" s="535"/>
      <c r="B3189" s="535"/>
    </row>
    <row r="3190" spans="1:2">
      <c r="A3190" s="535"/>
      <c r="B3190" s="535"/>
    </row>
    <row r="3191" spans="1:2">
      <c r="A3191" s="535"/>
      <c r="B3191" s="535"/>
    </row>
    <row r="3192" spans="1:2">
      <c r="A3192" s="535"/>
      <c r="B3192" s="535"/>
    </row>
    <row r="3193" spans="1:2">
      <c r="A3193" s="535"/>
      <c r="B3193" s="535"/>
    </row>
    <row r="3194" spans="1:2">
      <c r="A3194" s="535"/>
      <c r="B3194" s="535"/>
    </row>
    <row r="3195" spans="1:2">
      <c r="A3195" s="535"/>
      <c r="B3195" s="535"/>
    </row>
    <row r="3196" spans="1:2">
      <c r="A3196" s="535"/>
      <c r="B3196" s="535"/>
    </row>
    <row r="3197" spans="1:2">
      <c r="A3197" s="535"/>
      <c r="B3197" s="535"/>
    </row>
    <row r="3198" spans="1:2">
      <c r="A3198" s="535"/>
      <c r="B3198" s="535"/>
    </row>
    <row r="3199" spans="1:2">
      <c r="A3199" s="535"/>
      <c r="B3199" s="535"/>
    </row>
    <row r="3200" spans="1:2">
      <c r="A3200" s="535"/>
      <c r="B3200" s="535"/>
    </row>
    <row r="3201" spans="1:2">
      <c r="A3201" s="535"/>
      <c r="B3201" s="535"/>
    </row>
    <row r="3202" spans="1:2">
      <c r="A3202" s="535"/>
      <c r="B3202" s="535"/>
    </row>
    <row r="3203" spans="1:2">
      <c r="A3203" s="535"/>
      <c r="B3203" s="535"/>
    </row>
    <row r="3204" spans="1:2">
      <c r="A3204" s="535"/>
      <c r="B3204" s="535"/>
    </row>
    <row r="3205" spans="1:2">
      <c r="A3205" s="535"/>
      <c r="B3205" s="535"/>
    </row>
    <row r="3206" spans="1:2">
      <c r="A3206" s="535"/>
      <c r="B3206" s="535"/>
    </row>
    <row r="3207" spans="1:2">
      <c r="A3207" s="535"/>
      <c r="B3207" s="535"/>
    </row>
    <row r="3208" spans="1:2">
      <c r="A3208" s="535"/>
      <c r="B3208" s="535"/>
    </row>
    <row r="3209" spans="1:2">
      <c r="A3209" s="535"/>
      <c r="B3209" s="535"/>
    </row>
    <row r="3210" spans="1:2">
      <c r="A3210" s="535"/>
      <c r="B3210" s="535"/>
    </row>
    <row r="3211" spans="1:2">
      <c r="A3211" s="535"/>
      <c r="B3211" s="535"/>
    </row>
    <row r="3212" spans="1:2">
      <c r="A3212" s="535"/>
      <c r="B3212" s="535"/>
    </row>
    <row r="3213" spans="1:2">
      <c r="A3213" s="535"/>
      <c r="B3213" s="535"/>
    </row>
    <row r="3214" spans="1:2">
      <c r="A3214" s="535"/>
      <c r="B3214" s="535"/>
    </row>
    <row r="3215" spans="1:2">
      <c r="A3215" s="535"/>
      <c r="B3215" s="535"/>
    </row>
    <row r="3216" spans="1:2">
      <c r="A3216" s="535"/>
      <c r="B3216" s="535"/>
    </row>
    <row r="3217" spans="1:2">
      <c r="A3217" s="535"/>
      <c r="B3217" s="535"/>
    </row>
    <row r="3218" spans="1:2">
      <c r="A3218" s="535"/>
      <c r="B3218" s="535"/>
    </row>
    <row r="3219" spans="1:2">
      <c r="A3219" s="535"/>
      <c r="B3219" s="535"/>
    </row>
    <row r="3220" spans="1:2">
      <c r="A3220" s="535"/>
      <c r="B3220" s="535"/>
    </row>
    <row r="3221" spans="1:2">
      <c r="A3221" s="535"/>
      <c r="B3221" s="535"/>
    </row>
    <row r="3222" spans="1:2">
      <c r="A3222" s="535"/>
      <c r="B3222" s="535"/>
    </row>
    <row r="3223" spans="1:2">
      <c r="A3223" s="535"/>
      <c r="B3223" s="535"/>
    </row>
    <row r="3224" spans="1:2">
      <c r="A3224" s="535"/>
      <c r="B3224" s="535"/>
    </row>
    <row r="3225" spans="1:2">
      <c r="A3225" s="535"/>
      <c r="B3225" s="535"/>
    </row>
    <row r="3226" spans="1:2">
      <c r="A3226" s="535"/>
      <c r="B3226" s="535"/>
    </row>
    <row r="3227" spans="1:2">
      <c r="A3227" s="535"/>
      <c r="B3227" s="535"/>
    </row>
    <row r="3228" spans="1:2">
      <c r="A3228" s="535"/>
      <c r="B3228" s="535"/>
    </row>
    <row r="3229" spans="1:2">
      <c r="A3229" s="535"/>
      <c r="B3229" s="535"/>
    </row>
    <row r="3230" spans="1:2">
      <c r="A3230" s="535"/>
      <c r="B3230" s="535"/>
    </row>
    <row r="3231" spans="1:2">
      <c r="A3231" s="535"/>
      <c r="B3231" s="535"/>
    </row>
    <row r="3232" spans="1:2">
      <c r="A3232" s="535"/>
      <c r="B3232" s="535"/>
    </row>
    <row r="3233" spans="1:2">
      <c r="A3233" s="535"/>
      <c r="B3233" s="535"/>
    </row>
    <row r="3234" spans="1:2">
      <c r="A3234" s="535"/>
      <c r="B3234" s="535"/>
    </row>
    <row r="3235" spans="1:2">
      <c r="A3235" s="535"/>
      <c r="B3235" s="535"/>
    </row>
    <row r="3236" spans="1:2">
      <c r="A3236" s="535"/>
      <c r="B3236" s="535"/>
    </row>
    <row r="3237" spans="1:2">
      <c r="A3237" s="535"/>
      <c r="B3237" s="535"/>
    </row>
    <row r="3238" spans="1:2">
      <c r="A3238" s="535"/>
      <c r="B3238" s="535"/>
    </row>
    <row r="3239" spans="1:2">
      <c r="A3239" s="535"/>
      <c r="B3239" s="535"/>
    </row>
    <row r="3240" spans="1:2">
      <c r="A3240" s="535"/>
      <c r="B3240" s="535"/>
    </row>
    <row r="3241" spans="1:2">
      <c r="A3241" s="535"/>
      <c r="B3241" s="535"/>
    </row>
    <row r="3242" spans="1:2">
      <c r="A3242" s="535"/>
      <c r="B3242" s="535"/>
    </row>
    <row r="3243" spans="1:2">
      <c r="A3243" s="535"/>
      <c r="B3243" s="535"/>
    </row>
    <row r="3244" spans="1:2">
      <c r="A3244" s="535"/>
      <c r="B3244" s="535"/>
    </row>
    <row r="3245" spans="1:2">
      <c r="A3245" s="535"/>
      <c r="B3245" s="535"/>
    </row>
    <row r="3246" spans="1:2">
      <c r="A3246" s="535"/>
      <c r="B3246" s="535"/>
    </row>
    <row r="3247" spans="1:2">
      <c r="A3247" s="535"/>
      <c r="B3247" s="535"/>
    </row>
    <row r="3248" spans="1:2">
      <c r="A3248" s="535"/>
      <c r="B3248" s="535"/>
    </row>
    <row r="3249" spans="1:2">
      <c r="A3249" s="535"/>
      <c r="B3249" s="535"/>
    </row>
    <row r="3250" spans="1:2">
      <c r="A3250" s="535"/>
      <c r="B3250" s="535"/>
    </row>
    <row r="3251" spans="1:2">
      <c r="A3251" s="535"/>
      <c r="B3251" s="535"/>
    </row>
    <row r="3252" spans="1:2">
      <c r="A3252" s="535"/>
      <c r="B3252" s="535"/>
    </row>
    <row r="3253" spans="1:2">
      <c r="A3253" s="535"/>
      <c r="B3253" s="535"/>
    </row>
    <row r="3254" spans="1:2">
      <c r="A3254" s="535"/>
      <c r="B3254" s="535"/>
    </row>
    <row r="3255" spans="1:2">
      <c r="A3255" s="535"/>
      <c r="B3255" s="535"/>
    </row>
    <row r="3256" spans="1:2">
      <c r="A3256" s="535"/>
      <c r="B3256" s="535"/>
    </row>
    <row r="3257" spans="1:2">
      <c r="A3257" s="535"/>
      <c r="B3257" s="535"/>
    </row>
    <row r="3258" spans="1:2">
      <c r="A3258" s="535"/>
      <c r="B3258" s="535"/>
    </row>
    <row r="3259" spans="1:2">
      <c r="A3259" s="535"/>
      <c r="B3259" s="535"/>
    </row>
    <row r="3260" spans="1:2">
      <c r="A3260" s="535"/>
      <c r="B3260" s="535"/>
    </row>
    <row r="3261" spans="1:2">
      <c r="A3261" s="535"/>
      <c r="B3261" s="535"/>
    </row>
    <row r="3262" spans="1:2">
      <c r="A3262" s="535"/>
      <c r="B3262" s="535"/>
    </row>
    <row r="3263" spans="1:2">
      <c r="A3263" s="535"/>
      <c r="B3263" s="535"/>
    </row>
    <row r="3264" spans="1:2">
      <c r="A3264" s="535"/>
      <c r="B3264" s="535"/>
    </row>
    <row r="3265" spans="1:2">
      <c r="A3265" s="535"/>
      <c r="B3265" s="535"/>
    </row>
    <row r="3266" spans="1:2">
      <c r="A3266" s="535"/>
      <c r="B3266" s="535"/>
    </row>
    <row r="3267" spans="1:2">
      <c r="A3267" s="535"/>
      <c r="B3267" s="535"/>
    </row>
    <row r="3268" spans="1:2">
      <c r="A3268" s="535"/>
      <c r="B3268" s="535"/>
    </row>
    <row r="3269" spans="1:2">
      <c r="A3269" s="535"/>
      <c r="B3269" s="535"/>
    </row>
    <row r="3270" spans="1:2">
      <c r="A3270" s="535"/>
      <c r="B3270" s="535"/>
    </row>
    <row r="3271" spans="1:2">
      <c r="A3271" s="535"/>
      <c r="B3271" s="535"/>
    </row>
    <row r="3272" spans="1:2">
      <c r="A3272" s="535"/>
      <c r="B3272" s="535"/>
    </row>
    <row r="3273" spans="1:2">
      <c r="A3273" s="535"/>
      <c r="B3273" s="535"/>
    </row>
    <row r="3274" spans="1:2">
      <c r="A3274" s="535"/>
      <c r="B3274" s="535"/>
    </row>
    <row r="3275" spans="1:2">
      <c r="A3275" s="535"/>
      <c r="B3275" s="535"/>
    </row>
    <row r="3276" spans="1:2">
      <c r="A3276" s="535"/>
      <c r="B3276" s="535"/>
    </row>
    <row r="3277" spans="1:2">
      <c r="A3277" s="535"/>
      <c r="B3277" s="535"/>
    </row>
    <row r="3278" spans="1:2">
      <c r="A3278" s="535"/>
      <c r="B3278" s="535"/>
    </row>
    <row r="3279" spans="1:2">
      <c r="A3279" s="535"/>
      <c r="B3279" s="535"/>
    </row>
    <row r="3280" spans="1:2">
      <c r="A3280" s="535"/>
      <c r="B3280" s="535"/>
    </row>
    <row r="3281" spans="1:2">
      <c r="A3281" s="535"/>
      <c r="B3281" s="535"/>
    </row>
    <row r="3282" spans="1:2">
      <c r="A3282" s="535"/>
      <c r="B3282" s="535"/>
    </row>
    <row r="3283" spans="1:2">
      <c r="A3283" s="535"/>
      <c r="B3283" s="535"/>
    </row>
    <row r="3284" spans="1:2">
      <c r="A3284" s="535"/>
      <c r="B3284" s="535"/>
    </row>
    <row r="3285" spans="1:2">
      <c r="A3285" s="535"/>
      <c r="B3285" s="535"/>
    </row>
    <row r="3286" spans="1:2">
      <c r="A3286" s="535"/>
      <c r="B3286" s="535"/>
    </row>
    <row r="3287" spans="1:2">
      <c r="A3287" s="535"/>
      <c r="B3287" s="535"/>
    </row>
    <row r="3288" spans="1:2">
      <c r="A3288" s="535"/>
      <c r="B3288" s="535"/>
    </row>
    <row r="3289" spans="1:2">
      <c r="A3289" s="535"/>
      <c r="B3289" s="535"/>
    </row>
    <row r="3290" spans="1:2">
      <c r="A3290" s="535"/>
      <c r="B3290" s="535"/>
    </row>
    <row r="3291" spans="1:2">
      <c r="A3291" s="535"/>
      <c r="B3291" s="535"/>
    </row>
    <row r="3292" spans="1:2">
      <c r="A3292" s="535"/>
      <c r="B3292" s="535"/>
    </row>
    <row r="3293" spans="1:2">
      <c r="A3293" s="535"/>
      <c r="B3293" s="535"/>
    </row>
    <row r="3294" spans="1:2">
      <c r="A3294" s="535"/>
      <c r="B3294" s="535"/>
    </row>
    <row r="3295" spans="1:2">
      <c r="A3295" s="535"/>
      <c r="B3295" s="535"/>
    </row>
    <row r="3296" spans="1:2">
      <c r="A3296" s="535"/>
      <c r="B3296" s="535"/>
    </row>
    <row r="3297" spans="1:2">
      <c r="A3297" s="535"/>
      <c r="B3297" s="535"/>
    </row>
    <row r="3298" spans="1:2">
      <c r="A3298" s="535"/>
      <c r="B3298" s="535"/>
    </row>
    <row r="3299" spans="1:2">
      <c r="A3299" s="535"/>
      <c r="B3299" s="535"/>
    </row>
    <row r="3300" spans="1:2">
      <c r="A3300" s="535"/>
      <c r="B3300" s="535"/>
    </row>
    <row r="3301" spans="1:2">
      <c r="A3301" s="535"/>
      <c r="B3301" s="535"/>
    </row>
    <row r="3302" spans="1:2">
      <c r="A3302" s="535"/>
      <c r="B3302" s="535"/>
    </row>
    <row r="3303" spans="1:2">
      <c r="A3303" s="535"/>
      <c r="B3303" s="535"/>
    </row>
    <row r="3304" spans="1:2">
      <c r="A3304" s="535"/>
      <c r="B3304" s="535"/>
    </row>
    <row r="3305" spans="1:2">
      <c r="A3305" s="535"/>
      <c r="B3305" s="535"/>
    </row>
    <row r="3306" spans="1:2">
      <c r="A3306" s="535"/>
      <c r="B3306" s="535"/>
    </row>
    <row r="3307" spans="1:2">
      <c r="A3307" s="535"/>
      <c r="B3307" s="535"/>
    </row>
    <row r="3308" spans="1:2">
      <c r="A3308" s="535"/>
      <c r="B3308" s="535"/>
    </row>
    <row r="3309" spans="1:2">
      <c r="A3309" s="535"/>
      <c r="B3309" s="535"/>
    </row>
    <row r="3310" spans="1:2">
      <c r="A3310" s="535"/>
      <c r="B3310" s="535"/>
    </row>
    <row r="3311" spans="1:2">
      <c r="A3311" s="535"/>
      <c r="B3311" s="535"/>
    </row>
    <row r="3312" spans="1:2">
      <c r="A3312" s="535"/>
      <c r="B3312" s="535"/>
    </row>
    <row r="3313" spans="1:2">
      <c r="A3313" s="535"/>
      <c r="B3313" s="535"/>
    </row>
    <row r="3314" spans="1:2">
      <c r="A3314" s="535"/>
      <c r="B3314" s="535"/>
    </row>
    <row r="3315" spans="1:2">
      <c r="A3315" s="535"/>
      <c r="B3315" s="535"/>
    </row>
    <row r="3316" spans="1:2">
      <c r="A3316" s="535"/>
      <c r="B3316" s="535"/>
    </row>
    <row r="3317" spans="1:2">
      <c r="A3317" s="535"/>
      <c r="B3317" s="535"/>
    </row>
    <row r="3318" spans="1:2">
      <c r="A3318" s="535"/>
      <c r="B3318" s="535"/>
    </row>
    <row r="3319" spans="1:2">
      <c r="A3319" s="535"/>
      <c r="B3319" s="535"/>
    </row>
    <row r="3320" spans="1:2">
      <c r="A3320" s="535"/>
      <c r="B3320" s="535"/>
    </row>
    <row r="3321" spans="1:2">
      <c r="A3321" s="535"/>
      <c r="B3321" s="535"/>
    </row>
    <row r="3322" spans="1:2">
      <c r="A3322" s="535"/>
      <c r="B3322" s="535"/>
    </row>
    <row r="3323" spans="1:2">
      <c r="A3323" s="535"/>
      <c r="B3323" s="535"/>
    </row>
    <row r="3324" spans="1:2">
      <c r="A3324" s="535"/>
      <c r="B3324" s="535"/>
    </row>
    <row r="3325" spans="1:2">
      <c r="A3325" s="535"/>
      <c r="B3325" s="535"/>
    </row>
    <row r="3326" spans="1:2">
      <c r="A3326" s="535"/>
      <c r="B3326" s="535"/>
    </row>
    <row r="3327" spans="1:2">
      <c r="A3327" s="535"/>
      <c r="B3327" s="535"/>
    </row>
    <row r="3328" spans="1:2">
      <c r="A3328" s="535"/>
      <c r="B3328" s="535"/>
    </row>
    <row r="3329" spans="1:2">
      <c r="A3329" s="535"/>
      <c r="B3329" s="535"/>
    </row>
    <row r="3330" spans="1:2">
      <c r="A3330" s="535"/>
      <c r="B3330" s="535"/>
    </row>
    <row r="3331" spans="1:2">
      <c r="A3331" s="535"/>
      <c r="B3331" s="535"/>
    </row>
    <row r="3332" spans="1:2">
      <c r="A3332" s="535"/>
      <c r="B3332" s="535"/>
    </row>
    <row r="3333" spans="1:2">
      <c r="A3333" s="535"/>
      <c r="B3333" s="535"/>
    </row>
    <row r="3334" spans="1:2">
      <c r="A3334" s="535"/>
      <c r="B3334" s="535"/>
    </row>
    <row r="3335" spans="1:2">
      <c r="A3335" s="535"/>
      <c r="B3335" s="535"/>
    </row>
    <row r="3336" spans="1:2">
      <c r="A3336" s="535"/>
      <c r="B3336" s="535"/>
    </row>
    <row r="3337" spans="1:2">
      <c r="A3337" s="535"/>
      <c r="B3337" s="535"/>
    </row>
    <row r="3338" spans="1:2">
      <c r="A3338" s="535"/>
      <c r="B3338" s="535"/>
    </row>
    <row r="3339" spans="1:2">
      <c r="A3339" s="535"/>
      <c r="B3339" s="535"/>
    </row>
    <row r="3340" spans="1:2">
      <c r="A3340" s="535"/>
      <c r="B3340" s="535"/>
    </row>
    <row r="3341" spans="1:2">
      <c r="A3341" s="535"/>
      <c r="B3341" s="535"/>
    </row>
    <row r="3342" spans="1:2">
      <c r="A3342" s="535"/>
      <c r="B3342" s="535"/>
    </row>
    <row r="3343" spans="1:2">
      <c r="A3343" s="535"/>
      <c r="B3343" s="535"/>
    </row>
    <row r="3344" spans="1:2">
      <c r="A3344" s="535"/>
      <c r="B3344" s="535"/>
    </row>
    <row r="3345" spans="1:2">
      <c r="A3345" s="535"/>
      <c r="B3345" s="535"/>
    </row>
    <row r="3346" spans="1:2">
      <c r="A3346" s="535"/>
      <c r="B3346" s="535"/>
    </row>
    <row r="3347" spans="1:2">
      <c r="A3347" s="535"/>
      <c r="B3347" s="535"/>
    </row>
    <row r="3348" spans="1:2">
      <c r="A3348" s="535"/>
      <c r="B3348" s="535"/>
    </row>
    <row r="3349" spans="1:2">
      <c r="A3349" s="535"/>
      <c r="B3349" s="535"/>
    </row>
    <row r="3350" spans="1:2">
      <c r="A3350" s="535"/>
      <c r="B3350" s="535"/>
    </row>
    <row r="3351" spans="1:2">
      <c r="A3351" s="535"/>
      <c r="B3351" s="535"/>
    </row>
    <row r="3352" spans="1:2">
      <c r="A3352" s="535"/>
      <c r="B3352" s="535"/>
    </row>
    <row r="3353" spans="1:2">
      <c r="A3353" s="535"/>
      <c r="B3353" s="535"/>
    </row>
    <row r="3354" spans="1:2">
      <c r="A3354" s="535"/>
      <c r="B3354" s="535"/>
    </row>
    <row r="3355" spans="1:2">
      <c r="A3355" s="535"/>
      <c r="B3355" s="535"/>
    </row>
    <row r="3356" spans="1:2">
      <c r="A3356" s="535"/>
      <c r="B3356" s="535"/>
    </row>
    <row r="3357" spans="1:2">
      <c r="A3357" s="535"/>
      <c r="B3357" s="535"/>
    </row>
    <row r="3358" spans="1:2">
      <c r="A3358" s="535"/>
      <c r="B3358" s="535"/>
    </row>
    <row r="3359" spans="1:2">
      <c r="A3359" s="535"/>
      <c r="B3359" s="535"/>
    </row>
    <row r="3360" spans="1:2">
      <c r="A3360" s="535"/>
      <c r="B3360" s="535"/>
    </row>
    <row r="3361" spans="1:2">
      <c r="A3361" s="535"/>
      <c r="B3361" s="535"/>
    </row>
    <row r="3362" spans="1:2">
      <c r="A3362" s="535"/>
      <c r="B3362" s="535"/>
    </row>
    <row r="3363" spans="1:2">
      <c r="A3363" s="535"/>
      <c r="B3363" s="535"/>
    </row>
    <row r="3364" spans="1:2">
      <c r="A3364" s="535"/>
      <c r="B3364" s="535"/>
    </row>
    <row r="3365" spans="1:2">
      <c r="A3365" s="535"/>
      <c r="B3365" s="535"/>
    </row>
    <row r="3366" spans="1:2">
      <c r="A3366" s="535"/>
      <c r="B3366" s="535"/>
    </row>
    <row r="3367" spans="1:2">
      <c r="A3367" s="535"/>
      <c r="B3367" s="535"/>
    </row>
    <row r="3368" spans="1:2">
      <c r="A3368" s="535"/>
      <c r="B3368" s="535"/>
    </row>
    <row r="3369" spans="1:2">
      <c r="A3369" s="535"/>
      <c r="B3369" s="535"/>
    </row>
    <row r="3370" spans="1:2">
      <c r="A3370" s="535"/>
      <c r="B3370" s="535"/>
    </row>
    <row r="3371" spans="1:2">
      <c r="A3371" s="535"/>
      <c r="B3371" s="535"/>
    </row>
    <row r="3372" spans="1:2">
      <c r="A3372" s="535"/>
      <c r="B3372" s="535"/>
    </row>
    <row r="3373" spans="1:2">
      <c r="A3373" s="535"/>
      <c r="B3373" s="535"/>
    </row>
    <row r="3374" spans="1:2">
      <c r="A3374" s="535"/>
      <c r="B3374" s="535"/>
    </row>
    <row r="3375" spans="1:2">
      <c r="A3375" s="535"/>
      <c r="B3375" s="535"/>
    </row>
    <row r="3376" spans="1:2">
      <c r="A3376" s="535"/>
      <c r="B3376" s="535"/>
    </row>
    <row r="3377" spans="1:2">
      <c r="A3377" s="535"/>
      <c r="B3377" s="535"/>
    </row>
    <row r="3378" spans="1:2">
      <c r="A3378" s="535"/>
      <c r="B3378" s="535"/>
    </row>
    <row r="3379" spans="1:2">
      <c r="A3379" s="535"/>
      <c r="B3379" s="535"/>
    </row>
    <row r="3380" spans="1:2">
      <c r="A3380" s="535"/>
      <c r="B3380" s="535"/>
    </row>
    <row r="3381" spans="1:2">
      <c r="A3381" s="535"/>
      <c r="B3381" s="535"/>
    </row>
    <row r="3382" spans="1:2">
      <c r="A3382" s="535"/>
      <c r="B3382" s="535"/>
    </row>
    <row r="3383" spans="1:2">
      <c r="A3383" s="535"/>
      <c r="B3383" s="535"/>
    </row>
    <row r="3384" spans="1:2">
      <c r="A3384" s="535"/>
      <c r="B3384" s="535"/>
    </row>
    <row r="3385" spans="1:2">
      <c r="A3385" s="535"/>
      <c r="B3385" s="535"/>
    </row>
    <row r="3386" spans="1:2">
      <c r="A3386" s="535"/>
      <c r="B3386" s="535"/>
    </row>
    <row r="3387" spans="1:2">
      <c r="A3387" s="535"/>
      <c r="B3387" s="535"/>
    </row>
    <row r="3388" spans="1:2">
      <c r="A3388" s="535"/>
      <c r="B3388" s="535"/>
    </row>
    <row r="3389" spans="1:2">
      <c r="A3389" s="535"/>
      <c r="B3389" s="535"/>
    </row>
    <row r="3390" spans="1:2">
      <c r="A3390" s="535"/>
      <c r="B3390" s="535"/>
    </row>
    <row r="3391" spans="1:2">
      <c r="A3391" s="535"/>
      <c r="B3391" s="535"/>
    </row>
    <row r="3392" spans="1:2">
      <c r="A3392" s="535"/>
      <c r="B3392" s="535"/>
    </row>
    <row r="3393" spans="1:2">
      <c r="A3393" s="535"/>
      <c r="B3393" s="535"/>
    </row>
    <row r="3394" spans="1:2">
      <c r="A3394" s="535"/>
      <c r="B3394" s="535"/>
    </row>
    <row r="3395" spans="1:2">
      <c r="A3395" s="535"/>
      <c r="B3395" s="535"/>
    </row>
    <row r="3396" spans="1:2">
      <c r="A3396" s="535"/>
      <c r="B3396" s="535"/>
    </row>
    <row r="3397" spans="1:2">
      <c r="A3397" s="535"/>
      <c r="B3397" s="535"/>
    </row>
    <row r="3398" spans="1:2">
      <c r="A3398" s="535"/>
      <c r="B3398" s="535"/>
    </row>
    <row r="3399" spans="1:2">
      <c r="A3399" s="535"/>
      <c r="B3399" s="535"/>
    </row>
    <row r="3400" spans="1:2">
      <c r="A3400" s="535"/>
      <c r="B3400" s="535"/>
    </row>
    <row r="3401" spans="1:2">
      <c r="A3401" s="535"/>
      <c r="B3401" s="535"/>
    </row>
    <row r="3402" spans="1:2">
      <c r="A3402" s="535"/>
      <c r="B3402" s="535"/>
    </row>
    <row r="3403" spans="1:2">
      <c r="A3403" s="535"/>
      <c r="B3403" s="535"/>
    </row>
    <row r="3404" spans="1:2">
      <c r="A3404" s="535"/>
      <c r="B3404" s="535"/>
    </row>
    <row r="3405" spans="1:2">
      <c r="A3405" s="535"/>
      <c r="B3405" s="535"/>
    </row>
    <row r="3406" spans="1:2">
      <c r="A3406" s="535"/>
      <c r="B3406" s="535"/>
    </row>
    <row r="3407" spans="1:2">
      <c r="A3407" s="535"/>
      <c r="B3407" s="535"/>
    </row>
    <row r="3408" spans="1:2">
      <c r="A3408" s="535"/>
      <c r="B3408" s="535"/>
    </row>
    <row r="3409" spans="1:2">
      <c r="A3409" s="535"/>
      <c r="B3409" s="535"/>
    </row>
    <row r="3410" spans="1:2">
      <c r="A3410" s="535"/>
      <c r="B3410" s="535"/>
    </row>
    <row r="3411" spans="1:2">
      <c r="A3411" s="535"/>
      <c r="B3411" s="535"/>
    </row>
    <row r="3412" spans="1:2">
      <c r="A3412" s="535"/>
      <c r="B3412" s="535"/>
    </row>
    <row r="3413" spans="1:2">
      <c r="A3413" s="535"/>
      <c r="B3413" s="535"/>
    </row>
    <row r="3414" spans="1:2">
      <c r="A3414" s="535"/>
      <c r="B3414" s="535"/>
    </row>
    <row r="3415" spans="1:2">
      <c r="A3415" s="535"/>
      <c r="B3415" s="535"/>
    </row>
    <row r="3416" spans="1:2">
      <c r="A3416" s="535"/>
      <c r="B3416" s="535"/>
    </row>
    <row r="3417" spans="1:2">
      <c r="A3417" s="535"/>
      <c r="B3417" s="535"/>
    </row>
    <row r="3418" spans="1:2">
      <c r="A3418" s="535"/>
      <c r="B3418" s="535"/>
    </row>
    <row r="3419" spans="1:2">
      <c r="A3419" s="535"/>
      <c r="B3419" s="535"/>
    </row>
    <row r="3420" spans="1:2">
      <c r="A3420" s="535"/>
      <c r="B3420" s="535"/>
    </row>
    <row r="3421" spans="1:2">
      <c r="A3421" s="535"/>
      <c r="B3421" s="535"/>
    </row>
    <row r="3422" spans="1:2">
      <c r="A3422" s="535"/>
      <c r="B3422" s="535"/>
    </row>
    <row r="3423" spans="1:2">
      <c r="A3423" s="535"/>
      <c r="B3423" s="535"/>
    </row>
    <row r="3424" spans="1:2">
      <c r="A3424" s="535"/>
      <c r="B3424" s="535"/>
    </row>
    <row r="3425" spans="1:2">
      <c r="A3425" s="535"/>
      <c r="B3425" s="535"/>
    </row>
    <row r="3426" spans="1:2">
      <c r="A3426" s="535"/>
      <c r="B3426" s="535"/>
    </row>
    <row r="3427" spans="1:2">
      <c r="A3427" s="535"/>
      <c r="B3427" s="535"/>
    </row>
    <row r="3428" spans="1:2">
      <c r="A3428" s="535"/>
      <c r="B3428" s="535"/>
    </row>
    <row r="3429" spans="1:2">
      <c r="A3429" s="535"/>
      <c r="B3429" s="535"/>
    </row>
    <row r="3430" spans="1:2">
      <c r="A3430" s="535"/>
      <c r="B3430" s="535"/>
    </row>
    <row r="3431" spans="1:2">
      <c r="A3431" s="535"/>
      <c r="B3431" s="535"/>
    </row>
    <row r="3432" spans="1:2">
      <c r="A3432" s="535"/>
      <c r="B3432" s="535"/>
    </row>
    <row r="3433" spans="1:2">
      <c r="A3433" s="535"/>
      <c r="B3433" s="535"/>
    </row>
    <row r="3434" spans="1:2">
      <c r="A3434" s="535"/>
      <c r="B3434" s="535"/>
    </row>
    <row r="3435" spans="1:2">
      <c r="A3435" s="535"/>
      <c r="B3435" s="535"/>
    </row>
    <row r="3436" spans="1:2">
      <c r="A3436" s="535"/>
      <c r="B3436" s="535"/>
    </row>
    <row r="3437" spans="1:2">
      <c r="A3437" s="535"/>
      <c r="B3437" s="535"/>
    </row>
    <row r="3438" spans="1:2">
      <c r="A3438" s="535"/>
      <c r="B3438" s="535"/>
    </row>
    <row r="3439" spans="1:2">
      <c r="A3439" s="535"/>
      <c r="B3439" s="535"/>
    </row>
    <row r="3440" spans="1:2">
      <c r="A3440" s="535"/>
      <c r="B3440" s="535"/>
    </row>
    <row r="3441" spans="1:2">
      <c r="A3441" s="535"/>
      <c r="B3441" s="535"/>
    </row>
    <row r="3442" spans="1:2">
      <c r="A3442" s="535"/>
      <c r="B3442" s="535"/>
    </row>
    <row r="3443" spans="1:2">
      <c r="A3443" s="535"/>
      <c r="B3443" s="535"/>
    </row>
    <row r="3444" spans="1:2">
      <c r="A3444" s="535"/>
      <c r="B3444" s="535"/>
    </row>
    <row r="3445" spans="1:2">
      <c r="A3445" s="535"/>
      <c r="B3445" s="535"/>
    </row>
    <row r="3446" spans="1:2">
      <c r="A3446" s="535"/>
      <c r="B3446" s="535"/>
    </row>
    <row r="3447" spans="1:2">
      <c r="A3447" s="535"/>
      <c r="B3447" s="535"/>
    </row>
    <row r="3448" spans="1:2">
      <c r="A3448" s="535"/>
      <c r="B3448" s="535"/>
    </row>
    <row r="3449" spans="1:2">
      <c r="A3449" s="535"/>
      <c r="B3449" s="535"/>
    </row>
    <row r="3450" spans="1:2">
      <c r="A3450" s="535"/>
      <c r="B3450" s="535"/>
    </row>
    <row r="3451" spans="1:2">
      <c r="A3451" s="535"/>
      <c r="B3451" s="535"/>
    </row>
    <row r="3452" spans="1:2">
      <c r="A3452" s="535"/>
      <c r="B3452" s="535"/>
    </row>
    <row r="3453" spans="1:2">
      <c r="A3453" s="535"/>
      <c r="B3453" s="535"/>
    </row>
    <row r="3454" spans="1:2">
      <c r="A3454" s="535"/>
      <c r="B3454" s="535"/>
    </row>
    <row r="3455" spans="1:2">
      <c r="A3455" s="535"/>
      <c r="B3455" s="535"/>
    </row>
    <row r="3456" spans="1:2">
      <c r="A3456" s="535"/>
      <c r="B3456" s="535"/>
    </row>
    <row r="3457" spans="1:2">
      <c r="A3457" s="535"/>
      <c r="B3457" s="535"/>
    </row>
    <row r="3458" spans="1:2">
      <c r="A3458" s="535"/>
      <c r="B3458" s="535"/>
    </row>
    <row r="3459" spans="1:2">
      <c r="A3459" s="535"/>
      <c r="B3459" s="535"/>
    </row>
    <row r="3460" spans="1:2">
      <c r="A3460" s="535"/>
      <c r="B3460" s="535"/>
    </row>
    <row r="3461" spans="1:2">
      <c r="A3461" s="535"/>
      <c r="B3461" s="535"/>
    </row>
    <row r="3462" spans="1:2">
      <c r="A3462" s="535"/>
      <c r="B3462" s="535"/>
    </row>
    <row r="3463" spans="1:2">
      <c r="A3463" s="535"/>
      <c r="B3463" s="535"/>
    </row>
    <row r="3464" spans="1:2">
      <c r="A3464" s="535"/>
      <c r="B3464" s="535"/>
    </row>
    <row r="3465" spans="1:2">
      <c r="A3465" s="535"/>
      <c r="B3465" s="535"/>
    </row>
    <row r="3466" spans="1:2">
      <c r="A3466" s="535"/>
      <c r="B3466" s="535"/>
    </row>
    <row r="3467" spans="1:2">
      <c r="A3467" s="535"/>
      <c r="B3467" s="535"/>
    </row>
    <row r="3468" spans="1:2">
      <c r="A3468" s="535"/>
      <c r="B3468" s="535"/>
    </row>
    <row r="3469" spans="1:2">
      <c r="A3469" s="535"/>
      <c r="B3469" s="535"/>
    </row>
    <row r="3470" spans="1:2">
      <c r="A3470" s="535"/>
      <c r="B3470" s="535"/>
    </row>
    <row r="3471" spans="1:2">
      <c r="A3471" s="535"/>
      <c r="B3471" s="535"/>
    </row>
    <row r="3472" spans="1:2">
      <c r="A3472" s="535"/>
      <c r="B3472" s="535"/>
    </row>
    <row r="3473" spans="1:2">
      <c r="A3473" s="535"/>
      <c r="B3473" s="535"/>
    </row>
    <row r="3474" spans="1:2">
      <c r="A3474" s="535"/>
      <c r="B3474" s="535"/>
    </row>
    <row r="3475" spans="1:2">
      <c r="A3475" s="535"/>
      <c r="B3475" s="535"/>
    </row>
    <row r="3476" spans="1:2">
      <c r="A3476" s="535"/>
      <c r="B3476" s="535"/>
    </row>
    <row r="3477" spans="1:2">
      <c r="A3477" s="535"/>
      <c r="B3477" s="535"/>
    </row>
    <row r="3478" spans="1:2">
      <c r="A3478" s="535"/>
      <c r="B3478" s="535"/>
    </row>
    <row r="3479" spans="1:2">
      <c r="A3479" s="535"/>
      <c r="B3479" s="535"/>
    </row>
    <row r="3480" spans="1:2">
      <c r="A3480" s="535"/>
      <c r="B3480" s="535"/>
    </row>
    <row r="3481" spans="1:2">
      <c r="A3481" s="535"/>
      <c r="B3481" s="535"/>
    </row>
    <row r="3482" spans="1:2">
      <c r="A3482" s="535"/>
      <c r="B3482" s="535"/>
    </row>
    <row r="3483" spans="1:2">
      <c r="A3483" s="535"/>
      <c r="B3483" s="535"/>
    </row>
    <row r="3484" spans="1:2">
      <c r="A3484" s="535"/>
      <c r="B3484" s="535"/>
    </row>
    <row r="3485" spans="1:2">
      <c r="A3485" s="535"/>
      <c r="B3485" s="535"/>
    </row>
    <row r="3486" spans="1:2">
      <c r="A3486" s="535"/>
      <c r="B3486" s="535"/>
    </row>
    <row r="3487" spans="1:2">
      <c r="A3487" s="535"/>
      <c r="B3487" s="535"/>
    </row>
    <row r="3488" spans="1:2">
      <c r="A3488" s="535"/>
      <c r="B3488" s="535"/>
    </row>
    <row r="3489" spans="1:2">
      <c r="A3489" s="535"/>
      <c r="B3489" s="535"/>
    </row>
    <row r="3490" spans="1:2">
      <c r="A3490" s="535"/>
      <c r="B3490" s="535"/>
    </row>
    <row r="3491" spans="1:2">
      <c r="A3491" s="535"/>
      <c r="B3491" s="535"/>
    </row>
    <row r="3492" spans="1:2">
      <c r="A3492" s="535"/>
      <c r="B3492" s="535"/>
    </row>
    <row r="3493" spans="1:2">
      <c r="A3493" s="535"/>
      <c r="B3493" s="535"/>
    </row>
    <row r="3494" spans="1:2">
      <c r="A3494" s="535"/>
      <c r="B3494" s="535"/>
    </row>
    <row r="3495" spans="1:2">
      <c r="A3495" s="535"/>
      <c r="B3495" s="535"/>
    </row>
    <row r="3496" spans="1:2">
      <c r="A3496" s="535"/>
      <c r="B3496" s="535"/>
    </row>
    <row r="3497" spans="1:2">
      <c r="A3497" s="535"/>
      <c r="B3497" s="535"/>
    </row>
    <row r="3498" spans="1:2">
      <c r="A3498" s="535"/>
      <c r="B3498" s="535"/>
    </row>
    <row r="3499" spans="1:2">
      <c r="A3499" s="535"/>
      <c r="B3499" s="535"/>
    </row>
    <row r="3500" spans="1:2">
      <c r="A3500" s="535"/>
      <c r="B3500" s="535"/>
    </row>
    <row r="3501" spans="1:2">
      <c r="A3501" s="535"/>
      <c r="B3501" s="535"/>
    </row>
    <row r="3502" spans="1:2">
      <c r="A3502" s="535"/>
      <c r="B3502" s="535"/>
    </row>
    <row r="3503" spans="1:2">
      <c r="A3503" s="535"/>
      <c r="B3503" s="535"/>
    </row>
    <row r="3504" spans="1:2">
      <c r="A3504" s="535"/>
      <c r="B3504" s="535"/>
    </row>
    <row r="3505" spans="1:2">
      <c r="A3505" s="535"/>
      <c r="B3505" s="535"/>
    </row>
    <row r="3506" spans="1:2">
      <c r="A3506" s="535"/>
      <c r="B3506" s="535"/>
    </row>
    <row r="3507" spans="1:2">
      <c r="A3507" s="535"/>
      <c r="B3507" s="535"/>
    </row>
    <row r="3508" spans="1:2">
      <c r="A3508" s="535"/>
      <c r="B3508" s="535"/>
    </row>
    <row r="3509" spans="1:2">
      <c r="A3509" s="535"/>
      <c r="B3509" s="535"/>
    </row>
    <row r="3510" spans="1:2">
      <c r="A3510" s="535"/>
      <c r="B3510" s="535"/>
    </row>
    <row r="3511" spans="1:2">
      <c r="A3511" s="535"/>
      <c r="B3511" s="535"/>
    </row>
    <row r="3512" spans="1:2">
      <c r="A3512" s="535"/>
      <c r="B3512" s="535"/>
    </row>
    <row r="3513" spans="1:2">
      <c r="A3513" s="535"/>
      <c r="B3513" s="535"/>
    </row>
    <row r="3514" spans="1:2">
      <c r="A3514" s="535"/>
      <c r="B3514" s="535"/>
    </row>
    <row r="3515" spans="1:2">
      <c r="A3515" s="535"/>
      <c r="B3515" s="535"/>
    </row>
    <row r="3516" spans="1:2">
      <c r="A3516" s="535"/>
      <c r="B3516" s="535"/>
    </row>
    <row r="3517" spans="1:2">
      <c r="A3517" s="535"/>
      <c r="B3517" s="535"/>
    </row>
    <row r="3518" spans="1:2">
      <c r="A3518" s="535"/>
      <c r="B3518" s="535"/>
    </row>
    <row r="3519" spans="1:2">
      <c r="A3519" s="535"/>
      <c r="B3519" s="535"/>
    </row>
    <row r="3520" spans="1:2">
      <c r="A3520" s="535"/>
      <c r="B3520" s="535"/>
    </row>
    <row r="3521" spans="1:2">
      <c r="A3521" s="535"/>
      <c r="B3521" s="535"/>
    </row>
    <row r="3522" spans="1:2">
      <c r="A3522" s="535"/>
      <c r="B3522" s="535"/>
    </row>
    <row r="3523" spans="1:2">
      <c r="A3523" s="535"/>
      <c r="B3523" s="535"/>
    </row>
    <row r="3524" spans="1:2">
      <c r="A3524" s="535"/>
      <c r="B3524" s="535"/>
    </row>
    <row r="3525" spans="1:2">
      <c r="A3525" s="535"/>
      <c r="B3525" s="535"/>
    </row>
    <row r="3526" spans="1:2">
      <c r="A3526" s="535"/>
      <c r="B3526" s="535"/>
    </row>
    <row r="3527" spans="1:2">
      <c r="A3527" s="535"/>
      <c r="B3527" s="535"/>
    </row>
    <row r="3528" spans="1:2">
      <c r="A3528" s="535"/>
      <c r="B3528" s="535"/>
    </row>
    <row r="3529" spans="1:2">
      <c r="A3529" s="535"/>
      <c r="B3529" s="535"/>
    </row>
    <row r="3530" spans="1:2">
      <c r="A3530" s="535"/>
      <c r="B3530" s="535"/>
    </row>
    <row r="3531" spans="1:2">
      <c r="A3531" s="535"/>
      <c r="B3531" s="535"/>
    </row>
    <row r="3532" spans="1:2">
      <c r="A3532" s="535"/>
      <c r="B3532" s="535"/>
    </row>
    <row r="3533" spans="1:2">
      <c r="A3533" s="535"/>
      <c r="B3533" s="535"/>
    </row>
    <row r="3534" spans="1:2">
      <c r="A3534" s="535"/>
      <c r="B3534" s="535"/>
    </row>
    <row r="3535" spans="1:2">
      <c r="A3535" s="535"/>
      <c r="B3535" s="535"/>
    </row>
    <row r="3536" spans="1:2">
      <c r="A3536" s="535"/>
      <c r="B3536" s="535"/>
    </row>
    <row r="3537" spans="1:2">
      <c r="A3537" s="535"/>
      <c r="B3537" s="535"/>
    </row>
    <row r="3538" spans="1:2">
      <c r="A3538" s="535"/>
      <c r="B3538" s="535"/>
    </row>
    <row r="3539" spans="1:2">
      <c r="A3539" s="535"/>
      <c r="B3539" s="535"/>
    </row>
    <row r="3540" spans="1:2">
      <c r="A3540" s="535"/>
      <c r="B3540" s="535"/>
    </row>
    <row r="3541" spans="1:2">
      <c r="A3541" s="535"/>
      <c r="B3541" s="535"/>
    </row>
    <row r="3542" spans="1:2">
      <c r="A3542" s="535"/>
      <c r="B3542" s="535"/>
    </row>
    <row r="3543" spans="1:2">
      <c r="A3543" s="535"/>
      <c r="B3543" s="535"/>
    </row>
    <row r="3544" spans="1:2">
      <c r="A3544" s="535"/>
      <c r="B3544" s="535"/>
    </row>
    <row r="3545" spans="1:2">
      <c r="A3545" s="535"/>
      <c r="B3545" s="535"/>
    </row>
    <row r="3546" spans="1:2">
      <c r="A3546" s="535"/>
      <c r="B3546" s="535"/>
    </row>
    <row r="3547" spans="1:2">
      <c r="A3547" s="535"/>
      <c r="B3547" s="535"/>
    </row>
    <row r="3548" spans="1:2">
      <c r="A3548" s="535"/>
      <c r="B3548" s="535"/>
    </row>
    <row r="3549" spans="1:2">
      <c r="A3549" s="535"/>
      <c r="B3549" s="535"/>
    </row>
    <row r="3550" spans="1:2">
      <c r="A3550" s="535"/>
      <c r="B3550" s="535"/>
    </row>
    <row r="3551" spans="1:2">
      <c r="A3551" s="535"/>
      <c r="B3551" s="535"/>
    </row>
    <row r="3552" spans="1:2">
      <c r="A3552" s="535"/>
      <c r="B3552" s="535"/>
    </row>
    <row r="3553" spans="1:2">
      <c r="A3553" s="535"/>
      <c r="B3553" s="535"/>
    </row>
    <row r="3554" spans="1:2">
      <c r="A3554" s="535"/>
      <c r="B3554" s="535"/>
    </row>
    <row r="3555" spans="1:2">
      <c r="A3555" s="535"/>
      <c r="B3555" s="535"/>
    </row>
    <row r="3556" spans="1:2">
      <c r="A3556" s="535"/>
      <c r="B3556" s="535"/>
    </row>
    <row r="3557" spans="1:2">
      <c r="A3557" s="535"/>
      <c r="B3557" s="535"/>
    </row>
    <row r="3558" spans="1:2">
      <c r="A3558" s="535"/>
      <c r="B3558" s="535"/>
    </row>
    <row r="3559" spans="1:2">
      <c r="A3559" s="535"/>
      <c r="B3559" s="535"/>
    </row>
    <row r="3560" spans="1:2">
      <c r="A3560" s="535"/>
      <c r="B3560" s="535"/>
    </row>
    <row r="3561" spans="1:2">
      <c r="A3561" s="535"/>
      <c r="B3561" s="535"/>
    </row>
    <row r="3562" spans="1:2">
      <c r="A3562" s="535"/>
      <c r="B3562" s="535"/>
    </row>
    <row r="3563" spans="1:2">
      <c r="A3563" s="535"/>
      <c r="B3563" s="535"/>
    </row>
    <row r="3564" spans="1:2">
      <c r="A3564" s="535"/>
      <c r="B3564" s="535"/>
    </row>
    <row r="3565" spans="1:2">
      <c r="A3565" s="535"/>
      <c r="B3565" s="535"/>
    </row>
    <row r="3566" spans="1:2">
      <c r="A3566" s="535"/>
      <c r="B3566" s="535"/>
    </row>
    <row r="3567" spans="1:2">
      <c r="A3567" s="535"/>
      <c r="B3567" s="535"/>
    </row>
    <row r="3568" spans="1:2">
      <c r="A3568" s="535"/>
      <c r="B3568" s="535"/>
    </row>
    <row r="3569" spans="1:2">
      <c r="A3569" s="535"/>
      <c r="B3569" s="535"/>
    </row>
    <row r="3570" spans="1:2">
      <c r="A3570" s="535"/>
      <c r="B3570" s="535"/>
    </row>
    <row r="3571" spans="1:2">
      <c r="A3571" s="535"/>
      <c r="B3571" s="535"/>
    </row>
    <row r="3572" spans="1:2">
      <c r="A3572" s="535"/>
      <c r="B3572" s="535"/>
    </row>
    <row r="3573" spans="1:2">
      <c r="A3573" s="535"/>
      <c r="B3573" s="535"/>
    </row>
    <row r="3574" spans="1:2">
      <c r="A3574" s="535"/>
      <c r="B3574" s="535"/>
    </row>
    <row r="3575" spans="1:2">
      <c r="A3575" s="535"/>
      <c r="B3575" s="535"/>
    </row>
    <row r="3576" spans="1:2">
      <c r="A3576" s="535"/>
      <c r="B3576" s="535"/>
    </row>
    <row r="3577" spans="1:2">
      <c r="A3577" s="535"/>
      <c r="B3577" s="535"/>
    </row>
    <row r="3578" spans="1:2">
      <c r="A3578" s="535"/>
      <c r="B3578" s="535"/>
    </row>
    <row r="3579" spans="1:2">
      <c r="A3579" s="535"/>
      <c r="B3579" s="535"/>
    </row>
    <row r="3580" spans="1:2">
      <c r="A3580" s="535"/>
      <c r="B3580" s="535"/>
    </row>
    <row r="3581" spans="1:2">
      <c r="A3581" s="535"/>
      <c r="B3581" s="535"/>
    </row>
    <row r="3582" spans="1:2">
      <c r="A3582" s="535"/>
      <c r="B3582" s="535"/>
    </row>
    <row r="3583" spans="1:2">
      <c r="A3583" s="535"/>
      <c r="B3583" s="535"/>
    </row>
    <row r="3584" spans="1:2">
      <c r="A3584" s="535"/>
      <c r="B3584" s="535"/>
    </row>
    <row r="3585" spans="1:2">
      <c r="A3585" s="535"/>
      <c r="B3585" s="535"/>
    </row>
    <row r="3586" spans="1:2">
      <c r="A3586" s="535"/>
      <c r="B3586" s="535"/>
    </row>
    <row r="3587" spans="1:2">
      <c r="A3587" s="535"/>
      <c r="B3587" s="535"/>
    </row>
    <row r="3588" spans="1:2">
      <c r="A3588" s="535"/>
      <c r="B3588" s="535"/>
    </row>
    <row r="3589" spans="1:2">
      <c r="A3589" s="535"/>
      <c r="B3589" s="535"/>
    </row>
    <row r="3590" spans="1:2">
      <c r="A3590" s="535"/>
      <c r="B3590" s="535"/>
    </row>
    <row r="3591" spans="1:2">
      <c r="A3591" s="535"/>
      <c r="B3591" s="535"/>
    </row>
    <row r="3592" spans="1:2">
      <c r="A3592" s="535"/>
      <c r="B3592" s="535"/>
    </row>
    <row r="3593" spans="1:2">
      <c r="A3593" s="535"/>
      <c r="B3593" s="535"/>
    </row>
    <row r="3594" spans="1:2">
      <c r="A3594" s="535"/>
      <c r="B3594" s="535"/>
    </row>
    <row r="3595" spans="1:2">
      <c r="A3595" s="535"/>
      <c r="B3595" s="535"/>
    </row>
    <row r="3596" spans="1:2">
      <c r="A3596" s="535"/>
      <c r="B3596" s="535"/>
    </row>
    <row r="3597" spans="1:2">
      <c r="A3597" s="535"/>
      <c r="B3597" s="535"/>
    </row>
    <row r="3598" spans="1:2">
      <c r="A3598" s="535"/>
      <c r="B3598" s="535"/>
    </row>
    <row r="3599" spans="1:2">
      <c r="A3599" s="535"/>
      <c r="B3599" s="535"/>
    </row>
    <row r="3600" spans="1:2">
      <c r="A3600" s="535"/>
      <c r="B3600" s="535"/>
    </row>
    <row r="3601" spans="1:2">
      <c r="A3601" s="535"/>
      <c r="B3601" s="535"/>
    </row>
    <row r="3602" spans="1:2">
      <c r="A3602" s="535"/>
      <c r="B3602" s="535"/>
    </row>
    <row r="3603" spans="1:2">
      <c r="A3603" s="535"/>
      <c r="B3603" s="535"/>
    </row>
    <row r="3604" spans="1:2">
      <c r="A3604" s="535"/>
      <c r="B3604" s="535"/>
    </row>
    <row r="3605" spans="1:2">
      <c r="A3605" s="535"/>
      <c r="B3605" s="535"/>
    </row>
    <row r="3606" spans="1:2">
      <c r="A3606" s="535"/>
      <c r="B3606" s="535"/>
    </row>
    <row r="3607" spans="1:2">
      <c r="A3607" s="535"/>
      <c r="B3607" s="535"/>
    </row>
    <row r="3608" spans="1:2">
      <c r="A3608" s="535"/>
      <c r="B3608" s="535"/>
    </row>
    <row r="3609" spans="1:2">
      <c r="A3609" s="535"/>
      <c r="B3609" s="535"/>
    </row>
    <row r="3610" spans="1:2">
      <c r="A3610" s="535"/>
      <c r="B3610" s="535"/>
    </row>
    <row r="3611" spans="1:2">
      <c r="A3611" s="535"/>
      <c r="B3611" s="535"/>
    </row>
    <row r="3612" spans="1:2">
      <c r="A3612" s="535"/>
      <c r="B3612" s="535"/>
    </row>
    <row r="3613" spans="1:2">
      <c r="A3613" s="535"/>
      <c r="B3613" s="535"/>
    </row>
    <row r="3614" spans="1:2">
      <c r="A3614" s="535"/>
      <c r="B3614" s="535"/>
    </row>
    <row r="3615" spans="1:2">
      <c r="A3615" s="535"/>
      <c r="B3615" s="535"/>
    </row>
    <row r="3616" spans="1:2">
      <c r="A3616" s="535"/>
      <c r="B3616" s="535"/>
    </row>
    <row r="3617" spans="1:2">
      <c r="A3617" s="535"/>
      <c r="B3617" s="535"/>
    </row>
    <row r="3618" spans="1:2">
      <c r="A3618" s="535"/>
      <c r="B3618" s="535"/>
    </row>
    <row r="3619" spans="1:2">
      <c r="A3619" s="535"/>
      <c r="B3619" s="535"/>
    </row>
    <row r="3620" spans="1:2">
      <c r="A3620" s="535"/>
      <c r="B3620" s="535"/>
    </row>
    <row r="3621" spans="1:2">
      <c r="A3621" s="535"/>
      <c r="B3621" s="535"/>
    </row>
    <row r="3622" spans="1:2">
      <c r="A3622" s="535"/>
      <c r="B3622" s="535"/>
    </row>
    <row r="3623" spans="1:2">
      <c r="A3623" s="535"/>
      <c r="B3623" s="535"/>
    </row>
    <row r="3624" spans="1:2">
      <c r="A3624" s="535"/>
      <c r="B3624" s="535"/>
    </row>
    <row r="3625" spans="1:2">
      <c r="A3625" s="535"/>
      <c r="B3625" s="535"/>
    </row>
    <row r="3626" spans="1:2">
      <c r="A3626" s="535"/>
      <c r="B3626" s="535"/>
    </row>
    <row r="3627" spans="1:2">
      <c r="A3627" s="535"/>
      <c r="B3627" s="535"/>
    </row>
    <row r="3628" spans="1:2">
      <c r="A3628" s="535"/>
      <c r="B3628" s="535"/>
    </row>
    <row r="3629" spans="1:2">
      <c r="A3629" s="535"/>
      <c r="B3629" s="535"/>
    </row>
    <row r="3630" spans="1:2">
      <c r="A3630" s="535"/>
      <c r="B3630" s="535"/>
    </row>
    <row r="3631" spans="1:2">
      <c r="A3631" s="535"/>
      <c r="B3631" s="535"/>
    </row>
    <row r="3632" spans="1:2">
      <c r="A3632" s="535"/>
      <c r="B3632" s="535"/>
    </row>
    <row r="3633" spans="1:2">
      <c r="A3633" s="535"/>
      <c r="B3633" s="535"/>
    </row>
    <row r="3634" spans="1:2">
      <c r="A3634" s="535"/>
      <c r="B3634" s="535"/>
    </row>
    <row r="3635" spans="1:2">
      <c r="A3635" s="535"/>
      <c r="B3635" s="535"/>
    </row>
    <row r="3636" spans="1:2">
      <c r="A3636" s="535"/>
      <c r="B3636" s="535"/>
    </row>
    <row r="3637" spans="1:2">
      <c r="A3637" s="535"/>
      <c r="B3637" s="535"/>
    </row>
    <row r="3638" spans="1:2">
      <c r="A3638" s="535"/>
      <c r="B3638" s="535"/>
    </row>
    <row r="3639" spans="1:2">
      <c r="A3639" s="535"/>
      <c r="B3639" s="535"/>
    </row>
    <row r="3640" spans="1:2">
      <c r="A3640" s="535"/>
      <c r="B3640" s="535"/>
    </row>
    <row r="3641" spans="1:2">
      <c r="A3641" s="535"/>
      <c r="B3641" s="535"/>
    </row>
    <row r="3642" spans="1:2">
      <c r="A3642" s="535"/>
      <c r="B3642" s="535"/>
    </row>
    <row r="3643" spans="1:2">
      <c r="A3643" s="535"/>
      <c r="B3643" s="535"/>
    </row>
    <row r="3644" spans="1:2">
      <c r="A3644" s="535"/>
      <c r="B3644" s="535"/>
    </row>
    <row r="3645" spans="1:2">
      <c r="A3645" s="535"/>
      <c r="B3645" s="535"/>
    </row>
    <row r="3646" spans="1:2">
      <c r="A3646" s="535"/>
      <c r="B3646" s="535"/>
    </row>
    <row r="3647" spans="1:2">
      <c r="A3647" s="535"/>
      <c r="B3647" s="535"/>
    </row>
    <row r="3648" spans="1:2">
      <c r="A3648" s="535"/>
      <c r="B3648" s="535"/>
    </row>
    <row r="3649" spans="1:2">
      <c r="A3649" s="535"/>
      <c r="B3649" s="535"/>
    </row>
    <row r="3650" spans="1:2">
      <c r="A3650" s="535"/>
      <c r="B3650" s="535"/>
    </row>
    <row r="3651" spans="1:2">
      <c r="A3651" s="535"/>
      <c r="B3651" s="535"/>
    </row>
    <row r="3652" spans="1:2">
      <c r="A3652" s="535"/>
      <c r="B3652" s="535"/>
    </row>
    <row r="3653" spans="1:2">
      <c r="A3653" s="535"/>
      <c r="B3653" s="535"/>
    </row>
    <row r="3654" spans="1:2">
      <c r="A3654" s="535"/>
      <c r="B3654" s="535"/>
    </row>
    <row r="3655" spans="1:2">
      <c r="A3655" s="535"/>
      <c r="B3655" s="535"/>
    </row>
    <row r="3656" spans="1:2">
      <c r="A3656" s="535"/>
      <c r="B3656" s="535"/>
    </row>
    <row r="3657" spans="1:2">
      <c r="A3657" s="535"/>
      <c r="B3657" s="535"/>
    </row>
    <row r="3658" spans="1:2">
      <c r="A3658" s="535"/>
      <c r="B3658" s="535"/>
    </row>
    <row r="3659" spans="1:2">
      <c r="A3659" s="535"/>
      <c r="B3659" s="535"/>
    </row>
    <row r="3660" spans="1:2">
      <c r="A3660" s="535"/>
      <c r="B3660" s="535"/>
    </row>
    <row r="3661" spans="1:2">
      <c r="A3661" s="535"/>
      <c r="B3661" s="535"/>
    </row>
    <row r="3662" spans="1:2">
      <c r="A3662" s="535"/>
      <c r="B3662" s="535"/>
    </row>
    <row r="3663" spans="1:2">
      <c r="A3663" s="535"/>
      <c r="B3663" s="535"/>
    </row>
    <row r="3664" spans="1:2">
      <c r="A3664" s="535"/>
      <c r="B3664" s="535"/>
    </row>
    <row r="3665" spans="1:2">
      <c r="A3665" s="535"/>
      <c r="B3665" s="535"/>
    </row>
    <row r="3666" spans="1:2">
      <c r="A3666" s="535"/>
      <c r="B3666" s="535"/>
    </row>
    <row r="3667" spans="1:2">
      <c r="A3667" s="535"/>
      <c r="B3667" s="535"/>
    </row>
    <row r="3668" spans="1:2">
      <c r="A3668" s="535"/>
      <c r="B3668" s="535"/>
    </row>
    <row r="3669" spans="1:2">
      <c r="A3669" s="535"/>
      <c r="B3669" s="535"/>
    </row>
    <row r="3670" spans="1:2">
      <c r="A3670" s="535"/>
      <c r="B3670" s="535"/>
    </row>
    <row r="3671" spans="1:2">
      <c r="A3671" s="535"/>
      <c r="B3671" s="535"/>
    </row>
    <row r="3672" spans="1:2">
      <c r="A3672" s="535"/>
      <c r="B3672" s="535"/>
    </row>
    <row r="3673" spans="1:2">
      <c r="A3673" s="535"/>
      <c r="B3673" s="535"/>
    </row>
    <row r="3674" spans="1:2">
      <c r="A3674" s="535"/>
      <c r="B3674" s="535"/>
    </row>
    <row r="3675" spans="1:2">
      <c r="A3675" s="535"/>
      <c r="B3675" s="535"/>
    </row>
    <row r="3676" spans="1:2">
      <c r="A3676" s="535"/>
      <c r="B3676" s="535"/>
    </row>
    <row r="3677" spans="1:2">
      <c r="A3677" s="535"/>
      <c r="B3677" s="535"/>
    </row>
    <row r="3678" spans="1:2">
      <c r="A3678" s="535"/>
      <c r="B3678" s="535"/>
    </row>
    <row r="3679" spans="1:2">
      <c r="A3679" s="535"/>
      <c r="B3679" s="535"/>
    </row>
    <row r="3680" spans="1:2">
      <c r="A3680" s="535"/>
      <c r="B3680" s="535"/>
    </row>
    <row r="3681" spans="1:2">
      <c r="A3681" s="535"/>
      <c r="B3681" s="535"/>
    </row>
    <row r="3682" spans="1:2">
      <c r="A3682" s="535"/>
      <c r="B3682" s="535"/>
    </row>
    <row r="3683" spans="1:2">
      <c r="A3683" s="535"/>
      <c r="B3683" s="535"/>
    </row>
    <row r="3684" spans="1:2">
      <c r="A3684" s="535"/>
      <c r="B3684" s="535"/>
    </row>
    <row r="3685" spans="1:2">
      <c r="A3685" s="535"/>
      <c r="B3685" s="535"/>
    </row>
    <row r="3686" spans="1:2">
      <c r="A3686" s="535"/>
      <c r="B3686" s="535"/>
    </row>
    <row r="3687" spans="1:2">
      <c r="A3687" s="535"/>
      <c r="B3687" s="535"/>
    </row>
    <row r="3688" spans="1:2">
      <c r="A3688" s="535"/>
      <c r="B3688" s="535"/>
    </row>
    <row r="3689" spans="1:2">
      <c r="A3689" s="535"/>
      <c r="B3689" s="535"/>
    </row>
    <row r="3690" spans="1:2">
      <c r="A3690" s="535"/>
      <c r="B3690" s="535"/>
    </row>
    <row r="3691" spans="1:2">
      <c r="A3691" s="535"/>
      <c r="B3691" s="535"/>
    </row>
    <row r="3692" spans="1:2">
      <c r="A3692" s="535"/>
      <c r="B3692" s="535"/>
    </row>
    <row r="3693" spans="1:2">
      <c r="A3693" s="535"/>
      <c r="B3693" s="535"/>
    </row>
    <row r="3694" spans="1:2">
      <c r="A3694" s="535"/>
      <c r="B3694" s="535"/>
    </row>
    <row r="3695" spans="1:2">
      <c r="A3695" s="535"/>
      <c r="B3695" s="535"/>
    </row>
    <row r="3696" spans="1:2">
      <c r="A3696" s="535"/>
      <c r="B3696" s="535"/>
    </row>
    <row r="3697" spans="1:2">
      <c r="A3697" s="535"/>
      <c r="B3697" s="535"/>
    </row>
    <row r="3698" spans="1:2">
      <c r="A3698" s="535"/>
      <c r="B3698" s="535"/>
    </row>
    <row r="3699" spans="1:2">
      <c r="A3699" s="535"/>
      <c r="B3699" s="535"/>
    </row>
    <row r="3700" spans="1:2">
      <c r="A3700" s="535"/>
      <c r="B3700" s="535"/>
    </row>
    <row r="3701" spans="1:2">
      <c r="A3701" s="535"/>
      <c r="B3701" s="535"/>
    </row>
    <row r="3702" spans="1:2">
      <c r="A3702" s="535"/>
      <c r="B3702" s="535"/>
    </row>
    <row r="3703" spans="1:2">
      <c r="A3703" s="535"/>
      <c r="B3703" s="535"/>
    </row>
    <row r="3704" spans="1:2">
      <c r="A3704" s="535"/>
      <c r="B3704" s="535"/>
    </row>
    <row r="3705" spans="1:2">
      <c r="A3705" s="535"/>
      <c r="B3705" s="535"/>
    </row>
    <row r="3706" spans="1:2">
      <c r="A3706" s="535"/>
      <c r="B3706" s="535"/>
    </row>
    <row r="3707" spans="1:2">
      <c r="A3707" s="535"/>
      <c r="B3707" s="535"/>
    </row>
    <row r="3708" spans="1:2">
      <c r="A3708" s="535"/>
      <c r="B3708" s="535"/>
    </row>
    <row r="3709" spans="1:2">
      <c r="A3709" s="535"/>
      <c r="B3709" s="535"/>
    </row>
    <row r="3710" spans="1:2">
      <c r="A3710" s="535"/>
      <c r="B3710" s="535"/>
    </row>
    <row r="3711" spans="1:2">
      <c r="A3711" s="535"/>
      <c r="B3711" s="535"/>
    </row>
    <row r="3712" spans="1:2">
      <c r="A3712" s="535"/>
      <c r="B3712" s="535"/>
    </row>
    <row r="3713" spans="1:2">
      <c r="A3713" s="535"/>
      <c r="B3713" s="535"/>
    </row>
    <row r="3714" spans="1:2">
      <c r="A3714" s="535"/>
      <c r="B3714" s="535"/>
    </row>
    <row r="3715" spans="1:2">
      <c r="A3715" s="535"/>
      <c r="B3715" s="535"/>
    </row>
    <row r="3716" spans="1:2">
      <c r="A3716" s="535"/>
      <c r="B3716" s="535"/>
    </row>
    <row r="3717" spans="1:2">
      <c r="A3717" s="535"/>
      <c r="B3717" s="535"/>
    </row>
    <row r="3718" spans="1:2">
      <c r="A3718" s="535"/>
      <c r="B3718" s="535"/>
    </row>
    <row r="3719" spans="1:2">
      <c r="A3719" s="535"/>
      <c r="B3719" s="535"/>
    </row>
    <row r="3720" spans="1:2">
      <c r="A3720" s="535"/>
      <c r="B3720" s="535"/>
    </row>
    <row r="3721" spans="1:2">
      <c r="A3721" s="535"/>
      <c r="B3721" s="535"/>
    </row>
    <row r="3722" spans="1:2">
      <c r="A3722" s="535"/>
      <c r="B3722" s="535"/>
    </row>
    <row r="3723" spans="1:2">
      <c r="A3723" s="535"/>
      <c r="B3723" s="535"/>
    </row>
    <row r="3724" spans="1:2">
      <c r="A3724" s="535"/>
      <c r="B3724" s="535"/>
    </row>
    <row r="3725" spans="1:2">
      <c r="A3725" s="535"/>
      <c r="B3725" s="535"/>
    </row>
    <row r="3726" spans="1:2">
      <c r="A3726" s="535"/>
      <c r="B3726" s="535"/>
    </row>
    <row r="3727" spans="1:2">
      <c r="A3727" s="535"/>
      <c r="B3727" s="535"/>
    </row>
    <row r="3728" spans="1:2">
      <c r="A3728" s="535"/>
      <c r="B3728" s="535"/>
    </row>
    <row r="3729" spans="1:2">
      <c r="A3729" s="535"/>
      <c r="B3729" s="535"/>
    </row>
    <row r="3730" spans="1:2">
      <c r="A3730" s="535"/>
      <c r="B3730" s="535"/>
    </row>
    <row r="3731" spans="1:2">
      <c r="A3731" s="535"/>
      <c r="B3731" s="535"/>
    </row>
    <row r="3732" spans="1:2">
      <c r="A3732" s="535"/>
      <c r="B3732" s="535"/>
    </row>
    <row r="3733" spans="1:2">
      <c r="A3733" s="535"/>
      <c r="B3733" s="535"/>
    </row>
    <row r="3734" spans="1:2">
      <c r="A3734" s="535"/>
      <c r="B3734" s="535"/>
    </row>
    <row r="3735" spans="1:2">
      <c r="A3735" s="535"/>
      <c r="B3735" s="535"/>
    </row>
    <row r="3736" spans="1:2">
      <c r="A3736" s="535"/>
      <c r="B3736" s="535"/>
    </row>
    <row r="3737" spans="1:2">
      <c r="A3737" s="535"/>
      <c r="B3737" s="535"/>
    </row>
    <row r="3738" spans="1:2">
      <c r="A3738" s="535"/>
      <c r="B3738" s="535"/>
    </row>
    <row r="3739" spans="1:2">
      <c r="A3739" s="535"/>
      <c r="B3739" s="535"/>
    </row>
    <row r="3740" spans="1:2">
      <c r="A3740" s="535"/>
      <c r="B3740" s="535"/>
    </row>
    <row r="3741" spans="1:2">
      <c r="A3741" s="535"/>
      <c r="B3741" s="535"/>
    </row>
    <row r="3742" spans="1:2">
      <c r="A3742" s="535"/>
      <c r="B3742" s="535"/>
    </row>
    <row r="3743" spans="1:2">
      <c r="A3743" s="535"/>
      <c r="B3743" s="535"/>
    </row>
    <row r="3744" spans="1:2">
      <c r="A3744" s="535"/>
      <c r="B3744" s="535"/>
    </row>
    <row r="3745" spans="1:2">
      <c r="A3745" s="535"/>
      <c r="B3745" s="535"/>
    </row>
    <row r="3746" spans="1:2">
      <c r="A3746" s="535"/>
      <c r="B3746" s="535"/>
    </row>
    <row r="3747" spans="1:2">
      <c r="A3747" s="535"/>
      <c r="B3747" s="535"/>
    </row>
    <row r="3748" spans="1:2">
      <c r="A3748" s="535"/>
      <c r="B3748" s="535"/>
    </row>
    <row r="3749" spans="1:2">
      <c r="A3749" s="535"/>
      <c r="B3749" s="535"/>
    </row>
    <row r="3750" spans="1:2">
      <c r="A3750" s="535"/>
      <c r="B3750" s="535"/>
    </row>
    <row r="3751" spans="1:2">
      <c r="A3751" s="535"/>
      <c r="B3751" s="535"/>
    </row>
    <row r="3752" spans="1:2">
      <c r="A3752" s="535"/>
      <c r="B3752" s="535"/>
    </row>
    <row r="3753" spans="1:2">
      <c r="A3753" s="535"/>
      <c r="B3753" s="535"/>
    </row>
    <row r="3754" spans="1:2">
      <c r="A3754" s="535"/>
      <c r="B3754" s="535"/>
    </row>
    <row r="3755" spans="1:2">
      <c r="A3755" s="535"/>
      <c r="B3755" s="535"/>
    </row>
    <row r="3756" spans="1:2">
      <c r="A3756" s="535"/>
      <c r="B3756" s="535"/>
    </row>
    <row r="3757" spans="1:2">
      <c r="A3757" s="535"/>
      <c r="B3757" s="535"/>
    </row>
    <row r="3758" spans="1:2">
      <c r="A3758" s="535"/>
      <c r="B3758" s="535"/>
    </row>
    <row r="3759" spans="1:2">
      <c r="A3759" s="535"/>
      <c r="B3759" s="535"/>
    </row>
    <row r="3760" spans="1:2">
      <c r="A3760" s="535"/>
      <c r="B3760" s="535"/>
    </row>
    <row r="3761" spans="1:2">
      <c r="A3761" s="535"/>
      <c r="B3761" s="535"/>
    </row>
    <row r="3762" spans="1:2">
      <c r="A3762" s="535"/>
      <c r="B3762" s="535"/>
    </row>
    <row r="3763" spans="1:2">
      <c r="A3763" s="535"/>
      <c r="B3763" s="535"/>
    </row>
    <row r="3764" spans="1:2">
      <c r="A3764" s="535"/>
      <c r="B3764" s="535"/>
    </row>
    <row r="3765" spans="1:2">
      <c r="A3765" s="535"/>
      <c r="B3765" s="535"/>
    </row>
    <row r="3766" spans="1:2">
      <c r="A3766" s="535"/>
      <c r="B3766" s="535"/>
    </row>
    <row r="3767" spans="1:2">
      <c r="A3767" s="535"/>
      <c r="B3767" s="535"/>
    </row>
    <row r="3768" spans="1:2">
      <c r="A3768" s="535"/>
      <c r="B3768" s="535"/>
    </row>
    <row r="3769" spans="1:2">
      <c r="A3769" s="535"/>
      <c r="B3769" s="535"/>
    </row>
    <row r="3770" spans="1:2">
      <c r="A3770" s="535"/>
      <c r="B3770" s="535"/>
    </row>
    <row r="3771" spans="1:2">
      <c r="A3771" s="535"/>
      <c r="B3771" s="535"/>
    </row>
    <row r="3772" spans="1:2">
      <c r="A3772" s="535"/>
      <c r="B3772" s="535"/>
    </row>
    <row r="3773" spans="1:2">
      <c r="A3773" s="535"/>
      <c r="B3773" s="535"/>
    </row>
    <row r="3774" spans="1:2">
      <c r="A3774" s="535"/>
      <c r="B3774" s="535"/>
    </row>
    <row r="3775" spans="1:2">
      <c r="A3775" s="535"/>
      <c r="B3775" s="535"/>
    </row>
    <row r="3776" spans="1:2">
      <c r="A3776" s="535"/>
      <c r="B3776" s="535"/>
    </row>
    <row r="3777" spans="1:2">
      <c r="A3777" s="535"/>
      <c r="B3777" s="535"/>
    </row>
    <row r="3778" spans="1:2">
      <c r="A3778" s="535"/>
      <c r="B3778" s="535"/>
    </row>
    <row r="3779" spans="1:2">
      <c r="A3779" s="535"/>
      <c r="B3779" s="535"/>
    </row>
    <row r="3780" spans="1:2">
      <c r="A3780" s="535"/>
      <c r="B3780" s="535"/>
    </row>
    <row r="3781" spans="1:2">
      <c r="A3781" s="535"/>
      <c r="B3781" s="535"/>
    </row>
    <row r="3782" spans="1:2">
      <c r="A3782" s="535"/>
      <c r="B3782" s="535"/>
    </row>
    <row r="3783" spans="1:2">
      <c r="A3783" s="535"/>
      <c r="B3783" s="535"/>
    </row>
    <row r="3784" spans="1:2">
      <c r="A3784" s="535"/>
      <c r="B3784" s="535"/>
    </row>
    <row r="3785" spans="1:2">
      <c r="A3785" s="535"/>
      <c r="B3785" s="535"/>
    </row>
    <row r="3786" spans="1:2">
      <c r="A3786" s="535"/>
      <c r="B3786" s="535"/>
    </row>
    <row r="3787" spans="1:2">
      <c r="A3787" s="535"/>
      <c r="B3787" s="535"/>
    </row>
    <row r="3788" spans="1:2">
      <c r="A3788" s="535"/>
      <c r="B3788" s="535"/>
    </row>
    <row r="3789" spans="1:2">
      <c r="A3789" s="535"/>
      <c r="B3789" s="535"/>
    </row>
    <row r="3790" spans="1:2">
      <c r="A3790" s="535"/>
      <c r="B3790" s="535"/>
    </row>
    <row r="3791" spans="1:2">
      <c r="A3791" s="535"/>
      <c r="B3791" s="535"/>
    </row>
    <row r="3792" spans="1:2">
      <c r="A3792" s="535"/>
      <c r="B3792" s="535"/>
    </row>
    <row r="3793" spans="1:2">
      <c r="A3793" s="535"/>
      <c r="B3793" s="535"/>
    </row>
    <row r="3794" spans="1:2">
      <c r="A3794" s="535"/>
      <c r="B3794" s="535"/>
    </row>
    <row r="3795" spans="1:2">
      <c r="A3795" s="535"/>
      <c r="B3795" s="535"/>
    </row>
    <row r="3796" spans="1:2">
      <c r="A3796" s="535"/>
      <c r="B3796" s="535"/>
    </row>
    <row r="3797" spans="1:2">
      <c r="A3797" s="535"/>
      <c r="B3797" s="535"/>
    </row>
    <row r="3798" spans="1:2">
      <c r="A3798" s="535"/>
      <c r="B3798" s="535"/>
    </row>
    <row r="3799" spans="1:2">
      <c r="A3799" s="535"/>
      <c r="B3799" s="535"/>
    </row>
    <row r="3800" spans="1:2">
      <c r="A3800" s="535"/>
      <c r="B3800" s="535"/>
    </row>
    <row r="3801" spans="1:2">
      <c r="A3801" s="535"/>
      <c r="B3801" s="535"/>
    </row>
    <row r="3802" spans="1:2">
      <c r="A3802" s="535"/>
      <c r="B3802" s="535"/>
    </row>
    <row r="3803" spans="1:2">
      <c r="A3803" s="535"/>
      <c r="B3803" s="535"/>
    </row>
    <row r="3804" spans="1:2">
      <c r="A3804" s="535"/>
      <c r="B3804" s="535"/>
    </row>
    <row r="3805" spans="1:2">
      <c r="A3805" s="535"/>
      <c r="B3805" s="535"/>
    </row>
    <row r="3806" spans="1:2">
      <c r="A3806" s="535"/>
      <c r="B3806" s="535"/>
    </row>
    <row r="3807" spans="1:2">
      <c r="A3807" s="535"/>
      <c r="B3807" s="535"/>
    </row>
    <row r="3808" spans="1:2">
      <c r="A3808" s="535"/>
      <c r="B3808" s="535"/>
    </row>
    <row r="3809" spans="1:2">
      <c r="A3809" s="535"/>
      <c r="B3809" s="535"/>
    </row>
    <row r="3810" spans="1:2">
      <c r="A3810" s="535"/>
      <c r="B3810" s="535"/>
    </row>
    <row r="3811" spans="1:2">
      <c r="A3811" s="535"/>
      <c r="B3811" s="535"/>
    </row>
    <row r="3812" spans="1:2">
      <c r="A3812" s="535"/>
      <c r="B3812" s="535"/>
    </row>
    <row r="3813" spans="1:2">
      <c r="A3813" s="535"/>
      <c r="B3813" s="535"/>
    </row>
    <row r="3814" spans="1:2">
      <c r="A3814" s="535"/>
      <c r="B3814" s="535"/>
    </row>
    <row r="3815" spans="1:2">
      <c r="A3815" s="535"/>
      <c r="B3815" s="535"/>
    </row>
    <row r="3816" spans="1:2">
      <c r="A3816" s="535"/>
      <c r="B3816" s="535"/>
    </row>
    <row r="3817" spans="1:2">
      <c r="A3817" s="535"/>
      <c r="B3817" s="535"/>
    </row>
    <row r="3818" spans="1:2">
      <c r="A3818" s="535"/>
      <c r="B3818" s="535"/>
    </row>
    <row r="3819" spans="1:2">
      <c r="A3819" s="535"/>
      <c r="B3819" s="535"/>
    </row>
    <row r="3820" spans="1:2">
      <c r="A3820" s="535"/>
      <c r="B3820" s="535"/>
    </row>
    <row r="3821" spans="1:2">
      <c r="A3821" s="535"/>
      <c r="B3821" s="535"/>
    </row>
    <row r="3822" spans="1:2">
      <c r="A3822" s="535"/>
      <c r="B3822" s="535"/>
    </row>
    <row r="3823" spans="1:2">
      <c r="A3823" s="535"/>
      <c r="B3823" s="535"/>
    </row>
    <row r="3824" spans="1:2">
      <c r="A3824" s="535"/>
      <c r="B3824" s="535"/>
    </row>
    <row r="3825" spans="1:2">
      <c r="A3825" s="535"/>
      <c r="B3825" s="535"/>
    </row>
    <row r="3826" spans="1:2">
      <c r="A3826" s="535"/>
      <c r="B3826" s="535"/>
    </row>
    <row r="3827" spans="1:2">
      <c r="A3827" s="535"/>
      <c r="B3827" s="535"/>
    </row>
    <row r="3828" spans="1:2">
      <c r="A3828" s="535"/>
      <c r="B3828" s="535"/>
    </row>
    <row r="3829" spans="1:2">
      <c r="A3829" s="535"/>
      <c r="B3829" s="535"/>
    </row>
    <row r="3830" spans="1:2">
      <c r="A3830" s="535"/>
      <c r="B3830" s="535"/>
    </row>
    <row r="3831" spans="1:2">
      <c r="A3831" s="535"/>
      <c r="B3831" s="535"/>
    </row>
    <row r="3832" spans="1:2">
      <c r="A3832" s="535"/>
      <c r="B3832" s="535"/>
    </row>
    <row r="3833" spans="1:2">
      <c r="A3833" s="535"/>
      <c r="B3833" s="535"/>
    </row>
    <row r="3834" spans="1:2">
      <c r="A3834" s="535"/>
      <c r="B3834" s="535"/>
    </row>
    <row r="3835" spans="1:2">
      <c r="A3835" s="535"/>
      <c r="B3835" s="535"/>
    </row>
    <row r="3836" spans="1:2">
      <c r="A3836" s="535"/>
      <c r="B3836" s="535"/>
    </row>
    <row r="3837" spans="1:2">
      <c r="A3837" s="535"/>
      <c r="B3837" s="535"/>
    </row>
    <row r="3838" spans="1:2">
      <c r="A3838" s="535"/>
      <c r="B3838" s="535"/>
    </row>
    <row r="3839" spans="1:2">
      <c r="A3839" s="535"/>
      <c r="B3839" s="535"/>
    </row>
    <row r="3840" spans="1:2">
      <c r="A3840" s="535"/>
      <c r="B3840" s="535"/>
    </row>
    <row r="3841" spans="1:2">
      <c r="A3841" s="535"/>
      <c r="B3841" s="535"/>
    </row>
    <row r="3842" spans="1:2">
      <c r="A3842" s="535"/>
      <c r="B3842" s="535"/>
    </row>
    <row r="3843" spans="1:2">
      <c r="A3843" s="535"/>
      <c r="B3843" s="535"/>
    </row>
    <row r="3844" spans="1:2">
      <c r="A3844" s="535"/>
      <c r="B3844" s="535"/>
    </row>
    <row r="3845" spans="1:2">
      <c r="A3845" s="535"/>
      <c r="B3845" s="535"/>
    </row>
    <row r="3846" spans="1:2">
      <c r="A3846" s="535"/>
      <c r="B3846" s="535"/>
    </row>
    <row r="3847" spans="1:2">
      <c r="A3847" s="535"/>
      <c r="B3847" s="535"/>
    </row>
    <row r="3848" spans="1:2">
      <c r="A3848" s="535"/>
      <c r="B3848" s="535"/>
    </row>
    <row r="3849" spans="1:2">
      <c r="A3849" s="535"/>
      <c r="B3849" s="535"/>
    </row>
    <row r="3850" spans="1:2">
      <c r="A3850" s="535"/>
      <c r="B3850" s="535"/>
    </row>
    <row r="3851" spans="1:2">
      <c r="A3851" s="535"/>
      <c r="B3851" s="535"/>
    </row>
    <row r="3852" spans="1:2">
      <c r="A3852" s="535"/>
      <c r="B3852" s="535"/>
    </row>
    <row r="3853" spans="1:2">
      <c r="A3853" s="535"/>
      <c r="B3853" s="535"/>
    </row>
    <row r="3854" spans="1:2">
      <c r="A3854" s="535"/>
      <c r="B3854" s="535"/>
    </row>
    <row r="3855" spans="1:2">
      <c r="A3855" s="535"/>
      <c r="B3855" s="535"/>
    </row>
    <row r="3856" spans="1:2">
      <c r="A3856" s="535"/>
      <c r="B3856" s="535"/>
    </row>
    <row r="3857" spans="1:2">
      <c r="A3857" s="535"/>
      <c r="B3857" s="535"/>
    </row>
    <row r="3858" spans="1:2">
      <c r="A3858" s="535"/>
      <c r="B3858" s="535"/>
    </row>
    <row r="3859" spans="1:2">
      <c r="A3859" s="535"/>
      <c r="B3859" s="535"/>
    </row>
    <row r="3860" spans="1:2">
      <c r="A3860" s="535"/>
      <c r="B3860" s="535"/>
    </row>
    <row r="3861" spans="1:2">
      <c r="A3861" s="535"/>
      <c r="B3861" s="535"/>
    </row>
    <row r="3862" spans="1:2">
      <c r="A3862" s="535"/>
      <c r="B3862" s="535"/>
    </row>
    <row r="3863" spans="1:2">
      <c r="A3863" s="535"/>
      <c r="B3863" s="535"/>
    </row>
    <row r="3864" spans="1:2">
      <c r="A3864" s="535"/>
      <c r="B3864" s="535"/>
    </row>
    <row r="3865" spans="1:2">
      <c r="A3865" s="535"/>
      <c r="B3865" s="535"/>
    </row>
    <row r="3866" spans="1:2">
      <c r="A3866" s="535"/>
      <c r="B3866" s="535"/>
    </row>
    <row r="3867" spans="1:2">
      <c r="A3867" s="535"/>
      <c r="B3867" s="535"/>
    </row>
    <row r="3868" spans="1:2">
      <c r="A3868" s="535"/>
      <c r="B3868" s="535"/>
    </row>
    <row r="3869" spans="1:2">
      <c r="A3869" s="535"/>
      <c r="B3869" s="535"/>
    </row>
    <row r="3870" spans="1:2">
      <c r="A3870" s="535"/>
      <c r="B3870" s="535"/>
    </row>
    <row r="3871" spans="1:2">
      <c r="A3871" s="535"/>
      <c r="B3871" s="535"/>
    </row>
    <row r="3872" spans="1:2">
      <c r="A3872" s="535"/>
      <c r="B3872" s="535"/>
    </row>
    <row r="3873" spans="1:2">
      <c r="A3873" s="535"/>
      <c r="B3873" s="535"/>
    </row>
    <row r="3874" spans="1:2">
      <c r="A3874" s="535"/>
      <c r="B3874" s="535"/>
    </row>
    <row r="3875" spans="1:2">
      <c r="A3875" s="535"/>
      <c r="B3875" s="535"/>
    </row>
    <row r="3876" spans="1:2">
      <c r="A3876" s="535"/>
      <c r="B3876" s="535"/>
    </row>
    <row r="3877" spans="1:2">
      <c r="A3877" s="535"/>
      <c r="B3877" s="535"/>
    </row>
    <row r="3878" spans="1:2">
      <c r="A3878" s="535"/>
      <c r="B3878" s="535"/>
    </row>
    <row r="3879" spans="1:2">
      <c r="A3879" s="535"/>
      <c r="B3879" s="535"/>
    </row>
    <row r="3880" spans="1:2">
      <c r="A3880" s="535"/>
      <c r="B3880" s="535"/>
    </row>
    <row r="3881" spans="1:2">
      <c r="A3881" s="535"/>
      <c r="B3881" s="535"/>
    </row>
    <row r="3882" spans="1:2">
      <c r="A3882" s="535"/>
      <c r="B3882" s="535"/>
    </row>
    <row r="3883" spans="1:2">
      <c r="A3883" s="535"/>
      <c r="B3883" s="535"/>
    </row>
    <row r="3884" spans="1:2">
      <c r="A3884" s="535"/>
      <c r="B3884" s="535"/>
    </row>
    <row r="3885" spans="1:2">
      <c r="A3885" s="535"/>
      <c r="B3885" s="535"/>
    </row>
    <row r="3886" spans="1:2">
      <c r="A3886" s="535"/>
      <c r="B3886" s="535"/>
    </row>
    <row r="3887" spans="1:2">
      <c r="A3887" s="535"/>
      <c r="B3887" s="535"/>
    </row>
    <row r="3888" spans="1:2">
      <c r="A3888" s="535"/>
      <c r="B3888" s="535"/>
    </row>
    <row r="3889" spans="1:2">
      <c r="A3889" s="535"/>
      <c r="B3889" s="535"/>
    </row>
    <row r="3890" spans="1:2">
      <c r="A3890" s="535"/>
      <c r="B3890" s="535"/>
    </row>
    <row r="3891" spans="1:2">
      <c r="A3891" s="535"/>
      <c r="B3891" s="535"/>
    </row>
    <row r="3892" spans="1:2">
      <c r="A3892" s="535"/>
      <c r="B3892" s="535"/>
    </row>
    <row r="3893" spans="1:2">
      <c r="A3893" s="535"/>
      <c r="B3893" s="535"/>
    </row>
    <row r="3894" spans="1:2">
      <c r="A3894" s="535"/>
      <c r="B3894" s="535"/>
    </row>
    <row r="3895" spans="1:2">
      <c r="A3895" s="535"/>
      <c r="B3895" s="535"/>
    </row>
    <row r="3896" spans="1:2">
      <c r="A3896" s="535"/>
      <c r="B3896" s="535"/>
    </row>
    <row r="3897" spans="1:2">
      <c r="A3897" s="535"/>
      <c r="B3897" s="535"/>
    </row>
    <row r="3898" spans="1:2">
      <c r="A3898" s="535"/>
      <c r="B3898" s="535"/>
    </row>
    <row r="3899" spans="1:2">
      <c r="A3899" s="535"/>
      <c r="B3899" s="535"/>
    </row>
    <row r="3900" spans="1:2">
      <c r="A3900" s="535"/>
      <c r="B3900" s="535"/>
    </row>
    <row r="3901" spans="1:2">
      <c r="A3901" s="535"/>
      <c r="B3901" s="535"/>
    </row>
    <row r="3902" spans="1:2">
      <c r="A3902" s="535"/>
      <c r="B3902" s="535"/>
    </row>
    <row r="3903" spans="1:2">
      <c r="A3903" s="535"/>
      <c r="B3903" s="535"/>
    </row>
    <row r="3904" spans="1:2">
      <c r="A3904" s="535"/>
      <c r="B3904" s="535"/>
    </row>
    <row r="3905" spans="1:2">
      <c r="A3905" s="535"/>
      <c r="B3905" s="535"/>
    </row>
    <row r="3906" spans="1:2">
      <c r="A3906" s="535"/>
      <c r="B3906" s="535"/>
    </row>
    <row r="3907" spans="1:2">
      <c r="A3907" s="535"/>
      <c r="B3907" s="535"/>
    </row>
    <row r="3908" spans="1:2">
      <c r="A3908" s="535"/>
      <c r="B3908" s="535"/>
    </row>
    <row r="3909" spans="1:2">
      <c r="A3909" s="535"/>
      <c r="B3909" s="535"/>
    </row>
    <row r="3910" spans="1:2">
      <c r="A3910" s="535"/>
      <c r="B3910" s="535"/>
    </row>
    <row r="3911" spans="1:2">
      <c r="A3911" s="535"/>
      <c r="B3911" s="535"/>
    </row>
    <row r="3912" spans="1:2">
      <c r="A3912" s="535"/>
      <c r="B3912" s="535"/>
    </row>
    <row r="3913" spans="1:2">
      <c r="A3913" s="535"/>
      <c r="B3913" s="535"/>
    </row>
    <row r="3914" spans="1:2">
      <c r="A3914" s="535"/>
      <c r="B3914" s="535"/>
    </row>
    <row r="3915" spans="1:2">
      <c r="A3915" s="535"/>
      <c r="B3915" s="535"/>
    </row>
    <row r="3916" spans="1:2">
      <c r="A3916" s="535"/>
      <c r="B3916" s="535"/>
    </row>
    <row r="3917" spans="1:2">
      <c r="A3917" s="535"/>
      <c r="B3917" s="535"/>
    </row>
    <row r="3918" spans="1:2">
      <c r="A3918" s="535"/>
      <c r="B3918" s="535"/>
    </row>
    <row r="3919" spans="1:2">
      <c r="A3919" s="535"/>
      <c r="B3919" s="535"/>
    </row>
    <row r="3920" spans="1:2">
      <c r="A3920" s="535"/>
      <c r="B3920" s="535"/>
    </row>
    <row r="3921" spans="1:2">
      <c r="A3921" s="535"/>
      <c r="B3921" s="535"/>
    </row>
    <row r="3922" spans="1:2">
      <c r="A3922" s="535"/>
      <c r="B3922" s="535"/>
    </row>
    <row r="3923" spans="1:2">
      <c r="A3923" s="535"/>
      <c r="B3923" s="535"/>
    </row>
    <row r="3924" spans="1:2">
      <c r="A3924" s="535"/>
      <c r="B3924" s="535"/>
    </row>
    <row r="3925" spans="1:2">
      <c r="A3925" s="535"/>
      <c r="B3925" s="535"/>
    </row>
    <row r="3926" spans="1:2">
      <c r="A3926" s="535"/>
      <c r="B3926" s="535"/>
    </row>
    <row r="3927" spans="1:2">
      <c r="A3927" s="535"/>
      <c r="B3927" s="535"/>
    </row>
    <row r="3928" spans="1:2">
      <c r="A3928" s="535"/>
      <c r="B3928" s="535"/>
    </row>
    <row r="3929" spans="1:2">
      <c r="A3929" s="535"/>
      <c r="B3929" s="535"/>
    </row>
    <row r="3930" spans="1:2">
      <c r="A3930" s="535"/>
      <c r="B3930" s="535"/>
    </row>
    <row r="3931" spans="1:2">
      <c r="A3931" s="535"/>
      <c r="B3931" s="535"/>
    </row>
    <row r="3932" spans="1:2">
      <c r="A3932" s="535"/>
      <c r="B3932" s="535"/>
    </row>
    <row r="3933" spans="1:2">
      <c r="A3933" s="535"/>
      <c r="B3933" s="535"/>
    </row>
    <row r="3934" spans="1:2">
      <c r="A3934" s="535"/>
      <c r="B3934" s="535"/>
    </row>
    <row r="3935" spans="1:2">
      <c r="A3935" s="535"/>
      <c r="B3935" s="535"/>
    </row>
    <row r="3936" spans="1:2">
      <c r="A3936" s="535"/>
      <c r="B3936" s="535"/>
    </row>
    <row r="3937" spans="1:2">
      <c r="A3937" s="535"/>
      <c r="B3937" s="535"/>
    </row>
    <row r="3938" spans="1:2">
      <c r="A3938" s="535"/>
      <c r="B3938" s="535"/>
    </row>
    <row r="3939" spans="1:2">
      <c r="A3939" s="535"/>
      <c r="B3939" s="535"/>
    </row>
    <row r="3940" spans="1:2">
      <c r="A3940" s="535"/>
      <c r="B3940" s="535"/>
    </row>
    <row r="3941" spans="1:2">
      <c r="A3941" s="535"/>
      <c r="B3941" s="535"/>
    </row>
    <row r="3942" spans="1:2">
      <c r="A3942" s="535"/>
      <c r="B3942" s="535"/>
    </row>
    <row r="3943" spans="1:2">
      <c r="A3943" s="535"/>
      <c r="B3943" s="535"/>
    </row>
    <row r="3944" spans="1:2">
      <c r="A3944" s="535"/>
      <c r="B3944" s="535"/>
    </row>
    <row r="3945" spans="1:2">
      <c r="A3945" s="535"/>
      <c r="B3945" s="535"/>
    </row>
    <row r="3946" spans="1:2">
      <c r="A3946" s="535"/>
      <c r="B3946" s="535"/>
    </row>
    <row r="3947" spans="1:2">
      <c r="A3947" s="535"/>
      <c r="B3947" s="535"/>
    </row>
    <row r="3948" spans="1:2">
      <c r="A3948" s="535"/>
      <c r="B3948" s="535"/>
    </row>
    <row r="3949" spans="1:2">
      <c r="A3949" s="535"/>
      <c r="B3949" s="535"/>
    </row>
  </sheetData>
  <mergeCells count="2">
    <mergeCell ref="C47:K47"/>
    <mergeCell ref="C49:K49"/>
  </mergeCells>
  <pageMargins left="0.7" right="0.7" top="0.75" bottom="0.75" header="0.3" footer="0.3"/>
  <customProperties>
    <customPr name="_pios_id" r:id="rId1"/>
  </customPropertie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FF"/>
  </sheetPr>
  <dimension ref="A5:F15"/>
  <sheetViews>
    <sheetView workbookViewId="0">
      <selection activeCell="B10" sqref="B10"/>
    </sheetView>
  </sheetViews>
  <sheetFormatPr defaultRowHeight="12.75"/>
  <cols>
    <col min="1" max="1" width="30.28515625" customWidth="1"/>
    <col min="2" max="2" width="15.7109375" bestFit="1" customWidth="1"/>
    <col min="4" max="4" width="11.85546875" customWidth="1"/>
    <col min="6" max="6" width="14.7109375" bestFit="1" customWidth="1"/>
  </cols>
  <sheetData>
    <row r="5" spans="1:6">
      <c r="B5" t="s">
        <v>1207</v>
      </c>
      <c r="D5" s="1021" t="s">
        <v>1209</v>
      </c>
    </row>
    <row r="6" spans="1:6">
      <c r="B6" s="1040" t="s">
        <v>1206</v>
      </c>
      <c r="C6" s="1041"/>
      <c r="D6" s="1040" t="s">
        <v>1208</v>
      </c>
      <c r="E6" s="1041"/>
      <c r="F6" s="1040" t="s">
        <v>1210</v>
      </c>
    </row>
    <row r="7" spans="1:6">
      <c r="A7" t="s">
        <v>1203</v>
      </c>
      <c r="B7" s="1038">
        <f>'2026 DR PPAs'!J38</f>
        <v>19082769.336620264</v>
      </c>
      <c r="D7" s="1037">
        <v>5.3699999999999998E-2</v>
      </c>
      <c r="F7" s="1038">
        <f>D7*B7</f>
        <v>1024744.7133765081</v>
      </c>
    </row>
    <row r="8" spans="1:6">
      <c r="B8" s="1038"/>
      <c r="D8" s="1037"/>
      <c r="F8" s="1038"/>
    </row>
    <row r="9" spans="1:6">
      <c r="B9" s="1038"/>
      <c r="D9" s="1037"/>
      <c r="F9" s="1038"/>
    </row>
    <row r="10" spans="1:6">
      <c r="A10" t="s">
        <v>1204</v>
      </c>
      <c r="B10" s="1038">
        <f>'2026 DER PPAs'!C13*1000</f>
        <v>404798.90787601465</v>
      </c>
      <c r="D10" s="1037">
        <f>D7</f>
        <v>5.3699999999999998E-2</v>
      </c>
      <c r="F10" s="1038">
        <f>D10*B10</f>
        <v>21737.701352941986</v>
      </c>
    </row>
    <row r="11" spans="1:6">
      <c r="B11" s="1038"/>
      <c r="D11" s="1037"/>
      <c r="F11" s="1038"/>
    </row>
    <row r="12" spans="1:6">
      <c r="B12" s="1038"/>
      <c r="D12" s="1037"/>
      <c r="F12" s="1038"/>
    </row>
    <row r="13" spans="1:6">
      <c r="A13" t="s">
        <v>1205</v>
      </c>
      <c r="B13" s="1042">
        <f>'2026 Other PPAs'!C7*1000</f>
        <v>8423175.0110179521</v>
      </c>
      <c r="C13" s="1041"/>
      <c r="D13" s="1043">
        <f>D7</f>
        <v>5.3699999999999998E-2</v>
      </c>
      <c r="E13" s="1041"/>
      <c r="F13" s="1042">
        <f>D13*B13</f>
        <v>452324.49809166399</v>
      </c>
    </row>
    <row r="14" spans="1:6" ht="13.5" thickBot="1"/>
    <row r="15" spans="1:6" ht="13.5" thickBot="1">
      <c r="F15" s="1039">
        <f>SUM(F7:F14)</f>
        <v>1498806.9128211141</v>
      </c>
    </row>
  </sheetData>
  <pageMargins left="0.7" right="0.7" top="0.75" bottom="0.75" header="0.3" footer="0.3"/>
  <customProperties>
    <customPr name="_pios_i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FF"/>
  </sheetPr>
  <dimension ref="B1:AC50"/>
  <sheetViews>
    <sheetView topLeftCell="A15" zoomScale="90" zoomScaleNormal="90" workbookViewId="0">
      <selection activeCell="J38" sqref="J38"/>
    </sheetView>
  </sheetViews>
  <sheetFormatPr defaultRowHeight="15"/>
  <cols>
    <col min="1" max="1" width="9.140625" style="973"/>
    <col min="2" max="2" width="37.42578125" style="973" customWidth="1"/>
    <col min="3" max="3" width="19" style="1009" customWidth="1"/>
    <col min="4" max="4" width="18.140625" style="1009" bestFit="1" customWidth="1"/>
    <col min="5" max="5" width="15.7109375" style="1009" customWidth="1"/>
    <col min="6" max="6" width="14.5703125" style="973" customWidth="1"/>
    <col min="7" max="7" width="13.42578125" style="973" customWidth="1"/>
    <col min="8" max="8" width="18.42578125" style="973" customWidth="1"/>
    <col min="9" max="9" width="14.5703125" style="973" customWidth="1"/>
    <col min="10" max="10" width="17.28515625" style="973" bestFit="1" customWidth="1"/>
    <col min="11" max="11" width="15" style="973" customWidth="1"/>
    <col min="12" max="13" width="14.28515625" style="973" bestFit="1" customWidth="1"/>
    <col min="14" max="18" width="14.85546875" style="973" customWidth="1"/>
    <col min="19" max="19" width="17.140625" style="973" customWidth="1"/>
    <col min="20" max="20" width="9.140625" style="973"/>
    <col min="21" max="21" width="13.42578125" style="973" bestFit="1" customWidth="1"/>
    <col min="22" max="16384" width="9.140625" style="973"/>
  </cols>
  <sheetData>
    <row r="1" spans="2:19">
      <c r="C1" s="973"/>
      <c r="D1" s="973"/>
      <c r="E1" s="973"/>
    </row>
    <row r="2" spans="2:19" ht="20.45" customHeight="1">
      <c r="C2" s="973"/>
      <c r="D2" s="973"/>
      <c r="E2" s="973"/>
    </row>
    <row r="3" spans="2:19">
      <c r="C3" s="973"/>
      <c r="D3" s="973"/>
      <c r="E3" s="973"/>
    </row>
    <row r="4" spans="2:19">
      <c r="C4" s="973"/>
      <c r="D4" s="973"/>
      <c r="E4" s="973"/>
    </row>
    <row r="5" spans="2:19">
      <c r="C5" s="973"/>
      <c r="D5" s="973"/>
      <c r="E5" s="973"/>
    </row>
    <row r="6" spans="2:19">
      <c r="C6" s="973"/>
      <c r="D6" s="973"/>
      <c r="E6" s="973"/>
    </row>
    <row r="7" spans="2:19">
      <c r="C7" s="973"/>
      <c r="D7" s="973"/>
      <c r="E7" s="973"/>
    </row>
    <row r="8" spans="2:19">
      <c r="C8" s="973"/>
      <c r="D8" s="973"/>
      <c r="E8" s="973"/>
    </row>
    <row r="9" spans="2:19">
      <c r="C9" s="973"/>
      <c r="D9" s="973"/>
      <c r="E9" s="973"/>
    </row>
    <row r="10" spans="2:19">
      <c r="C10" s="973"/>
      <c r="D10" s="973"/>
      <c r="E10" s="973"/>
    </row>
    <row r="11" spans="2:19">
      <c r="C11" s="973"/>
      <c r="D11" s="973"/>
      <c r="E11" s="973"/>
    </row>
    <row r="12" spans="2:19">
      <c r="C12" s="973"/>
      <c r="D12" s="973"/>
      <c r="E12" s="973"/>
    </row>
    <row r="13" spans="2:19">
      <c r="C13" s="973"/>
      <c r="D13" s="973"/>
      <c r="E13" s="973"/>
    </row>
    <row r="14" spans="2:19">
      <c r="C14" s="973"/>
      <c r="D14" s="973"/>
      <c r="E14" s="973"/>
    </row>
    <row r="15" spans="2:19" ht="17.25" customHeight="1">
      <c r="B15" s="974" t="s">
        <v>1180</v>
      </c>
      <c r="C15" s="973"/>
      <c r="D15" s="973"/>
      <c r="E15" s="973"/>
    </row>
    <row r="16" spans="2:19" ht="27.75" customHeight="1" thickBot="1">
      <c r="B16" s="1069" t="s">
        <v>1181</v>
      </c>
      <c r="C16" s="1069"/>
      <c r="D16" s="1069"/>
      <c r="E16" s="1069"/>
      <c r="F16" s="1069"/>
      <c r="G16" s="1069"/>
      <c r="H16" s="1069"/>
      <c r="I16" s="1069"/>
      <c r="J16" s="1069"/>
      <c r="K16" s="1069"/>
      <c r="L16" s="1069"/>
      <c r="M16" s="1069"/>
      <c r="N16" s="1069"/>
      <c r="O16" s="1069"/>
      <c r="P16" s="1069"/>
      <c r="Q16" s="1069"/>
      <c r="R16" s="1069"/>
      <c r="S16" s="1069"/>
    </row>
    <row r="17" spans="2:20">
      <c r="B17" s="975" t="s">
        <v>756</v>
      </c>
      <c r="C17" s="1065">
        <v>2023</v>
      </c>
      <c r="D17" s="1065"/>
      <c r="E17" s="1066">
        <v>2024</v>
      </c>
      <c r="F17" s="1066"/>
      <c r="G17" s="1065">
        <v>2025</v>
      </c>
      <c r="H17" s="1065"/>
      <c r="I17" s="1066">
        <v>2026</v>
      </c>
      <c r="J17" s="1066"/>
      <c r="K17" s="1065">
        <v>2027</v>
      </c>
      <c r="L17" s="1065"/>
      <c r="M17" s="1066">
        <v>2028</v>
      </c>
      <c r="N17" s="1066"/>
      <c r="O17" s="1067">
        <v>2029</v>
      </c>
      <c r="P17" s="1068"/>
      <c r="Q17" s="1051">
        <v>2030</v>
      </c>
      <c r="R17" s="1052"/>
      <c r="S17" s="976" t="s">
        <v>44</v>
      </c>
    </row>
    <row r="18" spans="2:20">
      <c r="B18" s="975" t="s">
        <v>755</v>
      </c>
      <c r="C18" s="977" t="s">
        <v>754</v>
      </c>
      <c r="D18" s="977" t="s">
        <v>753</v>
      </c>
      <c r="E18" s="978" t="s">
        <v>754</v>
      </c>
      <c r="F18" s="978" t="s">
        <v>753</v>
      </c>
      <c r="G18" s="977" t="s">
        <v>754</v>
      </c>
      <c r="H18" s="977" t="s">
        <v>753</v>
      </c>
      <c r="I18" s="978" t="s">
        <v>754</v>
      </c>
      <c r="J18" s="978" t="s">
        <v>753</v>
      </c>
      <c r="K18" s="977" t="s">
        <v>754</v>
      </c>
      <c r="L18" s="977" t="s">
        <v>753</v>
      </c>
      <c r="M18" s="978" t="s">
        <v>754</v>
      </c>
      <c r="N18" s="978" t="s">
        <v>753</v>
      </c>
      <c r="O18" s="979" t="s">
        <v>754</v>
      </c>
      <c r="P18" s="977" t="s">
        <v>753</v>
      </c>
      <c r="Q18" s="980" t="s">
        <v>754</v>
      </c>
      <c r="R18" s="981" t="s">
        <v>753</v>
      </c>
      <c r="S18" s="982"/>
    </row>
    <row r="19" spans="2:20" ht="28.5" customHeight="1">
      <c r="B19" s="975" t="s">
        <v>752</v>
      </c>
      <c r="C19" s="983">
        <v>0</v>
      </c>
      <c r="D19" s="983">
        <v>5.7</v>
      </c>
      <c r="E19" s="984">
        <v>36.4</v>
      </c>
      <c r="F19" s="984">
        <v>21.6</v>
      </c>
      <c r="G19" s="983">
        <v>69.2</v>
      </c>
      <c r="H19" s="983">
        <v>46.2</v>
      </c>
      <c r="I19" s="984">
        <v>97</v>
      </c>
      <c r="J19" s="984">
        <v>66.7</v>
      </c>
      <c r="K19" s="983">
        <v>97</v>
      </c>
      <c r="L19" s="983">
        <v>66.7</v>
      </c>
      <c r="M19" s="984">
        <v>97</v>
      </c>
      <c r="N19" s="984">
        <v>66.7</v>
      </c>
      <c r="O19" s="985">
        <v>150</v>
      </c>
      <c r="P19" s="983">
        <v>80</v>
      </c>
      <c r="Q19" s="986">
        <v>180</v>
      </c>
      <c r="R19" s="987">
        <v>90</v>
      </c>
      <c r="S19" s="976"/>
    </row>
    <row r="20" spans="2:20" ht="19.5" customHeight="1">
      <c r="B20" s="975" t="s">
        <v>1182</v>
      </c>
      <c r="C20" s="983">
        <v>0</v>
      </c>
      <c r="D20" s="988">
        <f>C21</f>
        <v>564310.43478260876</v>
      </c>
      <c r="E20" s="989">
        <f>(E19/SUM(E19:F19))*E21</f>
        <v>4847013.8130934536</v>
      </c>
      <c r="F20" s="989">
        <f>(F19/SUM(E19:F19))*E21</f>
        <v>2876249.9550224892</v>
      </c>
      <c r="G20" s="988">
        <f>(G19/SUM(G19:H19))*G21</f>
        <v>6964770.9903800264</v>
      </c>
      <c r="H20" s="988">
        <f>(H19/SUM(G19:H19))*G21</f>
        <v>4649890.458895335</v>
      </c>
      <c r="I20" s="989">
        <f>(I19/SUM(I19:J19))*I21</f>
        <v>6563526.0869565224</v>
      </c>
      <c r="J20" s="989">
        <f>(J19/SUM(I19:J19))*I21</f>
        <v>4513270</v>
      </c>
      <c r="K20" s="988">
        <f>(K19/SUM(K19:L19))*K21</f>
        <v>6563526.0869565224</v>
      </c>
      <c r="L20" s="988">
        <f>(L19/SUM(K19:L19))*K21</f>
        <v>4513270</v>
      </c>
      <c r="M20" s="989">
        <f>(M19/SUM(M19:N19))*M21</f>
        <v>6563526.0869565224</v>
      </c>
      <c r="N20" s="989">
        <f>(N19/SUM(M19:N19))*M21</f>
        <v>4513270</v>
      </c>
      <c r="O20" s="990">
        <f>(M20*0.29)+M20</f>
        <v>8466948.652173914</v>
      </c>
      <c r="P20" s="991">
        <f>(N20*0.29)+N20</f>
        <v>5822118.2999999998</v>
      </c>
      <c r="Q20" s="992">
        <f>(O20*0.17)+O20</f>
        <v>9906329.9230434801</v>
      </c>
      <c r="R20" s="993">
        <f>(P20*0.12)+P20</f>
        <v>6520772.4959999993</v>
      </c>
      <c r="S20" s="976"/>
    </row>
    <row r="21" spans="2:20" ht="21.75" customHeight="1" thickBot="1">
      <c r="B21" s="975" t="s">
        <v>751</v>
      </c>
      <c r="C21" s="1053">
        <v>564310.43478260876</v>
      </c>
      <c r="D21" s="1053"/>
      <c r="E21" s="1056">
        <v>7723263.7681159433</v>
      </c>
      <c r="F21" s="1056"/>
      <c r="G21" s="1053">
        <v>11614661.449275361</v>
      </c>
      <c r="H21" s="1053"/>
      <c r="I21" s="1056">
        <v>11076796.086956521</v>
      </c>
      <c r="J21" s="1056"/>
      <c r="K21" s="1053">
        <v>11076796.086956521</v>
      </c>
      <c r="L21" s="1053"/>
      <c r="M21" s="1056">
        <v>11076796.086956521</v>
      </c>
      <c r="N21" s="1056"/>
      <c r="O21" s="994"/>
      <c r="P21" s="995">
        <f>SUM(O20:P20)</f>
        <v>14289066.952173915</v>
      </c>
      <c r="Q21" s="996"/>
      <c r="R21" s="997">
        <f>SUM(R20,Q20)</f>
        <v>16427102.419043479</v>
      </c>
      <c r="S21" s="998">
        <f>SUM(C21:R21)</f>
        <v>83848793.284260884</v>
      </c>
      <c r="T21" s="999"/>
    </row>
    <row r="22" spans="2:20">
      <c r="C22" s="973"/>
      <c r="D22" s="973"/>
      <c r="E22" s="973"/>
    </row>
    <row r="23" spans="2:20" ht="15.75" thickBot="1">
      <c r="B23" s="1064" t="s">
        <v>1183</v>
      </c>
      <c r="C23" s="1064"/>
      <c r="D23" s="1064"/>
      <c r="E23" s="1064"/>
      <c r="F23" s="1064"/>
      <c r="G23" s="1064"/>
      <c r="H23" s="1064"/>
      <c r="I23" s="1064"/>
      <c r="J23" s="1064"/>
      <c r="K23" s="1064"/>
      <c r="L23" s="1064"/>
      <c r="M23" s="1064"/>
      <c r="N23" s="1064"/>
      <c r="O23" s="1064"/>
      <c r="P23" s="1064"/>
      <c r="Q23" s="1064"/>
      <c r="R23" s="1064"/>
      <c r="S23" s="1064"/>
    </row>
    <row r="24" spans="2:20">
      <c r="B24" s="975" t="s">
        <v>756</v>
      </c>
      <c r="C24" s="1065">
        <v>2023</v>
      </c>
      <c r="D24" s="1065"/>
      <c r="E24" s="1066">
        <v>2024</v>
      </c>
      <c r="F24" s="1066"/>
      <c r="G24" s="1065">
        <v>2025</v>
      </c>
      <c r="H24" s="1065"/>
      <c r="I24" s="1066">
        <v>2026</v>
      </c>
      <c r="J24" s="1066"/>
      <c r="K24" s="1065">
        <v>2027</v>
      </c>
      <c r="L24" s="1065"/>
      <c r="M24" s="1066">
        <v>2028</v>
      </c>
      <c r="N24" s="1066"/>
      <c r="O24" s="1067">
        <v>2029</v>
      </c>
      <c r="P24" s="1068"/>
      <c r="Q24" s="1051">
        <v>2030</v>
      </c>
      <c r="R24" s="1052"/>
      <c r="S24" s="976" t="s">
        <v>44</v>
      </c>
    </row>
    <row r="25" spans="2:20">
      <c r="B25" s="975" t="s">
        <v>755</v>
      </c>
      <c r="C25" s="977" t="s">
        <v>754</v>
      </c>
      <c r="D25" s="977" t="s">
        <v>753</v>
      </c>
      <c r="E25" s="978" t="s">
        <v>754</v>
      </c>
      <c r="F25" s="978" t="s">
        <v>753</v>
      </c>
      <c r="G25" s="977" t="s">
        <v>754</v>
      </c>
      <c r="H25" s="977" t="s">
        <v>753</v>
      </c>
      <c r="I25" s="978" t="s">
        <v>754</v>
      </c>
      <c r="J25" s="978" t="s">
        <v>753</v>
      </c>
      <c r="K25" s="977" t="s">
        <v>754</v>
      </c>
      <c r="L25" s="977" t="s">
        <v>753</v>
      </c>
      <c r="M25" s="978" t="s">
        <v>754</v>
      </c>
      <c r="N25" s="978" t="s">
        <v>753</v>
      </c>
      <c r="O25" s="979" t="s">
        <v>754</v>
      </c>
      <c r="P25" s="977" t="s">
        <v>753</v>
      </c>
      <c r="Q25" s="980" t="s">
        <v>754</v>
      </c>
      <c r="R25" s="981" t="s">
        <v>753</v>
      </c>
      <c r="S25" s="982"/>
    </row>
    <row r="26" spans="2:20">
      <c r="B26" s="975" t="s">
        <v>752</v>
      </c>
      <c r="C26" s="983">
        <v>0</v>
      </c>
      <c r="D26" s="983">
        <v>5</v>
      </c>
      <c r="E26" s="984">
        <v>15</v>
      </c>
      <c r="F26" s="984">
        <v>25</v>
      </c>
      <c r="G26" s="983">
        <v>25</v>
      </c>
      <c r="H26" s="983">
        <v>35</v>
      </c>
      <c r="I26" s="984">
        <v>35</v>
      </c>
      <c r="J26" s="984">
        <v>40</v>
      </c>
      <c r="K26" s="983">
        <v>40</v>
      </c>
      <c r="L26" s="983">
        <v>45</v>
      </c>
      <c r="M26" s="984">
        <v>45</v>
      </c>
      <c r="N26" s="984">
        <v>50</v>
      </c>
      <c r="O26" s="985">
        <v>45</v>
      </c>
      <c r="P26" s="983">
        <v>50</v>
      </c>
      <c r="Q26" s="986">
        <v>45</v>
      </c>
      <c r="R26" s="987">
        <v>50</v>
      </c>
      <c r="S26" s="976"/>
    </row>
    <row r="27" spans="2:20">
      <c r="B27" s="975" t="s">
        <v>1182</v>
      </c>
      <c r="C27" s="983">
        <v>0</v>
      </c>
      <c r="D27" s="988">
        <v>668000</v>
      </c>
      <c r="E27" s="989">
        <f>(E26/SUM(E26:F26))*E28</f>
        <v>1002000</v>
      </c>
      <c r="F27" s="989">
        <f>(F26/SUM(E26:F26))*E28</f>
        <v>1670000</v>
      </c>
      <c r="G27" s="988">
        <f>(G26/SUM(G26:H26))*G28</f>
        <v>1670000</v>
      </c>
      <c r="H27" s="988">
        <f>(H26/SUM(G26:H26))*G28</f>
        <v>2338000</v>
      </c>
      <c r="I27" s="989">
        <f>(I26/SUM(I26:J26))*I28</f>
        <v>2338000</v>
      </c>
      <c r="J27" s="989">
        <f>(J26/SUM(I26:J26))*I28</f>
        <v>2672000</v>
      </c>
      <c r="K27" s="988">
        <f>(K26/SUM(K26:L26))*K28</f>
        <v>2672000</v>
      </c>
      <c r="L27" s="988">
        <f>(L26/SUM(K26:L26))*K28</f>
        <v>3006000</v>
      </c>
      <c r="M27" s="989">
        <f>(M26/SUM(M26:N26))*M28</f>
        <v>3006000</v>
      </c>
      <c r="N27" s="989">
        <f>(N26/SUM(M26:N26))*M28</f>
        <v>3340000</v>
      </c>
      <c r="O27" s="1000">
        <v>3006000</v>
      </c>
      <c r="P27" s="988">
        <v>3340000</v>
      </c>
      <c r="Q27" s="992">
        <v>3006000</v>
      </c>
      <c r="R27" s="993">
        <v>3340000</v>
      </c>
      <c r="S27" s="976"/>
    </row>
    <row r="28" spans="2:20" ht="15.75" thickBot="1">
      <c r="B28" s="975" t="s">
        <v>751</v>
      </c>
      <c r="C28" s="1053">
        <v>668000</v>
      </c>
      <c r="D28" s="1053"/>
      <c r="E28" s="1056">
        <v>2672000</v>
      </c>
      <c r="F28" s="1056"/>
      <c r="G28" s="1053">
        <v>4008000</v>
      </c>
      <c r="H28" s="1053"/>
      <c r="I28" s="1056">
        <v>5010000</v>
      </c>
      <c r="J28" s="1056"/>
      <c r="K28" s="1053">
        <v>5678000</v>
      </c>
      <c r="L28" s="1053"/>
      <c r="M28" s="1056">
        <v>6346000</v>
      </c>
      <c r="N28" s="1056"/>
      <c r="O28" s="1060">
        <f>SUM(O27,P27)</f>
        <v>6346000</v>
      </c>
      <c r="P28" s="1061"/>
      <c r="Q28" s="1062">
        <f>SUM(Q27,R27)</f>
        <v>6346000</v>
      </c>
      <c r="R28" s="1063"/>
      <c r="S28" s="1001">
        <f>SUM(C28:R28)</f>
        <v>37074000</v>
      </c>
      <c r="T28" s="999"/>
    </row>
    <row r="29" spans="2:20">
      <c r="C29" s="973"/>
      <c r="D29" s="973"/>
      <c r="E29" s="973"/>
    </row>
    <row r="30" spans="2:20" ht="15.75" thickBot="1">
      <c r="B30" s="1064" t="s">
        <v>1184</v>
      </c>
      <c r="C30" s="1064"/>
      <c r="D30" s="1064"/>
      <c r="E30" s="1064"/>
      <c r="F30" s="1064"/>
      <c r="G30" s="1064"/>
      <c r="H30" s="1064"/>
      <c r="I30" s="1064"/>
      <c r="J30" s="1064"/>
      <c r="K30" s="1064"/>
      <c r="L30" s="1064"/>
      <c r="M30" s="1064"/>
      <c r="N30" s="1064"/>
      <c r="O30" s="1064"/>
      <c r="P30" s="1064"/>
      <c r="Q30" s="1064"/>
      <c r="R30" s="1064"/>
      <c r="S30" s="1064"/>
    </row>
    <row r="31" spans="2:20">
      <c r="B31" s="975" t="s">
        <v>756</v>
      </c>
      <c r="C31" s="1065">
        <v>2023</v>
      </c>
      <c r="D31" s="1065"/>
      <c r="E31" s="1066">
        <v>2024</v>
      </c>
      <c r="F31" s="1066"/>
      <c r="G31" s="1065">
        <v>2025</v>
      </c>
      <c r="H31" s="1065"/>
      <c r="I31" s="1066">
        <v>2026</v>
      </c>
      <c r="J31" s="1066"/>
      <c r="K31" s="1065">
        <v>2027</v>
      </c>
      <c r="L31" s="1065"/>
      <c r="M31" s="1066">
        <v>2028</v>
      </c>
      <c r="N31" s="1066"/>
      <c r="O31" s="1067">
        <v>2029</v>
      </c>
      <c r="P31" s="1068"/>
      <c r="Q31" s="1051">
        <v>2030</v>
      </c>
      <c r="R31" s="1052"/>
      <c r="S31" s="976" t="s">
        <v>44</v>
      </c>
    </row>
    <row r="32" spans="2:20">
      <c r="B32" s="975" t="s">
        <v>755</v>
      </c>
      <c r="C32" s="983" t="s">
        <v>754</v>
      </c>
      <c r="D32" s="983" t="s">
        <v>753</v>
      </c>
      <c r="E32" s="984" t="s">
        <v>754</v>
      </c>
      <c r="F32" s="984" t="s">
        <v>753</v>
      </c>
      <c r="G32" s="983" t="s">
        <v>754</v>
      </c>
      <c r="H32" s="983" t="s">
        <v>753</v>
      </c>
      <c r="I32" s="984" t="s">
        <v>754</v>
      </c>
      <c r="J32" s="984" t="s">
        <v>753</v>
      </c>
      <c r="K32" s="983" t="s">
        <v>754</v>
      </c>
      <c r="L32" s="983" t="s">
        <v>753</v>
      </c>
      <c r="M32" s="984" t="s">
        <v>754</v>
      </c>
      <c r="N32" s="984" t="s">
        <v>753</v>
      </c>
      <c r="O32" s="985" t="s">
        <v>754</v>
      </c>
      <c r="P32" s="983" t="s">
        <v>753</v>
      </c>
      <c r="Q32" s="986" t="s">
        <v>754</v>
      </c>
      <c r="R32" s="987" t="s">
        <v>753</v>
      </c>
    </row>
    <row r="33" spans="2:29">
      <c r="B33" s="975" t="s">
        <v>752</v>
      </c>
      <c r="C33" s="983">
        <v>4.9000000000000004</v>
      </c>
      <c r="D33" s="983">
        <v>12.4</v>
      </c>
      <c r="E33" s="984">
        <v>11.5</v>
      </c>
      <c r="F33" s="984">
        <v>12.4</v>
      </c>
      <c r="G33" s="983">
        <v>11.5</v>
      </c>
      <c r="H33" s="983">
        <v>12.4</v>
      </c>
      <c r="I33" s="984">
        <v>11.5</v>
      </c>
      <c r="J33" s="984">
        <v>12.4</v>
      </c>
      <c r="K33" s="983">
        <v>11.5</v>
      </c>
      <c r="L33" s="983">
        <v>12.4</v>
      </c>
      <c r="M33" s="984">
        <v>11.5</v>
      </c>
      <c r="N33" s="984">
        <v>12.4</v>
      </c>
      <c r="O33" s="985">
        <v>11.5</v>
      </c>
      <c r="P33" s="983">
        <v>12.4</v>
      </c>
      <c r="Q33" s="986">
        <v>11.5</v>
      </c>
      <c r="R33" s="987">
        <v>12.4</v>
      </c>
      <c r="S33" s="1002"/>
    </row>
    <row r="34" spans="2:29">
      <c r="B34" s="975" t="s">
        <v>1182</v>
      </c>
      <c r="C34" s="988">
        <f>(C33/SUM(C33:D33))*C35</f>
        <v>204195.35244152049</v>
      </c>
      <c r="D34" s="988">
        <f>(D33/SUM(C33:D33))*C35</f>
        <v>516739.25923976611</v>
      </c>
      <c r="E34" s="989">
        <f>(E33/SUM(E33:F33))*E35</f>
        <v>479233.99042397668</v>
      </c>
      <c r="F34" s="989">
        <f>(F33/SUM(E33:F33))*E35</f>
        <v>516739.25923976611</v>
      </c>
      <c r="G34" s="988">
        <f>(G33/SUM(G33:H33))*G35</f>
        <v>960405.53854113165</v>
      </c>
      <c r="H34" s="988">
        <f>(H33/SUM(G33:H33))*G35</f>
        <v>1035567.7111226114</v>
      </c>
      <c r="I34" s="989">
        <f>(I33/SUM(I33:J33))*I35</f>
        <v>1441577.0866582866</v>
      </c>
      <c r="J34" s="989">
        <f>(J33/SUM(I33:J33))*I35</f>
        <v>1554396.1630054568</v>
      </c>
      <c r="K34" s="988">
        <f>(K33/SUM(K33:L33))*K35</f>
        <v>1441577.0866582866</v>
      </c>
      <c r="L34" s="988">
        <f>(L33/SUM(K33:L33))*K35</f>
        <v>1554396.1630054568</v>
      </c>
      <c r="M34" s="989">
        <f>(M33/SUM(M33:N33))*M35</f>
        <v>1441577.0866582866</v>
      </c>
      <c r="N34" s="989">
        <f>(N33/SUM(M33:N33))*M35</f>
        <v>1554396.1630054568</v>
      </c>
      <c r="O34" s="1000">
        <v>479234</v>
      </c>
      <c r="P34" s="988">
        <v>516739</v>
      </c>
      <c r="Q34" s="992">
        <v>479234</v>
      </c>
      <c r="R34" s="993">
        <v>516739</v>
      </c>
      <c r="S34" s="1002"/>
    </row>
    <row r="35" spans="2:29" ht="15.75" thickBot="1">
      <c r="B35" s="975" t="s">
        <v>751</v>
      </c>
      <c r="C35" s="1053">
        <v>720934.61168128659</v>
      </c>
      <c r="D35" s="1053"/>
      <c r="E35" s="1054">
        <v>995973.24966374272</v>
      </c>
      <c r="F35" s="1054"/>
      <c r="G35" s="1055">
        <f>995973.249663743+H36</f>
        <v>1995973.249663743</v>
      </c>
      <c r="H35" s="1053"/>
      <c r="I35" s="1056">
        <f>995973.249663743+I36+J36</f>
        <v>2995973.2496637432</v>
      </c>
      <c r="J35" s="1056"/>
      <c r="K35" s="1053">
        <f>995973.249663743+K36+L36</f>
        <v>2995973.2496637432</v>
      </c>
      <c r="L35" s="1053"/>
      <c r="M35" s="1056">
        <f>995973.249663743+M36+N36</f>
        <v>2995973.2496637432</v>
      </c>
      <c r="N35" s="1056"/>
      <c r="O35" s="1057">
        <f>SUM(P34,O34,O36,P36)</f>
        <v>2995973</v>
      </c>
      <c r="P35" s="1055"/>
      <c r="Q35" s="1058">
        <f>SUM(R34,Q34,Q36,R36)</f>
        <v>2995973</v>
      </c>
      <c r="R35" s="1059"/>
      <c r="S35" s="1001">
        <f>SUM(C35:R35)</f>
        <v>18692746.860000003</v>
      </c>
      <c r="T35" s="999"/>
      <c r="U35" s="999"/>
    </row>
    <row r="36" spans="2:29" ht="15.75" thickBot="1">
      <c r="B36" s="975"/>
      <c r="C36" s="1003"/>
      <c r="D36" s="1003"/>
      <c r="E36" s="1045" t="s">
        <v>1185</v>
      </c>
      <c r="F36" s="1046"/>
      <c r="G36" s="1047"/>
      <c r="H36" s="1003">
        <v>1000000</v>
      </c>
      <c r="I36" s="1004">
        <v>1000000</v>
      </c>
      <c r="J36" s="1004">
        <v>1000000</v>
      </c>
      <c r="K36" s="1003">
        <v>1000000</v>
      </c>
      <c r="L36" s="1003">
        <v>1000000</v>
      </c>
      <c r="M36" s="1004">
        <v>1000000</v>
      </c>
      <c r="N36" s="1004">
        <v>1000000</v>
      </c>
      <c r="O36" s="994">
        <v>1000000</v>
      </c>
      <c r="P36" s="995">
        <v>1000000</v>
      </c>
      <c r="Q36" s="996">
        <v>1000000</v>
      </c>
      <c r="R36" s="997">
        <v>1000000</v>
      </c>
      <c r="S36" s="1048" t="s">
        <v>1186</v>
      </c>
      <c r="T36" s="1049"/>
      <c r="U36" s="1049"/>
      <c r="V36" s="1049"/>
      <c r="W36" s="1049"/>
      <c r="X36" s="1049"/>
      <c r="Y36" s="1049"/>
      <c r="Z36" s="1049"/>
      <c r="AA36" s="1049"/>
      <c r="AB36" s="1049"/>
      <c r="AC36" s="1050"/>
    </row>
    <row r="37" spans="2:29">
      <c r="B37" s="975" t="s">
        <v>1187</v>
      </c>
      <c r="C37" s="999">
        <f>SUM(C20+C27+C34)</f>
        <v>204195.35244152049</v>
      </c>
      <c r="D37" s="999">
        <f t="shared" ref="D37:N37" si="0">SUM(D20+D27+D34)</f>
        <v>1749049.6940223749</v>
      </c>
      <c r="E37" s="999">
        <f t="shared" si="0"/>
        <v>6328247.8035174301</v>
      </c>
      <c r="F37" s="999">
        <f t="shared" si="0"/>
        <v>5062989.2142622555</v>
      </c>
      <c r="G37" s="999">
        <f t="shared" si="0"/>
        <v>9595176.5289211571</v>
      </c>
      <c r="H37" s="999">
        <f t="shared" si="0"/>
        <v>8023458.1700179465</v>
      </c>
      <c r="I37" s="999">
        <f t="shared" si="0"/>
        <v>10343103.173614809</v>
      </c>
      <c r="J37" s="999">
        <f t="shared" si="0"/>
        <v>8739666.1630054563</v>
      </c>
      <c r="K37" s="999">
        <f t="shared" si="0"/>
        <v>10677103.173614809</v>
      </c>
      <c r="L37" s="999">
        <f t="shared" si="0"/>
        <v>9073666.1630054563</v>
      </c>
      <c r="M37" s="999">
        <f t="shared" si="0"/>
        <v>11011103.173614809</v>
      </c>
      <c r="N37" s="999">
        <f t="shared" si="0"/>
        <v>9407666.1630054563</v>
      </c>
      <c r="O37" s="999"/>
      <c r="P37" s="999"/>
      <c r="Q37" s="999"/>
      <c r="R37" s="999"/>
    </row>
    <row r="38" spans="2:29" ht="17.25">
      <c r="B38" s="1005" t="s">
        <v>1188</v>
      </c>
      <c r="C38" s="973"/>
      <c r="D38" s="1006">
        <f>SUM(C21+C28+C35)</f>
        <v>1953245.0464638956</v>
      </c>
      <c r="E38" s="1006"/>
      <c r="F38" s="1006">
        <f>SUM(E21+E28+E35)</f>
        <v>11391237.017779686</v>
      </c>
      <c r="G38" s="1006"/>
      <c r="H38" s="1006">
        <f>SUM(G21+G28+G35)</f>
        <v>17618634.698939104</v>
      </c>
      <c r="I38" s="1006"/>
      <c r="J38" s="1016">
        <f>SUM(I21+I28+I35)</f>
        <v>19082769.336620264</v>
      </c>
      <c r="K38" s="1006"/>
      <c r="L38" s="1006">
        <f>SUM(K21+K28+K35)</f>
        <v>19750769.336620264</v>
      </c>
      <c r="M38" s="1006"/>
      <c r="N38" s="1006">
        <f>SUM(M21+M28+M35)</f>
        <v>20418769.336620267</v>
      </c>
      <c r="O38" s="1006"/>
      <c r="P38" s="1006">
        <f>SUM(O35,O28,P21)</f>
        <v>23631039.952173915</v>
      </c>
      <c r="Q38" s="1006"/>
      <c r="R38" s="1006">
        <f>SUM(Q35,Q28,R21)</f>
        <v>25769075.419043481</v>
      </c>
      <c r="S38" s="1007">
        <f>SUM(D38:R38)</f>
        <v>139615540.14426088</v>
      </c>
      <c r="T38" s="1008" t="s">
        <v>749</v>
      </c>
    </row>
    <row r="39" spans="2:29">
      <c r="B39" s="975"/>
      <c r="F39" s="1010"/>
    </row>
    <row r="40" spans="2:29">
      <c r="B40" s="975"/>
      <c r="D40" s="1011"/>
      <c r="F40" s="1012"/>
    </row>
    <row r="41" spans="2:29" s="1015" customFormat="1">
      <c r="B41" s="1013" t="s">
        <v>1189</v>
      </c>
      <c r="C41" s="1014"/>
    </row>
    <row r="42" spans="2:29">
      <c r="B42" s="975"/>
      <c r="C42" s="1009" t="s">
        <v>754</v>
      </c>
      <c r="D42" s="973" t="s">
        <v>753</v>
      </c>
      <c r="E42" s="973" t="s">
        <v>754</v>
      </c>
      <c r="F42" s="973" t="s">
        <v>753</v>
      </c>
      <c r="G42" s="973" t="s">
        <v>754</v>
      </c>
      <c r="H42" s="973" t="s">
        <v>753</v>
      </c>
      <c r="I42" s="973" t="s">
        <v>754</v>
      </c>
      <c r="J42" s="973" t="s">
        <v>753</v>
      </c>
      <c r="K42" s="973" t="s">
        <v>754</v>
      </c>
      <c r="L42" s="973" t="s">
        <v>753</v>
      </c>
      <c r="M42" s="973" t="s">
        <v>754</v>
      </c>
      <c r="N42" s="973" t="s">
        <v>753</v>
      </c>
      <c r="O42" s="973" t="s">
        <v>754</v>
      </c>
      <c r="P42" s="973" t="s">
        <v>753</v>
      </c>
      <c r="Q42" s="973" t="s">
        <v>754</v>
      </c>
      <c r="R42" s="973" t="s">
        <v>753</v>
      </c>
    </row>
    <row r="43" spans="2:29">
      <c r="B43" s="975" t="s">
        <v>1190</v>
      </c>
      <c r="C43" s="973">
        <f>SUM(C33)</f>
        <v>4.9000000000000004</v>
      </c>
      <c r="D43" s="973">
        <f t="shared" ref="D43:R43" si="1">SUM(D33,D26,D19)</f>
        <v>23.099999999999998</v>
      </c>
      <c r="E43" s="973">
        <f t="shared" si="1"/>
        <v>62.9</v>
      </c>
      <c r="F43" s="973">
        <f t="shared" si="1"/>
        <v>59</v>
      </c>
      <c r="G43" s="973">
        <f t="shared" si="1"/>
        <v>105.7</v>
      </c>
      <c r="H43" s="973">
        <f t="shared" si="1"/>
        <v>93.6</v>
      </c>
      <c r="I43" s="973">
        <f t="shared" si="1"/>
        <v>143.5</v>
      </c>
      <c r="J43" s="973">
        <f t="shared" si="1"/>
        <v>119.1</v>
      </c>
      <c r="K43" s="973">
        <f t="shared" si="1"/>
        <v>148.5</v>
      </c>
      <c r="L43" s="973">
        <f t="shared" si="1"/>
        <v>124.1</v>
      </c>
      <c r="M43" s="973">
        <f t="shared" si="1"/>
        <v>153.5</v>
      </c>
      <c r="N43" s="973">
        <f t="shared" si="1"/>
        <v>129.1</v>
      </c>
      <c r="O43" s="973">
        <f t="shared" si="1"/>
        <v>206.5</v>
      </c>
      <c r="P43" s="973">
        <f t="shared" si="1"/>
        <v>142.4</v>
      </c>
      <c r="Q43" s="973">
        <f t="shared" si="1"/>
        <v>236.5</v>
      </c>
      <c r="R43" s="973">
        <f t="shared" si="1"/>
        <v>152.4</v>
      </c>
    </row>
    <row r="44" spans="2:29">
      <c r="B44" s="975" t="s">
        <v>1191</v>
      </c>
      <c r="C44" s="973">
        <v>8</v>
      </c>
      <c r="D44" s="973">
        <v>23.1</v>
      </c>
      <c r="E44" s="973">
        <v>66.010000000000005</v>
      </c>
      <c r="F44" s="973">
        <v>86.9</v>
      </c>
    </row>
    <row r="45" spans="2:29" s="1015" customFormat="1">
      <c r="B45" s="1013" t="s">
        <v>1192</v>
      </c>
      <c r="C45" s="1015" t="s">
        <v>1193</v>
      </c>
      <c r="D45" s="1015">
        <v>0</v>
      </c>
      <c r="E45" s="1015" t="s">
        <v>1194</v>
      </c>
      <c r="F45" s="1015" t="s">
        <v>1195</v>
      </c>
    </row>
    <row r="46" spans="2:29" s="1015" customFormat="1" ht="15.75" thickBot="1"/>
    <row r="47" spans="2:29" ht="15.75" thickBot="1">
      <c r="H47" s="1015"/>
      <c r="I47" s="1015"/>
      <c r="J47" s="1017">
        <v>5.3699999999999998E-2</v>
      </c>
      <c r="K47" s="855" t="s">
        <v>1145</v>
      </c>
    </row>
    <row r="48" spans="2:29" ht="15.75" thickBot="1">
      <c r="H48" s="1015"/>
      <c r="I48" s="1015"/>
      <c r="J48" s="757">
        <f>+J38*J47</f>
        <v>1024744.7133765081</v>
      </c>
    </row>
    <row r="49" spans="8:9" ht="15.75" thickTop="1">
      <c r="H49" s="1015"/>
      <c r="I49" s="1015"/>
    </row>
    <row r="50" spans="8:9">
      <c r="H50" s="1015"/>
      <c r="I50" s="1015"/>
    </row>
  </sheetData>
  <mergeCells count="51">
    <mergeCell ref="M21:N21"/>
    <mergeCell ref="B16:S16"/>
    <mergeCell ref="C17:D17"/>
    <mergeCell ref="E17:F17"/>
    <mergeCell ref="G17:H17"/>
    <mergeCell ref="I17:J17"/>
    <mergeCell ref="K17:L17"/>
    <mergeCell ref="M17:N17"/>
    <mergeCell ref="O17:P17"/>
    <mergeCell ref="Q17:R17"/>
    <mergeCell ref="C21:D21"/>
    <mergeCell ref="E21:F21"/>
    <mergeCell ref="G21:H21"/>
    <mergeCell ref="I21:J21"/>
    <mergeCell ref="K21:L21"/>
    <mergeCell ref="B23:S23"/>
    <mergeCell ref="C24:D24"/>
    <mergeCell ref="E24:F24"/>
    <mergeCell ref="G24:H24"/>
    <mergeCell ref="I24:J24"/>
    <mergeCell ref="K24:L24"/>
    <mergeCell ref="M24:N24"/>
    <mergeCell ref="O24:P24"/>
    <mergeCell ref="Q24:R24"/>
    <mergeCell ref="O28:P28"/>
    <mergeCell ref="Q28:R28"/>
    <mergeCell ref="B30:S30"/>
    <mergeCell ref="C31:D31"/>
    <mergeCell ref="E31:F31"/>
    <mergeCell ref="G31:H31"/>
    <mergeCell ref="I31:J31"/>
    <mergeCell ref="K31:L31"/>
    <mergeCell ref="M31:N31"/>
    <mergeCell ref="O31:P31"/>
    <mergeCell ref="C28:D28"/>
    <mergeCell ref="E28:F28"/>
    <mergeCell ref="G28:H28"/>
    <mergeCell ref="I28:J28"/>
    <mergeCell ref="K28:L28"/>
    <mergeCell ref="M28:N28"/>
    <mergeCell ref="E36:G36"/>
    <mergeCell ref="S36:AC36"/>
    <mergeCell ref="Q31:R31"/>
    <mergeCell ref="C35:D35"/>
    <mergeCell ref="E35:F35"/>
    <mergeCell ref="G35:H35"/>
    <mergeCell ref="I35:J35"/>
    <mergeCell ref="K35:L35"/>
    <mergeCell ref="M35:N35"/>
    <mergeCell ref="O35:P35"/>
    <mergeCell ref="Q35:R35"/>
  </mergeCells>
  <conditionalFormatting sqref="A41:XFD41">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FF"/>
  </sheetPr>
  <dimension ref="A2:F16"/>
  <sheetViews>
    <sheetView workbookViewId="0">
      <selection activeCell="B16" sqref="B16"/>
    </sheetView>
  </sheetViews>
  <sheetFormatPr defaultRowHeight="12.75"/>
  <cols>
    <col min="2" max="2" width="23.85546875" customWidth="1"/>
    <col min="3" max="3" width="17.7109375" bestFit="1" customWidth="1"/>
    <col min="4" max="4" width="13.140625" bestFit="1" customWidth="1"/>
    <col min="5" max="5" width="12.5703125" customWidth="1"/>
    <col min="6" max="6" width="11.28515625" bestFit="1" customWidth="1"/>
    <col min="8" max="8" width="11.5703125" bestFit="1" customWidth="1"/>
  </cols>
  <sheetData>
    <row r="2" spans="1:6">
      <c r="B2" s="1044" t="s">
        <v>1211</v>
      </c>
    </row>
    <row r="4" spans="1:6">
      <c r="C4" s="1027" t="s">
        <v>1199</v>
      </c>
      <c r="D4" s="1027" t="s">
        <v>1199</v>
      </c>
    </row>
    <row r="5" spans="1:6" ht="26.25">
      <c r="B5" s="34" t="s">
        <v>1196</v>
      </c>
      <c r="C5" s="1018" t="s">
        <v>1200</v>
      </c>
      <c r="D5" s="1018" t="s">
        <v>1201</v>
      </c>
      <c r="E5" s="1021" t="s">
        <v>1197</v>
      </c>
      <c r="F5" s="1021" t="s">
        <v>1198</v>
      </c>
    </row>
    <row r="6" spans="1:6">
      <c r="A6" s="79">
        <v>1</v>
      </c>
      <c r="B6" t="s">
        <v>1215</v>
      </c>
      <c r="C6" s="1028">
        <v>117.09982609748835</v>
      </c>
      <c r="D6" s="1024">
        <v>0</v>
      </c>
      <c r="E6" s="1019">
        <f>'2026 DR PPAs'!$J$47</f>
        <v>5.3699999999999998E-2</v>
      </c>
      <c r="F6" s="1024">
        <f>SUM(C6:D6)*E6*1000</f>
        <v>6288.2606614351234</v>
      </c>
    </row>
    <row r="7" spans="1:6">
      <c r="A7" s="79">
        <v>2</v>
      </c>
      <c r="B7" t="s">
        <v>1216</v>
      </c>
      <c r="C7" s="1028">
        <v>42.129512131214149</v>
      </c>
      <c r="D7" s="1024">
        <v>0</v>
      </c>
      <c r="E7" s="1019">
        <f>'2026 DR PPAs'!$J$47</f>
        <v>5.3699999999999998E-2</v>
      </c>
      <c r="F7" s="1024">
        <f t="shared" ref="F7:F11" si="0">SUM(C7:D7)*E7*1000</f>
        <v>2262.3548014461999</v>
      </c>
    </row>
    <row r="8" spans="1:6">
      <c r="A8" s="79">
        <v>3</v>
      </c>
      <c r="B8" t="s">
        <v>1217</v>
      </c>
      <c r="C8" s="1028">
        <v>43.117423713207245</v>
      </c>
      <c r="D8" s="1024">
        <v>0</v>
      </c>
      <c r="E8" s="1019">
        <f>'2026 DR PPAs'!$J$47</f>
        <v>5.3699999999999998E-2</v>
      </c>
      <c r="F8" s="1024">
        <f t="shared" si="0"/>
        <v>2315.4056533992293</v>
      </c>
    </row>
    <row r="9" spans="1:6">
      <c r="A9" s="79">
        <v>4</v>
      </c>
      <c r="B9" t="s">
        <v>1218</v>
      </c>
      <c r="C9" s="1034">
        <v>0</v>
      </c>
      <c r="D9" s="1035">
        <v>0</v>
      </c>
      <c r="E9" s="1036">
        <f>'2026 DR PPAs'!$J$47</f>
        <v>5.3699999999999998E-2</v>
      </c>
      <c r="F9" s="1035">
        <f t="shared" si="0"/>
        <v>0</v>
      </c>
    </row>
    <row r="10" spans="1:6">
      <c r="A10" s="79">
        <v>5</v>
      </c>
      <c r="B10" t="s">
        <v>1219</v>
      </c>
      <c r="C10" s="1028">
        <v>128.89547848701477</v>
      </c>
      <c r="D10" s="1024">
        <v>0</v>
      </c>
      <c r="E10" s="1019">
        <f>'2026 DR PPAs'!$J$47</f>
        <v>5.3699999999999998E-2</v>
      </c>
      <c r="F10" s="1024">
        <f t="shared" si="0"/>
        <v>6921.6871947526924</v>
      </c>
    </row>
    <row r="11" spans="1:6">
      <c r="A11" s="79">
        <v>6</v>
      </c>
      <c r="B11" t="s">
        <v>1220</v>
      </c>
      <c r="C11" s="1028">
        <v>2.38275122642517</v>
      </c>
      <c r="D11" s="1024">
        <v>0</v>
      </c>
      <c r="E11" s="1019">
        <f>'2026 DR PPAs'!$J$47</f>
        <v>5.3699999999999998E-2</v>
      </c>
      <c r="F11" s="1024">
        <f t="shared" si="0"/>
        <v>127.95374085903164</v>
      </c>
    </row>
    <row r="12" spans="1:6">
      <c r="A12" s="79">
        <v>7</v>
      </c>
      <c r="B12" t="s">
        <v>1221</v>
      </c>
      <c r="C12" s="1029">
        <v>71.173916220664992</v>
      </c>
      <c r="D12" s="1025">
        <v>0</v>
      </c>
      <c r="E12" s="1020">
        <f>'2026 DR PPAs'!$J$47</f>
        <v>5.3699999999999998E-2</v>
      </c>
      <c r="F12" s="1025">
        <f t="shared" ref="F12" si="1">SUM(C12:D12)*E12*1000</f>
        <v>3822.0393010497096</v>
      </c>
    </row>
    <row r="13" spans="1:6">
      <c r="C13" s="1030">
        <f>SUM(C6:C12)</f>
        <v>404.79890787601465</v>
      </c>
      <c r="D13" s="1026">
        <f>SUM(D6:D12)</f>
        <v>0</v>
      </c>
      <c r="F13" s="1026">
        <f>SUM(F6:F12)</f>
        <v>21737.701352941989</v>
      </c>
    </row>
    <row r="14" spans="1:6">
      <c r="C14" s="1023"/>
      <c r="D14" s="1023"/>
    </row>
    <row r="16" spans="1:6">
      <c r="B16" s="1093" t="s">
        <v>1213</v>
      </c>
      <c r="D16" s="872"/>
      <c r="E16" s="872"/>
      <c r="F16" s="872"/>
    </row>
  </sheetData>
  <pageMargins left="0.7" right="0.7" top="0.75" bottom="0.75" header="0.3" footer="0.3"/>
  <pageSetup orientation="portrait" horizontalDpi="1200" verticalDpi="1200"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FF"/>
  </sheetPr>
  <dimension ref="A2:F10"/>
  <sheetViews>
    <sheetView workbookViewId="0">
      <selection activeCell="C7" sqref="C7"/>
    </sheetView>
  </sheetViews>
  <sheetFormatPr defaultRowHeight="12.75"/>
  <cols>
    <col min="2" max="2" width="23.85546875" customWidth="1"/>
    <col min="3" max="3" width="17.7109375" bestFit="1" customWidth="1"/>
    <col min="4" max="4" width="13.140625" bestFit="1" customWidth="1"/>
    <col min="5" max="5" width="12.5703125" customWidth="1"/>
    <col min="6" max="6" width="11.28515625" bestFit="1" customWidth="1"/>
  </cols>
  <sheetData>
    <row r="2" spans="1:6">
      <c r="B2" s="1044" t="s">
        <v>1212</v>
      </c>
    </row>
    <row r="4" spans="1:6">
      <c r="C4" s="1027" t="s">
        <v>1199</v>
      </c>
      <c r="D4" s="1027" t="s">
        <v>1199</v>
      </c>
    </row>
    <row r="5" spans="1:6" ht="26.25">
      <c r="B5" s="34" t="s">
        <v>1196</v>
      </c>
      <c r="C5" s="1018" t="s">
        <v>1200</v>
      </c>
      <c r="D5" s="1018" t="s">
        <v>1201</v>
      </c>
      <c r="E5" s="1021" t="s">
        <v>1197</v>
      </c>
      <c r="F5" s="1021" t="s">
        <v>1198</v>
      </c>
    </row>
    <row r="6" spans="1:6">
      <c r="A6" s="79"/>
      <c r="C6" s="1034"/>
      <c r="D6" s="1035"/>
      <c r="E6" s="1036"/>
      <c r="F6" s="1035"/>
    </row>
    <row r="7" spans="1:6">
      <c r="A7" s="79">
        <v>1</v>
      </c>
      <c r="B7" t="s">
        <v>1222</v>
      </c>
      <c r="C7" s="1029">
        <v>8423.1750110179528</v>
      </c>
      <c r="D7" s="1025"/>
      <c r="E7" s="1020">
        <f>'2026 DR PPAs'!$J$47</f>
        <v>5.3699999999999998E-2</v>
      </c>
      <c r="F7" s="1025">
        <f>SUM(C7:D7)*E7*1000</f>
        <v>452324.49809166405</v>
      </c>
    </row>
    <row r="8" spans="1:6">
      <c r="C8" s="1030">
        <f>SUM(C6:C7)</f>
        <v>8423.1750110179528</v>
      </c>
      <c r="D8" s="1026">
        <f>SUM(D6:D7)</f>
        <v>0</v>
      </c>
      <c r="F8" s="1026">
        <f>SUM(F6:F7)</f>
        <v>452324.49809166405</v>
      </c>
    </row>
    <row r="9" spans="1:6">
      <c r="B9" s="1022"/>
      <c r="C9" s="1023"/>
      <c r="D9" s="1023"/>
    </row>
    <row r="10" spans="1:6">
      <c r="B10" s="1093" t="s">
        <v>1214</v>
      </c>
    </row>
  </sheetData>
  <pageMargins left="0.7" right="0.7" top="0.75" bottom="0.75" header="0.3" footer="0.3"/>
  <customProperties>
    <customPr name="_pios_id"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RowHeight="12.75"/>
  <sheetData/>
  <pageMargins left="0.7" right="0.7" top="0.75" bottom="0.75" header="0.3" footer="0.3"/>
  <customProperties>
    <customPr name="_pios_id" r:id="rId1"/>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Q85"/>
  <sheetViews>
    <sheetView showGridLines="0" workbookViewId="0">
      <selection activeCell="J22" sqref="J22"/>
    </sheetView>
  </sheetViews>
  <sheetFormatPr defaultColWidth="9.140625" defaultRowHeight="15"/>
  <cols>
    <col min="1" max="1" width="3.85546875" style="163" customWidth="1"/>
    <col min="2" max="2" width="36.28515625" style="163" bestFit="1" customWidth="1"/>
    <col min="3" max="3" width="8" style="163" bestFit="1" customWidth="1"/>
    <col min="4" max="4" width="11.5703125" style="163" bestFit="1" customWidth="1"/>
    <col min="5" max="5" width="8" style="163" bestFit="1" customWidth="1"/>
    <col min="6" max="6" width="12.5703125" style="163" bestFit="1" customWidth="1"/>
    <col min="7" max="7" width="19.28515625" style="163" bestFit="1" customWidth="1"/>
    <col min="8" max="8" width="13.28515625" style="163" bestFit="1" customWidth="1"/>
    <col min="9" max="9" width="8" style="163" bestFit="1" customWidth="1"/>
    <col min="10" max="10" width="13.28515625" style="163" bestFit="1" customWidth="1"/>
    <col min="11" max="11" width="10.5703125" style="163" bestFit="1" customWidth="1"/>
    <col min="12" max="12" width="12.5703125" style="163" bestFit="1" customWidth="1"/>
    <col min="13" max="13" width="8.5703125" style="163" bestFit="1" customWidth="1"/>
    <col min="14" max="15" width="12.5703125" style="163" bestFit="1" customWidth="1"/>
    <col min="16" max="16" width="9.140625" style="163"/>
    <col min="17" max="17" width="11.140625" style="163" bestFit="1" customWidth="1"/>
    <col min="18" max="16384" width="9.140625" style="163"/>
  </cols>
  <sheetData>
    <row r="2" spans="2:15">
      <c r="B2" s="1075" t="s">
        <v>759</v>
      </c>
      <c r="C2" s="1075"/>
      <c r="D2" s="1075"/>
      <c r="E2" s="1075"/>
      <c r="F2" s="1075"/>
      <c r="G2" s="1075"/>
      <c r="H2" s="1075"/>
      <c r="I2" s="1075"/>
      <c r="J2" s="1075"/>
      <c r="K2" s="1075"/>
      <c r="L2" s="1075"/>
      <c r="M2" s="1075"/>
      <c r="N2" s="1075"/>
      <c r="O2" s="1075"/>
    </row>
    <row r="3" spans="2:15">
      <c r="B3" s="169" t="s">
        <v>756</v>
      </c>
      <c r="C3" s="1073">
        <v>2023</v>
      </c>
      <c r="D3" s="1073"/>
      <c r="E3" s="1074">
        <v>2024</v>
      </c>
      <c r="F3" s="1074"/>
      <c r="G3" s="1073">
        <v>2025</v>
      </c>
      <c r="H3" s="1073"/>
      <c r="I3" s="1074">
        <v>2026</v>
      </c>
      <c r="J3" s="1074"/>
      <c r="K3" s="1073">
        <v>2027</v>
      </c>
      <c r="L3" s="1073"/>
      <c r="M3" s="1074">
        <v>2028</v>
      </c>
      <c r="N3" s="1074"/>
      <c r="O3" s="174" t="s">
        <v>44</v>
      </c>
    </row>
    <row r="4" spans="2:15">
      <c r="B4" s="169" t="s">
        <v>755</v>
      </c>
      <c r="C4" s="177" t="s">
        <v>754</v>
      </c>
      <c r="D4" s="177" t="s">
        <v>753</v>
      </c>
      <c r="E4" s="176" t="s">
        <v>754</v>
      </c>
      <c r="F4" s="176" t="s">
        <v>753</v>
      </c>
      <c r="G4" s="177" t="s">
        <v>754</v>
      </c>
      <c r="H4" s="177" t="s">
        <v>753</v>
      </c>
      <c r="I4" s="176" t="s">
        <v>754</v>
      </c>
      <c r="J4" s="176" t="s">
        <v>753</v>
      </c>
      <c r="K4" s="177" t="s">
        <v>754</v>
      </c>
      <c r="L4" s="177" t="s">
        <v>753</v>
      </c>
      <c r="M4" s="176" t="s">
        <v>754</v>
      </c>
      <c r="N4" s="176" t="s">
        <v>753</v>
      </c>
      <c r="O4" s="175"/>
    </row>
    <row r="5" spans="2:15">
      <c r="B5" s="169" t="s">
        <v>752</v>
      </c>
      <c r="C5" s="173">
        <v>0</v>
      </c>
      <c r="D5" s="173">
        <v>5.7</v>
      </c>
      <c r="E5" s="172">
        <v>36.4</v>
      </c>
      <c r="F5" s="172">
        <v>21.6</v>
      </c>
      <c r="G5" s="173">
        <v>69.2</v>
      </c>
      <c r="H5" s="173">
        <v>46.2</v>
      </c>
      <c r="I5" s="172">
        <v>97</v>
      </c>
      <c r="J5" s="172">
        <v>66.7</v>
      </c>
      <c r="K5" s="173">
        <v>97</v>
      </c>
      <c r="L5" s="173">
        <v>66.7</v>
      </c>
      <c r="M5" s="172">
        <v>97</v>
      </c>
      <c r="N5" s="172">
        <v>66.7</v>
      </c>
      <c r="O5" s="174"/>
    </row>
    <row r="6" spans="2:15">
      <c r="B6" s="169" t="s">
        <v>751</v>
      </c>
      <c r="C6" s="1071">
        <v>564310.43478260876</v>
      </c>
      <c r="D6" s="1071"/>
      <c r="E6" s="1070">
        <v>7723263.7681159433</v>
      </c>
      <c r="F6" s="1070"/>
      <c r="G6" s="1071">
        <v>11614661.449275361</v>
      </c>
      <c r="H6" s="1071"/>
      <c r="I6" s="1070">
        <v>11076796.086956521</v>
      </c>
      <c r="J6" s="1070"/>
      <c r="K6" s="1071">
        <v>11076796.086956521</v>
      </c>
      <c r="L6" s="1071"/>
      <c r="M6" s="1070">
        <v>11076796.086956521</v>
      </c>
      <c r="N6" s="1070"/>
      <c r="O6" s="178">
        <v>53132623.913043484</v>
      </c>
    </row>
    <row r="8" spans="2:15">
      <c r="B8" s="1072" t="s">
        <v>758</v>
      </c>
      <c r="C8" s="1072"/>
      <c r="D8" s="1072"/>
      <c r="E8" s="1072"/>
      <c r="F8" s="1072"/>
      <c r="G8" s="1072"/>
      <c r="H8" s="1072"/>
      <c r="I8" s="1072"/>
      <c r="J8" s="1072"/>
      <c r="K8" s="1072"/>
      <c r="L8" s="1072"/>
      <c r="M8" s="1072"/>
      <c r="N8" s="1072"/>
      <c r="O8" s="1072"/>
    </row>
    <row r="9" spans="2:15">
      <c r="B9" s="169" t="s">
        <v>756</v>
      </c>
      <c r="C9" s="1073">
        <v>2023</v>
      </c>
      <c r="D9" s="1073"/>
      <c r="E9" s="1074">
        <v>2024</v>
      </c>
      <c r="F9" s="1074"/>
      <c r="G9" s="1073">
        <v>2025</v>
      </c>
      <c r="H9" s="1073"/>
      <c r="I9" s="1074">
        <v>2026</v>
      </c>
      <c r="J9" s="1074"/>
      <c r="K9" s="1073">
        <v>2027</v>
      </c>
      <c r="L9" s="1073"/>
      <c r="M9" s="1074">
        <v>2028</v>
      </c>
      <c r="N9" s="1074"/>
      <c r="O9" s="174" t="s">
        <v>44</v>
      </c>
    </row>
    <row r="10" spans="2:15">
      <c r="B10" s="169" t="s">
        <v>755</v>
      </c>
      <c r="C10" s="177" t="s">
        <v>754</v>
      </c>
      <c r="D10" s="177" t="s">
        <v>753</v>
      </c>
      <c r="E10" s="176" t="s">
        <v>754</v>
      </c>
      <c r="F10" s="176" t="s">
        <v>753</v>
      </c>
      <c r="G10" s="177" t="s">
        <v>754</v>
      </c>
      <c r="H10" s="177" t="s">
        <v>753</v>
      </c>
      <c r="I10" s="176" t="s">
        <v>754</v>
      </c>
      <c r="J10" s="176" t="s">
        <v>753</v>
      </c>
      <c r="K10" s="177" t="s">
        <v>754</v>
      </c>
      <c r="L10" s="177" t="s">
        <v>753</v>
      </c>
      <c r="M10" s="176" t="s">
        <v>754</v>
      </c>
      <c r="N10" s="176" t="s">
        <v>753</v>
      </c>
      <c r="O10" s="175"/>
    </row>
    <row r="11" spans="2:15">
      <c r="B11" s="169" t="s">
        <v>752</v>
      </c>
      <c r="C11" s="173">
        <v>0</v>
      </c>
      <c r="D11" s="173">
        <v>5</v>
      </c>
      <c r="E11" s="172">
        <v>15</v>
      </c>
      <c r="F11" s="172">
        <v>25</v>
      </c>
      <c r="G11" s="173">
        <v>25</v>
      </c>
      <c r="H11" s="173">
        <v>35</v>
      </c>
      <c r="I11" s="172">
        <v>35</v>
      </c>
      <c r="J11" s="172">
        <v>40</v>
      </c>
      <c r="K11" s="173">
        <v>40</v>
      </c>
      <c r="L11" s="173">
        <v>45</v>
      </c>
      <c r="M11" s="172">
        <v>45</v>
      </c>
      <c r="N11" s="172">
        <v>50</v>
      </c>
      <c r="O11" s="174"/>
    </row>
    <row r="12" spans="2:15">
      <c r="B12" s="169" t="s">
        <v>751</v>
      </c>
      <c r="C12" s="1071">
        <v>668000</v>
      </c>
      <c r="D12" s="1071"/>
      <c r="E12" s="1070">
        <v>2672000</v>
      </c>
      <c r="F12" s="1070"/>
      <c r="G12" s="1071">
        <v>4008000</v>
      </c>
      <c r="H12" s="1071"/>
      <c r="I12" s="1070">
        <v>5010000</v>
      </c>
      <c r="J12" s="1070"/>
      <c r="K12" s="1071">
        <v>5678000</v>
      </c>
      <c r="L12" s="1071"/>
      <c r="M12" s="1070">
        <v>6346000</v>
      </c>
      <c r="N12" s="1070"/>
      <c r="O12" s="168">
        <v>24382000</v>
      </c>
    </row>
    <row r="14" spans="2:15">
      <c r="B14" s="1072" t="s">
        <v>757</v>
      </c>
      <c r="C14" s="1072"/>
      <c r="D14" s="1072"/>
      <c r="E14" s="1072"/>
      <c r="F14" s="1072"/>
      <c r="G14" s="1072"/>
      <c r="H14" s="1072"/>
      <c r="I14" s="1072"/>
      <c r="J14" s="1072"/>
      <c r="K14" s="1072"/>
      <c r="L14" s="1072"/>
      <c r="M14" s="1072"/>
      <c r="N14" s="1072"/>
      <c r="O14" s="1072"/>
    </row>
    <row r="15" spans="2:15">
      <c r="B15" s="169" t="s">
        <v>756</v>
      </c>
      <c r="C15" s="1073">
        <v>2023</v>
      </c>
      <c r="D15" s="1073"/>
      <c r="E15" s="1074">
        <v>2024</v>
      </c>
      <c r="F15" s="1074"/>
      <c r="G15" s="1073">
        <v>2025</v>
      </c>
      <c r="H15" s="1073"/>
      <c r="I15" s="1074">
        <v>2026</v>
      </c>
      <c r="J15" s="1074"/>
      <c r="K15" s="1073">
        <v>2027</v>
      </c>
      <c r="L15" s="1073"/>
      <c r="M15" s="1074">
        <v>2028</v>
      </c>
      <c r="N15" s="1074"/>
      <c r="O15" s="174" t="s">
        <v>44</v>
      </c>
    </row>
    <row r="16" spans="2:15">
      <c r="B16" s="169" t="s">
        <v>755</v>
      </c>
      <c r="C16" s="173" t="s">
        <v>754</v>
      </c>
      <c r="D16" s="173" t="s">
        <v>753</v>
      </c>
      <c r="E16" s="172" t="s">
        <v>754</v>
      </c>
      <c r="F16" s="172" t="s">
        <v>753</v>
      </c>
      <c r="G16" s="173" t="s">
        <v>754</v>
      </c>
      <c r="H16" s="173" t="s">
        <v>753</v>
      </c>
      <c r="I16" s="172" t="s">
        <v>754</v>
      </c>
      <c r="J16" s="172" t="s">
        <v>753</v>
      </c>
      <c r="K16" s="173" t="s">
        <v>754</v>
      </c>
      <c r="L16" s="173" t="s">
        <v>753</v>
      </c>
      <c r="M16" s="172" t="s">
        <v>754</v>
      </c>
      <c r="N16" s="172" t="s">
        <v>753</v>
      </c>
    </row>
    <row r="17" spans="1:17">
      <c r="B17" s="169" t="s">
        <v>752</v>
      </c>
      <c r="C17" s="173">
        <v>4.9000000000000004</v>
      </c>
      <c r="D17" s="173">
        <v>12.4</v>
      </c>
      <c r="E17" s="172">
        <v>11.5</v>
      </c>
      <c r="F17" s="172">
        <v>12.4</v>
      </c>
      <c r="G17" s="173">
        <v>11.5</v>
      </c>
      <c r="H17" s="173">
        <v>12.4</v>
      </c>
      <c r="I17" s="172">
        <v>11.5</v>
      </c>
      <c r="J17" s="172">
        <v>12.4</v>
      </c>
      <c r="K17" s="173">
        <v>11.5</v>
      </c>
      <c r="L17" s="173">
        <v>12.4</v>
      </c>
      <c r="M17" s="172">
        <v>11.5</v>
      </c>
      <c r="N17" s="172">
        <v>12.4</v>
      </c>
      <c r="O17" s="171"/>
      <c r="Q17" s="170"/>
    </row>
    <row r="18" spans="1:17">
      <c r="B18" s="169" t="s">
        <v>751</v>
      </c>
      <c r="C18" s="1071">
        <v>720934.61168128659</v>
      </c>
      <c r="D18" s="1071"/>
      <c r="E18" s="1070">
        <v>995973.24966374272</v>
      </c>
      <c r="F18" s="1070"/>
      <c r="G18" s="1071">
        <v>995973.24966374272</v>
      </c>
      <c r="H18" s="1071"/>
      <c r="I18" s="1070">
        <v>995973.24966374272</v>
      </c>
      <c r="J18" s="1070"/>
      <c r="K18" s="1071">
        <v>995973.24966374272</v>
      </c>
      <c r="L18" s="1071"/>
      <c r="M18" s="1070">
        <v>995973.24966374272</v>
      </c>
      <c r="N18" s="1070"/>
      <c r="O18" s="168">
        <v>5700800.8600000003</v>
      </c>
    </row>
    <row r="20" spans="1:17" ht="18" thickBot="1">
      <c r="B20" s="167" t="s">
        <v>750</v>
      </c>
      <c r="D20" s="164">
        <f>SUM(C6+C12+C18)</f>
        <v>1953245.0464638956</v>
      </c>
      <c r="E20" s="164"/>
      <c r="F20" s="164">
        <f>SUM(E6+E12+E18)</f>
        <v>11391237.017779686</v>
      </c>
      <c r="G20" s="164"/>
      <c r="H20" s="164">
        <f>SUM(G6+G12+G18)</f>
        <v>16618634.698939104</v>
      </c>
      <c r="I20" s="164"/>
      <c r="J20" s="164">
        <f>SUM(I6+I12+I18)</f>
        <v>17082769.336620264</v>
      </c>
      <c r="K20" s="164"/>
      <c r="L20" s="164">
        <f>SUM(K6+K12+K18)</f>
        <v>17750769.336620264</v>
      </c>
      <c r="M20" s="164"/>
      <c r="N20" s="164">
        <f>SUM(M6+M12+M18)</f>
        <v>18418769.336620267</v>
      </c>
      <c r="O20" s="166">
        <f>SUM(O6+O12+O18)</f>
        <v>83215424.773043483</v>
      </c>
      <c r="P20" s="165" t="s">
        <v>749</v>
      </c>
    </row>
    <row r="21" spans="1:17" ht="15.75" thickBot="1">
      <c r="B21" s="163" t="s">
        <v>760</v>
      </c>
      <c r="H21" s="760">
        <v>5.3400000000000003E-2</v>
      </c>
      <c r="I21" s="759"/>
      <c r="J21" s="761">
        <v>5.3699999999999998E-2</v>
      </c>
      <c r="K21" s="855" t="s">
        <v>1145</v>
      </c>
    </row>
    <row r="22" spans="1:17" ht="15.75" thickBot="1">
      <c r="B22" s="163" t="s">
        <v>762</v>
      </c>
      <c r="H22" s="757">
        <f>+H20*H21</f>
        <v>887435.09292334819</v>
      </c>
      <c r="I22" s="758"/>
      <c r="J22" s="757">
        <f>+J20*J21</f>
        <v>917344.71337650809</v>
      </c>
    </row>
    <row r="23" spans="1:17" ht="16.5" thickTop="1" thickBot="1">
      <c r="F23" s="163" t="s">
        <v>1144</v>
      </c>
    </row>
    <row r="24" spans="1:17">
      <c r="F24" s="837"/>
      <c r="G24" s="856" t="s">
        <v>1146</v>
      </c>
      <c r="H24" s="838">
        <f>+H21</f>
        <v>5.3400000000000003E-2</v>
      </c>
      <c r="I24" s="839"/>
      <c r="J24" s="840">
        <f>+J21</f>
        <v>5.3699999999999998E-2</v>
      </c>
      <c r="N24" s="164"/>
    </row>
    <row r="25" spans="1:17">
      <c r="F25" s="841"/>
      <c r="G25" s="857" t="s">
        <v>1142</v>
      </c>
      <c r="H25" s="843">
        <v>7.6499999999999999E-2</v>
      </c>
      <c r="I25" s="842"/>
      <c r="J25" s="844">
        <v>7.9899999999999999E-2</v>
      </c>
    </row>
    <row r="26" spans="1:17">
      <c r="F26" s="841"/>
      <c r="G26" s="857" t="s">
        <v>1137</v>
      </c>
      <c r="H26" s="845">
        <f>+H25-H24</f>
        <v>2.3099999999999996E-2</v>
      </c>
      <c r="I26" s="846"/>
      <c r="J26" s="847">
        <f>+J25-J24</f>
        <v>2.6200000000000001E-2</v>
      </c>
    </row>
    <row r="27" spans="1:17">
      <c r="F27" s="841"/>
      <c r="G27" s="857" t="s">
        <v>1143</v>
      </c>
      <c r="H27" s="848">
        <f>+H20*H26</f>
        <v>383890.46154549322</v>
      </c>
      <c r="I27" s="842"/>
      <c r="J27" s="849">
        <f>+J20*J26</f>
        <v>447568.55661945092</v>
      </c>
    </row>
    <row r="28" spans="1:17">
      <c r="F28" s="841"/>
      <c r="G28" s="842"/>
      <c r="H28" s="842">
        <v>0.79</v>
      </c>
      <c r="I28" s="842"/>
      <c r="J28" s="850">
        <v>0.79</v>
      </c>
    </row>
    <row r="29" spans="1:17" ht="15.75" thickBot="1">
      <c r="F29" s="851"/>
      <c r="G29" s="858" t="s">
        <v>1147</v>
      </c>
      <c r="H29" s="852">
        <f>+H27*0.79</f>
        <v>303273.46462093963</v>
      </c>
      <c r="I29" s="853"/>
      <c r="J29" s="854">
        <f>+J27*0.79</f>
        <v>353579.15972936625</v>
      </c>
      <c r="K29" s="688"/>
    </row>
    <row r="30" spans="1:17">
      <c r="H30" s="164"/>
      <c r="J30" s="688"/>
    </row>
    <row r="32" spans="1:17">
      <c r="A32"/>
      <c r="B32"/>
      <c r="C32"/>
      <c r="D32"/>
      <c r="E32"/>
      <c r="F32"/>
      <c r="G32"/>
      <c r="H32"/>
      <c r="I32"/>
      <c r="J32"/>
      <c r="K32"/>
      <c r="L32"/>
      <c r="M32"/>
      <c r="N32"/>
    </row>
    <row r="33" spans="1:14">
      <c r="A33"/>
      <c r="B33"/>
      <c r="C33"/>
      <c r="D33"/>
      <c r="E33"/>
      <c r="F33"/>
      <c r="G33"/>
      <c r="H33"/>
      <c r="I33"/>
      <c r="J33"/>
      <c r="K33"/>
      <c r="L33"/>
      <c r="M33"/>
      <c r="N33"/>
    </row>
    <row r="34" spans="1:14">
      <c r="A34"/>
      <c r="B34"/>
      <c r="C34"/>
      <c r="D34"/>
      <c r="E34"/>
      <c r="F34"/>
      <c r="G34"/>
      <c r="H34"/>
      <c r="I34"/>
      <c r="J34"/>
      <c r="K34"/>
      <c r="L34"/>
      <c r="M34"/>
      <c r="N34"/>
    </row>
    <row r="35" spans="1:14">
      <c r="A35"/>
      <c r="B35"/>
      <c r="C35"/>
      <c r="D35"/>
      <c r="E35"/>
      <c r="F35"/>
      <c r="G35"/>
      <c r="H35"/>
      <c r="I35"/>
      <c r="J35"/>
      <c r="K35"/>
      <c r="L35"/>
      <c r="M35"/>
      <c r="N35"/>
    </row>
    <row r="36" spans="1:14">
      <c r="A36"/>
      <c r="B36"/>
      <c r="C36"/>
      <c r="D36"/>
      <c r="E36"/>
      <c r="F36"/>
      <c r="G36"/>
      <c r="H36"/>
      <c r="I36"/>
      <c r="J36"/>
      <c r="K36"/>
      <c r="L36"/>
      <c r="M36"/>
      <c r="N36"/>
    </row>
    <row r="37" spans="1:14">
      <c r="A37"/>
      <c r="B37"/>
      <c r="C37"/>
      <c r="D37"/>
      <c r="E37"/>
      <c r="F37"/>
      <c r="G37"/>
      <c r="H37"/>
      <c r="I37"/>
      <c r="J37"/>
      <c r="K37"/>
      <c r="L37"/>
      <c r="M37"/>
      <c r="N37"/>
    </row>
    <row r="38" spans="1:14">
      <c r="A38"/>
      <c r="B38"/>
      <c r="C38"/>
      <c r="D38"/>
      <c r="E38"/>
      <c r="F38"/>
      <c r="G38"/>
      <c r="H38"/>
      <c r="I38"/>
      <c r="J38"/>
      <c r="K38"/>
      <c r="L38"/>
      <c r="M38"/>
      <c r="N38"/>
    </row>
    <row r="39" spans="1:14">
      <c r="A39"/>
      <c r="B39"/>
      <c r="C39"/>
      <c r="D39"/>
      <c r="E39"/>
      <c r="F39"/>
      <c r="G39"/>
      <c r="H39"/>
      <c r="I39"/>
      <c r="J39"/>
      <c r="K39"/>
      <c r="L39"/>
      <c r="M39"/>
      <c r="N39"/>
    </row>
    <row r="40" spans="1:14">
      <c r="A40"/>
      <c r="B40"/>
      <c r="C40"/>
      <c r="D40"/>
      <c r="E40"/>
      <c r="F40"/>
      <c r="G40"/>
      <c r="H40"/>
      <c r="I40"/>
      <c r="J40"/>
      <c r="K40"/>
      <c r="L40"/>
      <c r="M40"/>
      <c r="N40"/>
    </row>
    <row r="41" spans="1:14">
      <c r="A41"/>
      <c r="B41"/>
      <c r="C41"/>
      <c r="D41"/>
      <c r="E41"/>
      <c r="F41"/>
      <c r="G41"/>
      <c r="H41"/>
      <c r="I41"/>
      <c r="J41"/>
      <c r="K41"/>
      <c r="L41"/>
      <c r="M41"/>
      <c r="N41"/>
    </row>
    <row r="42" spans="1:14">
      <c r="A42"/>
      <c r="B42"/>
      <c r="C42"/>
      <c r="D42"/>
      <c r="E42"/>
      <c r="F42"/>
      <c r="G42"/>
      <c r="H42"/>
      <c r="I42"/>
      <c r="J42"/>
      <c r="K42"/>
      <c r="L42"/>
      <c r="M42"/>
      <c r="N42"/>
    </row>
    <row r="43" spans="1:14">
      <c r="A43"/>
      <c r="B43"/>
      <c r="C43"/>
      <c r="D43"/>
      <c r="E43"/>
      <c r="F43"/>
      <c r="G43"/>
      <c r="H43"/>
      <c r="I43"/>
      <c r="J43"/>
      <c r="K43"/>
      <c r="L43"/>
      <c r="M43"/>
      <c r="N43"/>
    </row>
    <row r="44" spans="1:14">
      <c r="A44"/>
      <c r="B44"/>
      <c r="C44"/>
      <c r="D44"/>
      <c r="E44"/>
      <c r="F44"/>
      <c r="G44"/>
      <c r="H44"/>
      <c r="I44"/>
      <c r="J44"/>
      <c r="K44"/>
      <c r="L44"/>
      <c r="M44"/>
      <c r="N44"/>
    </row>
    <row r="45" spans="1:14">
      <c r="A45"/>
      <c r="B45"/>
      <c r="C45"/>
      <c r="D45"/>
      <c r="E45"/>
      <c r="F45"/>
      <c r="G45"/>
      <c r="H45"/>
      <c r="I45"/>
      <c r="J45"/>
      <c r="K45"/>
      <c r="L45"/>
      <c r="M45"/>
      <c r="N45"/>
    </row>
    <row r="46" spans="1:14">
      <c r="A46"/>
      <c r="B46"/>
      <c r="C46"/>
      <c r="D46"/>
      <c r="E46"/>
      <c r="F46"/>
      <c r="G46"/>
      <c r="H46"/>
      <c r="I46"/>
      <c r="J46"/>
      <c r="K46"/>
      <c r="L46"/>
      <c r="M46"/>
      <c r="N46"/>
    </row>
    <row r="47" spans="1:14">
      <c r="A47"/>
      <c r="B47"/>
      <c r="C47"/>
      <c r="D47"/>
      <c r="E47"/>
      <c r="F47"/>
      <c r="G47"/>
      <c r="H47"/>
      <c r="I47"/>
      <c r="J47"/>
      <c r="K47"/>
      <c r="L47"/>
      <c r="M47"/>
      <c r="N47"/>
    </row>
    <row r="48" spans="1:14">
      <c r="A48"/>
      <c r="B48"/>
      <c r="C48"/>
      <c r="D48"/>
      <c r="E48"/>
      <c r="F48"/>
      <c r="G48"/>
      <c r="H48"/>
      <c r="I48"/>
      <c r="J48"/>
      <c r="K48"/>
      <c r="L48"/>
      <c r="M48"/>
      <c r="N48"/>
    </row>
    <row r="49" spans="1:14">
      <c r="A49"/>
      <c r="B49"/>
      <c r="C49"/>
      <c r="D49"/>
      <c r="E49"/>
      <c r="F49"/>
      <c r="G49"/>
      <c r="H49"/>
      <c r="I49"/>
      <c r="J49"/>
      <c r="K49"/>
      <c r="L49"/>
      <c r="M49"/>
      <c r="N49"/>
    </row>
    <row r="50" spans="1:14">
      <c r="A50"/>
      <c r="B50"/>
      <c r="C50"/>
      <c r="D50"/>
      <c r="E50"/>
      <c r="F50"/>
      <c r="G50"/>
      <c r="H50"/>
      <c r="I50"/>
      <c r="J50"/>
      <c r="K50"/>
      <c r="L50"/>
      <c r="M50"/>
      <c r="N50"/>
    </row>
    <row r="51" spans="1:14">
      <c r="A51"/>
      <c r="B51"/>
      <c r="C51"/>
      <c r="D51"/>
      <c r="E51"/>
      <c r="F51"/>
      <c r="G51"/>
      <c r="H51"/>
      <c r="I51"/>
      <c r="J51"/>
      <c r="K51"/>
      <c r="L51"/>
      <c r="M51"/>
      <c r="N51"/>
    </row>
    <row r="52" spans="1:14">
      <c r="A52"/>
      <c r="B52"/>
      <c r="C52"/>
      <c r="D52"/>
      <c r="E52"/>
      <c r="F52"/>
      <c r="G52"/>
      <c r="H52"/>
      <c r="I52"/>
      <c r="J52"/>
      <c r="K52"/>
      <c r="L52"/>
      <c r="M52"/>
      <c r="N52"/>
    </row>
    <row r="53" spans="1:14">
      <c r="A53"/>
      <c r="B53"/>
      <c r="C53"/>
      <c r="D53"/>
      <c r="E53"/>
      <c r="F53"/>
      <c r="G53"/>
      <c r="H53"/>
      <c r="I53"/>
      <c r="J53"/>
      <c r="K53"/>
      <c r="L53"/>
      <c r="M53"/>
      <c r="N53"/>
    </row>
    <row r="54" spans="1:14">
      <c r="A54"/>
      <c r="B54"/>
      <c r="C54"/>
      <c r="D54"/>
      <c r="E54"/>
      <c r="F54"/>
      <c r="G54"/>
      <c r="H54"/>
      <c r="I54"/>
      <c r="J54"/>
      <c r="K54"/>
      <c r="L54"/>
      <c r="M54"/>
      <c r="N54"/>
    </row>
    <row r="55" spans="1:14">
      <c r="A55"/>
      <c r="B55"/>
      <c r="C55"/>
      <c r="D55"/>
      <c r="E55"/>
      <c r="F55"/>
      <c r="G55"/>
      <c r="H55"/>
      <c r="I55"/>
      <c r="J55"/>
      <c r="K55"/>
      <c r="L55"/>
      <c r="M55"/>
      <c r="N55"/>
    </row>
    <row r="56" spans="1:14">
      <c r="A56"/>
      <c r="B56"/>
      <c r="C56"/>
      <c r="D56"/>
      <c r="E56"/>
      <c r="F56"/>
      <c r="G56"/>
      <c r="H56"/>
      <c r="I56"/>
      <c r="J56"/>
      <c r="K56"/>
      <c r="L56"/>
      <c r="M56"/>
      <c r="N56"/>
    </row>
    <row r="57" spans="1:14">
      <c r="A57"/>
      <c r="B57"/>
      <c r="C57"/>
      <c r="D57"/>
      <c r="E57"/>
      <c r="F57"/>
      <c r="G57"/>
      <c r="H57"/>
      <c r="I57"/>
      <c r="J57"/>
      <c r="K57"/>
      <c r="L57"/>
      <c r="M57"/>
      <c r="N57"/>
    </row>
    <row r="58" spans="1:14">
      <c r="A58"/>
      <c r="B58"/>
      <c r="C58"/>
      <c r="D58"/>
      <c r="E58"/>
      <c r="F58"/>
      <c r="G58"/>
      <c r="H58"/>
      <c r="I58"/>
      <c r="J58"/>
      <c r="K58"/>
      <c r="L58"/>
      <c r="M58"/>
      <c r="N58"/>
    </row>
    <row r="59" spans="1:14">
      <c r="A59"/>
      <c r="B59"/>
      <c r="C59"/>
      <c r="D59"/>
      <c r="E59"/>
      <c r="F59"/>
      <c r="G59"/>
      <c r="H59"/>
      <c r="I59"/>
      <c r="J59"/>
      <c r="K59"/>
      <c r="L59"/>
      <c r="M59"/>
      <c r="N59"/>
    </row>
    <row r="60" spans="1:14">
      <c r="A60"/>
      <c r="B60"/>
      <c r="C60"/>
      <c r="D60"/>
      <c r="E60"/>
      <c r="F60"/>
      <c r="G60"/>
      <c r="H60"/>
      <c r="I60"/>
      <c r="J60"/>
      <c r="K60"/>
      <c r="L60"/>
      <c r="M60"/>
      <c r="N60"/>
    </row>
    <row r="61" spans="1:14">
      <c r="A61"/>
      <c r="B61"/>
      <c r="C61"/>
      <c r="D61"/>
      <c r="E61"/>
      <c r="F61"/>
      <c r="G61"/>
      <c r="H61"/>
      <c r="I61"/>
      <c r="J61"/>
      <c r="K61"/>
      <c r="L61"/>
      <c r="M61"/>
      <c r="N61"/>
    </row>
    <row r="62" spans="1:14">
      <c r="A62"/>
      <c r="B62"/>
      <c r="C62"/>
      <c r="D62"/>
      <c r="E62"/>
      <c r="F62"/>
      <c r="G62"/>
      <c r="H62"/>
      <c r="I62"/>
      <c r="J62"/>
      <c r="K62"/>
      <c r="L62"/>
      <c r="M62"/>
      <c r="N62"/>
    </row>
    <row r="63" spans="1:14">
      <c r="A63"/>
      <c r="B63"/>
      <c r="C63"/>
      <c r="D63"/>
      <c r="E63"/>
      <c r="F63"/>
      <c r="G63"/>
      <c r="H63"/>
      <c r="I63"/>
      <c r="J63"/>
      <c r="K63"/>
      <c r="L63"/>
      <c r="M63"/>
      <c r="N63"/>
    </row>
    <row r="64" spans="1:14">
      <c r="A64"/>
      <c r="B64"/>
      <c r="C64"/>
      <c r="D64"/>
      <c r="E64"/>
      <c r="F64"/>
      <c r="G64"/>
      <c r="H64"/>
      <c r="I64"/>
      <c r="J64"/>
      <c r="K64"/>
      <c r="L64"/>
      <c r="M64"/>
      <c r="N64"/>
    </row>
    <row r="65" spans="1:14">
      <c r="A65"/>
      <c r="B65"/>
      <c r="C65"/>
      <c r="D65"/>
      <c r="E65"/>
      <c r="F65"/>
      <c r="G65"/>
      <c r="H65"/>
      <c r="I65"/>
      <c r="J65"/>
      <c r="K65"/>
      <c r="L65"/>
      <c r="M65"/>
      <c r="N65"/>
    </row>
    <row r="66" spans="1:14">
      <c r="A66"/>
      <c r="B66"/>
      <c r="C66"/>
      <c r="D66"/>
      <c r="E66"/>
      <c r="F66"/>
      <c r="G66"/>
      <c r="H66"/>
      <c r="I66"/>
      <c r="J66"/>
      <c r="K66"/>
      <c r="L66"/>
      <c r="M66"/>
      <c r="N66"/>
    </row>
    <row r="67" spans="1:14">
      <c r="A67"/>
      <c r="B67"/>
      <c r="C67"/>
      <c r="D67"/>
      <c r="E67"/>
      <c r="F67"/>
      <c r="G67"/>
      <c r="H67"/>
      <c r="I67"/>
      <c r="J67"/>
      <c r="K67"/>
      <c r="L67"/>
      <c r="M67"/>
      <c r="N67"/>
    </row>
    <row r="68" spans="1:14">
      <c r="A68"/>
      <c r="B68"/>
      <c r="C68"/>
      <c r="D68"/>
      <c r="E68"/>
      <c r="F68"/>
      <c r="G68"/>
      <c r="H68"/>
      <c r="I68"/>
      <c r="J68"/>
      <c r="K68"/>
      <c r="L68"/>
      <c r="M68"/>
      <c r="N68"/>
    </row>
    <row r="69" spans="1:14">
      <c r="A69"/>
      <c r="B69"/>
      <c r="C69"/>
      <c r="D69"/>
      <c r="E69"/>
      <c r="F69"/>
      <c r="G69"/>
      <c r="H69"/>
      <c r="I69"/>
      <c r="J69"/>
      <c r="K69"/>
      <c r="L69"/>
      <c r="M69"/>
      <c r="N69"/>
    </row>
    <row r="70" spans="1:14">
      <c r="A70"/>
      <c r="B70"/>
      <c r="C70"/>
      <c r="D70"/>
      <c r="E70"/>
      <c r="F70"/>
      <c r="G70"/>
      <c r="H70"/>
      <c r="I70"/>
      <c r="J70"/>
      <c r="K70"/>
      <c r="L70"/>
      <c r="M70"/>
      <c r="N70"/>
    </row>
    <row r="71" spans="1:14">
      <c r="A71"/>
      <c r="B71"/>
      <c r="C71"/>
      <c r="D71"/>
      <c r="E71"/>
      <c r="F71"/>
      <c r="G71"/>
      <c r="H71"/>
      <c r="I71"/>
      <c r="J71"/>
      <c r="K71"/>
      <c r="L71"/>
      <c r="M71"/>
      <c r="N71"/>
    </row>
    <row r="72" spans="1:14">
      <c r="A72"/>
      <c r="B72"/>
      <c r="C72"/>
      <c r="D72"/>
      <c r="E72"/>
      <c r="F72"/>
      <c r="G72"/>
      <c r="H72"/>
      <c r="I72"/>
      <c r="J72"/>
      <c r="K72"/>
      <c r="L72"/>
      <c r="M72"/>
      <c r="N72"/>
    </row>
    <row r="73" spans="1:14">
      <c r="A73"/>
      <c r="B73"/>
      <c r="C73"/>
      <c r="D73"/>
      <c r="E73"/>
      <c r="F73"/>
      <c r="G73"/>
      <c r="H73"/>
      <c r="I73"/>
      <c r="J73"/>
      <c r="K73"/>
      <c r="L73"/>
      <c r="M73"/>
      <c r="N73"/>
    </row>
    <row r="74" spans="1:14">
      <c r="A74"/>
      <c r="B74"/>
      <c r="C74"/>
      <c r="D74"/>
      <c r="E74"/>
      <c r="F74"/>
      <c r="G74"/>
      <c r="H74"/>
      <c r="I74"/>
      <c r="J74"/>
      <c r="K74"/>
      <c r="L74"/>
      <c r="M74"/>
      <c r="N74"/>
    </row>
    <row r="75" spans="1:14">
      <c r="A75"/>
      <c r="B75"/>
      <c r="C75"/>
      <c r="D75"/>
      <c r="E75"/>
      <c r="F75"/>
      <c r="G75"/>
      <c r="H75"/>
      <c r="I75"/>
      <c r="J75"/>
      <c r="K75"/>
      <c r="L75"/>
      <c r="M75"/>
      <c r="N75"/>
    </row>
    <row r="76" spans="1:14">
      <c r="A76"/>
      <c r="B76"/>
      <c r="C76"/>
      <c r="D76"/>
      <c r="E76"/>
      <c r="F76"/>
      <c r="G76"/>
      <c r="H76"/>
      <c r="I76"/>
      <c r="J76"/>
      <c r="K76"/>
      <c r="L76"/>
      <c r="M76"/>
      <c r="N76"/>
    </row>
    <row r="77" spans="1:14">
      <c r="A77"/>
      <c r="B77"/>
      <c r="C77"/>
      <c r="D77"/>
      <c r="E77"/>
      <c r="F77"/>
      <c r="G77"/>
      <c r="H77"/>
      <c r="I77"/>
      <c r="J77"/>
      <c r="K77"/>
      <c r="L77"/>
      <c r="M77"/>
      <c r="N77"/>
    </row>
    <row r="78" spans="1:14">
      <c r="A78"/>
      <c r="B78"/>
      <c r="C78"/>
      <c r="D78"/>
      <c r="E78"/>
      <c r="F78"/>
      <c r="G78"/>
      <c r="H78"/>
      <c r="I78"/>
      <c r="J78"/>
      <c r="K78"/>
      <c r="L78"/>
      <c r="M78"/>
      <c r="N78"/>
    </row>
    <row r="79" spans="1:14">
      <c r="A79"/>
      <c r="B79"/>
      <c r="C79"/>
      <c r="D79"/>
      <c r="E79"/>
      <c r="F79"/>
      <c r="G79"/>
      <c r="H79"/>
      <c r="I79"/>
      <c r="J79"/>
      <c r="K79"/>
      <c r="L79"/>
      <c r="M79"/>
      <c r="N79"/>
    </row>
    <row r="80" spans="1:14">
      <c r="A80"/>
      <c r="B80"/>
      <c r="C80"/>
      <c r="D80"/>
      <c r="E80"/>
      <c r="F80"/>
      <c r="G80"/>
      <c r="H80"/>
      <c r="I80"/>
      <c r="J80"/>
      <c r="K80"/>
      <c r="L80"/>
      <c r="M80"/>
      <c r="N80"/>
    </row>
    <row r="81" spans="1:14">
      <c r="A81"/>
      <c r="B81"/>
      <c r="C81"/>
      <c r="D81"/>
      <c r="E81"/>
      <c r="F81"/>
      <c r="G81"/>
      <c r="H81"/>
      <c r="I81"/>
      <c r="J81"/>
      <c r="K81"/>
      <c r="L81"/>
      <c r="M81"/>
      <c r="N81"/>
    </row>
    <row r="82" spans="1:14">
      <c r="A82"/>
      <c r="B82"/>
      <c r="C82"/>
      <c r="D82"/>
      <c r="E82"/>
      <c r="F82"/>
      <c r="G82"/>
      <c r="H82"/>
      <c r="I82"/>
      <c r="J82"/>
      <c r="K82"/>
      <c r="L82"/>
      <c r="M82"/>
      <c r="N82"/>
    </row>
    <row r="83" spans="1:14">
      <c r="A83"/>
      <c r="B83"/>
      <c r="C83"/>
      <c r="D83"/>
      <c r="E83"/>
      <c r="F83"/>
      <c r="G83"/>
      <c r="H83"/>
      <c r="I83"/>
      <c r="J83"/>
      <c r="K83"/>
      <c r="L83"/>
      <c r="M83"/>
      <c r="N83"/>
    </row>
    <row r="84" spans="1:14">
      <c r="A84"/>
      <c r="B84"/>
      <c r="C84"/>
      <c r="D84"/>
      <c r="E84"/>
      <c r="F84"/>
      <c r="G84"/>
      <c r="H84"/>
      <c r="I84"/>
      <c r="J84"/>
      <c r="K84"/>
      <c r="L84"/>
      <c r="M84"/>
      <c r="N84"/>
    </row>
    <row r="85" spans="1:14">
      <c r="A85"/>
      <c r="B85"/>
      <c r="C85"/>
      <c r="D85"/>
      <c r="E85"/>
      <c r="F85"/>
      <c r="G85"/>
      <c r="H85"/>
      <c r="I85"/>
      <c r="J85"/>
      <c r="K85"/>
      <c r="L85"/>
      <c r="M85"/>
      <c r="N85"/>
    </row>
  </sheetData>
  <mergeCells count="39">
    <mergeCell ref="B2:O2"/>
    <mergeCell ref="C3:D3"/>
    <mergeCell ref="E3:F3"/>
    <mergeCell ref="G3:H3"/>
    <mergeCell ref="I3:J3"/>
    <mergeCell ref="K3:L3"/>
    <mergeCell ref="M3:N3"/>
    <mergeCell ref="M6:N6"/>
    <mergeCell ref="B8:O8"/>
    <mergeCell ref="C9:D9"/>
    <mergeCell ref="E9:F9"/>
    <mergeCell ref="G9:H9"/>
    <mergeCell ref="I9:J9"/>
    <mergeCell ref="K9:L9"/>
    <mergeCell ref="M9:N9"/>
    <mergeCell ref="C6:D6"/>
    <mergeCell ref="E6:F6"/>
    <mergeCell ref="G6:H6"/>
    <mergeCell ref="I6:J6"/>
    <mergeCell ref="K6:L6"/>
    <mergeCell ref="M12:N12"/>
    <mergeCell ref="B14:O14"/>
    <mergeCell ref="C15:D15"/>
    <mergeCell ref="E15:F15"/>
    <mergeCell ref="G15:H15"/>
    <mergeCell ref="I15:J15"/>
    <mergeCell ref="K15:L15"/>
    <mergeCell ref="M15:N15"/>
    <mergeCell ref="C12:D12"/>
    <mergeCell ref="E12:F12"/>
    <mergeCell ref="G12:H12"/>
    <mergeCell ref="I12:J12"/>
    <mergeCell ref="K12:L12"/>
    <mergeCell ref="M18:N18"/>
    <mergeCell ref="C18:D18"/>
    <mergeCell ref="E18:F18"/>
    <mergeCell ref="G18:H18"/>
    <mergeCell ref="I18:J18"/>
    <mergeCell ref="K18:L18"/>
  </mergeCells>
  <pageMargins left="0.7" right="0.7" top="0.75" bottom="0.75" header="0.3" footer="0.3"/>
  <pageSetup orientation="portrait"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838E9E564775014CAA0EA3FECB11FE6C" ma:contentTypeVersion="19" ma:contentTypeDescription="" ma:contentTypeScope="" ma:versionID="430919a0790dc34340800aa98d410fe7">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275ef9dcc7ead6001da0d7ec3e70ce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015f1b76-b32e-440f-80a7-f0ca4d8a872c" ContentTypeId="0x0101006E56B4D1795A2E4DB2F0B01679ED314A" PreviousValue="tr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Workpapers</DocumentSetType>
    <Visibility xmlns="dc463f71-b30c-4ab2-9473-d307f9d35888">Full Visibility</Visibility>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Pending</CaseStatus>
    <OpenedDate xmlns="dc463f71-b30c-4ab2-9473-d307f9d35888">2025-10-01T07:00:00+00:00</OpenedDate>
    <SignificantOrder xmlns="dc463f71-b30c-4ab2-9473-d307f9d35888">false</SignificantOrder>
    <Date1 xmlns="dc463f71-b30c-4ab2-9473-d307f9d35888">2025-10-01T07:00:00+00:00</Date1>
    <IsDocumentOrder xmlns="dc463f71-b30c-4ab2-9473-d307f9d35888">false</IsDocumentOrder>
    <IsHighlyConfidential xmlns="dc463f71-b30c-4ab2-9473-d307f9d35888">false</IsHighlyConfidential>
    <CaseCompanyNames xmlns="dc463f71-b30c-4ab2-9473-d307f9d35888">Puget Sound Energy</CaseCompanyNames>
    <Nickname xmlns="http://schemas.microsoft.com/sharepoint/v3" xsi:nil="true"/>
    <DocketNumber xmlns="dc463f71-b30c-4ab2-9473-d307f9d35888">250747</DocketNumber>
    <DelegatedOrder xmlns="dc463f71-b30c-4ab2-9473-d307f9d35888">false</DelegatedOrder>
  </documentManagement>
</p:properties>
</file>

<file path=customXml/itemProps1.xml><?xml version="1.0" encoding="utf-8"?>
<ds:datastoreItem xmlns:ds="http://schemas.openxmlformats.org/officeDocument/2006/customXml" ds:itemID="{14BDFD22-AB3E-49EC-8235-B7AF7BCA7E4E}"/>
</file>

<file path=customXml/itemProps2.xml><?xml version="1.0" encoding="utf-8"?>
<ds:datastoreItem xmlns:ds="http://schemas.openxmlformats.org/officeDocument/2006/customXml" ds:itemID="{39686D6A-6CCB-47C7-B635-6452DCE81D73}"/>
</file>

<file path=customXml/itemProps3.xml><?xml version="1.0" encoding="utf-8"?>
<ds:datastoreItem xmlns:ds="http://schemas.openxmlformats.org/officeDocument/2006/customXml" ds:itemID="{6B028B31-B898-4233-AB43-8F1A9BEB05C4}"/>
</file>

<file path=customXml/itemProps4.xml><?xml version="1.0" encoding="utf-8"?>
<ds:datastoreItem xmlns:ds="http://schemas.openxmlformats.org/officeDocument/2006/customXml" ds:itemID="{F928EA7C-836F-42F0-8931-EFF46277E7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Lead</vt:lpstr>
      <vt:lpstr>Power Cost Bridge to A-1</vt:lpstr>
      <vt:lpstr>PSE-WP-BDM updated</vt:lpstr>
      <vt:lpstr>Return on PPAs</vt:lpstr>
      <vt:lpstr>2026 DR PPAs</vt:lpstr>
      <vt:lpstr>2026 DER PPAs</vt:lpstr>
      <vt:lpstr>2026 Other PPAs</vt:lpstr>
      <vt:lpstr>2024GRC==&gt;</vt:lpstr>
      <vt:lpstr>557 DR PPAs</vt:lpstr>
      <vt:lpstr>Power cost summary</vt:lpstr>
      <vt:lpstr>MAC-3 Prod O&amp;M Summary</vt:lpstr>
      <vt:lpstr>TY 557</vt:lpstr>
      <vt:lpstr>B&amp;T 557 Forecast</vt:lpstr>
      <vt:lpstr>B&amp;T O&amp;M</vt:lpstr>
      <vt:lpstr>Centralia Equity Kicker</vt:lpstr>
      <vt:lpstr>Transmission Revenue</vt:lpstr>
      <vt:lpstr>TY Orders</vt:lpstr>
      <vt:lpstr>Restating Section=&gt;</vt:lpstr>
      <vt:lpstr>Summary normalization</vt:lpstr>
      <vt:lpstr>EA Database</vt:lpstr>
      <vt:lpstr>Prices</vt:lpstr>
      <vt:lpstr>Load</vt:lpstr>
      <vt:lpstr>Normal vs actual load</vt:lpstr>
      <vt:lpstr>Hydro</vt:lpstr>
      <vt:lpstr>Normal Mid-C hydro</vt:lpstr>
      <vt:lpstr>Normal PSE hydro</vt:lpstr>
      <vt:lpstr>Wind</vt:lpstr>
      <vt:lpstr>Normal wind</vt:lpstr>
      <vt:lpstr>Wind integration</vt:lpstr>
      <vt:lpstr>PCA deferral Revised for GRC</vt:lpstr>
      <vt:lpstr>Schedule_B 2022</vt:lpstr>
      <vt:lpstr>Schedule_B 2023</vt:lpstr>
    </vt:vector>
  </TitlesOfParts>
  <Company>Puget Sound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Puget Sound Energy</dc:creator>
  <cp:lastModifiedBy>DiMasso, James</cp:lastModifiedBy>
  <cp:lastPrinted>2019-06-12T16:07:31Z</cp:lastPrinted>
  <dcterms:created xsi:type="dcterms:W3CDTF">2017-08-15T16:09:44Z</dcterms:created>
  <dcterms:modified xsi:type="dcterms:W3CDTF">2025-10-01T19:17:19Z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689cc04-6351-41d8-9f1d-a834e5351c1d_Enabled">
    <vt:lpwstr>true</vt:lpwstr>
  </property>
  <property fmtid="{D5CDD505-2E9C-101B-9397-08002B2CF9AE}" pid="3" name="MSIP_Label_b689cc04-6351-41d8-9f1d-a834e5351c1d_SetDate">
    <vt:lpwstr>2025-05-09T19:10:52Z</vt:lpwstr>
  </property>
  <property fmtid="{D5CDD505-2E9C-101B-9397-08002B2CF9AE}" pid="4" name="MSIP_Label_b689cc04-6351-41d8-9f1d-a834e5351c1d_Method">
    <vt:lpwstr>Standard</vt:lpwstr>
  </property>
  <property fmtid="{D5CDD505-2E9C-101B-9397-08002B2CF9AE}" pid="5" name="MSIP_Label_b689cc04-6351-41d8-9f1d-a834e5351c1d_Name">
    <vt:lpwstr>Internal Use Only</vt:lpwstr>
  </property>
  <property fmtid="{D5CDD505-2E9C-101B-9397-08002B2CF9AE}" pid="6" name="MSIP_Label_b689cc04-6351-41d8-9f1d-a834e5351c1d_SiteId">
    <vt:lpwstr>58e8b525-6212-4087-a0d0-fa755583444b</vt:lpwstr>
  </property>
  <property fmtid="{D5CDD505-2E9C-101B-9397-08002B2CF9AE}" pid="7" name="MSIP_Label_b689cc04-6351-41d8-9f1d-a834e5351c1d_ActionId">
    <vt:lpwstr>06207adf-2272-489f-a90c-43c90ef85e37</vt:lpwstr>
  </property>
  <property fmtid="{D5CDD505-2E9C-101B-9397-08002B2CF9AE}" pid="8" name="MSIP_Label_b689cc04-6351-41d8-9f1d-a834e5351c1d_ContentBits">
    <vt:lpwstr>0</vt:lpwstr>
  </property>
  <property fmtid="{D5CDD505-2E9C-101B-9397-08002B2CF9AE}" pid="9" name="MSIP_Label_b689cc04-6351-41d8-9f1d-a834e5351c1d_Tag">
    <vt:lpwstr>10, 3, 0, 1</vt:lpwstr>
  </property>
  <property fmtid="{D5CDD505-2E9C-101B-9397-08002B2CF9AE}" pid="10" name="CustomUiType">
    <vt:lpwstr>2</vt:lpwstr>
  </property>
  <property fmtid="{D5CDD505-2E9C-101B-9397-08002B2CF9AE}" pid="11" name="ContentTypeId">
    <vt:lpwstr>0x0101006E56B4D1795A2E4DB2F0B01679ED314A00838E9E564775014CAA0EA3FECB11FE6C</vt:lpwstr>
  </property>
  <property fmtid="{D5CDD505-2E9C-101B-9397-08002B2CF9AE}" pid="12" name="_docset_NoMedatataSyncRequired">
    <vt:lpwstr>False</vt:lpwstr>
  </property>
</Properties>
</file>