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1840" windowHeight="12528"/>
  </bookViews>
  <sheets>
    <sheet name="Lead E" sheetId="6" r:id="rId1"/>
    <sheet name="Lead G" sheetId="7" r:id="rId2"/>
    <sheet name="Main wp" sheetId="1" r:id="rId3"/>
    <sheet name="CE Allocation" sheetId="9" r:id="rId4"/>
    <sheet name="Utility-Non-utility" sheetId="4" r:id="rId5"/>
    <sheet name="3.04 &amp; 4.04 Lead" sheetId="13" r:id="rId6"/>
  </sheets>
  <externalReferences>
    <externalReference r:id="rId7"/>
    <externalReference r:id="rId8"/>
  </externalReferences>
  <definedNames>
    <definedName name="__123Graph_D" localSheetId="5" hidden="1">#REF!</definedName>
    <definedName name="__123Graph_D" hidden="1">#REF!</definedName>
    <definedName name="__123Graph_ECURRENT" localSheetId="5" hidden="1">[1]ConsolidatingPL!#REF!</definedName>
    <definedName name="__123Graph_ECURRENT" localSheetId="0" hidden="1">[1]ConsolidatingPL!#REF!</definedName>
    <definedName name="__123Graph_ECURRENT" localSheetId="1" hidden="1">[1]ConsolidatingPL!#REF!</definedName>
    <definedName name="__123Graph_ECURRENT" hidden="1">[1]ConsolidatingPL!#REF!</definedName>
    <definedName name="_Fill" localSheetId="5" hidden="1">#REF!</definedName>
    <definedName name="_Fill" localSheetId="0" hidden="1">#REF!</definedName>
    <definedName name="_Fill" localSheetId="1" hidden="1">#REF!</definedName>
    <definedName name="_Fill" hidden="1">#REF!</definedName>
    <definedName name="_Key1" localSheetId="5" hidden="1">#REF!</definedName>
    <definedName name="_Key1" hidden="1">#REF!</definedName>
    <definedName name="_Key2" localSheetId="5" hidden="1">#REF!</definedName>
    <definedName name="_Key2" hidden="1">#REF!</definedName>
    <definedName name="_Order1" hidden="1">255</definedName>
    <definedName name="_Order2" hidden="1">255</definedName>
    <definedName name="_Sort" localSheetId="5" hidden="1">#REF!</definedName>
    <definedName name="_Sort" hidden="1">#REF!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5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5" hidden="1">{#N/A,#N/A,FALSE,"Coversheet";#N/A,#N/A,FALSE,"QA"}</definedName>
    <definedName name="DELETE01" hidden="1">{#N/A,#N/A,FALSE,"Coversheet";#N/A,#N/A,FALSE,"QA"}</definedName>
    <definedName name="DELETE02" localSheetId="5" hidden="1">{#N/A,#N/A,FALSE,"Schedule F";#N/A,#N/A,FALSE,"Schedule G"}</definedName>
    <definedName name="DELETE02" hidden="1">{#N/A,#N/A,FALSE,"Schedule F";#N/A,#N/A,FALSE,"Schedule G"}</definedName>
    <definedName name="Delete06" localSheetId="5" hidden="1">{#N/A,#N/A,FALSE,"Coversheet";#N/A,#N/A,FALSE,"QA"}</definedName>
    <definedName name="Delete06" hidden="1">{#N/A,#N/A,FALSE,"Coversheet";#N/A,#N/A,FALSE,"QA"}</definedName>
    <definedName name="Delete09" localSheetId="5" hidden="1">{#N/A,#N/A,FALSE,"Coversheet";#N/A,#N/A,FALSE,"QA"}</definedName>
    <definedName name="Delete09" hidden="1">{#N/A,#N/A,FALSE,"Coversheet";#N/A,#N/A,FALSE,"QA"}</definedName>
    <definedName name="Delete1" localSheetId="5" hidden="1">{#N/A,#N/A,FALSE,"Coversheet";#N/A,#N/A,FALSE,"QA"}</definedName>
    <definedName name="Delete1" hidden="1">{#N/A,#N/A,FALSE,"Coversheet";#N/A,#N/A,FALSE,"QA"}</definedName>
    <definedName name="Delete10" localSheetId="5" hidden="1">{#N/A,#N/A,FALSE,"Schedule F";#N/A,#N/A,FALSE,"Schedule G"}</definedName>
    <definedName name="Delete10" hidden="1">{#N/A,#N/A,FALSE,"Schedule F";#N/A,#N/A,FALSE,"Schedule G"}</definedName>
    <definedName name="Delete21" localSheetId="5" hidden="1">{#N/A,#N/A,FALSE,"Coversheet";#N/A,#N/A,FALSE,"QA"}</definedName>
    <definedName name="Delete21" hidden="1">{#N/A,#N/A,FALSE,"Coversheet";#N/A,#N/A,FALSE,"QA"}</definedName>
    <definedName name="DFIT" localSheetId="5" hidden="1">{#N/A,#N/A,FALSE,"Coversheet";#N/A,#N/A,FALSE,"QA"}</definedName>
    <definedName name="DFIT" hidden="1">{#N/A,#N/A,FALSE,"Coversheet";#N/A,#N/A,FALSE,"QA"}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SAPBEXhrIndnt" hidden="1">"Wide"</definedName>
    <definedName name="SAPsysID" hidden="1">"708C5W7SBKP804JT78WJ0JNKI"</definedName>
    <definedName name="SAPwbID" hidden="1">"ARS"</definedName>
    <definedName name="Transfer" localSheetId="5" hidden="1">#REF!</definedName>
    <definedName name="Transfer" hidden="1">#REF!</definedName>
    <definedName name="Transfers" localSheetId="5" hidden="1">#REF!</definedName>
    <definedName name="Transfers" hidden="1">#REF!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5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5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5" hidden="1">{#N/A,#N/A,FALSE,"Coversheet";#N/A,#N/A,FALSE,"QA"}</definedName>
    <definedName name="wrn.Incentive._.Overhead." hidden="1">{#N/A,#N/A,FALSE,"Coversheet";#N/A,#N/A,FALSE,"QA"}</definedName>
    <definedName name="wrn.limit_reports." localSheetId="5" hidden="1">{#N/A,#N/A,FALSE,"Schedule F";#N/A,#N/A,FALSE,"Schedule G"}</definedName>
    <definedName name="wrn.limit_reports." hidden="1">{#N/A,#N/A,FALSE,"Schedule F";#N/A,#N/A,FALSE,"Schedule G"}</definedName>
    <definedName name="wrn.MARGIN_WO_QTR." localSheetId="5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5" hidden="1">{#N/A,#N/A,FALSE,"2002 Small Tool OH";#N/A,#N/A,FALSE,"QA"}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z.Version.Number" hidden="1">"1.00"</definedName>
    <definedName name="z.Version.Sub" hidden="1">"d"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F28" i="13" l="1"/>
  <c r="E28" i="13"/>
  <c r="F17" i="13"/>
  <c r="F15" i="13"/>
  <c r="E17" i="13"/>
  <c r="E16" i="13"/>
  <c r="E15" i="13"/>
  <c r="F11" i="13"/>
  <c r="E11" i="13"/>
  <c r="F8" i="13"/>
  <c r="E8" i="13"/>
  <c r="A6" i="1"/>
  <c r="A5" i="1"/>
  <c r="F38" i="13"/>
  <c r="E38" i="13"/>
  <c r="F25" i="13"/>
  <c r="E25" i="13"/>
  <c r="M2" i="1"/>
  <c r="F39" i="13" l="1"/>
  <c r="G16" i="13"/>
  <c r="D11" i="13"/>
  <c r="D15" i="13" s="1"/>
  <c r="D16" i="13" s="1"/>
  <c r="D17" i="13" s="1"/>
  <c r="D22" i="13" s="1"/>
  <c r="D25" i="13" s="1"/>
  <c r="D28" i="13" s="1"/>
  <c r="D31" i="13" s="1"/>
  <c r="D38" i="13" s="1"/>
  <c r="F22" i="13"/>
  <c r="F18" i="13" l="1"/>
  <c r="G11" i="13"/>
  <c r="F12" i="13" s="1"/>
  <c r="E18" i="13"/>
  <c r="G15" i="13"/>
  <c r="G8" i="13"/>
  <c r="F9" i="13" s="1"/>
  <c r="E22" i="13"/>
  <c r="G25" i="13"/>
  <c r="G17" i="13"/>
  <c r="G28" i="13"/>
  <c r="E29" i="13" s="1"/>
  <c r="E39" i="13"/>
  <c r="G38" i="13"/>
  <c r="G18" i="13" l="1"/>
  <c r="F19" i="13" s="1"/>
  <c r="E12" i="13"/>
  <c r="G12" i="13" s="1"/>
  <c r="E9" i="13"/>
  <c r="G9" i="13" s="1"/>
  <c r="F29" i="13"/>
  <c r="G29" i="13" s="1"/>
  <c r="G39" i="13"/>
  <c r="E26" i="13"/>
  <c r="G22" i="13"/>
  <c r="E23" i="13" s="1"/>
  <c r="F26" i="13"/>
  <c r="E19" i="13" l="1"/>
  <c r="G26" i="13"/>
  <c r="F40" i="13"/>
  <c r="G19" i="13"/>
  <c r="F23" i="13"/>
  <c r="E40" i="13"/>
  <c r="G23" i="13" l="1"/>
  <c r="G40" i="13"/>
  <c r="F5" i="9" l="1"/>
  <c r="H5" i="9" s="1"/>
  <c r="H6" i="9" s="1"/>
  <c r="G6" i="9" l="1"/>
  <c r="B34" i="1" s="1"/>
  <c r="D6" i="9"/>
  <c r="E6" i="9"/>
  <c r="F6" i="9" l="1"/>
  <c r="B33" i="1" s="1"/>
  <c r="A13" i="7" l="1"/>
  <c r="A14" i="7" s="1"/>
  <c r="A15" i="7" s="1"/>
  <c r="A16" i="7" s="1"/>
  <c r="A17" i="7" s="1"/>
  <c r="A18" i="7" s="1"/>
  <c r="A19" i="7" s="1"/>
  <c r="A20" i="7" s="1"/>
  <c r="A7" i="7"/>
  <c r="A14" i="6"/>
  <c r="A15" i="6" s="1"/>
  <c r="A16" i="6" s="1"/>
  <c r="A17" i="6" s="1"/>
  <c r="A18" i="6" s="1"/>
  <c r="A19" i="6" s="1"/>
  <c r="A20" i="6" s="1"/>
  <c r="A13" i="6"/>
  <c r="A6" i="6"/>
  <c r="K18" i="4" l="1"/>
  <c r="I18" i="4"/>
  <c r="G18" i="4"/>
  <c r="H18" i="4"/>
  <c r="N14" i="4"/>
  <c r="L18" i="4"/>
  <c r="N12" i="4"/>
  <c r="J18" i="4"/>
  <c r="F18" i="4"/>
  <c r="N18" i="4" s="1"/>
  <c r="B35" i="1"/>
  <c r="P16" i="4" l="1"/>
  <c r="P10" i="4"/>
  <c r="C34" i="1" s="1"/>
  <c r="D34" i="1" s="1"/>
  <c r="P12" i="4"/>
  <c r="P14" i="4"/>
  <c r="N8" i="4"/>
  <c r="P8" i="4" s="1"/>
  <c r="C33" i="1" s="1"/>
  <c r="C35" i="1" s="1"/>
  <c r="D33" i="1" l="1"/>
  <c r="D35" i="1" s="1"/>
  <c r="P18" i="4"/>
  <c r="J17" i="1" l="1"/>
  <c r="K17" i="1" s="1"/>
  <c r="L17" i="1" s="1"/>
  <c r="M17" i="1" s="1"/>
  <c r="I18" i="1"/>
  <c r="C17" i="1" l="1"/>
  <c r="D17" i="1" s="1"/>
  <c r="E17" i="1" s="1"/>
  <c r="F17" i="1" s="1"/>
  <c r="G17" i="1" s="1"/>
  <c r="H17" i="1" s="1"/>
  <c r="C16" i="1"/>
  <c r="D16" i="1" s="1"/>
  <c r="J16" i="1"/>
  <c r="B21" i="1"/>
  <c r="B26" i="1" s="1"/>
  <c r="B22" i="1"/>
  <c r="B27" i="1" s="1"/>
  <c r="C18" i="1" l="1"/>
  <c r="B18" i="1"/>
  <c r="C22" i="1"/>
  <c r="C21" i="1"/>
  <c r="B23" i="1"/>
  <c r="K16" i="1"/>
  <c r="J18" i="1"/>
  <c r="E16" i="1"/>
  <c r="D18" i="1"/>
  <c r="N17" i="1"/>
  <c r="L16" i="1" l="1"/>
  <c r="K18" i="1"/>
  <c r="C23" i="1"/>
  <c r="D21" i="1"/>
  <c r="C26" i="1"/>
  <c r="B28" i="1"/>
  <c r="D22" i="1"/>
  <c r="C27" i="1"/>
  <c r="E18" i="1"/>
  <c r="F16" i="1"/>
  <c r="E22" i="1" l="1"/>
  <c r="D27" i="1"/>
  <c r="E21" i="1"/>
  <c r="D26" i="1"/>
  <c r="D23" i="1"/>
  <c r="F18" i="1"/>
  <c r="G16" i="1"/>
  <c r="C28" i="1"/>
  <c r="M16" i="1"/>
  <c r="M18" i="1" s="1"/>
  <c r="L18" i="1"/>
  <c r="D28" i="1" l="1"/>
  <c r="F22" i="1"/>
  <c r="E27" i="1"/>
  <c r="H16" i="1"/>
  <c r="H18" i="1" s="1"/>
  <c r="G18" i="1"/>
  <c r="F21" i="1"/>
  <c r="E23" i="1"/>
  <c r="E26" i="1"/>
  <c r="N16" i="1" l="1"/>
  <c r="G21" i="1"/>
  <c r="F26" i="1"/>
  <c r="F23" i="1"/>
  <c r="G22" i="1"/>
  <c r="F27" i="1"/>
  <c r="E28" i="1"/>
  <c r="N18" i="1" l="1"/>
  <c r="N7" i="1"/>
  <c r="C5" i="1"/>
  <c r="C12" i="6" s="1"/>
  <c r="C6" i="1"/>
  <c r="C12" i="7" s="1"/>
  <c r="C14" i="7" s="1"/>
  <c r="F28" i="1"/>
  <c r="H21" i="1"/>
  <c r="G23" i="1"/>
  <c r="G26" i="1"/>
  <c r="H22" i="1"/>
  <c r="G27" i="1"/>
  <c r="N5" i="1" l="1"/>
  <c r="N6" i="1" s="1"/>
  <c r="C14" i="6"/>
  <c r="C7" i="1"/>
  <c r="I21" i="1"/>
  <c r="H26" i="1"/>
  <c r="H23" i="1"/>
  <c r="I22" i="1"/>
  <c r="H27" i="1"/>
  <c r="G28" i="1"/>
  <c r="H28" i="1" l="1"/>
  <c r="J22" i="1"/>
  <c r="I27" i="1"/>
  <c r="J21" i="1"/>
  <c r="I23" i="1"/>
  <c r="I26" i="1"/>
  <c r="I28" i="1" l="1"/>
  <c r="K22" i="1"/>
  <c r="J27" i="1"/>
  <c r="K21" i="1"/>
  <c r="J26" i="1"/>
  <c r="J23" i="1"/>
  <c r="J28" i="1" l="1"/>
  <c r="L22" i="1"/>
  <c r="K27" i="1"/>
  <c r="L21" i="1"/>
  <c r="K23" i="1"/>
  <c r="K26" i="1"/>
  <c r="M21" i="1" l="1"/>
  <c r="L26" i="1"/>
  <c r="L23" i="1"/>
  <c r="K28" i="1"/>
  <c r="M22" i="1"/>
  <c r="L27" i="1"/>
  <c r="L28" i="1" l="1"/>
  <c r="M27" i="1"/>
  <c r="N27" i="1" s="1"/>
  <c r="N22" i="1"/>
  <c r="M23" i="1"/>
  <c r="M26" i="1"/>
  <c r="N21" i="1"/>
  <c r="N23" i="1" l="1"/>
  <c r="M28" i="1"/>
  <c r="N26" i="1"/>
  <c r="E34" i="1" l="1"/>
  <c r="F34" i="1" s="1"/>
  <c r="O21" i="1"/>
  <c r="P21" i="1" s="1"/>
  <c r="O22" i="1"/>
  <c r="P22" i="1" s="1"/>
  <c r="N28" i="1"/>
  <c r="E33" i="1"/>
  <c r="O7" i="1" l="1"/>
  <c r="O5" i="1" s="1"/>
  <c r="O6" i="1" s="1"/>
  <c r="D6" i="1"/>
  <c r="D5" i="1"/>
  <c r="D12" i="6" s="1"/>
  <c r="O27" i="1"/>
  <c r="P27" i="1" s="1"/>
  <c r="Q22" i="1"/>
  <c r="F33" i="1"/>
  <c r="F35" i="1" s="1"/>
  <c r="E35" i="1"/>
  <c r="O23" i="1"/>
  <c r="Q21" i="1"/>
  <c r="E12" i="6" l="1"/>
  <c r="E14" i="6" s="1"/>
  <c r="E16" i="6" s="1"/>
  <c r="E18" i="6" s="1"/>
  <c r="E20" i="6" s="1"/>
  <c r="D14" i="6"/>
  <c r="E6" i="1"/>
  <c r="D12" i="7"/>
  <c r="D7" i="1"/>
  <c r="E5" i="1"/>
  <c r="O26" i="1"/>
  <c r="P23" i="1"/>
  <c r="D14" i="7" l="1"/>
  <c r="E12" i="7"/>
  <c r="E14" i="7" s="1"/>
  <c r="E16" i="7" s="1"/>
  <c r="E18" i="7" s="1"/>
  <c r="E20" i="7" s="1"/>
  <c r="E7" i="1"/>
  <c r="O28" i="1"/>
  <c r="P26" i="1"/>
  <c r="P28" i="1" l="1"/>
  <c r="R26" i="1"/>
  <c r="E31" i="13" l="1"/>
  <c r="F31" i="13" l="1"/>
  <c r="G31" i="13" s="1"/>
  <c r="F32" i="13" l="1"/>
  <c r="F34" i="13" s="1"/>
  <c r="F35" i="13" s="1"/>
  <c r="E32" i="13"/>
  <c r="G32" i="13" l="1"/>
  <c r="G34" i="13" s="1"/>
  <c r="G35" i="13" s="1"/>
  <c r="E34" i="13"/>
  <c r="E35" i="13" s="1"/>
</calcChain>
</file>

<file path=xl/sharedStrings.xml><?xml version="1.0" encoding="utf-8"?>
<sst xmlns="http://schemas.openxmlformats.org/spreadsheetml/2006/main" count="577" uniqueCount="106">
  <si>
    <t>Description</t>
  </si>
  <si>
    <t>12 ME</t>
  </si>
  <si>
    <t>TEST YEAR</t>
  </si>
  <si>
    <t>o&amp;m</t>
  </si>
  <si>
    <t>non-utility</t>
  </si>
  <si>
    <t>total invoice</t>
  </si>
  <si>
    <t>RESTATED</t>
  </si>
  <si>
    <t>ADJUSTMENT</t>
  </si>
  <si>
    <t>ADJUSTMENT FOR ANNUALIZING PREMIUMS (LOWER EXPENSE)</t>
  </si>
  <si>
    <t>ALLOCATION</t>
  </si>
  <si>
    <t>UTILITY</t>
  </si>
  <si>
    <t>NON-UTILITY</t>
  </si>
  <si>
    <t>TOTAL</t>
  </si>
  <si>
    <t>PUGET SOUND ENERGY</t>
  </si>
  <si>
    <t>DETAIL OF DIRECTOR COMPENSATION EXPENSE FOR 12 MONTHS ENDED SEPTEMBER 2016</t>
  </si>
  <si>
    <t>Order/Account</t>
  </si>
  <si>
    <t>Percentage</t>
  </si>
  <si>
    <t>Number</t>
  </si>
  <si>
    <t>Q4 2015</t>
  </si>
  <si>
    <t>Q1 2016</t>
  </si>
  <si>
    <t>Q2 2016</t>
  </si>
  <si>
    <t>Q3 2016</t>
  </si>
  <si>
    <t>Totals</t>
  </si>
  <si>
    <t>of Total</t>
  </si>
  <si>
    <t>Utility O&amp;M</t>
  </si>
  <si>
    <t>93020677</t>
  </si>
  <si>
    <t>Non-Utility</t>
  </si>
  <si>
    <t>Puget Energy</t>
  </si>
  <si>
    <t>Puget Holdings LLC</t>
  </si>
  <si>
    <t>Puget Itermediate</t>
  </si>
  <si>
    <t>Director Fee Expenses</t>
  </si>
  <si>
    <t>ck</t>
  </si>
  <si>
    <t>COVERED</t>
  </si>
  <si>
    <t>EMPLOYEES</t>
  </si>
  <si>
    <t>BOARD OF</t>
  </si>
  <si>
    <t>DIRECTORS</t>
  </si>
  <si>
    <t>EQUALLY</t>
  </si>
  <si>
    <t>WEIGHTED</t>
  </si>
  <si>
    <t>EXISTING</t>
  </si>
  <si>
    <t>AFTER</t>
  </si>
  <si>
    <t>RECALCULATED</t>
  </si>
  <si>
    <t>|</t>
  </si>
  <si>
    <t>V</t>
  </si>
  <si>
    <t>FOR RECALCULATED</t>
  </si>
  <si>
    <t>^</t>
  </si>
  <si>
    <t>TO ANNUALIZE</t>
  </si>
  <si>
    <t>PREMIUMS</t>
  </si>
  <si>
    <t>ELECTRIC</t>
  </si>
  <si>
    <t>GAS</t>
  </si>
  <si>
    <t>TY</t>
  </si>
  <si>
    <t># OF CUST</t>
  </si>
  <si>
    <t>O&amp;M %</t>
  </si>
  <si>
    <t>o&amp;m/capital</t>
  </si>
  <si>
    <t>TO EXP</t>
  </si>
  <si>
    <t>capital</t>
  </si>
  <si>
    <t>o&amp;m portion --&gt;</t>
  </si>
  <si>
    <t>PUGET SOUND ENERGY-ELECTRIC</t>
  </si>
  <si>
    <t>DIRECTORS &amp; OFFICERS INSURANCE</t>
  </si>
  <si>
    <t>2017 GENERAL RATE CASE</t>
  </si>
  <si>
    <t>LINE</t>
  </si>
  <si>
    <t>NO.</t>
  </si>
  <si>
    <t>DESCRIPTION</t>
  </si>
  <si>
    <t>D &amp; O INS. CHG  EXPENSE</t>
  </si>
  <si>
    <t>INCREASE (DECREASE) IN EXPENSE</t>
  </si>
  <si>
    <t>INCREASE(DECREASE) OPERATING EXPENSE (LINE 3)</t>
  </si>
  <si>
    <t>INCREASE (DECREASE) FIT @</t>
  </si>
  <si>
    <t>INCREASE (DECREASE) NOI</t>
  </si>
  <si>
    <t xml:space="preserve"> </t>
  </si>
  <si>
    <t>PUGET SOUND ENERGY-GAS</t>
  </si>
  <si>
    <t>FOR THE TWELVE MONTHS ENDED SEPTEMBER 30, 2016</t>
  </si>
  <si>
    <t>Allocation of charges for employees considered to be covered under PSE's D&amp;O policy</t>
  </si>
  <si>
    <t>Subtotal</t>
  </si>
  <si>
    <t>Capital</t>
  </si>
  <si>
    <t>O&amp;M</t>
  </si>
  <si>
    <t>Operating</t>
  </si>
  <si>
    <t>Total</t>
  </si>
  <si>
    <t>Amount</t>
  </si>
  <si>
    <t/>
  </si>
  <si>
    <t>Cost Center</t>
  </si>
  <si>
    <t>1000PSE_HIER</t>
  </si>
  <si>
    <t xml:space="preserve"> PSE Standard Hierar</t>
  </si>
  <si>
    <t>PUGET SOUND ENERGY-ELECTRIC &amp; GAS</t>
  </si>
  <si>
    <t>ALLOCATION METHODS</t>
  </si>
  <si>
    <t>Method</t>
  </si>
  <si>
    <t>Electric</t>
  </si>
  <si>
    <t>Gas</t>
  </si>
  <si>
    <t>*</t>
  </si>
  <si>
    <t>12 Month Average Number of Customers</t>
  </si>
  <si>
    <t>Percent</t>
  </si>
  <si>
    <t>Joint Meter Reading Customers</t>
  </si>
  <si>
    <t>Non-Production Plant</t>
  </si>
  <si>
    <t xml:space="preserve"> Distribution</t>
  </si>
  <si>
    <t xml:space="preserve"> Transmission </t>
  </si>
  <si>
    <t xml:space="preserve"> Direct General Plant</t>
  </si>
  <si>
    <t>4-Factor Allocator</t>
  </si>
  <si>
    <t xml:space="preserve">  </t>
  </si>
  <si>
    <t xml:space="preserve">     Number of Customers</t>
  </si>
  <si>
    <t xml:space="preserve">     Percent</t>
  </si>
  <si>
    <t xml:space="preserve">     Labor - Direct Charge to O&amp;M</t>
  </si>
  <si>
    <t xml:space="preserve">     T&amp;D O&amp;M Expense (Less Labor)</t>
  </si>
  <si>
    <t xml:space="preserve">     Net Classified Plant (Excluding General (Common) Plant)</t>
  </si>
  <si>
    <t>Total Percentages</t>
  </si>
  <si>
    <t>Employee Benefits</t>
  </si>
  <si>
    <t>Direct Labor Accts 500-935</t>
  </si>
  <si>
    <t>PAGE 6.10</t>
  </si>
  <si>
    <t>PAGE 6.11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</si>
</sst>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0.0%"/>
    <numFmt numFmtId="166" formatCode="_(&quot;$&quot;* #,##0_);_(&quot;$&quot;* \(#,##0\);_(&quot;$&quot;* &quot;-&quot;??_);_(@_)"/>
    <numFmt numFmtId="167" formatCode="_(* #,##0_);_(* \(#,##0\);_(* &quot;-&quot;??_);_(@_)"/>
    <numFmt numFmtId="168" formatCode="#,##0;\(#,##0\)"/>
    <numFmt numFmtId="169" formatCode="0.000000"/>
    <numFmt numFmtId="170" formatCode="_(* #,##0.00000_);_(* \(#,##0.00000\);_(* &quot;-&quot;??_);_(@_)"/>
    <numFmt numFmtId="171" formatCode="0.0000000"/>
    <numFmt numFmtId="172" formatCode="0000"/>
    <numFmt numFmtId="173" formatCode="000000"/>
    <numFmt numFmtId="174" formatCode="d\.mmm\.yy"/>
    <numFmt numFmtId="175" formatCode="#."/>
    <numFmt numFmtId="176" formatCode="&quot;$&quot;#,##0\ ;\(&quot;$&quot;#,##0\)"/>
    <numFmt numFmtId="177" formatCode="_(* ###0_);_(* \(###0\);_(* &quot;-&quot;_);_(@_)"/>
    <numFmt numFmtId="178" formatCode="_(&quot;$&quot;* #,##0.0_);_(&quot;$&quot;* \(#,##0.0\);_(&quot;$&quot;* &quot;-&quot;??_);_(@_)"/>
    <numFmt numFmtId="179" formatCode="0.00_)"/>
    <numFmt numFmtId="180" formatCode="&quot;$&quot;#,##0.00;\(&quot;$&quot;#,##0.00\)"/>
    <numFmt numFmtId="181" formatCode="mm/dd/yyyy"/>
    <numFmt numFmtId="182" formatCode="mmmm\ d\,\ yyyy"/>
    <numFmt numFmtId="183" formatCode="_(&quot;$&quot;* #,##0.0000_);_(&quot;$&quot;* \(#,##0.0000\);_(&quot;$&quot;* &quot;-&quot;????_);_(@_)"/>
    <numFmt numFmtId="184" formatCode="_(* #,##0.0_);_(* \(#,##0.0\);_(* &quot;-&quot;_);_(@_)"/>
    <numFmt numFmtId="185" formatCode="&quot;$&quot;#,##0.00"/>
    <numFmt numFmtId="186" formatCode="\$\ #,##0.00"/>
    <numFmt numFmtId="187" formatCode="&quot;$&quot;#,##0;\-&quot;$&quot;#,##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rgb="FFFF0000"/>
      <name val="Calibri"/>
      <family val="2"/>
      <scheme val="minor"/>
    </font>
    <font>
      <b/>
      <sz val="12"/>
      <name val="Arial"/>
      <family val="2"/>
    </font>
    <font>
      <sz val="8"/>
      <color rgb="FF0000FF"/>
      <name val="Arial"/>
      <family val="2"/>
    </font>
    <font>
      <u val="singleAccounting"/>
      <sz val="8"/>
      <color rgb="FF0000FF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sz val="8"/>
      <name val="Helv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Times New Roman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11"/>
      <color indexed="14"/>
      <name val="Calibri"/>
      <family val="2"/>
    </font>
    <font>
      <sz val="10"/>
      <color indexed="9"/>
      <name val="Arial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sz val="11"/>
      <name val="univers (E1)"/>
    </font>
    <font>
      <i/>
      <sz val="10"/>
      <color indexed="23"/>
      <name val="Arial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6"/>
      <color indexed="23"/>
      <name val="Arial"/>
      <family val="2"/>
    </font>
    <font>
      <sz val="11"/>
      <color indexed="10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i/>
      <sz val="10"/>
      <color rgb="FF2929FF"/>
      <name val="Times New Roman"/>
      <family val="1"/>
    </font>
  </fonts>
  <fills count="1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8"/>
        <bgColor indexed="5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11"/>
        <bgColor indexed="11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23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/>
    <xf numFmtId="169" fontId="3" fillId="0" borderId="0">
      <alignment horizontal="left" wrapText="1"/>
    </xf>
    <xf numFmtId="170" fontId="3" fillId="0" borderId="0">
      <alignment horizontal="left" wrapText="1"/>
    </xf>
    <xf numFmtId="171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69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0" fontId="12" fillId="0" borderId="0"/>
    <xf numFmtId="0" fontId="12" fillId="0" borderId="0"/>
    <xf numFmtId="170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70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70" fontId="3" fillId="0" borderId="0">
      <alignment horizontal="left" wrapText="1"/>
    </xf>
    <xf numFmtId="169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0" fontId="12" fillId="0" borderId="0"/>
    <xf numFmtId="172" fontId="13" fillId="0" borderId="0">
      <alignment horizontal="left"/>
    </xf>
    <xf numFmtId="173" fontId="14" fillId="0" borderId="0">
      <alignment horizontal="left"/>
    </xf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6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6" fillId="22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6" fillId="24" borderId="0" applyNumberFormat="0" applyBorder="0" applyAlignment="0" applyProtection="0"/>
    <xf numFmtId="0" fontId="14" fillId="0" borderId="0" applyFont="0" applyFill="0" applyBorder="0" applyAlignment="0" applyProtection="0">
      <alignment horizontal="right"/>
    </xf>
    <xf numFmtId="174" fontId="17" fillId="0" borderId="0" applyFill="0" applyBorder="0" applyAlignment="0"/>
    <xf numFmtId="41" fontId="3" fillId="25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22" fillId="0" borderId="0" applyFont="0" applyFill="0" applyBorder="0" applyAlignment="0" applyProtection="0"/>
    <xf numFmtId="0" fontId="23" fillId="0" borderId="0"/>
    <xf numFmtId="0" fontId="23" fillId="0" borderId="0"/>
    <xf numFmtId="0" fontId="24" fillId="0" borderId="0"/>
    <xf numFmtId="175" fontId="25" fillId="0" borderId="0">
      <protection locked="0"/>
    </xf>
    <xf numFmtId="0" fontId="24" fillId="0" borderId="0"/>
    <xf numFmtId="0" fontId="26" fillId="0" borderId="0" applyNumberFormat="0" applyAlignment="0">
      <alignment horizontal="left"/>
    </xf>
    <xf numFmtId="0" fontId="27" fillId="0" borderId="0" applyNumberFormat="0" applyAlignment="0"/>
    <xf numFmtId="0" fontId="23" fillId="0" borderId="0"/>
    <xf numFmtId="0" fontId="24" fillId="0" borderId="0"/>
    <xf numFmtId="0" fontId="23" fillId="0" borderId="0"/>
    <xf numFmtId="0" fontId="24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169" fontId="3" fillId="0" borderId="0"/>
    <xf numFmtId="2" fontId="22" fillId="0" borderId="0" applyFont="0" applyFill="0" applyBorder="0" applyAlignment="0" applyProtection="0"/>
    <xf numFmtId="0" fontId="23" fillId="0" borderId="0"/>
    <xf numFmtId="38" fontId="29" fillId="25" borderId="0" applyNumberFormat="0" applyBorder="0" applyAlignment="0" applyProtection="0"/>
    <xf numFmtId="178" fontId="30" fillId="0" borderId="0" applyNumberFormat="0" applyFill="0" applyBorder="0" applyProtection="0">
      <alignment horizontal="right"/>
    </xf>
    <xf numFmtId="0" fontId="6" fillId="0" borderId="11" applyNumberFormat="0" applyAlignment="0" applyProtection="0">
      <alignment horizontal="left"/>
    </xf>
    <xf numFmtId="0" fontId="6" fillId="0" borderId="12">
      <alignment horizontal="left"/>
    </xf>
    <xf numFmtId="14" fontId="4" fillId="29" borderId="4">
      <alignment horizontal="center" vertical="center" wrapText="1"/>
    </xf>
    <xf numFmtId="38" fontId="31" fillId="0" borderId="0"/>
    <xf numFmtId="40" fontId="31" fillId="0" borderId="0"/>
    <xf numFmtId="10" fontId="29" fillId="30" borderId="10" applyNumberFormat="0" applyBorder="0" applyAlignment="0" applyProtection="0"/>
    <xf numFmtId="41" fontId="32" fillId="31" borderId="13">
      <alignment horizontal="left"/>
      <protection locked="0"/>
    </xf>
    <xf numFmtId="10" fontId="32" fillId="31" borderId="13">
      <alignment horizontal="right"/>
      <protection locked="0"/>
    </xf>
    <xf numFmtId="41" fontId="32" fillId="31" borderId="13">
      <alignment horizontal="left"/>
      <protection locked="0"/>
    </xf>
    <xf numFmtId="0" fontId="29" fillId="25" borderId="0"/>
    <xf numFmtId="3" fontId="33" fillId="0" borderId="0" applyFill="0" applyBorder="0" applyAlignment="0" applyProtection="0"/>
    <xf numFmtId="44" fontId="4" fillId="0" borderId="14" applyNumberFormat="0" applyFont="0" applyAlignment="0">
      <alignment horizontal="center"/>
    </xf>
    <xf numFmtId="44" fontId="4" fillId="0" borderId="15" applyNumberFormat="0" applyFont="0" applyAlignment="0">
      <alignment horizontal="center"/>
    </xf>
    <xf numFmtId="37" fontId="34" fillId="0" borderId="0"/>
    <xf numFmtId="179" fontId="35" fillId="0" borderId="0"/>
    <xf numFmtId="0" fontId="15" fillId="0" borderId="0"/>
    <xf numFmtId="0" fontId="15" fillId="0" borderId="0"/>
    <xf numFmtId="0" fontId="15" fillId="0" borderId="0"/>
    <xf numFmtId="180" fontId="3" fillId="0" borderId="0">
      <alignment horizontal="left" wrapText="1"/>
    </xf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181" fontId="21" fillId="0" borderId="0">
      <alignment horizontal="left" wrapText="1"/>
    </xf>
    <xf numFmtId="0" fontId="19" fillId="0" borderId="0"/>
    <xf numFmtId="182" fontId="3" fillId="0" borderId="0">
      <alignment horizontal="left" wrapText="1"/>
    </xf>
    <xf numFmtId="169" fontId="21" fillId="0" borderId="0">
      <alignment horizontal="left" wrapText="1"/>
    </xf>
    <xf numFmtId="0" fontId="15" fillId="0" borderId="0"/>
    <xf numFmtId="0" fontId="15" fillId="32" borderId="16" applyNumberFormat="0" applyFont="0" applyAlignment="0" applyProtection="0"/>
    <xf numFmtId="0" fontId="15" fillId="32" borderId="16" applyNumberFormat="0" applyFont="0" applyAlignment="0" applyProtection="0"/>
    <xf numFmtId="0" fontId="15" fillId="32" borderId="16" applyNumberFormat="0" applyFont="0" applyAlignment="0" applyProtection="0"/>
    <xf numFmtId="0" fontId="1" fillId="3" borderId="8" applyNumberFormat="0" applyFont="0" applyAlignment="0" applyProtection="0"/>
    <xf numFmtId="0" fontId="36" fillId="3" borderId="8" applyNumberFormat="0" applyFont="0" applyAlignment="0" applyProtection="0"/>
    <xf numFmtId="0" fontId="15" fillId="32" borderId="16" applyNumberFormat="0" applyFont="0" applyAlignment="0" applyProtection="0"/>
    <xf numFmtId="0" fontId="15" fillId="32" borderId="16" applyNumberFormat="0" applyFont="0" applyAlignment="0" applyProtection="0"/>
    <xf numFmtId="0" fontId="15" fillId="32" borderId="16" applyNumberFormat="0" applyFont="0" applyAlignment="0" applyProtection="0"/>
    <xf numFmtId="0" fontId="15" fillId="32" borderId="16" applyNumberFormat="0" applyFont="0" applyAlignment="0" applyProtection="0"/>
    <xf numFmtId="0" fontId="15" fillId="32" borderId="16" applyNumberFormat="0" applyFont="0" applyAlignment="0" applyProtection="0"/>
    <xf numFmtId="0" fontId="15" fillId="32" borderId="16" applyNumberFormat="0" applyFont="0" applyAlignment="0" applyProtection="0"/>
    <xf numFmtId="0" fontId="15" fillId="32" borderId="16" applyNumberFormat="0" applyFont="0" applyAlignment="0" applyProtection="0"/>
    <xf numFmtId="0" fontId="15" fillId="32" borderId="16" applyNumberFormat="0" applyFont="0" applyAlignment="0" applyProtection="0"/>
    <xf numFmtId="0" fontId="23" fillId="0" borderId="0"/>
    <xf numFmtId="0" fontId="23" fillId="0" borderId="0"/>
    <xf numFmtId="0" fontId="24" fillId="0" borderId="0"/>
    <xf numFmtId="165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41" fontId="3" fillId="33" borderId="13"/>
    <xf numFmtId="0" fontId="20" fillId="0" borderId="0" applyNumberFormat="0" applyFont="0" applyFill="0" applyBorder="0" applyAlignment="0" applyProtection="0">
      <alignment horizontal="left"/>
    </xf>
    <xf numFmtId="15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37" fillId="0" borderId="4">
      <alignment horizontal="center"/>
    </xf>
    <xf numFmtId="3" fontId="20" fillId="0" borderId="0" applyFont="0" applyFill="0" applyBorder="0" applyAlignment="0" applyProtection="0"/>
    <xf numFmtId="0" fontId="20" fillId="34" borderId="0" applyNumberFormat="0" applyFont="0" applyBorder="0" applyAlignment="0" applyProtection="0"/>
    <xf numFmtId="0" fontId="24" fillId="0" borderId="0"/>
    <xf numFmtId="3" fontId="38" fillId="0" borderId="0" applyFill="0" applyBorder="0" applyAlignment="0" applyProtection="0"/>
    <xf numFmtId="0" fontId="39" fillId="0" borderId="0"/>
    <xf numFmtId="42" fontId="3" fillId="30" borderId="0"/>
    <xf numFmtId="42" fontId="3" fillId="30" borderId="2">
      <alignment vertical="center"/>
    </xf>
    <xf numFmtId="0" fontId="4" fillId="30" borderId="1" applyNumberFormat="0">
      <alignment horizontal="center" vertical="center" wrapText="1"/>
    </xf>
    <xf numFmtId="10" fontId="3" fillId="30" borderId="0"/>
    <xf numFmtId="183" fontId="3" fillId="30" borderId="0"/>
    <xf numFmtId="167" fontId="31" fillId="0" borderId="0" applyBorder="0" applyAlignment="0"/>
    <xf numFmtId="42" fontId="3" fillId="30" borderId="3">
      <alignment horizontal="left"/>
    </xf>
    <xf numFmtId="183" fontId="40" fillId="30" borderId="3">
      <alignment horizontal="left"/>
    </xf>
    <xf numFmtId="14" fontId="21" fillId="0" borderId="0" applyNumberFormat="0" applyFill="0" applyBorder="0" applyAlignment="0" applyProtection="0">
      <alignment horizontal="left"/>
    </xf>
    <xf numFmtId="184" fontId="3" fillId="0" borderId="0" applyFont="0" applyFill="0" applyAlignment="0">
      <alignment horizontal="right"/>
    </xf>
    <xf numFmtId="4" fontId="41" fillId="35" borderId="17" applyNumberFormat="0" applyProtection="0">
      <alignment vertical="center"/>
    </xf>
    <xf numFmtId="4" fontId="42" fillId="31" borderId="17" applyNumberFormat="0" applyProtection="0">
      <alignment vertical="center"/>
    </xf>
    <xf numFmtId="4" fontId="41" fillId="31" borderId="17" applyNumberFormat="0" applyProtection="0">
      <alignment horizontal="left" vertical="center" indent="1"/>
    </xf>
    <xf numFmtId="0" fontId="41" fillId="31" borderId="17" applyNumberFormat="0" applyProtection="0">
      <alignment horizontal="left" vertical="top" indent="1"/>
    </xf>
    <xf numFmtId="4" fontId="41" fillId="36" borderId="0" applyNumberFormat="0" applyProtection="0">
      <alignment horizontal="left" vertical="center" indent="1"/>
    </xf>
    <xf numFmtId="0" fontId="3" fillId="37" borderId="0" applyNumberFormat="0" applyProtection="0">
      <alignment horizontal="left" vertical="center" indent="1"/>
    </xf>
    <xf numFmtId="4" fontId="18" fillId="5" borderId="17" applyNumberFormat="0" applyProtection="0">
      <alignment horizontal="right" vertical="center"/>
    </xf>
    <xf numFmtId="4" fontId="18" fillId="11" borderId="17" applyNumberFormat="0" applyProtection="0">
      <alignment horizontal="right" vertical="center"/>
    </xf>
    <xf numFmtId="4" fontId="18" fillId="38" borderId="17" applyNumberFormat="0" applyProtection="0">
      <alignment horizontal="right" vertical="center"/>
    </xf>
    <xf numFmtId="4" fontId="18" fillId="13" borderId="17" applyNumberFormat="0" applyProtection="0">
      <alignment horizontal="right" vertical="center"/>
    </xf>
    <xf numFmtId="4" fontId="18" fillId="39" borderId="17" applyNumberFormat="0" applyProtection="0">
      <alignment horizontal="right" vertical="center"/>
    </xf>
    <xf numFmtId="4" fontId="18" fillId="40" borderId="17" applyNumberFormat="0" applyProtection="0">
      <alignment horizontal="right" vertical="center"/>
    </xf>
    <xf numFmtId="4" fontId="18" fillId="41" borderId="17" applyNumberFormat="0" applyProtection="0">
      <alignment horizontal="right" vertical="center"/>
    </xf>
    <xf numFmtId="4" fontId="18" fillId="42" borderId="17" applyNumberFormat="0" applyProtection="0">
      <alignment horizontal="right" vertical="center"/>
    </xf>
    <xf numFmtId="4" fontId="18" fillId="12" borderId="17" applyNumberFormat="0" applyProtection="0">
      <alignment horizontal="right" vertical="center"/>
    </xf>
    <xf numFmtId="4" fontId="41" fillId="43" borderId="18" applyNumberFormat="0" applyProtection="0">
      <alignment horizontal="left" vertical="center" indent="1"/>
    </xf>
    <xf numFmtId="4" fontId="18" fillId="44" borderId="0" applyNumberFormat="0" applyProtection="0">
      <alignment horizontal="left" vertical="center" indent="1"/>
    </xf>
    <xf numFmtId="4" fontId="43" fillId="45" borderId="0" applyNumberFormat="0" applyProtection="0">
      <alignment horizontal="left" vertical="center" indent="1"/>
    </xf>
    <xf numFmtId="4" fontId="18" fillId="46" borderId="17" applyNumberFormat="0" applyProtection="0">
      <alignment horizontal="right" vertical="center"/>
    </xf>
    <xf numFmtId="4" fontId="18" fillId="44" borderId="0" applyNumberFormat="0" applyProtection="0">
      <alignment horizontal="left" vertical="center" indent="1"/>
    </xf>
    <xf numFmtId="4" fontId="18" fillId="36" borderId="0" applyNumberFormat="0" applyProtection="0">
      <alignment horizontal="left" vertical="center" indent="1"/>
    </xf>
    <xf numFmtId="0" fontId="3" fillId="45" borderId="17" applyNumberFormat="0" applyProtection="0">
      <alignment horizontal="left" vertical="center" indent="1"/>
    </xf>
    <xf numFmtId="0" fontId="3" fillId="45" borderId="17" applyNumberFormat="0" applyProtection="0">
      <alignment horizontal="left" vertical="top" indent="1"/>
    </xf>
    <xf numFmtId="0" fontId="3" fillId="36" borderId="17" applyNumberFormat="0" applyProtection="0">
      <alignment horizontal="left" vertical="center" indent="1"/>
    </xf>
    <xf numFmtId="0" fontId="3" fillId="36" borderId="17" applyNumberFormat="0" applyProtection="0">
      <alignment horizontal="left" vertical="top" indent="1"/>
    </xf>
    <xf numFmtId="0" fontId="3" fillId="47" borderId="17" applyNumberFormat="0" applyProtection="0">
      <alignment horizontal="left" vertical="center" indent="1"/>
    </xf>
    <xf numFmtId="0" fontId="3" fillId="47" borderId="17" applyNumberFormat="0" applyProtection="0">
      <alignment horizontal="left" vertical="top" indent="1"/>
    </xf>
    <xf numFmtId="0" fontId="3" fillId="33" borderId="17" applyNumberFormat="0" applyProtection="0">
      <alignment horizontal="left" vertical="center" indent="1"/>
    </xf>
    <xf numFmtId="0" fontId="3" fillId="33" borderId="17" applyNumberFormat="0" applyProtection="0">
      <alignment horizontal="left" vertical="top" indent="1"/>
    </xf>
    <xf numFmtId="0" fontId="3" fillId="48" borderId="10" applyNumberFormat="0">
      <protection locked="0"/>
    </xf>
    <xf numFmtId="0" fontId="31" fillId="49" borderId="19" applyBorder="0"/>
    <xf numFmtId="4" fontId="18" fillId="50" borderId="17" applyNumberFormat="0" applyProtection="0">
      <alignment vertical="center"/>
    </xf>
    <xf numFmtId="4" fontId="44" fillId="50" borderId="17" applyNumberFormat="0" applyProtection="0">
      <alignment vertical="center"/>
    </xf>
    <xf numFmtId="4" fontId="18" fillId="50" borderId="17" applyNumberFormat="0" applyProtection="0">
      <alignment horizontal="left" vertical="center" indent="1"/>
    </xf>
    <xf numFmtId="0" fontId="18" fillId="50" borderId="17" applyNumberFormat="0" applyProtection="0">
      <alignment horizontal="left" vertical="top" indent="1"/>
    </xf>
    <xf numFmtId="4" fontId="18" fillId="44" borderId="17" applyNumberFormat="0" applyProtection="0">
      <alignment horizontal="right" vertical="center"/>
    </xf>
    <xf numFmtId="4" fontId="44" fillId="44" borderId="17" applyNumberFormat="0" applyProtection="0">
      <alignment horizontal="right" vertical="center"/>
    </xf>
    <xf numFmtId="4" fontId="18" fillId="46" borderId="17" applyNumberFormat="0" applyProtection="0">
      <alignment horizontal="left" vertical="center" indent="1"/>
    </xf>
    <xf numFmtId="0" fontId="18" fillId="36" borderId="17" applyNumberFormat="0" applyProtection="0">
      <alignment horizontal="left" vertical="top" indent="1"/>
    </xf>
    <xf numFmtId="4" fontId="45" fillId="51" borderId="0" applyNumberFormat="0" applyProtection="0">
      <alignment horizontal="left" vertical="center" indent="1"/>
    </xf>
    <xf numFmtId="0" fontId="29" fillId="52" borderId="10"/>
    <xf numFmtId="4" fontId="46" fillId="44" borderId="17" applyNumberFormat="0" applyProtection="0">
      <alignment horizontal="right" vertical="center"/>
    </xf>
    <xf numFmtId="39" fontId="3" fillId="53" borderId="0"/>
    <xf numFmtId="0" fontId="47" fillId="0" borderId="0" applyNumberFormat="0" applyFill="0" applyBorder="0" applyAlignment="0" applyProtection="0"/>
    <xf numFmtId="38" fontId="29" fillId="0" borderId="20"/>
    <xf numFmtId="38" fontId="31" fillId="0" borderId="3"/>
    <xf numFmtId="39" fontId="21" fillId="54" borderId="0"/>
    <xf numFmtId="169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5" fontId="3" fillId="0" borderId="0">
      <alignment horizontal="left" wrapText="1"/>
    </xf>
    <xf numFmtId="183" fontId="3" fillId="0" borderId="0">
      <alignment horizontal="left" wrapText="1"/>
    </xf>
    <xf numFmtId="183" fontId="3" fillId="0" borderId="0">
      <alignment horizontal="left" wrapText="1"/>
    </xf>
    <xf numFmtId="183" fontId="3" fillId="0" borderId="0">
      <alignment horizontal="left" wrapText="1"/>
    </xf>
    <xf numFmtId="183" fontId="3" fillId="0" borderId="0">
      <alignment horizontal="left" wrapText="1"/>
    </xf>
    <xf numFmtId="182" fontId="3" fillId="0" borderId="0">
      <alignment horizontal="left" wrapText="1"/>
    </xf>
    <xf numFmtId="40" fontId="48" fillId="0" borderId="0" applyBorder="0">
      <alignment horizontal="right"/>
    </xf>
    <xf numFmtId="41" fontId="49" fillId="30" borderId="0">
      <alignment horizontal="left"/>
    </xf>
    <xf numFmtId="0" fontId="50" fillId="0" borderId="0"/>
    <xf numFmtId="0" fontId="51" fillId="0" borderId="0" applyFill="0" applyBorder="0" applyProtection="0">
      <alignment horizontal="left" vertical="top"/>
    </xf>
    <xf numFmtId="185" fontId="52" fillId="30" borderId="0">
      <alignment horizontal="left" vertical="center"/>
    </xf>
    <xf numFmtId="0" fontId="4" fillId="30" borderId="0">
      <alignment horizontal="left" wrapText="1"/>
    </xf>
    <xf numFmtId="0" fontId="53" fillId="0" borderId="0">
      <alignment horizontal="left" vertical="center"/>
    </xf>
    <xf numFmtId="0" fontId="24" fillId="0" borderId="21"/>
    <xf numFmtId="0" fontId="29" fillId="85" borderId="30" applyNumberFormat="0" applyProtection="0">
      <alignment horizontal="left" vertical="center" indent="1"/>
    </xf>
    <xf numFmtId="4" fontId="29" fillId="86" borderId="30" applyNumberFormat="0" applyProtection="0">
      <alignment horizontal="left" vertical="center" indent="1"/>
    </xf>
    <xf numFmtId="0" fontId="16" fillId="87" borderId="0" applyNumberFormat="0" applyBorder="0" applyAlignment="0" applyProtection="0"/>
    <xf numFmtId="0" fontId="16" fillId="88" borderId="0" applyNumberFormat="0" applyBorder="0" applyAlignment="0" applyProtection="0"/>
    <xf numFmtId="0" fontId="16" fillId="89" borderId="0" applyNumberFormat="0" applyBorder="0" applyAlignment="0" applyProtection="0"/>
    <xf numFmtId="0" fontId="16" fillId="90" borderId="0" applyNumberFormat="0" applyBorder="0" applyAlignment="0" applyProtection="0"/>
    <xf numFmtId="0" fontId="16" fillId="91" borderId="0" applyNumberFormat="0" applyBorder="0" applyAlignment="0" applyProtection="0"/>
    <xf numFmtId="0" fontId="16" fillId="92" borderId="0" applyNumberFormat="0" applyBorder="0" applyAlignment="0" applyProtection="0"/>
    <xf numFmtId="0" fontId="69" fillId="23" borderId="0" applyNumberFormat="0" applyBorder="0" applyAlignment="0" applyProtection="0"/>
    <xf numFmtId="0" fontId="70" fillId="93" borderId="30" applyNumberFormat="0" applyAlignment="0" applyProtection="0"/>
    <xf numFmtId="0" fontId="71" fillId="90" borderId="31" applyNumberFormat="0" applyAlignment="0" applyProtection="0"/>
    <xf numFmtId="0" fontId="15" fillId="94" borderId="0" applyNumberFormat="0" applyBorder="0" applyAlignment="0" applyProtection="0"/>
    <xf numFmtId="0" fontId="72" fillId="0" borderId="32" applyNumberFormat="0" applyFill="0" applyAlignment="0" applyProtection="0"/>
    <xf numFmtId="0" fontId="73" fillId="0" borderId="33" applyNumberFormat="0" applyFill="0" applyAlignment="0" applyProtection="0"/>
    <xf numFmtId="0" fontId="74" fillId="0" borderId="34" applyNumberFormat="0" applyFill="0" applyAlignment="0" applyProtection="0"/>
    <xf numFmtId="0" fontId="74" fillId="0" borderId="0" applyNumberFormat="0" applyFill="0" applyBorder="0" applyAlignment="0" applyProtection="0"/>
    <xf numFmtId="0" fontId="75" fillId="24" borderId="30" applyNumberFormat="0" applyAlignment="0" applyProtection="0"/>
    <xf numFmtId="0" fontId="76" fillId="0" borderId="35" applyNumberFormat="0" applyFill="0" applyAlignment="0" applyProtection="0"/>
    <xf numFmtId="0" fontId="76" fillId="24" borderId="0" applyNumberFormat="0" applyBorder="0" applyAlignment="0" applyProtection="0"/>
    <xf numFmtId="0" fontId="77" fillId="93" borderId="36" applyNumberFormat="0" applyAlignment="0" applyProtection="0"/>
    <xf numFmtId="0" fontId="28" fillId="0" borderId="37" applyNumberFormat="0" applyFill="0" applyAlignment="0" applyProtection="0"/>
    <xf numFmtId="0" fontId="78" fillId="0" borderId="0" applyNumberFormat="0" applyFill="0" applyBorder="0" applyAlignment="0" applyProtection="0"/>
    <xf numFmtId="4" fontId="29" fillId="31" borderId="30" applyNumberFormat="0" applyProtection="0">
      <alignment horizontal="left" vertical="center" indent="1"/>
    </xf>
    <xf numFmtId="4" fontId="29" fillId="35" borderId="30" applyNumberFormat="0" applyProtection="0">
      <alignment vertical="center"/>
    </xf>
    <xf numFmtId="4" fontId="29" fillId="86" borderId="30" applyNumberFormat="0" applyProtection="0">
      <alignment horizontal="left" vertical="center" indent="1"/>
    </xf>
    <xf numFmtId="4" fontId="29" fillId="0" borderId="30" applyNumberFormat="0" applyProtection="0">
      <alignment horizontal="right" vertical="center"/>
    </xf>
    <xf numFmtId="0" fontId="1" fillId="0" borderId="0"/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5" fillId="4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8" fillId="46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5" fillId="4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5" fillId="5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8" fillId="11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5" fillId="5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5" fillId="6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8" fillId="32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5" fillId="6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5" fillId="7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8" fillId="48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5" fillId="7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5" fillId="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8" fillId="10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5" fillId="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5" fillId="9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8" fillId="5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5" fillId="9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5" fillId="10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8" fillId="4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5" fillId="10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5" fillId="11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8" fillId="11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5" fillId="11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5" fillId="12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8" fillId="4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5" fillId="12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5" fillId="7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8" fillId="8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5" fillId="7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5" fillId="10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8" fillId="4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5" fillId="10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5" fillId="1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8" fillId="9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5" fillId="1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79" fillId="49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79" fillId="11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79" fillId="41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79" fillId="8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79" fillId="49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79" fillId="9" borderId="0" applyNumberFormat="0" applyBorder="0" applyAlignment="0" applyProtection="0"/>
    <xf numFmtId="0" fontId="68" fillId="84" borderId="0" applyNumberFormat="0" applyBorder="0" applyAlignment="0" applyProtection="0"/>
    <xf numFmtId="0" fontId="68" fillId="84" borderId="0" applyNumberFormat="0" applyBorder="0" applyAlignment="0" applyProtection="0"/>
    <xf numFmtId="0" fontId="68" fillId="84" borderId="0" applyNumberFormat="0" applyBorder="0" applyAlignment="0" applyProtection="0"/>
    <xf numFmtId="0" fontId="68" fillId="84" borderId="0" applyNumberFormat="0" applyBorder="0" applyAlignment="0" applyProtection="0"/>
    <xf numFmtId="0" fontId="68" fillId="84" borderId="0" applyNumberFormat="0" applyBorder="0" applyAlignment="0" applyProtection="0"/>
    <xf numFmtId="0" fontId="68" fillId="84" borderId="0" applyNumberFormat="0" applyBorder="0" applyAlignment="0" applyProtection="0"/>
    <xf numFmtId="0" fontId="68" fillId="84" borderId="0" applyNumberFormat="0" applyBorder="0" applyAlignment="0" applyProtection="0"/>
    <xf numFmtId="0" fontId="68" fillId="84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16" fillId="87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16" fillId="88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16" fillId="1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16" fillId="95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16" fillId="9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81" borderId="0" applyNumberFormat="0" applyBorder="0" applyAlignment="0" applyProtection="0"/>
    <xf numFmtId="0" fontId="68" fillId="81" borderId="0" applyNumberFormat="0" applyBorder="0" applyAlignment="0" applyProtection="0"/>
    <xf numFmtId="0" fontId="68" fillId="81" borderId="0" applyNumberFormat="0" applyBorder="0" applyAlignment="0" applyProtection="0"/>
    <xf numFmtId="0" fontId="68" fillId="81" borderId="0" applyNumberFormat="0" applyBorder="0" applyAlignment="0" applyProtection="0"/>
    <xf numFmtId="0" fontId="68" fillId="81" borderId="0" applyNumberFormat="0" applyBorder="0" applyAlignment="0" applyProtection="0"/>
    <xf numFmtId="0" fontId="68" fillId="81" borderId="0" applyNumberFormat="0" applyBorder="0" applyAlignment="0" applyProtection="0"/>
    <xf numFmtId="0" fontId="68" fillId="81" borderId="0" applyNumberFormat="0" applyBorder="0" applyAlignment="0" applyProtection="0"/>
    <xf numFmtId="0" fontId="68" fillId="81" borderId="0" applyNumberFormat="0" applyBorder="0" applyAlignment="0" applyProtection="0"/>
    <xf numFmtId="0" fontId="68" fillId="81" borderId="0" applyNumberFormat="0" applyBorder="0" applyAlignment="0" applyProtection="0"/>
    <xf numFmtId="0" fontId="68" fillId="81" borderId="0" applyNumberFormat="0" applyBorder="0" applyAlignment="0" applyProtection="0"/>
    <xf numFmtId="0" fontId="68" fillId="81" borderId="0" applyNumberFormat="0" applyBorder="0" applyAlignment="0" applyProtection="0"/>
    <xf numFmtId="0" fontId="68" fillId="81" borderId="0" applyNumberFormat="0" applyBorder="0" applyAlignment="0" applyProtection="0"/>
    <xf numFmtId="0" fontId="68" fillId="81" borderId="0" applyNumberFormat="0" applyBorder="0" applyAlignment="0" applyProtection="0"/>
    <xf numFmtId="0" fontId="68" fillId="81" borderId="0" applyNumberFormat="0" applyBorder="0" applyAlignment="0" applyProtection="0"/>
    <xf numFmtId="0" fontId="68" fillId="81" borderId="0" applyNumberFormat="0" applyBorder="0" applyAlignment="0" applyProtection="0"/>
    <xf numFmtId="0" fontId="68" fillId="81" borderId="0" applyNumberFormat="0" applyBorder="0" applyAlignment="0" applyProtection="0"/>
    <xf numFmtId="0" fontId="68" fillId="81" borderId="0" applyNumberFormat="0" applyBorder="0" applyAlignment="0" applyProtection="0"/>
    <xf numFmtId="0" fontId="68" fillId="81" borderId="0" applyNumberFormat="0" applyBorder="0" applyAlignment="0" applyProtection="0"/>
    <xf numFmtId="0" fontId="68" fillId="81" borderId="0" applyNumberFormat="0" applyBorder="0" applyAlignment="0" applyProtection="0"/>
    <xf numFmtId="0" fontId="68" fillId="81" borderId="0" applyNumberFormat="0" applyBorder="0" applyAlignment="0" applyProtection="0"/>
    <xf numFmtId="0" fontId="68" fillId="81" borderId="0" applyNumberFormat="0" applyBorder="0" applyAlignment="0" applyProtection="0"/>
    <xf numFmtId="0" fontId="68" fillId="81" borderId="0" applyNumberFormat="0" applyBorder="0" applyAlignment="0" applyProtection="0"/>
    <xf numFmtId="0" fontId="68" fillId="81" borderId="0" applyNumberFormat="0" applyBorder="0" applyAlignment="0" applyProtection="0"/>
    <xf numFmtId="0" fontId="68" fillId="81" borderId="0" applyNumberFormat="0" applyBorder="0" applyAlignment="0" applyProtection="0"/>
    <xf numFmtId="0" fontId="68" fillId="81" borderId="0" applyNumberFormat="0" applyBorder="0" applyAlignment="0" applyProtection="0"/>
    <xf numFmtId="0" fontId="68" fillId="81" borderId="0" applyNumberFormat="0" applyBorder="0" applyAlignment="0" applyProtection="0"/>
    <xf numFmtId="0" fontId="68" fillId="81" borderId="0" applyNumberFormat="0" applyBorder="0" applyAlignment="0" applyProtection="0"/>
    <xf numFmtId="0" fontId="68" fillId="81" borderId="0" applyNumberFormat="0" applyBorder="0" applyAlignment="0" applyProtection="0"/>
    <xf numFmtId="0" fontId="68" fillId="81" borderId="0" applyNumberFormat="0" applyBorder="0" applyAlignment="0" applyProtection="0"/>
    <xf numFmtId="0" fontId="68" fillId="81" borderId="0" applyNumberFormat="0" applyBorder="0" applyAlignment="0" applyProtection="0"/>
    <xf numFmtId="0" fontId="68" fillId="81" borderId="0" applyNumberFormat="0" applyBorder="0" applyAlignment="0" applyProtection="0"/>
    <xf numFmtId="0" fontId="68" fillId="81" borderId="0" applyNumberFormat="0" applyBorder="0" applyAlignment="0" applyProtection="0"/>
    <xf numFmtId="0" fontId="68" fillId="81" borderId="0" applyNumberFormat="0" applyBorder="0" applyAlignment="0" applyProtection="0"/>
    <xf numFmtId="0" fontId="68" fillId="81" borderId="0" applyNumberFormat="0" applyBorder="0" applyAlignment="0" applyProtection="0"/>
    <xf numFmtId="0" fontId="68" fillId="81" borderId="0" applyNumberFormat="0" applyBorder="0" applyAlignment="0" applyProtection="0"/>
    <xf numFmtId="0" fontId="16" fillId="97" borderId="0" applyNumberFormat="0" applyBorder="0" applyAlignment="0" applyProtection="0"/>
    <xf numFmtId="0" fontId="68" fillId="81" borderId="0" applyNumberFormat="0" applyBorder="0" applyAlignment="0" applyProtection="0"/>
    <xf numFmtId="0" fontId="68" fillId="81" borderId="0" applyNumberFormat="0" applyBorder="0" applyAlignment="0" applyProtection="0"/>
    <xf numFmtId="0" fontId="68" fillId="81" borderId="0" applyNumberFormat="0" applyBorder="0" applyAlignment="0" applyProtection="0"/>
    <xf numFmtId="0" fontId="68" fillId="81" borderId="0" applyNumberFormat="0" applyBorder="0" applyAlignment="0" applyProtection="0"/>
    <xf numFmtId="0" fontId="68" fillId="81" borderId="0" applyNumberFormat="0" applyBorder="0" applyAlignment="0" applyProtection="0"/>
    <xf numFmtId="0" fontId="80" fillId="18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81" fillId="98" borderId="38" applyNumberFormat="0" applyAlignment="0" applyProtection="0"/>
    <xf numFmtId="0" fontId="63" fillId="59" borderId="25" applyNumberFormat="0" applyAlignment="0" applyProtection="0"/>
    <xf numFmtId="0" fontId="63" fillId="59" borderId="25" applyNumberFormat="0" applyAlignment="0" applyProtection="0"/>
    <xf numFmtId="0" fontId="63" fillId="59" borderId="25" applyNumberFormat="0" applyAlignment="0" applyProtection="0"/>
    <xf numFmtId="0" fontId="63" fillId="59" borderId="25" applyNumberFormat="0" applyAlignment="0" applyProtection="0"/>
    <xf numFmtId="0" fontId="63" fillId="59" borderId="25" applyNumberFormat="0" applyAlignment="0" applyProtection="0"/>
    <xf numFmtId="0" fontId="63" fillId="59" borderId="25" applyNumberFormat="0" applyAlignment="0" applyProtection="0"/>
    <xf numFmtId="0" fontId="63" fillId="59" borderId="25" applyNumberFormat="0" applyAlignment="0" applyProtection="0"/>
    <xf numFmtId="0" fontId="71" fillId="19" borderId="31" applyNumberFormat="0" applyAlignment="0" applyProtection="0"/>
    <xf numFmtId="0" fontId="65" fillId="60" borderId="28" applyNumberFormat="0" applyAlignment="0" applyProtection="0"/>
    <xf numFmtId="0" fontId="65" fillId="60" borderId="28" applyNumberFormat="0" applyAlignment="0" applyProtection="0"/>
    <xf numFmtId="0" fontId="65" fillId="60" borderId="28" applyNumberFormat="0" applyAlignment="0" applyProtection="0"/>
    <xf numFmtId="0" fontId="65" fillId="60" borderId="28" applyNumberFormat="0" applyAlignment="0" applyProtection="0"/>
    <xf numFmtId="0" fontId="65" fillId="60" borderId="28" applyNumberFormat="0" applyAlignment="0" applyProtection="0"/>
    <xf numFmtId="0" fontId="65" fillId="60" borderId="28" applyNumberFormat="0" applyAlignment="0" applyProtection="0"/>
    <xf numFmtId="0" fontId="65" fillId="60" borderId="28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8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3" fillId="0" borderId="0" applyFont="0" applyFill="0" applyBorder="0" applyAlignment="0" applyProtection="0"/>
    <xf numFmtId="8" fontId="82" fillId="0" borderId="0" applyFont="0" applyFill="0" applyBorder="0" applyAlignment="0" applyProtection="0"/>
    <xf numFmtId="0" fontId="83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76" fillId="99" borderId="0" applyNumberFormat="0" applyBorder="0" applyAlignment="0" applyProtection="0"/>
    <xf numFmtId="0" fontId="58" fillId="55" borderId="0" applyNumberFormat="0" applyBorder="0" applyAlignment="0" applyProtection="0"/>
    <xf numFmtId="0" fontId="58" fillId="55" borderId="0" applyNumberFormat="0" applyBorder="0" applyAlignment="0" applyProtection="0"/>
    <xf numFmtId="0" fontId="58" fillId="55" borderId="0" applyNumberFormat="0" applyBorder="0" applyAlignment="0" applyProtection="0"/>
    <xf numFmtId="0" fontId="58" fillId="55" borderId="0" applyNumberFormat="0" applyBorder="0" applyAlignment="0" applyProtection="0"/>
    <xf numFmtId="0" fontId="58" fillId="55" borderId="0" applyNumberFormat="0" applyBorder="0" applyAlignment="0" applyProtection="0"/>
    <xf numFmtId="0" fontId="58" fillId="55" borderId="0" applyNumberFormat="0" applyBorder="0" applyAlignment="0" applyProtection="0"/>
    <xf numFmtId="0" fontId="58" fillId="55" borderId="0" applyNumberFormat="0" applyBorder="0" applyAlignment="0" applyProtection="0"/>
    <xf numFmtId="38" fontId="29" fillId="25" borderId="0" applyNumberFormat="0" applyBorder="0" applyAlignment="0" applyProtection="0"/>
    <xf numFmtId="0" fontId="72" fillId="0" borderId="3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73" fillId="0" borderId="39" applyNumberFormat="0" applyFill="0" applyAlignment="0" applyProtection="0"/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74" fillId="0" borderId="40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7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0" fontId="29" fillId="30" borderId="10" applyNumberFormat="0" applyBorder="0" applyAlignment="0" applyProtection="0"/>
    <xf numFmtId="0" fontId="61" fillId="58" borderId="25" applyNumberFormat="0" applyAlignment="0" applyProtection="0"/>
    <xf numFmtId="0" fontId="61" fillId="58" borderId="25" applyNumberFormat="0" applyAlignment="0" applyProtection="0"/>
    <xf numFmtId="0" fontId="61" fillId="58" borderId="25" applyNumberFormat="0" applyAlignment="0" applyProtection="0"/>
    <xf numFmtId="0" fontId="61" fillId="58" borderId="25" applyNumberFormat="0" applyAlignment="0" applyProtection="0"/>
    <xf numFmtId="0" fontId="61" fillId="58" borderId="25" applyNumberFormat="0" applyAlignment="0" applyProtection="0"/>
    <xf numFmtId="0" fontId="61" fillId="58" borderId="25" applyNumberFormat="0" applyAlignment="0" applyProtection="0"/>
    <xf numFmtId="0" fontId="61" fillId="58" borderId="25" applyNumberFormat="0" applyAlignment="0" applyProtection="0"/>
    <xf numFmtId="0" fontId="61" fillId="58" borderId="25" applyNumberFormat="0" applyAlignment="0" applyProtection="0"/>
    <xf numFmtId="0" fontId="61" fillId="58" borderId="25" applyNumberFormat="0" applyAlignment="0" applyProtection="0"/>
    <xf numFmtId="0" fontId="61" fillId="58" borderId="25" applyNumberFormat="0" applyAlignment="0" applyProtection="0"/>
    <xf numFmtId="0" fontId="61" fillId="58" borderId="25" applyNumberFormat="0" applyAlignment="0" applyProtection="0"/>
    <xf numFmtId="0" fontId="61" fillId="58" borderId="25" applyNumberFormat="0" applyAlignment="0" applyProtection="0"/>
    <xf numFmtId="0" fontId="61" fillId="58" borderId="25" applyNumberFormat="0" applyAlignment="0" applyProtection="0"/>
    <xf numFmtId="0" fontId="61" fillId="58" borderId="25" applyNumberFormat="0" applyAlignment="0" applyProtection="0"/>
    <xf numFmtId="0" fontId="61" fillId="58" borderId="25" applyNumberFormat="0" applyAlignment="0" applyProtection="0"/>
    <xf numFmtId="0" fontId="61" fillId="58" borderId="25" applyNumberFormat="0" applyAlignment="0" applyProtection="0"/>
    <xf numFmtId="0" fontId="61" fillId="58" borderId="25" applyNumberFormat="0" applyAlignment="0" applyProtection="0"/>
    <xf numFmtId="0" fontId="61" fillId="58" borderId="25" applyNumberFormat="0" applyAlignment="0" applyProtection="0"/>
    <xf numFmtId="0" fontId="61" fillId="58" borderId="25" applyNumberFormat="0" applyAlignment="0" applyProtection="0"/>
    <xf numFmtId="0" fontId="61" fillId="58" borderId="25" applyNumberFormat="0" applyAlignment="0" applyProtection="0"/>
    <xf numFmtId="0" fontId="61" fillId="58" borderId="25" applyNumberFormat="0" applyAlignment="0" applyProtection="0"/>
    <xf numFmtId="0" fontId="61" fillId="58" borderId="25" applyNumberFormat="0" applyAlignment="0" applyProtection="0"/>
    <xf numFmtId="0" fontId="61" fillId="58" borderId="25" applyNumberFormat="0" applyAlignment="0" applyProtection="0"/>
    <xf numFmtId="0" fontId="61" fillId="58" borderId="25" applyNumberFormat="0" applyAlignment="0" applyProtection="0"/>
    <xf numFmtId="0" fontId="61" fillId="58" borderId="25" applyNumberFormat="0" applyAlignment="0" applyProtection="0"/>
    <xf numFmtId="0" fontId="61" fillId="58" borderId="25" applyNumberFormat="0" applyAlignment="0" applyProtection="0"/>
    <xf numFmtId="0" fontId="61" fillId="58" borderId="25" applyNumberFormat="0" applyAlignment="0" applyProtection="0"/>
    <xf numFmtId="0" fontId="61" fillId="58" borderId="25" applyNumberFormat="0" applyAlignment="0" applyProtection="0"/>
    <xf numFmtId="0" fontId="61" fillId="58" borderId="25" applyNumberFormat="0" applyAlignment="0" applyProtection="0"/>
    <xf numFmtId="0" fontId="61" fillId="58" borderId="25" applyNumberFormat="0" applyAlignment="0" applyProtection="0"/>
    <xf numFmtId="0" fontId="61" fillId="58" borderId="25" applyNumberFormat="0" applyAlignment="0" applyProtection="0"/>
    <xf numFmtId="0" fontId="61" fillId="58" borderId="25" applyNumberFormat="0" applyAlignment="0" applyProtection="0"/>
    <xf numFmtId="0" fontId="61" fillId="58" borderId="25" applyNumberFormat="0" applyAlignment="0" applyProtection="0"/>
    <xf numFmtId="0" fontId="61" fillId="58" borderId="25" applyNumberFormat="0" applyAlignment="0" applyProtection="0"/>
    <xf numFmtId="0" fontId="61" fillId="58" borderId="25" applyNumberFormat="0" applyAlignment="0" applyProtection="0"/>
    <xf numFmtId="0" fontId="75" fillId="24" borderId="38" applyNumberFormat="0" applyAlignment="0" applyProtection="0"/>
    <xf numFmtId="0" fontId="61" fillId="58" borderId="25" applyNumberFormat="0" applyAlignment="0" applyProtection="0"/>
    <xf numFmtId="0" fontId="61" fillId="58" borderId="25" applyNumberFormat="0" applyAlignment="0" applyProtection="0"/>
    <xf numFmtId="0" fontId="61" fillId="58" borderId="25" applyNumberFormat="0" applyAlignment="0" applyProtection="0"/>
    <xf numFmtId="0" fontId="61" fillId="58" borderId="25" applyNumberFormat="0" applyAlignment="0" applyProtection="0"/>
    <xf numFmtId="0" fontId="61" fillId="58" borderId="25" applyNumberFormat="0" applyAlignment="0" applyProtection="0"/>
    <xf numFmtId="0" fontId="84" fillId="0" borderId="41" applyNumberFormat="0" applyFill="0" applyAlignment="0" applyProtection="0"/>
    <xf numFmtId="0" fontId="64" fillId="0" borderId="27" applyNumberFormat="0" applyFill="0" applyAlignment="0" applyProtection="0"/>
    <xf numFmtId="0" fontId="64" fillId="0" borderId="27" applyNumberFormat="0" applyFill="0" applyAlignment="0" applyProtection="0"/>
    <xf numFmtId="0" fontId="64" fillId="0" borderId="27" applyNumberFormat="0" applyFill="0" applyAlignment="0" applyProtection="0"/>
    <xf numFmtId="0" fontId="64" fillId="0" borderId="27" applyNumberFormat="0" applyFill="0" applyAlignment="0" applyProtection="0"/>
    <xf numFmtId="0" fontId="64" fillId="0" borderId="27" applyNumberFormat="0" applyFill="0" applyAlignment="0" applyProtection="0"/>
    <xf numFmtId="0" fontId="64" fillId="0" borderId="27" applyNumberFormat="0" applyFill="0" applyAlignment="0" applyProtection="0"/>
    <xf numFmtId="0" fontId="64" fillId="0" borderId="27" applyNumberFormat="0" applyFill="0" applyAlignment="0" applyProtection="0"/>
    <xf numFmtId="44" fontId="4" fillId="0" borderId="14" applyNumberFormat="0" applyFont="0" applyAlignment="0">
      <alignment horizontal="center"/>
    </xf>
    <xf numFmtId="44" fontId="4" fillId="0" borderId="15" applyNumberFormat="0" applyFont="0" applyAlignment="0">
      <alignment horizontal="center"/>
    </xf>
    <xf numFmtId="0" fontId="85" fillId="24" borderId="0" applyNumberFormat="0" applyBorder="0" applyAlignment="0" applyProtection="0"/>
    <xf numFmtId="0" fontId="60" fillId="57" borderId="0" applyNumberFormat="0" applyBorder="0" applyAlignment="0" applyProtection="0"/>
    <xf numFmtId="0" fontId="60" fillId="57" borderId="0" applyNumberFormat="0" applyBorder="0" applyAlignment="0" applyProtection="0"/>
    <xf numFmtId="0" fontId="60" fillId="57" borderId="0" applyNumberFormat="0" applyBorder="0" applyAlignment="0" applyProtection="0"/>
    <xf numFmtId="0" fontId="60" fillId="57" borderId="0" applyNumberFormat="0" applyBorder="0" applyAlignment="0" applyProtection="0"/>
    <xf numFmtId="0" fontId="60" fillId="57" borderId="0" applyNumberFormat="0" applyBorder="0" applyAlignment="0" applyProtection="0"/>
    <xf numFmtId="0" fontId="60" fillId="57" borderId="0" applyNumberFormat="0" applyBorder="0" applyAlignment="0" applyProtection="0"/>
    <xf numFmtId="0" fontId="60" fillId="57" borderId="0" applyNumberFormat="0" applyBorder="0" applyAlignment="0" applyProtection="0"/>
    <xf numFmtId="179" fontId="35" fillId="0" borderId="0"/>
    <xf numFmtId="187" fontId="3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21" fillId="0" borderId="0">
      <alignment horizontal="left" wrapText="1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2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2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32" borderId="16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5" fillId="32" borderId="16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5" fillId="32" borderId="16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3" fillId="32" borderId="16" applyNumberFormat="0" applyFont="0" applyAlignment="0" applyProtection="0"/>
    <xf numFmtId="0" fontId="15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3" fillId="23" borderId="16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5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5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5" fillId="32" borderId="16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5" fillId="32" borderId="16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5" fillId="32" borderId="16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5" fillId="32" borderId="16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5" fillId="32" borderId="16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1" fillId="3" borderId="8" applyNumberFormat="0" applyFont="0" applyAlignment="0" applyProtection="0"/>
    <xf numFmtId="0" fontId="77" fillId="98" borderId="36" applyNumberFormat="0" applyAlignment="0" applyProtection="0"/>
    <xf numFmtId="0" fontId="62" fillId="59" borderId="26" applyNumberFormat="0" applyAlignment="0" applyProtection="0"/>
    <xf numFmtId="0" fontId="62" fillId="59" borderId="26" applyNumberFormat="0" applyAlignment="0" applyProtection="0"/>
    <xf numFmtId="0" fontId="62" fillId="59" borderId="26" applyNumberFormat="0" applyAlignment="0" applyProtection="0"/>
    <xf numFmtId="0" fontId="62" fillId="59" borderId="26" applyNumberFormat="0" applyAlignment="0" applyProtection="0"/>
    <xf numFmtId="0" fontId="62" fillId="59" borderId="26" applyNumberFormat="0" applyAlignment="0" applyProtection="0"/>
    <xf numFmtId="0" fontId="62" fillId="59" borderId="26" applyNumberFormat="0" applyAlignment="0" applyProtection="0"/>
    <xf numFmtId="0" fontId="62" fillId="59" borderId="26" applyNumberFormat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4" fontId="18" fillId="31" borderId="36" applyNumberFormat="0" applyProtection="0">
      <alignment vertical="center"/>
    </xf>
    <xf numFmtId="4" fontId="42" fillId="31" borderId="17" applyNumberFormat="0" applyProtection="0">
      <alignment vertical="center"/>
    </xf>
    <xf numFmtId="4" fontId="44" fillId="31" borderId="36" applyNumberFormat="0" applyProtection="0">
      <alignment vertical="center"/>
    </xf>
    <xf numFmtId="4" fontId="18" fillId="31" borderId="36" applyNumberFormat="0" applyProtection="0">
      <alignment horizontal="left" vertical="center" indent="1"/>
    </xf>
    <xf numFmtId="0" fontId="41" fillId="31" borderId="17" applyNumberFormat="0" applyProtection="0">
      <alignment horizontal="left" vertical="top" indent="1"/>
    </xf>
    <xf numFmtId="4" fontId="18" fillId="31" borderId="36" applyNumberFormat="0" applyProtection="0">
      <alignment horizontal="left" vertical="center" indent="1"/>
    </xf>
    <xf numFmtId="0" fontId="3" fillId="100" borderId="36" applyNumberFormat="0" applyProtection="0">
      <alignment horizontal="left" vertical="center" indent="1"/>
    </xf>
    <xf numFmtId="4" fontId="18" fillId="5" borderId="17" applyNumberFormat="0" applyProtection="0">
      <alignment horizontal="right" vertical="center"/>
    </xf>
    <xf numFmtId="4" fontId="18" fillId="101" borderId="36" applyNumberFormat="0" applyProtection="0">
      <alignment horizontal="right" vertical="center"/>
    </xf>
    <xf numFmtId="4" fontId="18" fillId="11" borderId="17" applyNumberFormat="0" applyProtection="0">
      <alignment horizontal="right" vertical="center"/>
    </xf>
    <xf numFmtId="4" fontId="18" fillId="102" borderId="36" applyNumberFormat="0" applyProtection="0">
      <alignment horizontal="right" vertical="center"/>
    </xf>
    <xf numFmtId="4" fontId="18" fillId="38" borderId="17" applyNumberFormat="0" applyProtection="0">
      <alignment horizontal="right" vertical="center"/>
    </xf>
    <xf numFmtId="4" fontId="18" fillId="103" borderId="36" applyNumberFormat="0" applyProtection="0">
      <alignment horizontal="right" vertical="center"/>
    </xf>
    <xf numFmtId="4" fontId="18" fillId="13" borderId="17" applyNumberFormat="0" applyProtection="0">
      <alignment horizontal="right" vertical="center"/>
    </xf>
    <xf numFmtId="4" fontId="18" fillId="104" borderId="36" applyNumberFormat="0" applyProtection="0">
      <alignment horizontal="right" vertical="center"/>
    </xf>
    <xf numFmtId="4" fontId="18" fillId="39" borderId="17" applyNumberFormat="0" applyProtection="0">
      <alignment horizontal="right" vertical="center"/>
    </xf>
    <xf numFmtId="4" fontId="18" fillId="105" borderId="36" applyNumberFormat="0" applyProtection="0">
      <alignment horizontal="right" vertical="center"/>
    </xf>
    <xf numFmtId="4" fontId="18" fillId="40" borderId="17" applyNumberFormat="0" applyProtection="0">
      <alignment horizontal="right" vertical="center"/>
    </xf>
    <xf numFmtId="4" fontId="18" fillId="106" borderId="36" applyNumberFormat="0" applyProtection="0">
      <alignment horizontal="right" vertical="center"/>
    </xf>
    <xf numFmtId="4" fontId="18" fillId="41" borderId="17" applyNumberFormat="0" applyProtection="0">
      <alignment horizontal="right" vertical="center"/>
    </xf>
    <xf numFmtId="4" fontId="18" fillId="107" borderId="36" applyNumberFormat="0" applyProtection="0">
      <alignment horizontal="right" vertical="center"/>
    </xf>
    <xf numFmtId="4" fontId="18" fillId="42" borderId="17" applyNumberFormat="0" applyProtection="0">
      <alignment horizontal="right" vertical="center"/>
    </xf>
    <xf numFmtId="4" fontId="18" fillId="108" borderId="36" applyNumberFormat="0" applyProtection="0">
      <alignment horizontal="right" vertical="center"/>
    </xf>
    <xf numFmtId="4" fontId="18" fillId="12" borderId="17" applyNumberFormat="0" applyProtection="0">
      <alignment horizontal="right" vertical="center"/>
    </xf>
    <xf numFmtId="4" fontId="18" fillId="109" borderId="36" applyNumberFormat="0" applyProtection="0">
      <alignment horizontal="right" vertical="center"/>
    </xf>
    <xf numFmtId="4" fontId="41" fillId="43" borderId="18" applyNumberFormat="0" applyProtection="0">
      <alignment horizontal="left" vertical="center" indent="1"/>
    </xf>
    <xf numFmtId="4" fontId="41" fillId="110" borderId="36" applyNumberFormat="0" applyProtection="0">
      <alignment horizontal="left" vertical="center" indent="1"/>
    </xf>
    <xf numFmtId="4" fontId="18" fillId="44" borderId="0" applyNumberFormat="0" applyProtection="0">
      <alignment horizontal="left" vertical="center" indent="1"/>
    </xf>
    <xf numFmtId="4" fontId="18" fillId="111" borderId="42" applyNumberFormat="0" applyProtection="0">
      <alignment horizontal="left" vertical="center" indent="1"/>
    </xf>
    <xf numFmtId="4" fontId="18" fillId="46" borderId="17" applyNumberFormat="0" applyProtection="0">
      <alignment horizontal="right" vertical="center"/>
    </xf>
    <xf numFmtId="0" fontId="3" fillId="100" borderId="36" applyNumberFormat="0" applyProtection="0">
      <alignment horizontal="left" vertical="center" indent="1"/>
    </xf>
    <xf numFmtId="4" fontId="18" fillId="44" borderId="0" applyNumberFormat="0" applyProtection="0">
      <alignment horizontal="left" vertical="center" indent="1"/>
    </xf>
    <xf numFmtId="4" fontId="18" fillId="111" borderId="36" applyNumberFormat="0" applyProtection="0">
      <alignment horizontal="left" vertical="center" indent="1"/>
    </xf>
    <xf numFmtId="4" fontId="18" fillId="36" borderId="0" applyNumberFormat="0" applyProtection="0">
      <alignment horizontal="left" vertical="center" indent="1"/>
    </xf>
    <xf numFmtId="4" fontId="18" fillId="112" borderId="36" applyNumberFormat="0" applyProtection="0">
      <alignment horizontal="left" vertical="center" indent="1"/>
    </xf>
    <xf numFmtId="0" fontId="3" fillId="112" borderId="36" applyNumberFormat="0" applyProtection="0">
      <alignment horizontal="left" vertical="center" indent="1"/>
    </xf>
    <xf numFmtId="0" fontId="3" fillId="45" borderId="17" applyNumberFormat="0" applyProtection="0">
      <alignment horizontal="left" vertical="top" indent="1"/>
    </xf>
    <xf numFmtId="0" fontId="3" fillId="112" borderId="36" applyNumberFormat="0" applyProtection="0">
      <alignment horizontal="left" vertical="center" indent="1"/>
    </xf>
    <xf numFmtId="0" fontId="3" fillId="36" borderId="17" applyNumberFormat="0" applyProtection="0">
      <alignment horizontal="left" vertical="center" indent="1"/>
    </xf>
    <xf numFmtId="0" fontId="3" fillId="113" borderId="36" applyNumberFormat="0" applyProtection="0">
      <alignment horizontal="left" vertical="center" indent="1"/>
    </xf>
    <xf numFmtId="0" fontId="3" fillId="36" borderId="17" applyNumberFormat="0" applyProtection="0">
      <alignment horizontal="left" vertical="top" indent="1"/>
    </xf>
    <xf numFmtId="0" fontId="3" fillId="113" borderId="36" applyNumberFormat="0" applyProtection="0">
      <alignment horizontal="left" vertical="center" indent="1"/>
    </xf>
    <xf numFmtId="0" fontId="3" fillId="47" borderId="17" applyNumberFormat="0" applyProtection="0">
      <alignment horizontal="left" vertical="center" indent="1"/>
    </xf>
    <xf numFmtId="0" fontId="3" fillId="25" borderId="36" applyNumberFormat="0" applyProtection="0">
      <alignment horizontal="left" vertical="center" indent="1"/>
    </xf>
    <xf numFmtId="0" fontId="3" fillId="47" borderId="17" applyNumberFormat="0" applyProtection="0">
      <alignment horizontal="left" vertical="top" indent="1"/>
    </xf>
    <xf numFmtId="0" fontId="3" fillId="25" borderId="36" applyNumberFormat="0" applyProtection="0">
      <alignment horizontal="left" vertical="center" indent="1"/>
    </xf>
    <xf numFmtId="0" fontId="3" fillId="33" borderId="17" applyNumberFormat="0" applyProtection="0">
      <alignment horizontal="left" vertical="center" indent="1"/>
    </xf>
    <xf numFmtId="0" fontId="3" fillId="100" borderId="36" applyNumberFormat="0" applyProtection="0">
      <alignment horizontal="left" vertical="center" indent="1"/>
    </xf>
    <xf numFmtId="0" fontId="3" fillId="33" borderId="17" applyNumberFormat="0" applyProtection="0">
      <alignment horizontal="left" vertical="top" indent="1"/>
    </xf>
    <xf numFmtId="0" fontId="3" fillId="100" borderId="36" applyNumberFormat="0" applyProtection="0">
      <alignment horizontal="left" vertical="center" indent="1"/>
    </xf>
    <xf numFmtId="4" fontId="18" fillId="50" borderId="17" applyNumberFormat="0" applyProtection="0">
      <alignment vertical="center"/>
    </xf>
    <xf numFmtId="4" fontId="18" fillId="50" borderId="36" applyNumberFormat="0" applyProtection="0">
      <alignment vertical="center"/>
    </xf>
    <xf numFmtId="4" fontId="44" fillId="50" borderId="17" applyNumberFormat="0" applyProtection="0">
      <alignment vertical="center"/>
    </xf>
    <xf numFmtId="4" fontId="44" fillId="50" borderId="36" applyNumberFormat="0" applyProtection="0">
      <alignment vertical="center"/>
    </xf>
    <xf numFmtId="4" fontId="18" fillId="50" borderId="17" applyNumberFormat="0" applyProtection="0">
      <alignment horizontal="left" vertical="center" indent="1"/>
    </xf>
    <xf numFmtId="4" fontId="18" fillId="50" borderId="36" applyNumberFormat="0" applyProtection="0">
      <alignment horizontal="left" vertical="center" indent="1"/>
    </xf>
    <xf numFmtId="0" fontId="18" fillId="50" borderId="17" applyNumberFormat="0" applyProtection="0">
      <alignment horizontal="left" vertical="top" indent="1"/>
    </xf>
    <xf numFmtId="4" fontId="18" fillId="50" borderId="36" applyNumberFormat="0" applyProtection="0">
      <alignment horizontal="left" vertical="center" indent="1"/>
    </xf>
    <xf numFmtId="4" fontId="18" fillId="111" borderId="36" applyNumberFormat="0" applyProtection="0">
      <alignment horizontal="right" vertical="center"/>
    </xf>
    <xf numFmtId="4" fontId="44" fillId="44" borderId="17" applyNumberFormat="0" applyProtection="0">
      <alignment horizontal="right" vertical="center"/>
    </xf>
    <xf numFmtId="4" fontId="44" fillId="111" borderId="36" applyNumberFormat="0" applyProtection="0">
      <alignment horizontal="right" vertical="center"/>
    </xf>
    <xf numFmtId="0" fontId="3" fillId="100" borderId="36" applyNumberFormat="0" applyProtection="0">
      <alignment horizontal="left" vertical="center" indent="1"/>
    </xf>
    <xf numFmtId="0" fontId="18" fillId="36" borderId="17" applyNumberFormat="0" applyProtection="0">
      <alignment horizontal="left" vertical="top" indent="1"/>
    </xf>
    <xf numFmtId="0" fontId="3" fillId="100" borderId="36" applyNumberFormat="0" applyProtection="0">
      <alignment horizontal="left" vertical="center" indent="1"/>
    </xf>
    <xf numFmtId="4" fontId="45" fillId="51" borderId="0" applyNumberFormat="0" applyProtection="0">
      <alignment horizontal="left" vertical="center" indent="1"/>
    </xf>
    <xf numFmtId="0" fontId="86" fillId="0" borderId="0"/>
    <xf numFmtId="4" fontId="46" fillId="44" borderId="17" applyNumberFormat="0" applyProtection="0">
      <alignment horizontal="right" vertical="center"/>
    </xf>
    <xf numFmtId="4" fontId="46" fillId="111" borderId="36" applyNumberFormat="0" applyProtection="0">
      <alignment horizontal="right" vertical="center"/>
    </xf>
    <xf numFmtId="38" fontId="29" fillId="0" borderId="20"/>
    <xf numFmtId="0" fontId="3" fillId="0" borderId="0" applyNumberFormat="0" applyBorder="0" applyAlignment="0"/>
    <xf numFmtId="0" fontId="4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8" fillId="0" borderId="37" applyNumberFormat="0" applyFill="0" applyAlignment="0" applyProtection="0"/>
    <xf numFmtId="0" fontId="67" fillId="0" borderId="29" applyNumberFormat="0" applyFill="0" applyAlignment="0" applyProtection="0"/>
    <xf numFmtId="0" fontId="67" fillId="0" borderId="29" applyNumberFormat="0" applyFill="0" applyAlignment="0" applyProtection="0"/>
    <xf numFmtId="0" fontId="67" fillId="0" borderId="29" applyNumberFormat="0" applyFill="0" applyAlignment="0" applyProtection="0"/>
    <xf numFmtId="0" fontId="67" fillId="0" borderId="29" applyNumberFormat="0" applyFill="0" applyAlignment="0" applyProtection="0"/>
    <xf numFmtId="0" fontId="67" fillId="0" borderId="29" applyNumberFormat="0" applyFill="0" applyAlignment="0" applyProtection="0"/>
    <xf numFmtId="0" fontId="67" fillId="0" borderId="29" applyNumberFormat="0" applyFill="0" applyAlignment="0" applyProtection="0"/>
    <xf numFmtId="0" fontId="67" fillId="0" borderId="29" applyNumberFormat="0" applyFill="0" applyAlignment="0" applyProtection="0"/>
    <xf numFmtId="0" fontId="8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9">
    <xf numFmtId="0" fontId="0" fillId="0" borderId="0" xfId="0"/>
    <xf numFmtId="0" fontId="1" fillId="0" borderId="1" xfId="3" applyBorder="1" applyAlignment="1">
      <alignment horizontal="centerContinuous"/>
    </xf>
    <xf numFmtId="164" fontId="1" fillId="0" borderId="1" xfId="3" applyNumberFormat="1" applyBorder="1" applyAlignment="1">
      <alignment horizontal="center"/>
    </xf>
    <xf numFmtId="0" fontId="1" fillId="0" borderId="0" xfId="3"/>
    <xf numFmtId="41" fontId="1" fillId="0" borderId="0" xfId="3" applyNumberFormat="1"/>
    <xf numFmtId="42" fontId="1" fillId="0" borderId="0" xfId="3" applyNumberFormat="1"/>
    <xf numFmtId="42" fontId="1" fillId="0" borderId="2" xfId="3" applyNumberFormat="1" applyBorder="1"/>
    <xf numFmtId="0" fontId="3" fillId="0" borderId="0" xfId="4" applyFont="1"/>
    <xf numFmtId="165" fontId="0" fillId="0" borderId="0" xfId="2" applyNumberFormat="1" applyFont="1"/>
    <xf numFmtId="37" fontId="5" fillId="0" borderId="0" xfId="3" applyNumberFormat="1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/>
    <xf numFmtId="0" fontId="4" fillId="0" borderId="0" xfId="0" applyFont="1" applyFill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166" fontId="3" fillId="0" borderId="0" xfId="5" applyNumberFormat="1" applyFill="1"/>
    <xf numFmtId="166" fontId="0" fillId="0" borderId="0" xfId="0" applyNumberFormat="1" applyFill="1"/>
    <xf numFmtId="42" fontId="0" fillId="0" borderId="0" xfId="1" applyNumberFormat="1" applyFont="1" applyFill="1"/>
    <xf numFmtId="165" fontId="0" fillId="0" borderId="0" xfId="6" applyNumberFormat="1" applyFont="1" applyFill="1"/>
    <xf numFmtId="4" fontId="0" fillId="0" borderId="0" xfId="0" applyNumberFormat="1" applyFill="1"/>
    <xf numFmtId="0" fontId="0" fillId="0" borderId="0" xfId="0" applyFill="1" applyAlignment="1">
      <alignment horizontal="center"/>
    </xf>
    <xf numFmtId="167" fontId="0" fillId="0" borderId="0" xfId="1" applyNumberFormat="1" applyFont="1" applyFill="1"/>
    <xf numFmtId="165" fontId="0" fillId="0" borderId="0" xfId="0" applyNumberFormat="1" applyFill="1"/>
    <xf numFmtId="166" fontId="3" fillId="0" borderId="0" xfId="7" applyNumberFormat="1" applyFill="1"/>
    <xf numFmtId="166" fontId="3" fillId="0" borderId="0" xfId="7" applyNumberFormat="1" applyFont="1" applyFill="1"/>
    <xf numFmtId="167" fontId="3" fillId="0" borderId="0" xfId="1" applyNumberFormat="1" applyFont="1" applyFill="1"/>
    <xf numFmtId="166" fontId="3" fillId="0" borderId="2" xfId="5" applyNumberFormat="1" applyFill="1" applyBorder="1"/>
    <xf numFmtId="165" fontId="0" fillId="0" borderId="2" xfId="6" applyNumberFormat="1" applyFont="1" applyFill="1" applyBorder="1"/>
    <xf numFmtId="0" fontId="7" fillId="0" borderId="0" xfId="0" applyFont="1" applyFill="1" applyAlignment="1">
      <alignment horizontal="right"/>
    </xf>
    <xf numFmtId="0" fontId="7" fillId="0" borderId="0" xfId="0" applyFont="1" applyFill="1"/>
    <xf numFmtId="43" fontId="7" fillId="0" borderId="0" xfId="7" applyFont="1" applyFill="1"/>
    <xf numFmtId="167" fontId="8" fillId="0" borderId="0" xfId="7" applyNumberFormat="1" applyFont="1" applyFill="1"/>
    <xf numFmtId="167" fontId="7" fillId="0" borderId="0" xfId="7" applyNumberFormat="1" applyFont="1" applyFill="1"/>
    <xf numFmtId="167" fontId="7" fillId="0" borderId="0" xfId="1" applyNumberFormat="1" applyFont="1" applyFill="1"/>
    <xf numFmtId="0" fontId="0" fillId="0" borderId="0" xfId="0" applyBorder="1" applyAlignment="1">
      <alignment horizontal="center"/>
    </xf>
    <xf numFmtId="165" fontId="0" fillId="0" borderId="0" xfId="0" applyNumberFormat="1"/>
    <xf numFmtId="165" fontId="0" fillId="0" borderId="2" xfId="0" applyNumberFormat="1" applyBorder="1"/>
    <xf numFmtId="42" fontId="0" fillId="0" borderId="0" xfId="0" applyNumberFormat="1"/>
    <xf numFmtId="41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3" applyAlignment="1">
      <alignment horizontal="center"/>
    </xf>
    <xf numFmtId="10" fontId="0" fillId="0" borderId="0" xfId="0" applyNumberFormat="1" applyAlignment="1">
      <alignment horizontal="center"/>
    </xf>
    <xf numFmtId="42" fontId="1" fillId="2" borderId="0" xfId="3" applyNumberFormat="1" applyFill="1"/>
    <xf numFmtId="0" fontId="9" fillId="0" borderId="0" xfId="4" applyFont="1"/>
    <xf numFmtId="0" fontId="3" fillId="0" borderId="0" xfId="4"/>
    <xf numFmtId="0" fontId="10" fillId="0" borderId="0" xfId="4" applyFont="1" applyFill="1" applyAlignment="1">
      <alignment horizontal="left"/>
    </xf>
    <xf numFmtId="0" fontId="10" fillId="0" borderId="9" xfId="4" quotePrefix="1" applyFont="1" applyFill="1" applyBorder="1" applyAlignment="1">
      <alignment horizontal="right"/>
    </xf>
    <xf numFmtId="0" fontId="10" fillId="0" borderId="0" xfId="4" applyFont="1" applyFill="1"/>
    <xf numFmtId="0" fontId="10" fillId="0" borderId="0" xfId="4" applyFont="1" applyFill="1" applyAlignment="1" applyProtection="1">
      <alignment horizontal="centerContinuous"/>
      <protection locked="0"/>
    </xf>
    <xf numFmtId="0" fontId="10" fillId="0" borderId="0" xfId="4" applyFont="1" applyFill="1" applyAlignment="1">
      <alignment horizontal="centerContinuous"/>
    </xf>
    <xf numFmtId="0" fontId="10" fillId="0" borderId="0" xfId="4" applyFont="1" applyFill="1" applyBorder="1" applyAlignment="1">
      <alignment horizontal="centerContinuous"/>
    </xf>
    <xf numFmtId="18" fontId="10" fillId="0" borderId="0" xfId="4" applyNumberFormat="1" applyFont="1" applyFill="1" applyAlignment="1">
      <alignment horizontal="centerContinuous"/>
    </xf>
    <xf numFmtId="0" fontId="10" fillId="0" borderId="0" xfId="4" applyFont="1" applyFill="1" applyAlignment="1" applyProtection="1">
      <alignment horizontal="left"/>
      <protection locked="0"/>
    </xf>
    <xf numFmtId="0" fontId="10" fillId="0" borderId="0" xfId="4" applyFont="1" applyFill="1" applyAlignment="1">
      <alignment horizontal="center"/>
    </xf>
    <xf numFmtId="0" fontId="10" fillId="0" borderId="1" xfId="4" applyFont="1" applyFill="1" applyBorder="1" applyAlignment="1">
      <alignment horizontal="center"/>
    </xf>
    <xf numFmtId="0" fontId="10" fillId="0" borderId="1" xfId="4" applyFont="1" applyFill="1" applyBorder="1" applyAlignment="1">
      <alignment horizontal="left"/>
    </xf>
    <xf numFmtId="0" fontId="10" fillId="0" borderId="1" xfId="4" applyFont="1" applyFill="1" applyBorder="1" applyAlignment="1">
      <alignment horizontal="centerContinuous"/>
    </xf>
    <xf numFmtId="42" fontId="9" fillId="0" borderId="0" xfId="4" applyNumberFormat="1" applyFont="1" applyAlignment="1" applyProtection="1">
      <alignment horizontal="right"/>
      <protection locked="0"/>
    </xf>
    <xf numFmtId="0" fontId="9" fillId="0" borderId="0" xfId="4" applyFont="1" applyAlignment="1">
      <alignment horizontal="left"/>
    </xf>
    <xf numFmtId="0" fontId="9" fillId="0" borderId="0" xfId="4" applyFont="1" applyAlignment="1">
      <alignment horizontal="center"/>
    </xf>
    <xf numFmtId="42" fontId="3" fillId="0" borderId="0" xfId="4" applyNumberFormat="1"/>
    <xf numFmtId="168" fontId="9" fillId="0" borderId="1" xfId="4" applyNumberFormat="1" applyFont="1" applyBorder="1" applyAlignment="1" applyProtection="1">
      <alignment horizontal="right"/>
      <protection locked="0"/>
    </xf>
    <xf numFmtId="168" fontId="9" fillId="0" borderId="0" xfId="4" applyNumberFormat="1" applyFont="1" applyAlignment="1" applyProtection="1">
      <alignment horizontal="right"/>
      <protection locked="0"/>
    </xf>
    <xf numFmtId="168" fontId="3" fillId="0" borderId="0" xfId="4" applyNumberFormat="1"/>
    <xf numFmtId="42" fontId="9" fillId="0" borderId="0" xfId="4" applyNumberFormat="1" applyFont="1" applyAlignment="1">
      <alignment horizontal="right"/>
    </xf>
    <xf numFmtId="42" fontId="9" fillId="0" borderId="3" xfId="4" applyNumberFormat="1" applyFont="1" applyBorder="1" applyAlignment="1" applyProtection="1">
      <alignment horizontal="right"/>
      <protection locked="0"/>
    </xf>
    <xf numFmtId="0" fontId="9" fillId="0" borderId="0" xfId="4" applyFont="1" applyAlignment="1">
      <alignment horizontal="right"/>
    </xf>
    <xf numFmtId="0" fontId="9" fillId="0" borderId="0" xfId="4" applyFont="1" applyAlignment="1" applyProtection="1">
      <alignment horizontal="right"/>
      <protection locked="0"/>
    </xf>
    <xf numFmtId="41" fontId="9" fillId="0" borderId="0" xfId="4" applyNumberFormat="1" applyFont="1" applyAlignment="1">
      <alignment horizontal="right"/>
    </xf>
    <xf numFmtId="41" fontId="9" fillId="0" borderId="0" xfId="4" applyNumberFormat="1" applyFont="1" applyAlignment="1" applyProtection="1">
      <alignment horizontal="right"/>
      <protection locked="0"/>
    </xf>
    <xf numFmtId="9" fontId="9" fillId="0" borderId="0" xfId="4" applyNumberFormat="1" applyFont="1" applyAlignment="1" applyProtection="1">
      <alignment horizontal="right"/>
      <protection locked="0"/>
    </xf>
    <xf numFmtId="41" fontId="3" fillId="0" borderId="0" xfId="4" applyNumberFormat="1"/>
    <xf numFmtId="0" fontId="11" fillId="0" borderId="0" xfId="8"/>
    <xf numFmtId="0" fontId="10" fillId="0" borderId="0" xfId="4" applyFont="1" applyAlignment="1">
      <alignment horizontal="left"/>
    </xf>
    <xf numFmtId="0" fontId="10" fillId="0" borderId="0" xfId="4" applyFont="1"/>
    <xf numFmtId="0" fontId="3" fillId="0" borderId="0" xfId="4" applyFill="1"/>
    <xf numFmtId="0" fontId="9" fillId="0" borderId="0" xfId="4" applyFont="1" applyFill="1" applyAlignment="1">
      <alignment horizontal="left"/>
    </xf>
    <xf numFmtId="165" fontId="0" fillId="0" borderId="0" xfId="0" applyNumberFormat="1" applyFill="1" applyAlignment="1">
      <alignment horizontal="left"/>
    </xf>
    <xf numFmtId="165" fontId="0" fillId="0" borderId="0" xfId="0" applyNumberFormat="1" applyFill="1" applyAlignment="1">
      <alignment horizontal="left" indent="1"/>
    </xf>
    <xf numFmtId="42" fontId="1" fillId="0" borderId="0" xfId="3" applyNumberFormat="1" applyFill="1"/>
    <xf numFmtId="41" fontId="1" fillId="0" borderId="0" xfId="3" applyNumberFormat="1" applyFill="1"/>
    <xf numFmtId="42" fontId="0" fillId="0" borderId="2" xfId="0" applyNumberFormat="1" applyFill="1" applyBorder="1"/>
    <xf numFmtId="0" fontId="1" fillId="0" borderId="1" xfId="3" applyFill="1" applyBorder="1" applyAlignment="1">
      <alignment horizontal="center"/>
    </xf>
    <xf numFmtId="0" fontId="0" fillId="0" borderId="1" xfId="0" applyFill="1" applyBorder="1" applyAlignment="1">
      <alignment horizontal="centerContinuous"/>
    </xf>
    <xf numFmtId="0" fontId="1" fillId="0" borderId="0" xfId="3" applyFill="1"/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42" fontId="1" fillId="0" borderId="2" xfId="3" applyNumberFormat="1" applyFill="1" applyBorder="1"/>
    <xf numFmtId="0" fontId="0" fillId="0" borderId="7" xfId="0" applyFill="1" applyBorder="1" applyAlignment="1">
      <alignment horizontal="center"/>
    </xf>
    <xf numFmtId="186" fontId="0" fillId="0" borderId="0" xfId="0" applyNumberFormat="1"/>
    <xf numFmtId="0" fontId="29" fillId="85" borderId="30" xfId="303" quotePrefix="1" applyAlignment="1">
      <alignment horizontal="left" vertical="center" indent="2"/>
    </xf>
    <xf numFmtId="0" fontId="29" fillId="85" borderId="30" xfId="303" quotePrefix="1">
      <alignment horizontal="left" vertical="center" indent="1"/>
    </xf>
    <xf numFmtId="0" fontId="29" fillId="86" borderId="30" xfId="304" quotePrefix="1" applyNumberFormat="1">
      <alignment horizontal="left" vertical="center" indent="1"/>
    </xf>
    <xf numFmtId="0" fontId="0" fillId="0" borderId="1" xfId="0" applyFill="1" applyBorder="1" applyAlignment="1">
      <alignment horizontal="center" wrapText="1"/>
    </xf>
    <xf numFmtId="0" fontId="3" fillId="0" borderId="0" xfId="1950" applyNumberFormat="1" applyFont="1" applyFill="1" applyAlignment="1"/>
    <xf numFmtId="0" fontId="3" fillId="0" borderId="0" xfId="1950" applyNumberFormat="1" applyFont="1" applyFill="1" applyAlignment="1">
      <alignment horizontal="center"/>
    </xf>
    <xf numFmtId="0" fontId="4" fillId="0" borderId="0" xfId="1950" applyNumberFormat="1" applyFont="1" applyFill="1" applyBorder="1" applyAlignment="1">
      <alignment horizontal="centerContinuous"/>
    </xf>
    <xf numFmtId="0" fontId="4" fillId="0" borderId="0" xfId="1950" applyNumberFormat="1" applyFont="1" applyFill="1" applyAlignment="1">
      <alignment horizontal="centerContinuous" vertical="center"/>
    </xf>
    <xf numFmtId="0" fontId="88" fillId="0" borderId="0" xfId="1950" applyNumberFormat="1" applyFont="1" applyFill="1" applyAlignment="1"/>
    <xf numFmtId="0" fontId="88" fillId="0" borderId="0" xfId="1950" applyNumberFormat="1" applyFont="1" applyFill="1" applyAlignment="1">
      <alignment horizontal="center"/>
    </xf>
    <xf numFmtId="0" fontId="89" fillId="0" borderId="1" xfId="1950" applyNumberFormat="1" applyFont="1" applyFill="1" applyBorder="1" applyAlignment="1">
      <alignment horizontal="center"/>
    </xf>
    <xf numFmtId="0" fontId="88" fillId="114" borderId="0" xfId="1950" applyNumberFormat="1" applyFont="1" applyFill="1" applyAlignment="1"/>
    <xf numFmtId="0" fontId="89" fillId="0" borderId="0" xfId="1950" applyNumberFormat="1" applyFont="1" applyFill="1" applyAlignment="1">
      <alignment horizontal="center"/>
    </xf>
    <xf numFmtId="0" fontId="90" fillId="0" borderId="0" xfId="1950" applyNumberFormat="1" applyFont="1" applyFill="1" applyAlignment="1"/>
    <xf numFmtId="14" fontId="88" fillId="0" borderId="0" xfId="1950" applyNumberFormat="1" applyFont="1" applyFill="1" applyAlignment="1">
      <alignment horizontal="center"/>
    </xf>
    <xf numFmtId="167" fontId="88" fillId="0" borderId="0" xfId="1801" applyNumberFormat="1" applyFont="1" applyFill="1"/>
    <xf numFmtId="0" fontId="88" fillId="0" borderId="0" xfId="1950" applyNumberFormat="1" applyFont="1" applyFill="1" applyAlignment="1">
      <alignment horizontal="left"/>
    </xf>
    <xf numFmtId="10" fontId="89" fillId="0" borderId="2" xfId="2248" applyNumberFormat="1" applyFont="1" applyFill="1" applyBorder="1"/>
    <xf numFmtId="10" fontId="88" fillId="0" borderId="2" xfId="2248" applyNumberFormat="1" applyFont="1" applyFill="1" applyBorder="1"/>
    <xf numFmtId="3" fontId="88" fillId="0" borderId="0" xfId="1801" applyNumberFormat="1" applyFont="1" applyFill="1"/>
    <xf numFmtId="3" fontId="88" fillId="114" borderId="0" xfId="1950" applyNumberFormat="1" applyFont="1" applyFill="1" applyAlignment="1"/>
    <xf numFmtId="0" fontId="88" fillId="0" borderId="0" xfId="1950" applyNumberFormat="1" applyFont="1" applyFill="1" applyAlignment="1">
      <alignment horizontal="left" wrapText="1"/>
    </xf>
    <xf numFmtId="42" fontId="88" fillId="0" borderId="0" xfId="1808" applyNumberFormat="1" applyFont="1" applyFill="1"/>
    <xf numFmtId="41" fontId="88" fillId="0" borderId="0" xfId="1808" applyNumberFormat="1" applyFont="1" applyFill="1"/>
    <xf numFmtId="0" fontId="88" fillId="0" borderId="0" xfId="1950" applyNumberFormat="1" applyFont="1" applyFill="1" applyBorder="1" applyAlignment="1">
      <alignment horizontal="center"/>
    </xf>
    <xf numFmtId="42" fontId="88" fillId="0" borderId="12" xfId="1808" applyNumberFormat="1" applyFont="1" applyFill="1" applyBorder="1"/>
    <xf numFmtId="10" fontId="88" fillId="0" borderId="12" xfId="2248" applyNumberFormat="1" applyFont="1" applyFill="1" applyBorder="1"/>
    <xf numFmtId="10" fontId="88" fillId="0" borderId="12" xfId="1950" applyNumberFormat="1" applyFont="1" applyFill="1" applyBorder="1" applyAlignment="1"/>
    <xf numFmtId="166" fontId="88" fillId="0" borderId="0" xfId="1950" applyNumberFormat="1" applyFont="1" applyFill="1" applyAlignment="1"/>
    <xf numFmtId="166" fontId="88" fillId="0" borderId="0" xfId="1808" applyNumberFormat="1" applyFont="1" applyFill="1"/>
    <xf numFmtId="0" fontId="88" fillId="0" borderId="0" xfId="1950" applyNumberFormat="1" applyFont="1" applyFill="1" applyBorder="1" applyAlignment="1"/>
    <xf numFmtId="10" fontId="88" fillId="0" borderId="1" xfId="2248" applyNumberFormat="1" applyFont="1" applyFill="1" applyBorder="1"/>
    <xf numFmtId="166" fontId="88" fillId="0" borderId="12" xfId="1808" applyNumberFormat="1" applyFont="1" applyFill="1" applyBorder="1"/>
    <xf numFmtId="10" fontId="88" fillId="0" borderId="2" xfId="1950" applyNumberFormat="1" applyFont="1" applyFill="1" applyBorder="1" applyAlignment="1"/>
    <xf numFmtId="9" fontId="91" fillId="0" borderId="0" xfId="4" applyNumberFormat="1" applyFont="1" applyAlignment="1">
      <alignment horizontal="right"/>
    </xf>
    <xf numFmtId="41" fontId="91" fillId="0" borderId="0" xfId="4" applyNumberFormat="1" applyFont="1" applyBorder="1" applyAlignment="1" applyProtection="1">
      <alignment horizontal="right"/>
      <protection locked="0"/>
    </xf>
    <xf numFmtId="41" fontId="91" fillId="0" borderId="1" xfId="4" applyNumberFormat="1" applyFont="1" applyBorder="1" applyAlignment="1" applyProtection="1">
      <alignment horizontal="right"/>
      <protection locked="0"/>
    </xf>
    <xf numFmtId="0" fontId="91" fillId="0" borderId="0" xfId="4" applyFont="1" applyAlignment="1">
      <alignment horizontal="right"/>
    </xf>
    <xf numFmtId="42" fontId="91" fillId="0" borderId="10" xfId="4" applyNumberFormat="1" applyFont="1" applyBorder="1" applyAlignment="1">
      <alignment horizontal="right"/>
    </xf>
    <xf numFmtId="9" fontId="9" fillId="0" borderId="0" xfId="4" applyNumberFormat="1" applyFont="1" applyAlignment="1">
      <alignment horizontal="right"/>
    </xf>
    <xf numFmtId="41" fontId="9" fillId="0" borderId="0" xfId="4" applyNumberFormat="1" applyFont="1" applyBorder="1" applyAlignment="1" applyProtection="1">
      <alignment horizontal="right"/>
      <protection locked="0"/>
    </xf>
    <xf numFmtId="41" fontId="9" fillId="0" borderId="1" xfId="4" applyNumberFormat="1" applyFont="1" applyBorder="1" applyAlignment="1" applyProtection="1">
      <alignment horizontal="right"/>
      <protection locked="0"/>
    </xf>
    <xf numFmtId="42" fontId="9" fillId="0" borderId="10" xfId="4" applyNumberFormat="1" applyFont="1" applyBorder="1" applyAlignment="1">
      <alignment horizontal="right"/>
    </xf>
    <xf numFmtId="0" fontId="10" fillId="0" borderId="0" xfId="4" applyFont="1" applyFill="1" applyAlignment="1">
      <alignment horizontal="center"/>
    </xf>
    <xf numFmtId="0" fontId="6" fillId="0" borderId="0" xfId="0" applyFont="1" applyFill="1" applyAlignment="1">
      <alignment horizontal="center"/>
    </xf>
  </cellXfs>
  <cellStyles count="2344">
    <cellStyle name="_4.06E Pass Throughs" xfId="9"/>
    <cellStyle name="_4.13E Montana Energy Tax" xfId="10"/>
    <cellStyle name="_Book1" xfId="11"/>
    <cellStyle name="_Book1 (2)" xfId="12"/>
    <cellStyle name="_Book2" xfId="13"/>
    <cellStyle name="_Chelan Debt Forecast 12.19.05" xfId="14"/>
    <cellStyle name="_Costs not in AURORA 06GRC" xfId="15"/>
    <cellStyle name="_Costs not in AURORA 2006GRC 6.15.06" xfId="16"/>
    <cellStyle name="_Costs not in AURORA 2007 Rate Case" xfId="17"/>
    <cellStyle name="_Costs not in KWI3000 '06Budget" xfId="18"/>
    <cellStyle name="_DEM-08C Power Cost Comparison" xfId="19"/>
    <cellStyle name="_DEM-WP (C) Power Cost 2006GRC Order" xfId="20"/>
    <cellStyle name="_DEM-WP Revised (HC) Wild Horse 2006GRC" xfId="21"/>
    <cellStyle name="_DEM-WP(C) Costs not in AURORA 2006GRC" xfId="22"/>
    <cellStyle name="_DEM-WP(C) Costs not in AURORA 2007GRC" xfId="23"/>
    <cellStyle name="_DEM-WP(C) Costs not in AURORA 2007PCORC-5.07Update" xfId="24"/>
    <cellStyle name="_DEM-WP(C) Sumas Proforma 11.14.07" xfId="25"/>
    <cellStyle name="_DEM-WP(C) Sumas Proforma 11.5.07" xfId="26"/>
    <cellStyle name="_DEM-WP(C) Westside Hydro Data_051007" xfId="27"/>
    <cellStyle name="_Fuel Prices 4-14" xfId="28"/>
    <cellStyle name="_PC DRAFT 10 15 07" xfId="29"/>
    <cellStyle name="_Power Cost Value Copy 11.30.05 gas 1.09.06 AURORA at 1.10.06" xfId="30"/>
    <cellStyle name="_Power Costs Rate Year 11-13-07" xfId="31"/>
    <cellStyle name="_Pro Forma Rev 07 GRC" xfId="330"/>
    <cellStyle name="_Recon to Darrin's 5.11.05 proforma" xfId="32"/>
    <cellStyle name="_Revenue" xfId="331"/>
    <cellStyle name="_Revenue_Data" xfId="332"/>
    <cellStyle name="_Revenue_Data_1" xfId="333"/>
    <cellStyle name="_Revenue_Data_Pro Forma Rev 09 GRC" xfId="334"/>
    <cellStyle name="_Revenue_Data_Pro Forma Rev 2010 GRC" xfId="335"/>
    <cellStyle name="_Revenue_Data_Pro Forma Rev 2010 GRC_Preliminary" xfId="336"/>
    <cellStyle name="_Revenue_Data_Revenue (Feb 09 - Jan 10)" xfId="337"/>
    <cellStyle name="_Revenue_Data_Revenue (Jan 09 - Dec 09)" xfId="338"/>
    <cellStyle name="_Revenue_Data_Revenue (Mar 09 - Feb 10)" xfId="339"/>
    <cellStyle name="_Revenue_Data_Volume Exhibit (Jan09 - Dec09)" xfId="340"/>
    <cellStyle name="_Revenue_Mins" xfId="341"/>
    <cellStyle name="_Revenue_Pro Forma Rev 07 GRC" xfId="342"/>
    <cellStyle name="_Revenue_Pro Forma Rev 08 GRC" xfId="343"/>
    <cellStyle name="_Revenue_Pro Forma Rev 09 GRC" xfId="344"/>
    <cellStyle name="_Revenue_Pro Forma Rev 2010 GRC" xfId="345"/>
    <cellStyle name="_Revenue_Pro Forma Rev 2010 GRC_Preliminary" xfId="346"/>
    <cellStyle name="_Revenue_Revenue (Feb 09 - Jan 10)" xfId="347"/>
    <cellStyle name="_Revenue_Revenue (Jan 09 - Dec 09)" xfId="348"/>
    <cellStyle name="_Revenue_Revenue (Mar 09 - Feb 10)" xfId="349"/>
    <cellStyle name="_Revenue_Sheet2" xfId="350"/>
    <cellStyle name="_Revenue_Therms Data" xfId="351"/>
    <cellStyle name="_Revenue_Therms Data Rerun" xfId="352"/>
    <cellStyle name="_Revenue_Volume Exhibit (Jan09 - Dec09)" xfId="353"/>
    <cellStyle name="_Tenaska Comparison" xfId="33"/>
    <cellStyle name="_Therms Data" xfId="354"/>
    <cellStyle name="_Therms Data_Pro Forma Rev 09 GRC" xfId="355"/>
    <cellStyle name="_Therms Data_Pro Forma Rev 2010 GRC" xfId="356"/>
    <cellStyle name="_Therms Data_Pro Forma Rev 2010 GRC_Preliminary" xfId="357"/>
    <cellStyle name="_Therms Data_Revenue (Feb 09 - Jan 10)" xfId="358"/>
    <cellStyle name="_Therms Data_Revenue (Jan 09 - Dec 09)" xfId="359"/>
    <cellStyle name="_Therms Data_Revenue (Mar 09 - Feb 10)" xfId="360"/>
    <cellStyle name="_Therms Data_Volume Exhibit (Jan09 - Dec09)" xfId="361"/>
    <cellStyle name="_Value Copy 11 30 05 gas 12 09 05 AURORA at 12 14 05" xfId="34"/>
    <cellStyle name="_VC 2007GRC PC 10312007" xfId="35"/>
    <cellStyle name="_VC 6.15.06 update on 06GRC power costs.xls Chart 1" xfId="36"/>
    <cellStyle name="_VC 6.15.06 update on 06GRC power costs.xls Chart 2" xfId="37"/>
    <cellStyle name="_VC 6.15.06 update on 06GRC power costs.xls Chart 3" xfId="38"/>
    <cellStyle name="0,0_x000d__x000a_NA_x000d__x000a_" xfId="39"/>
    <cellStyle name="0000" xfId="40"/>
    <cellStyle name="000000" xfId="41"/>
    <cellStyle name="20% - Accent1 10" xfId="362"/>
    <cellStyle name="20% - Accent1 10 2" xfId="363"/>
    <cellStyle name="20% - Accent1 10 2 2" xfId="364"/>
    <cellStyle name="20% - Accent1 10 3" xfId="365"/>
    <cellStyle name="20% - Accent1 11" xfId="366"/>
    <cellStyle name="20% - Accent1 11 2" xfId="367"/>
    <cellStyle name="20% - Accent1 11 2 2" xfId="368"/>
    <cellStyle name="20% - Accent1 11 3" xfId="369"/>
    <cellStyle name="20% - Accent1 12" xfId="370"/>
    <cellStyle name="20% - Accent1 12 2" xfId="371"/>
    <cellStyle name="20% - Accent1 12 2 2" xfId="372"/>
    <cellStyle name="20% - Accent1 12 3" xfId="373"/>
    <cellStyle name="20% - Accent1 13" xfId="374"/>
    <cellStyle name="20% - Accent1 13 2" xfId="375"/>
    <cellStyle name="20% - Accent1 13 2 2" xfId="376"/>
    <cellStyle name="20% - Accent1 13 3" xfId="377"/>
    <cellStyle name="20% - Accent1 14" xfId="378"/>
    <cellStyle name="20% - Accent1 14 2" xfId="379"/>
    <cellStyle name="20% - Accent1 14 2 2" xfId="380"/>
    <cellStyle name="20% - Accent1 14 3" xfId="381"/>
    <cellStyle name="20% - Accent1 15" xfId="382"/>
    <cellStyle name="20% - Accent1 15 2" xfId="383"/>
    <cellStyle name="20% - Accent1 15 2 2" xfId="384"/>
    <cellStyle name="20% - Accent1 15 3" xfId="385"/>
    <cellStyle name="20% - Accent1 16" xfId="386"/>
    <cellStyle name="20% - Accent1 16 2" xfId="387"/>
    <cellStyle name="20% - Accent1 16 2 2" xfId="388"/>
    <cellStyle name="20% - Accent1 16 3" xfId="389"/>
    <cellStyle name="20% - Accent1 17" xfId="390"/>
    <cellStyle name="20% - Accent1 17 2" xfId="391"/>
    <cellStyle name="20% - Accent1 17 2 2" xfId="392"/>
    <cellStyle name="20% - Accent1 17 3" xfId="393"/>
    <cellStyle name="20% - Accent1 18" xfId="394"/>
    <cellStyle name="20% - Accent1 18 2" xfId="395"/>
    <cellStyle name="20% - Accent1 18 2 2" xfId="396"/>
    <cellStyle name="20% - Accent1 18 3" xfId="397"/>
    <cellStyle name="20% - Accent1 19" xfId="398"/>
    <cellStyle name="20% - Accent1 19 2" xfId="399"/>
    <cellStyle name="20% - Accent1 19 2 2" xfId="400"/>
    <cellStyle name="20% - Accent1 19 3" xfId="401"/>
    <cellStyle name="20% - Accent1 2" xfId="42"/>
    <cellStyle name="20% - Accent1 2 2" xfId="402"/>
    <cellStyle name="20% - Accent1 2 3" xfId="403"/>
    <cellStyle name="20% - Accent1 2 3 2" xfId="404"/>
    <cellStyle name="20% - Accent1 2 3 2 2" xfId="405"/>
    <cellStyle name="20% - Accent1 2 3 3" xfId="406"/>
    <cellStyle name="20% - Accent1 20" xfId="407"/>
    <cellStyle name="20% - Accent1 20 2" xfId="408"/>
    <cellStyle name="20% - Accent1 20 2 2" xfId="409"/>
    <cellStyle name="20% - Accent1 20 3" xfId="410"/>
    <cellStyle name="20% - Accent1 21" xfId="411"/>
    <cellStyle name="20% - Accent1 22" xfId="412"/>
    <cellStyle name="20% - Accent1 22 2" xfId="413"/>
    <cellStyle name="20% - Accent1 22 2 2" xfId="414"/>
    <cellStyle name="20% - Accent1 22 3" xfId="415"/>
    <cellStyle name="20% - Accent1 23" xfId="416"/>
    <cellStyle name="20% - Accent1 23 2" xfId="417"/>
    <cellStyle name="20% - Accent1 24" xfId="418"/>
    <cellStyle name="20% - Accent1 3" xfId="43"/>
    <cellStyle name="20% - Accent1 3 2" xfId="419"/>
    <cellStyle name="20% - Accent1 3 3" xfId="420"/>
    <cellStyle name="20% - Accent1 3 3 2" xfId="421"/>
    <cellStyle name="20% - Accent1 3 3 2 2" xfId="422"/>
    <cellStyle name="20% - Accent1 3 3 3" xfId="423"/>
    <cellStyle name="20% - Accent1 4" xfId="424"/>
    <cellStyle name="20% - Accent1 4 2" xfId="425"/>
    <cellStyle name="20% - Accent1 4 2 2" xfId="426"/>
    <cellStyle name="20% - Accent1 4 2 2 2" xfId="427"/>
    <cellStyle name="20% - Accent1 4 2 3" xfId="428"/>
    <cellStyle name="20% - Accent1 4 3" xfId="429"/>
    <cellStyle name="20% - Accent1 4 3 2" xfId="430"/>
    <cellStyle name="20% - Accent1 4 4" xfId="431"/>
    <cellStyle name="20% - Accent1 5" xfId="432"/>
    <cellStyle name="20% - Accent1 5 2" xfId="433"/>
    <cellStyle name="20% - Accent1 5 2 2" xfId="434"/>
    <cellStyle name="20% - Accent1 5 3" xfId="435"/>
    <cellStyle name="20% - Accent1 6" xfId="436"/>
    <cellStyle name="20% - Accent1 6 2" xfId="437"/>
    <cellStyle name="20% - Accent1 6 2 2" xfId="438"/>
    <cellStyle name="20% - Accent1 6 3" xfId="439"/>
    <cellStyle name="20% - Accent1 7" xfId="440"/>
    <cellStyle name="20% - Accent1 7 2" xfId="441"/>
    <cellStyle name="20% - Accent1 7 2 2" xfId="442"/>
    <cellStyle name="20% - Accent1 7 3" xfId="443"/>
    <cellStyle name="20% - Accent1 8" xfId="444"/>
    <cellStyle name="20% - Accent1 8 2" xfId="445"/>
    <cellStyle name="20% - Accent1 8 2 2" xfId="446"/>
    <cellStyle name="20% - Accent1 8 3" xfId="447"/>
    <cellStyle name="20% - Accent1 9" xfId="448"/>
    <cellStyle name="20% - Accent1 9 2" xfId="449"/>
    <cellStyle name="20% - Accent1 9 2 2" xfId="450"/>
    <cellStyle name="20% - Accent1 9 3" xfId="451"/>
    <cellStyle name="20% - Accent2 10" xfId="452"/>
    <cellStyle name="20% - Accent2 10 2" xfId="453"/>
    <cellStyle name="20% - Accent2 10 2 2" xfId="454"/>
    <cellStyle name="20% - Accent2 10 3" xfId="455"/>
    <cellStyle name="20% - Accent2 11" xfId="456"/>
    <cellStyle name="20% - Accent2 11 2" xfId="457"/>
    <cellStyle name="20% - Accent2 11 2 2" xfId="458"/>
    <cellStyle name="20% - Accent2 11 3" xfId="459"/>
    <cellStyle name="20% - Accent2 12" xfId="460"/>
    <cellStyle name="20% - Accent2 12 2" xfId="461"/>
    <cellStyle name="20% - Accent2 12 2 2" xfId="462"/>
    <cellStyle name="20% - Accent2 12 3" xfId="463"/>
    <cellStyle name="20% - Accent2 13" xfId="464"/>
    <cellStyle name="20% - Accent2 13 2" xfId="465"/>
    <cellStyle name="20% - Accent2 13 2 2" xfId="466"/>
    <cellStyle name="20% - Accent2 13 3" xfId="467"/>
    <cellStyle name="20% - Accent2 14" xfId="468"/>
    <cellStyle name="20% - Accent2 14 2" xfId="469"/>
    <cellStyle name="20% - Accent2 14 2 2" xfId="470"/>
    <cellStyle name="20% - Accent2 14 3" xfId="471"/>
    <cellStyle name="20% - Accent2 15" xfId="472"/>
    <cellStyle name="20% - Accent2 15 2" xfId="473"/>
    <cellStyle name="20% - Accent2 15 2 2" xfId="474"/>
    <cellStyle name="20% - Accent2 15 3" xfId="475"/>
    <cellStyle name="20% - Accent2 16" xfId="476"/>
    <cellStyle name="20% - Accent2 16 2" xfId="477"/>
    <cellStyle name="20% - Accent2 16 2 2" xfId="478"/>
    <cellStyle name="20% - Accent2 16 3" xfId="479"/>
    <cellStyle name="20% - Accent2 17" xfId="480"/>
    <cellStyle name="20% - Accent2 17 2" xfId="481"/>
    <cellStyle name="20% - Accent2 17 2 2" xfId="482"/>
    <cellStyle name="20% - Accent2 17 3" xfId="483"/>
    <cellStyle name="20% - Accent2 18" xfId="484"/>
    <cellStyle name="20% - Accent2 18 2" xfId="485"/>
    <cellStyle name="20% - Accent2 18 2 2" xfId="486"/>
    <cellStyle name="20% - Accent2 18 3" xfId="487"/>
    <cellStyle name="20% - Accent2 19" xfId="488"/>
    <cellStyle name="20% - Accent2 19 2" xfId="489"/>
    <cellStyle name="20% - Accent2 19 2 2" xfId="490"/>
    <cellStyle name="20% - Accent2 19 3" xfId="491"/>
    <cellStyle name="20% - Accent2 2" xfId="44"/>
    <cellStyle name="20% - Accent2 2 2" xfId="492"/>
    <cellStyle name="20% - Accent2 2 3" xfId="493"/>
    <cellStyle name="20% - Accent2 2 3 2" xfId="494"/>
    <cellStyle name="20% - Accent2 2 3 2 2" xfId="495"/>
    <cellStyle name="20% - Accent2 2 3 3" xfId="496"/>
    <cellStyle name="20% - Accent2 20" xfId="497"/>
    <cellStyle name="20% - Accent2 20 2" xfId="498"/>
    <cellStyle name="20% - Accent2 20 2 2" xfId="499"/>
    <cellStyle name="20% - Accent2 20 3" xfId="500"/>
    <cellStyle name="20% - Accent2 21" xfId="501"/>
    <cellStyle name="20% - Accent2 22" xfId="502"/>
    <cellStyle name="20% - Accent2 22 2" xfId="503"/>
    <cellStyle name="20% - Accent2 22 2 2" xfId="504"/>
    <cellStyle name="20% - Accent2 22 3" xfId="505"/>
    <cellStyle name="20% - Accent2 23" xfId="506"/>
    <cellStyle name="20% - Accent2 23 2" xfId="507"/>
    <cellStyle name="20% - Accent2 24" xfId="508"/>
    <cellStyle name="20% - Accent2 3" xfId="45"/>
    <cellStyle name="20% - Accent2 3 2" xfId="509"/>
    <cellStyle name="20% - Accent2 3 3" xfId="510"/>
    <cellStyle name="20% - Accent2 3 3 2" xfId="511"/>
    <cellStyle name="20% - Accent2 3 3 2 2" xfId="512"/>
    <cellStyle name="20% - Accent2 3 3 3" xfId="513"/>
    <cellStyle name="20% - Accent2 4" xfId="514"/>
    <cellStyle name="20% - Accent2 4 2" xfId="515"/>
    <cellStyle name="20% - Accent2 4 2 2" xfId="516"/>
    <cellStyle name="20% - Accent2 4 2 2 2" xfId="517"/>
    <cellStyle name="20% - Accent2 4 2 3" xfId="518"/>
    <cellStyle name="20% - Accent2 4 3" xfId="519"/>
    <cellStyle name="20% - Accent2 4 3 2" xfId="520"/>
    <cellStyle name="20% - Accent2 4 4" xfId="521"/>
    <cellStyle name="20% - Accent2 5" xfId="522"/>
    <cellStyle name="20% - Accent2 5 2" xfId="523"/>
    <cellStyle name="20% - Accent2 5 2 2" xfId="524"/>
    <cellStyle name="20% - Accent2 5 3" xfId="525"/>
    <cellStyle name="20% - Accent2 6" xfId="526"/>
    <cellStyle name="20% - Accent2 6 2" xfId="527"/>
    <cellStyle name="20% - Accent2 6 2 2" xfId="528"/>
    <cellStyle name="20% - Accent2 6 3" xfId="529"/>
    <cellStyle name="20% - Accent2 7" xfId="530"/>
    <cellStyle name="20% - Accent2 7 2" xfId="531"/>
    <cellStyle name="20% - Accent2 7 2 2" xfId="532"/>
    <cellStyle name="20% - Accent2 7 3" xfId="533"/>
    <cellStyle name="20% - Accent2 8" xfId="534"/>
    <cellStyle name="20% - Accent2 8 2" xfId="535"/>
    <cellStyle name="20% - Accent2 8 2 2" xfId="536"/>
    <cellStyle name="20% - Accent2 8 3" xfId="537"/>
    <cellStyle name="20% - Accent2 9" xfId="538"/>
    <cellStyle name="20% - Accent2 9 2" xfId="539"/>
    <cellStyle name="20% - Accent2 9 2 2" xfId="540"/>
    <cellStyle name="20% - Accent2 9 3" xfId="541"/>
    <cellStyle name="20% - Accent3 10" xfId="542"/>
    <cellStyle name="20% - Accent3 10 2" xfId="543"/>
    <cellStyle name="20% - Accent3 10 2 2" xfId="544"/>
    <cellStyle name="20% - Accent3 10 3" xfId="545"/>
    <cellStyle name="20% - Accent3 11" xfId="546"/>
    <cellStyle name="20% - Accent3 11 2" xfId="547"/>
    <cellStyle name="20% - Accent3 11 2 2" xfId="548"/>
    <cellStyle name="20% - Accent3 11 3" xfId="549"/>
    <cellStyle name="20% - Accent3 12" xfId="550"/>
    <cellStyle name="20% - Accent3 12 2" xfId="551"/>
    <cellStyle name="20% - Accent3 12 2 2" xfId="552"/>
    <cellStyle name="20% - Accent3 12 3" xfId="553"/>
    <cellStyle name="20% - Accent3 13" xfId="554"/>
    <cellStyle name="20% - Accent3 13 2" xfId="555"/>
    <cellStyle name="20% - Accent3 13 2 2" xfId="556"/>
    <cellStyle name="20% - Accent3 13 3" xfId="557"/>
    <cellStyle name="20% - Accent3 14" xfId="558"/>
    <cellStyle name="20% - Accent3 14 2" xfId="559"/>
    <cellStyle name="20% - Accent3 14 2 2" xfId="560"/>
    <cellStyle name="20% - Accent3 14 3" xfId="561"/>
    <cellStyle name="20% - Accent3 15" xfId="562"/>
    <cellStyle name="20% - Accent3 15 2" xfId="563"/>
    <cellStyle name="20% - Accent3 15 2 2" xfId="564"/>
    <cellStyle name="20% - Accent3 15 3" xfId="565"/>
    <cellStyle name="20% - Accent3 16" xfId="566"/>
    <cellStyle name="20% - Accent3 16 2" xfId="567"/>
    <cellStyle name="20% - Accent3 16 2 2" xfId="568"/>
    <cellStyle name="20% - Accent3 16 3" xfId="569"/>
    <cellStyle name="20% - Accent3 17" xfId="570"/>
    <cellStyle name="20% - Accent3 17 2" xfId="571"/>
    <cellStyle name="20% - Accent3 17 2 2" xfId="572"/>
    <cellStyle name="20% - Accent3 17 3" xfId="573"/>
    <cellStyle name="20% - Accent3 18" xfId="574"/>
    <cellStyle name="20% - Accent3 18 2" xfId="575"/>
    <cellStyle name="20% - Accent3 18 2 2" xfId="576"/>
    <cellStyle name="20% - Accent3 18 3" xfId="577"/>
    <cellStyle name="20% - Accent3 19" xfId="578"/>
    <cellStyle name="20% - Accent3 19 2" xfId="579"/>
    <cellStyle name="20% - Accent3 19 2 2" xfId="580"/>
    <cellStyle name="20% - Accent3 19 3" xfId="581"/>
    <cellStyle name="20% - Accent3 2" xfId="46"/>
    <cellStyle name="20% - Accent3 2 2" xfId="582"/>
    <cellStyle name="20% - Accent3 2 3" xfId="583"/>
    <cellStyle name="20% - Accent3 2 3 2" xfId="584"/>
    <cellStyle name="20% - Accent3 2 3 2 2" xfId="585"/>
    <cellStyle name="20% - Accent3 2 3 3" xfId="586"/>
    <cellStyle name="20% - Accent3 20" xfId="587"/>
    <cellStyle name="20% - Accent3 20 2" xfId="588"/>
    <cellStyle name="20% - Accent3 20 2 2" xfId="589"/>
    <cellStyle name="20% - Accent3 20 3" xfId="590"/>
    <cellStyle name="20% - Accent3 21" xfId="591"/>
    <cellStyle name="20% - Accent3 22" xfId="592"/>
    <cellStyle name="20% - Accent3 22 2" xfId="593"/>
    <cellStyle name="20% - Accent3 22 2 2" xfId="594"/>
    <cellStyle name="20% - Accent3 22 3" xfId="595"/>
    <cellStyle name="20% - Accent3 23" xfId="596"/>
    <cellStyle name="20% - Accent3 23 2" xfId="597"/>
    <cellStyle name="20% - Accent3 24" xfId="598"/>
    <cellStyle name="20% - Accent3 3" xfId="47"/>
    <cellStyle name="20% - Accent3 3 2" xfId="599"/>
    <cellStyle name="20% - Accent3 3 3" xfId="600"/>
    <cellStyle name="20% - Accent3 3 3 2" xfId="601"/>
    <cellStyle name="20% - Accent3 3 3 2 2" xfId="602"/>
    <cellStyle name="20% - Accent3 3 3 3" xfId="603"/>
    <cellStyle name="20% - Accent3 4" xfId="604"/>
    <cellStyle name="20% - Accent3 4 2" xfId="605"/>
    <cellStyle name="20% - Accent3 4 2 2" xfId="606"/>
    <cellStyle name="20% - Accent3 4 2 2 2" xfId="607"/>
    <cellStyle name="20% - Accent3 4 2 3" xfId="608"/>
    <cellStyle name="20% - Accent3 4 3" xfId="609"/>
    <cellStyle name="20% - Accent3 4 3 2" xfId="610"/>
    <cellStyle name="20% - Accent3 4 4" xfId="611"/>
    <cellStyle name="20% - Accent3 5" xfId="612"/>
    <cellStyle name="20% - Accent3 5 2" xfId="613"/>
    <cellStyle name="20% - Accent3 5 2 2" xfId="614"/>
    <cellStyle name="20% - Accent3 5 3" xfId="615"/>
    <cellStyle name="20% - Accent3 6" xfId="616"/>
    <cellStyle name="20% - Accent3 6 2" xfId="617"/>
    <cellStyle name="20% - Accent3 6 2 2" xfId="618"/>
    <cellStyle name="20% - Accent3 6 3" xfId="619"/>
    <cellStyle name="20% - Accent3 7" xfId="620"/>
    <cellStyle name="20% - Accent3 7 2" xfId="621"/>
    <cellStyle name="20% - Accent3 7 2 2" xfId="622"/>
    <cellStyle name="20% - Accent3 7 3" xfId="623"/>
    <cellStyle name="20% - Accent3 8" xfId="624"/>
    <cellStyle name="20% - Accent3 8 2" xfId="625"/>
    <cellStyle name="20% - Accent3 8 2 2" xfId="626"/>
    <cellStyle name="20% - Accent3 8 3" xfId="627"/>
    <cellStyle name="20% - Accent3 9" xfId="628"/>
    <cellStyle name="20% - Accent3 9 2" xfId="629"/>
    <cellStyle name="20% - Accent3 9 2 2" xfId="630"/>
    <cellStyle name="20% - Accent3 9 3" xfId="631"/>
    <cellStyle name="20% - Accent4 10" xfId="632"/>
    <cellStyle name="20% - Accent4 10 2" xfId="633"/>
    <cellStyle name="20% - Accent4 10 2 2" xfId="634"/>
    <cellStyle name="20% - Accent4 10 3" xfId="635"/>
    <cellStyle name="20% - Accent4 11" xfId="636"/>
    <cellStyle name="20% - Accent4 11 2" xfId="637"/>
    <cellStyle name="20% - Accent4 11 2 2" xfId="638"/>
    <cellStyle name="20% - Accent4 11 3" xfId="639"/>
    <cellStyle name="20% - Accent4 12" xfId="640"/>
    <cellStyle name="20% - Accent4 12 2" xfId="641"/>
    <cellStyle name="20% - Accent4 12 2 2" xfId="642"/>
    <cellStyle name="20% - Accent4 12 3" xfId="643"/>
    <cellStyle name="20% - Accent4 13" xfId="644"/>
    <cellStyle name="20% - Accent4 13 2" xfId="645"/>
    <cellStyle name="20% - Accent4 13 2 2" xfId="646"/>
    <cellStyle name="20% - Accent4 13 3" xfId="647"/>
    <cellStyle name="20% - Accent4 14" xfId="648"/>
    <cellStyle name="20% - Accent4 14 2" xfId="649"/>
    <cellStyle name="20% - Accent4 14 2 2" xfId="650"/>
    <cellStyle name="20% - Accent4 14 3" xfId="651"/>
    <cellStyle name="20% - Accent4 15" xfId="652"/>
    <cellStyle name="20% - Accent4 15 2" xfId="653"/>
    <cellStyle name="20% - Accent4 15 2 2" xfId="654"/>
    <cellStyle name="20% - Accent4 15 3" xfId="655"/>
    <cellStyle name="20% - Accent4 16" xfId="656"/>
    <cellStyle name="20% - Accent4 16 2" xfId="657"/>
    <cellStyle name="20% - Accent4 16 2 2" xfId="658"/>
    <cellStyle name="20% - Accent4 16 3" xfId="659"/>
    <cellStyle name="20% - Accent4 17" xfId="660"/>
    <cellStyle name="20% - Accent4 17 2" xfId="661"/>
    <cellStyle name="20% - Accent4 17 2 2" xfId="662"/>
    <cellStyle name="20% - Accent4 17 3" xfId="663"/>
    <cellStyle name="20% - Accent4 18" xfId="664"/>
    <cellStyle name="20% - Accent4 18 2" xfId="665"/>
    <cellStyle name="20% - Accent4 18 2 2" xfId="666"/>
    <cellStyle name="20% - Accent4 18 3" xfId="667"/>
    <cellStyle name="20% - Accent4 19" xfId="668"/>
    <cellStyle name="20% - Accent4 19 2" xfId="669"/>
    <cellStyle name="20% - Accent4 19 2 2" xfId="670"/>
    <cellStyle name="20% - Accent4 19 3" xfId="671"/>
    <cellStyle name="20% - Accent4 2" xfId="48"/>
    <cellStyle name="20% - Accent4 2 2" xfId="672"/>
    <cellStyle name="20% - Accent4 2 3" xfId="673"/>
    <cellStyle name="20% - Accent4 2 3 2" xfId="674"/>
    <cellStyle name="20% - Accent4 2 3 2 2" xfId="675"/>
    <cellStyle name="20% - Accent4 2 3 3" xfId="676"/>
    <cellStyle name="20% - Accent4 20" xfId="677"/>
    <cellStyle name="20% - Accent4 20 2" xfId="678"/>
    <cellStyle name="20% - Accent4 20 2 2" xfId="679"/>
    <cellStyle name="20% - Accent4 20 3" xfId="680"/>
    <cellStyle name="20% - Accent4 21" xfId="681"/>
    <cellStyle name="20% - Accent4 22" xfId="682"/>
    <cellStyle name="20% - Accent4 22 2" xfId="683"/>
    <cellStyle name="20% - Accent4 22 2 2" xfId="684"/>
    <cellStyle name="20% - Accent4 22 3" xfId="685"/>
    <cellStyle name="20% - Accent4 23" xfId="686"/>
    <cellStyle name="20% - Accent4 23 2" xfId="687"/>
    <cellStyle name="20% - Accent4 24" xfId="688"/>
    <cellStyle name="20% - Accent4 3" xfId="49"/>
    <cellStyle name="20% - Accent4 3 2" xfId="689"/>
    <cellStyle name="20% - Accent4 3 3" xfId="690"/>
    <cellStyle name="20% - Accent4 3 3 2" xfId="691"/>
    <cellStyle name="20% - Accent4 3 3 2 2" xfId="692"/>
    <cellStyle name="20% - Accent4 3 3 3" xfId="693"/>
    <cellStyle name="20% - Accent4 4" xfId="694"/>
    <cellStyle name="20% - Accent4 4 2" xfId="695"/>
    <cellStyle name="20% - Accent4 4 2 2" xfId="696"/>
    <cellStyle name="20% - Accent4 4 2 2 2" xfId="697"/>
    <cellStyle name="20% - Accent4 4 2 3" xfId="698"/>
    <cellStyle name="20% - Accent4 4 3" xfId="699"/>
    <cellStyle name="20% - Accent4 4 3 2" xfId="700"/>
    <cellStyle name="20% - Accent4 4 4" xfId="701"/>
    <cellStyle name="20% - Accent4 5" xfId="702"/>
    <cellStyle name="20% - Accent4 5 2" xfId="703"/>
    <cellStyle name="20% - Accent4 5 2 2" xfId="704"/>
    <cellStyle name="20% - Accent4 5 3" xfId="705"/>
    <cellStyle name="20% - Accent4 6" xfId="706"/>
    <cellStyle name="20% - Accent4 6 2" xfId="707"/>
    <cellStyle name="20% - Accent4 6 2 2" xfId="708"/>
    <cellStyle name="20% - Accent4 6 3" xfId="709"/>
    <cellStyle name="20% - Accent4 7" xfId="710"/>
    <cellStyle name="20% - Accent4 7 2" xfId="711"/>
    <cellStyle name="20% - Accent4 7 2 2" xfId="712"/>
    <cellStyle name="20% - Accent4 7 3" xfId="713"/>
    <cellStyle name="20% - Accent4 8" xfId="714"/>
    <cellStyle name="20% - Accent4 8 2" xfId="715"/>
    <cellStyle name="20% - Accent4 8 2 2" xfId="716"/>
    <cellStyle name="20% - Accent4 8 3" xfId="717"/>
    <cellStyle name="20% - Accent4 9" xfId="718"/>
    <cellStyle name="20% - Accent4 9 2" xfId="719"/>
    <cellStyle name="20% - Accent4 9 2 2" xfId="720"/>
    <cellStyle name="20% - Accent4 9 3" xfId="721"/>
    <cellStyle name="20% - Accent5 10" xfId="722"/>
    <cellStyle name="20% - Accent5 10 2" xfId="723"/>
    <cellStyle name="20% - Accent5 10 2 2" xfId="724"/>
    <cellStyle name="20% - Accent5 10 3" xfId="725"/>
    <cellStyle name="20% - Accent5 11" xfId="726"/>
    <cellStyle name="20% - Accent5 11 2" xfId="727"/>
    <cellStyle name="20% - Accent5 11 2 2" xfId="728"/>
    <cellStyle name="20% - Accent5 11 3" xfId="729"/>
    <cellStyle name="20% - Accent5 12" xfId="730"/>
    <cellStyle name="20% - Accent5 12 2" xfId="731"/>
    <cellStyle name="20% - Accent5 12 2 2" xfId="732"/>
    <cellStyle name="20% - Accent5 12 3" xfId="733"/>
    <cellStyle name="20% - Accent5 13" xfId="734"/>
    <cellStyle name="20% - Accent5 13 2" xfId="735"/>
    <cellStyle name="20% - Accent5 13 2 2" xfId="736"/>
    <cellStyle name="20% - Accent5 13 3" xfId="737"/>
    <cellStyle name="20% - Accent5 14" xfId="738"/>
    <cellStyle name="20% - Accent5 14 2" xfId="739"/>
    <cellStyle name="20% - Accent5 14 2 2" xfId="740"/>
    <cellStyle name="20% - Accent5 14 3" xfId="741"/>
    <cellStyle name="20% - Accent5 15" xfId="742"/>
    <cellStyle name="20% - Accent5 15 2" xfId="743"/>
    <cellStyle name="20% - Accent5 15 2 2" xfId="744"/>
    <cellStyle name="20% - Accent5 15 3" xfId="745"/>
    <cellStyle name="20% - Accent5 16" xfId="746"/>
    <cellStyle name="20% - Accent5 16 2" xfId="747"/>
    <cellStyle name="20% - Accent5 16 2 2" xfId="748"/>
    <cellStyle name="20% - Accent5 16 3" xfId="749"/>
    <cellStyle name="20% - Accent5 17" xfId="750"/>
    <cellStyle name="20% - Accent5 17 2" xfId="751"/>
    <cellStyle name="20% - Accent5 17 2 2" xfId="752"/>
    <cellStyle name="20% - Accent5 17 3" xfId="753"/>
    <cellStyle name="20% - Accent5 18" xfId="754"/>
    <cellStyle name="20% - Accent5 18 2" xfId="755"/>
    <cellStyle name="20% - Accent5 18 2 2" xfId="756"/>
    <cellStyle name="20% - Accent5 18 3" xfId="757"/>
    <cellStyle name="20% - Accent5 19" xfId="758"/>
    <cellStyle name="20% - Accent5 19 2" xfId="759"/>
    <cellStyle name="20% - Accent5 19 2 2" xfId="760"/>
    <cellStyle name="20% - Accent5 19 3" xfId="761"/>
    <cellStyle name="20% - Accent5 2" xfId="50"/>
    <cellStyle name="20% - Accent5 2 2" xfId="762"/>
    <cellStyle name="20% - Accent5 2 3" xfId="763"/>
    <cellStyle name="20% - Accent5 2 3 2" xfId="764"/>
    <cellStyle name="20% - Accent5 2 3 2 2" xfId="765"/>
    <cellStyle name="20% - Accent5 2 3 3" xfId="766"/>
    <cellStyle name="20% - Accent5 20" xfId="767"/>
    <cellStyle name="20% - Accent5 20 2" xfId="768"/>
    <cellStyle name="20% - Accent5 20 2 2" xfId="769"/>
    <cellStyle name="20% - Accent5 20 3" xfId="770"/>
    <cellStyle name="20% - Accent5 21" xfId="771"/>
    <cellStyle name="20% - Accent5 22" xfId="772"/>
    <cellStyle name="20% - Accent5 22 2" xfId="773"/>
    <cellStyle name="20% - Accent5 22 2 2" xfId="774"/>
    <cellStyle name="20% - Accent5 22 3" xfId="775"/>
    <cellStyle name="20% - Accent5 23" xfId="776"/>
    <cellStyle name="20% - Accent5 23 2" xfId="777"/>
    <cellStyle name="20% - Accent5 24" xfId="778"/>
    <cellStyle name="20% - Accent5 3" xfId="51"/>
    <cellStyle name="20% - Accent5 3 2" xfId="779"/>
    <cellStyle name="20% - Accent5 3 3" xfId="780"/>
    <cellStyle name="20% - Accent5 3 3 2" xfId="781"/>
    <cellStyle name="20% - Accent5 3 3 2 2" xfId="782"/>
    <cellStyle name="20% - Accent5 3 3 3" xfId="783"/>
    <cellStyle name="20% - Accent5 4" xfId="784"/>
    <cellStyle name="20% - Accent5 4 2" xfId="785"/>
    <cellStyle name="20% - Accent5 4 2 2" xfId="786"/>
    <cellStyle name="20% - Accent5 4 2 2 2" xfId="787"/>
    <cellStyle name="20% - Accent5 4 2 3" xfId="788"/>
    <cellStyle name="20% - Accent5 4 3" xfId="789"/>
    <cellStyle name="20% - Accent5 4 3 2" xfId="790"/>
    <cellStyle name="20% - Accent5 4 4" xfId="791"/>
    <cellStyle name="20% - Accent5 5" xfId="792"/>
    <cellStyle name="20% - Accent5 5 2" xfId="793"/>
    <cellStyle name="20% - Accent5 5 2 2" xfId="794"/>
    <cellStyle name="20% - Accent5 5 3" xfId="795"/>
    <cellStyle name="20% - Accent5 6" xfId="796"/>
    <cellStyle name="20% - Accent5 6 2" xfId="797"/>
    <cellStyle name="20% - Accent5 6 2 2" xfId="798"/>
    <cellStyle name="20% - Accent5 6 3" xfId="799"/>
    <cellStyle name="20% - Accent5 7" xfId="800"/>
    <cellStyle name="20% - Accent5 7 2" xfId="801"/>
    <cellStyle name="20% - Accent5 7 2 2" xfId="802"/>
    <cellStyle name="20% - Accent5 7 3" xfId="803"/>
    <cellStyle name="20% - Accent5 8" xfId="804"/>
    <cellStyle name="20% - Accent5 8 2" xfId="805"/>
    <cellStyle name="20% - Accent5 8 2 2" xfId="806"/>
    <cellStyle name="20% - Accent5 8 3" xfId="807"/>
    <cellStyle name="20% - Accent5 9" xfId="808"/>
    <cellStyle name="20% - Accent5 9 2" xfId="809"/>
    <cellStyle name="20% - Accent5 9 2 2" xfId="810"/>
    <cellStyle name="20% - Accent5 9 3" xfId="811"/>
    <cellStyle name="20% - Accent6 10" xfId="812"/>
    <cellStyle name="20% - Accent6 10 2" xfId="813"/>
    <cellStyle name="20% - Accent6 10 2 2" xfId="814"/>
    <cellStyle name="20% - Accent6 10 3" xfId="815"/>
    <cellStyle name="20% - Accent6 11" xfId="816"/>
    <cellStyle name="20% - Accent6 11 2" xfId="817"/>
    <cellStyle name="20% - Accent6 11 2 2" xfId="818"/>
    <cellStyle name="20% - Accent6 11 3" xfId="819"/>
    <cellStyle name="20% - Accent6 12" xfId="820"/>
    <cellStyle name="20% - Accent6 12 2" xfId="821"/>
    <cellStyle name="20% - Accent6 12 2 2" xfId="822"/>
    <cellStyle name="20% - Accent6 12 3" xfId="823"/>
    <cellStyle name="20% - Accent6 13" xfId="824"/>
    <cellStyle name="20% - Accent6 13 2" xfId="825"/>
    <cellStyle name="20% - Accent6 13 2 2" xfId="826"/>
    <cellStyle name="20% - Accent6 13 3" xfId="827"/>
    <cellStyle name="20% - Accent6 14" xfId="828"/>
    <cellStyle name="20% - Accent6 14 2" xfId="829"/>
    <cellStyle name="20% - Accent6 14 2 2" xfId="830"/>
    <cellStyle name="20% - Accent6 14 3" xfId="831"/>
    <cellStyle name="20% - Accent6 15" xfId="832"/>
    <cellStyle name="20% - Accent6 15 2" xfId="833"/>
    <cellStyle name="20% - Accent6 15 2 2" xfId="834"/>
    <cellStyle name="20% - Accent6 15 3" xfId="835"/>
    <cellStyle name="20% - Accent6 16" xfId="836"/>
    <cellStyle name="20% - Accent6 16 2" xfId="837"/>
    <cellStyle name="20% - Accent6 16 2 2" xfId="838"/>
    <cellStyle name="20% - Accent6 16 3" xfId="839"/>
    <cellStyle name="20% - Accent6 17" xfId="840"/>
    <cellStyle name="20% - Accent6 17 2" xfId="841"/>
    <cellStyle name="20% - Accent6 17 2 2" xfId="842"/>
    <cellStyle name="20% - Accent6 17 3" xfId="843"/>
    <cellStyle name="20% - Accent6 18" xfId="844"/>
    <cellStyle name="20% - Accent6 18 2" xfId="845"/>
    <cellStyle name="20% - Accent6 18 2 2" xfId="846"/>
    <cellStyle name="20% - Accent6 18 3" xfId="847"/>
    <cellStyle name="20% - Accent6 19" xfId="848"/>
    <cellStyle name="20% - Accent6 19 2" xfId="849"/>
    <cellStyle name="20% - Accent6 19 2 2" xfId="850"/>
    <cellStyle name="20% - Accent6 19 3" xfId="851"/>
    <cellStyle name="20% - Accent6 2" xfId="52"/>
    <cellStyle name="20% - Accent6 2 2" xfId="852"/>
    <cellStyle name="20% - Accent6 2 3" xfId="853"/>
    <cellStyle name="20% - Accent6 2 3 2" xfId="854"/>
    <cellStyle name="20% - Accent6 2 3 2 2" xfId="855"/>
    <cellStyle name="20% - Accent6 2 3 3" xfId="856"/>
    <cellStyle name="20% - Accent6 20" xfId="857"/>
    <cellStyle name="20% - Accent6 20 2" xfId="858"/>
    <cellStyle name="20% - Accent6 20 2 2" xfId="859"/>
    <cellStyle name="20% - Accent6 20 3" xfId="860"/>
    <cellStyle name="20% - Accent6 21" xfId="861"/>
    <cellStyle name="20% - Accent6 22" xfId="862"/>
    <cellStyle name="20% - Accent6 22 2" xfId="863"/>
    <cellStyle name="20% - Accent6 22 2 2" xfId="864"/>
    <cellStyle name="20% - Accent6 22 3" xfId="865"/>
    <cellStyle name="20% - Accent6 23" xfId="866"/>
    <cellStyle name="20% - Accent6 23 2" xfId="867"/>
    <cellStyle name="20% - Accent6 24" xfId="868"/>
    <cellStyle name="20% - Accent6 3" xfId="53"/>
    <cellStyle name="20% - Accent6 3 2" xfId="869"/>
    <cellStyle name="20% - Accent6 3 3" xfId="870"/>
    <cellStyle name="20% - Accent6 3 3 2" xfId="871"/>
    <cellStyle name="20% - Accent6 3 3 2 2" xfId="872"/>
    <cellStyle name="20% - Accent6 3 3 3" xfId="873"/>
    <cellStyle name="20% - Accent6 4" xfId="874"/>
    <cellStyle name="20% - Accent6 4 2" xfId="875"/>
    <cellStyle name="20% - Accent6 4 2 2" xfId="876"/>
    <cellStyle name="20% - Accent6 4 2 2 2" xfId="877"/>
    <cellStyle name="20% - Accent6 4 2 3" xfId="878"/>
    <cellStyle name="20% - Accent6 4 3" xfId="879"/>
    <cellStyle name="20% - Accent6 4 3 2" xfId="880"/>
    <cellStyle name="20% - Accent6 4 4" xfId="881"/>
    <cellStyle name="20% - Accent6 5" xfId="882"/>
    <cellStyle name="20% - Accent6 5 2" xfId="883"/>
    <cellStyle name="20% - Accent6 5 2 2" xfId="884"/>
    <cellStyle name="20% - Accent6 5 3" xfId="885"/>
    <cellStyle name="20% - Accent6 6" xfId="886"/>
    <cellStyle name="20% - Accent6 6 2" xfId="887"/>
    <cellStyle name="20% - Accent6 6 2 2" xfId="888"/>
    <cellStyle name="20% - Accent6 6 3" xfId="889"/>
    <cellStyle name="20% - Accent6 7" xfId="890"/>
    <cellStyle name="20% - Accent6 7 2" xfId="891"/>
    <cellStyle name="20% - Accent6 7 2 2" xfId="892"/>
    <cellStyle name="20% - Accent6 7 3" xfId="893"/>
    <cellStyle name="20% - Accent6 8" xfId="894"/>
    <cellStyle name="20% - Accent6 8 2" xfId="895"/>
    <cellStyle name="20% - Accent6 8 2 2" xfId="896"/>
    <cellStyle name="20% - Accent6 8 3" xfId="897"/>
    <cellStyle name="20% - Accent6 9" xfId="898"/>
    <cellStyle name="20% - Accent6 9 2" xfId="899"/>
    <cellStyle name="20% - Accent6 9 2 2" xfId="900"/>
    <cellStyle name="20% - Accent6 9 3" xfId="901"/>
    <cellStyle name="40% - Accent1 10" xfId="902"/>
    <cellStyle name="40% - Accent1 10 2" xfId="903"/>
    <cellStyle name="40% - Accent1 10 2 2" xfId="904"/>
    <cellStyle name="40% - Accent1 10 3" xfId="905"/>
    <cellStyle name="40% - Accent1 11" xfId="906"/>
    <cellStyle name="40% - Accent1 11 2" xfId="907"/>
    <cellStyle name="40% - Accent1 11 2 2" xfId="908"/>
    <cellStyle name="40% - Accent1 11 3" xfId="909"/>
    <cellStyle name="40% - Accent1 12" xfId="910"/>
    <cellStyle name="40% - Accent1 12 2" xfId="911"/>
    <cellStyle name="40% - Accent1 12 2 2" xfId="912"/>
    <cellStyle name="40% - Accent1 12 3" xfId="913"/>
    <cellStyle name="40% - Accent1 13" xfId="914"/>
    <cellStyle name="40% - Accent1 13 2" xfId="915"/>
    <cellStyle name="40% - Accent1 13 2 2" xfId="916"/>
    <cellStyle name="40% - Accent1 13 3" xfId="917"/>
    <cellStyle name="40% - Accent1 14" xfId="918"/>
    <cellStyle name="40% - Accent1 14 2" xfId="919"/>
    <cellStyle name="40% - Accent1 14 2 2" xfId="920"/>
    <cellStyle name="40% - Accent1 14 3" xfId="921"/>
    <cellStyle name="40% - Accent1 15" xfId="922"/>
    <cellStyle name="40% - Accent1 15 2" xfId="923"/>
    <cellStyle name="40% - Accent1 15 2 2" xfId="924"/>
    <cellStyle name="40% - Accent1 15 3" xfId="925"/>
    <cellStyle name="40% - Accent1 16" xfId="926"/>
    <cellStyle name="40% - Accent1 16 2" xfId="927"/>
    <cellStyle name="40% - Accent1 16 2 2" xfId="928"/>
    <cellStyle name="40% - Accent1 16 3" xfId="929"/>
    <cellStyle name="40% - Accent1 17" xfId="930"/>
    <cellStyle name="40% - Accent1 17 2" xfId="931"/>
    <cellStyle name="40% - Accent1 17 2 2" xfId="932"/>
    <cellStyle name="40% - Accent1 17 3" xfId="933"/>
    <cellStyle name="40% - Accent1 18" xfId="934"/>
    <cellStyle name="40% - Accent1 18 2" xfId="935"/>
    <cellStyle name="40% - Accent1 18 2 2" xfId="936"/>
    <cellStyle name="40% - Accent1 18 3" xfId="937"/>
    <cellStyle name="40% - Accent1 19" xfId="938"/>
    <cellStyle name="40% - Accent1 19 2" xfId="939"/>
    <cellStyle name="40% - Accent1 19 2 2" xfId="940"/>
    <cellStyle name="40% - Accent1 19 3" xfId="941"/>
    <cellStyle name="40% - Accent1 2" xfId="54"/>
    <cellStyle name="40% - Accent1 2 2" xfId="942"/>
    <cellStyle name="40% - Accent1 2 3" xfId="943"/>
    <cellStyle name="40% - Accent1 2 3 2" xfId="944"/>
    <cellStyle name="40% - Accent1 2 3 2 2" xfId="945"/>
    <cellStyle name="40% - Accent1 2 3 3" xfId="946"/>
    <cellStyle name="40% - Accent1 20" xfId="947"/>
    <cellStyle name="40% - Accent1 20 2" xfId="948"/>
    <cellStyle name="40% - Accent1 20 2 2" xfId="949"/>
    <cellStyle name="40% - Accent1 20 3" xfId="950"/>
    <cellStyle name="40% - Accent1 21" xfId="951"/>
    <cellStyle name="40% - Accent1 22" xfId="952"/>
    <cellStyle name="40% - Accent1 22 2" xfId="953"/>
    <cellStyle name="40% - Accent1 22 2 2" xfId="954"/>
    <cellStyle name="40% - Accent1 22 3" xfId="955"/>
    <cellStyle name="40% - Accent1 23" xfId="956"/>
    <cellStyle name="40% - Accent1 23 2" xfId="957"/>
    <cellStyle name="40% - Accent1 24" xfId="958"/>
    <cellStyle name="40% - Accent1 3" xfId="55"/>
    <cellStyle name="40% - Accent1 3 2" xfId="959"/>
    <cellStyle name="40% - Accent1 3 3" xfId="960"/>
    <cellStyle name="40% - Accent1 3 3 2" xfId="961"/>
    <cellStyle name="40% - Accent1 3 3 2 2" xfId="962"/>
    <cellStyle name="40% - Accent1 3 3 3" xfId="963"/>
    <cellStyle name="40% - Accent1 4" xfId="964"/>
    <cellStyle name="40% - Accent1 4 2" xfId="965"/>
    <cellStyle name="40% - Accent1 4 2 2" xfId="966"/>
    <cellStyle name="40% - Accent1 4 2 2 2" xfId="967"/>
    <cellStyle name="40% - Accent1 4 2 3" xfId="968"/>
    <cellStyle name="40% - Accent1 4 3" xfId="969"/>
    <cellStyle name="40% - Accent1 4 3 2" xfId="970"/>
    <cellStyle name="40% - Accent1 4 4" xfId="971"/>
    <cellStyle name="40% - Accent1 5" xfId="972"/>
    <cellStyle name="40% - Accent1 5 2" xfId="973"/>
    <cellStyle name="40% - Accent1 5 2 2" xfId="974"/>
    <cellStyle name="40% - Accent1 5 3" xfId="975"/>
    <cellStyle name="40% - Accent1 6" xfId="976"/>
    <cellStyle name="40% - Accent1 6 2" xfId="977"/>
    <cellStyle name="40% - Accent1 6 2 2" xfId="978"/>
    <cellStyle name="40% - Accent1 6 3" xfId="979"/>
    <cellStyle name="40% - Accent1 7" xfId="980"/>
    <cellStyle name="40% - Accent1 7 2" xfId="981"/>
    <cellStyle name="40% - Accent1 7 2 2" xfId="982"/>
    <cellStyle name="40% - Accent1 7 3" xfId="983"/>
    <cellStyle name="40% - Accent1 8" xfId="984"/>
    <cellStyle name="40% - Accent1 8 2" xfId="985"/>
    <cellStyle name="40% - Accent1 8 2 2" xfId="986"/>
    <cellStyle name="40% - Accent1 8 3" xfId="987"/>
    <cellStyle name="40% - Accent1 9" xfId="988"/>
    <cellStyle name="40% - Accent1 9 2" xfId="989"/>
    <cellStyle name="40% - Accent1 9 2 2" xfId="990"/>
    <cellStyle name="40% - Accent1 9 3" xfId="991"/>
    <cellStyle name="40% - Accent2 10" xfId="992"/>
    <cellStyle name="40% - Accent2 10 2" xfId="993"/>
    <cellStyle name="40% - Accent2 10 2 2" xfId="994"/>
    <cellStyle name="40% - Accent2 10 3" xfId="995"/>
    <cellStyle name="40% - Accent2 11" xfId="996"/>
    <cellStyle name="40% - Accent2 11 2" xfId="997"/>
    <cellStyle name="40% - Accent2 11 2 2" xfId="998"/>
    <cellStyle name="40% - Accent2 11 3" xfId="999"/>
    <cellStyle name="40% - Accent2 12" xfId="1000"/>
    <cellStyle name="40% - Accent2 12 2" xfId="1001"/>
    <cellStyle name="40% - Accent2 12 2 2" xfId="1002"/>
    <cellStyle name="40% - Accent2 12 3" xfId="1003"/>
    <cellStyle name="40% - Accent2 13" xfId="1004"/>
    <cellStyle name="40% - Accent2 13 2" xfId="1005"/>
    <cellStyle name="40% - Accent2 13 2 2" xfId="1006"/>
    <cellStyle name="40% - Accent2 13 3" xfId="1007"/>
    <cellStyle name="40% - Accent2 14" xfId="1008"/>
    <cellStyle name="40% - Accent2 14 2" xfId="1009"/>
    <cellStyle name="40% - Accent2 14 2 2" xfId="1010"/>
    <cellStyle name="40% - Accent2 14 3" xfId="1011"/>
    <cellStyle name="40% - Accent2 15" xfId="1012"/>
    <cellStyle name="40% - Accent2 15 2" xfId="1013"/>
    <cellStyle name="40% - Accent2 15 2 2" xfId="1014"/>
    <cellStyle name="40% - Accent2 15 3" xfId="1015"/>
    <cellStyle name="40% - Accent2 16" xfId="1016"/>
    <cellStyle name="40% - Accent2 16 2" xfId="1017"/>
    <cellStyle name="40% - Accent2 16 2 2" xfId="1018"/>
    <cellStyle name="40% - Accent2 16 3" xfId="1019"/>
    <cellStyle name="40% - Accent2 17" xfId="1020"/>
    <cellStyle name="40% - Accent2 17 2" xfId="1021"/>
    <cellStyle name="40% - Accent2 17 2 2" xfId="1022"/>
    <cellStyle name="40% - Accent2 17 3" xfId="1023"/>
    <cellStyle name="40% - Accent2 18" xfId="1024"/>
    <cellStyle name="40% - Accent2 18 2" xfId="1025"/>
    <cellStyle name="40% - Accent2 18 2 2" xfId="1026"/>
    <cellStyle name="40% - Accent2 18 3" xfId="1027"/>
    <cellStyle name="40% - Accent2 19" xfId="1028"/>
    <cellStyle name="40% - Accent2 19 2" xfId="1029"/>
    <cellStyle name="40% - Accent2 19 2 2" xfId="1030"/>
    <cellStyle name="40% - Accent2 19 3" xfId="1031"/>
    <cellStyle name="40% - Accent2 2" xfId="56"/>
    <cellStyle name="40% - Accent2 2 2" xfId="1032"/>
    <cellStyle name="40% - Accent2 2 3" xfId="1033"/>
    <cellStyle name="40% - Accent2 2 3 2" xfId="1034"/>
    <cellStyle name="40% - Accent2 2 3 2 2" xfId="1035"/>
    <cellStyle name="40% - Accent2 2 3 3" xfId="1036"/>
    <cellStyle name="40% - Accent2 20" xfId="1037"/>
    <cellStyle name="40% - Accent2 20 2" xfId="1038"/>
    <cellStyle name="40% - Accent2 20 2 2" xfId="1039"/>
    <cellStyle name="40% - Accent2 20 3" xfId="1040"/>
    <cellStyle name="40% - Accent2 21" xfId="1041"/>
    <cellStyle name="40% - Accent2 22" xfId="1042"/>
    <cellStyle name="40% - Accent2 22 2" xfId="1043"/>
    <cellStyle name="40% - Accent2 22 2 2" xfId="1044"/>
    <cellStyle name="40% - Accent2 22 3" xfId="1045"/>
    <cellStyle name="40% - Accent2 23" xfId="1046"/>
    <cellStyle name="40% - Accent2 23 2" xfId="1047"/>
    <cellStyle name="40% - Accent2 24" xfId="1048"/>
    <cellStyle name="40% - Accent2 3" xfId="57"/>
    <cellStyle name="40% - Accent2 3 2" xfId="1049"/>
    <cellStyle name="40% - Accent2 3 3" xfId="1050"/>
    <cellStyle name="40% - Accent2 3 3 2" xfId="1051"/>
    <cellStyle name="40% - Accent2 3 3 2 2" xfId="1052"/>
    <cellStyle name="40% - Accent2 3 3 3" xfId="1053"/>
    <cellStyle name="40% - Accent2 4" xfId="1054"/>
    <cellStyle name="40% - Accent2 4 2" xfId="1055"/>
    <cellStyle name="40% - Accent2 4 2 2" xfId="1056"/>
    <cellStyle name="40% - Accent2 4 2 2 2" xfId="1057"/>
    <cellStyle name="40% - Accent2 4 2 3" xfId="1058"/>
    <cellStyle name="40% - Accent2 4 3" xfId="1059"/>
    <cellStyle name="40% - Accent2 4 3 2" xfId="1060"/>
    <cellStyle name="40% - Accent2 4 4" xfId="1061"/>
    <cellStyle name="40% - Accent2 5" xfId="1062"/>
    <cellStyle name="40% - Accent2 5 2" xfId="1063"/>
    <cellStyle name="40% - Accent2 5 2 2" xfId="1064"/>
    <cellStyle name="40% - Accent2 5 3" xfId="1065"/>
    <cellStyle name="40% - Accent2 6" xfId="1066"/>
    <cellStyle name="40% - Accent2 6 2" xfId="1067"/>
    <cellStyle name="40% - Accent2 6 2 2" xfId="1068"/>
    <cellStyle name="40% - Accent2 6 3" xfId="1069"/>
    <cellStyle name="40% - Accent2 7" xfId="1070"/>
    <cellStyle name="40% - Accent2 7 2" xfId="1071"/>
    <cellStyle name="40% - Accent2 7 2 2" xfId="1072"/>
    <cellStyle name="40% - Accent2 7 3" xfId="1073"/>
    <cellStyle name="40% - Accent2 8" xfId="1074"/>
    <cellStyle name="40% - Accent2 8 2" xfId="1075"/>
    <cellStyle name="40% - Accent2 8 2 2" xfId="1076"/>
    <cellStyle name="40% - Accent2 8 3" xfId="1077"/>
    <cellStyle name="40% - Accent2 9" xfId="1078"/>
    <cellStyle name="40% - Accent2 9 2" xfId="1079"/>
    <cellStyle name="40% - Accent2 9 2 2" xfId="1080"/>
    <cellStyle name="40% - Accent2 9 3" xfId="1081"/>
    <cellStyle name="40% - Accent3 10" xfId="1082"/>
    <cellStyle name="40% - Accent3 10 2" xfId="1083"/>
    <cellStyle name="40% - Accent3 10 2 2" xfId="1084"/>
    <cellStyle name="40% - Accent3 10 3" xfId="1085"/>
    <cellStyle name="40% - Accent3 11" xfId="1086"/>
    <cellStyle name="40% - Accent3 11 2" xfId="1087"/>
    <cellStyle name="40% - Accent3 11 2 2" xfId="1088"/>
    <cellStyle name="40% - Accent3 11 3" xfId="1089"/>
    <cellStyle name="40% - Accent3 12" xfId="1090"/>
    <cellStyle name="40% - Accent3 12 2" xfId="1091"/>
    <cellStyle name="40% - Accent3 12 2 2" xfId="1092"/>
    <cellStyle name="40% - Accent3 12 3" xfId="1093"/>
    <cellStyle name="40% - Accent3 13" xfId="1094"/>
    <cellStyle name="40% - Accent3 13 2" xfId="1095"/>
    <cellStyle name="40% - Accent3 13 2 2" xfId="1096"/>
    <cellStyle name="40% - Accent3 13 3" xfId="1097"/>
    <cellStyle name="40% - Accent3 14" xfId="1098"/>
    <cellStyle name="40% - Accent3 14 2" xfId="1099"/>
    <cellStyle name="40% - Accent3 14 2 2" xfId="1100"/>
    <cellStyle name="40% - Accent3 14 3" xfId="1101"/>
    <cellStyle name="40% - Accent3 15" xfId="1102"/>
    <cellStyle name="40% - Accent3 15 2" xfId="1103"/>
    <cellStyle name="40% - Accent3 15 2 2" xfId="1104"/>
    <cellStyle name="40% - Accent3 15 3" xfId="1105"/>
    <cellStyle name="40% - Accent3 16" xfId="1106"/>
    <cellStyle name="40% - Accent3 16 2" xfId="1107"/>
    <cellStyle name="40% - Accent3 16 2 2" xfId="1108"/>
    <cellStyle name="40% - Accent3 16 3" xfId="1109"/>
    <cellStyle name="40% - Accent3 17" xfId="1110"/>
    <cellStyle name="40% - Accent3 17 2" xfId="1111"/>
    <cellStyle name="40% - Accent3 17 2 2" xfId="1112"/>
    <cellStyle name="40% - Accent3 17 3" xfId="1113"/>
    <cellStyle name="40% - Accent3 18" xfId="1114"/>
    <cellStyle name="40% - Accent3 18 2" xfId="1115"/>
    <cellStyle name="40% - Accent3 18 2 2" xfId="1116"/>
    <cellStyle name="40% - Accent3 18 3" xfId="1117"/>
    <cellStyle name="40% - Accent3 19" xfId="1118"/>
    <cellStyle name="40% - Accent3 19 2" xfId="1119"/>
    <cellStyle name="40% - Accent3 19 2 2" xfId="1120"/>
    <cellStyle name="40% - Accent3 19 3" xfId="1121"/>
    <cellStyle name="40% - Accent3 2" xfId="58"/>
    <cellStyle name="40% - Accent3 2 2" xfId="1122"/>
    <cellStyle name="40% - Accent3 2 3" xfId="1123"/>
    <cellStyle name="40% - Accent3 2 3 2" xfId="1124"/>
    <cellStyle name="40% - Accent3 2 3 2 2" xfId="1125"/>
    <cellStyle name="40% - Accent3 2 3 3" xfId="1126"/>
    <cellStyle name="40% - Accent3 20" xfId="1127"/>
    <cellStyle name="40% - Accent3 20 2" xfId="1128"/>
    <cellStyle name="40% - Accent3 20 2 2" xfId="1129"/>
    <cellStyle name="40% - Accent3 20 3" xfId="1130"/>
    <cellStyle name="40% - Accent3 21" xfId="1131"/>
    <cellStyle name="40% - Accent3 22" xfId="1132"/>
    <cellStyle name="40% - Accent3 22 2" xfId="1133"/>
    <cellStyle name="40% - Accent3 22 2 2" xfId="1134"/>
    <cellStyle name="40% - Accent3 22 3" xfId="1135"/>
    <cellStyle name="40% - Accent3 23" xfId="1136"/>
    <cellStyle name="40% - Accent3 23 2" xfId="1137"/>
    <cellStyle name="40% - Accent3 24" xfId="1138"/>
    <cellStyle name="40% - Accent3 3" xfId="59"/>
    <cellStyle name="40% - Accent3 3 2" xfId="1139"/>
    <cellStyle name="40% - Accent3 3 3" xfId="1140"/>
    <cellStyle name="40% - Accent3 3 3 2" xfId="1141"/>
    <cellStyle name="40% - Accent3 3 3 2 2" xfId="1142"/>
    <cellStyle name="40% - Accent3 3 3 3" xfId="1143"/>
    <cellStyle name="40% - Accent3 4" xfId="1144"/>
    <cellStyle name="40% - Accent3 4 2" xfId="1145"/>
    <cellStyle name="40% - Accent3 4 2 2" xfId="1146"/>
    <cellStyle name="40% - Accent3 4 2 2 2" xfId="1147"/>
    <cellStyle name="40% - Accent3 4 2 3" xfId="1148"/>
    <cellStyle name="40% - Accent3 4 3" xfId="1149"/>
    <cellStyle name="40% - Accent3 4 3 2" xfId="1150"/>
    <cellStyle name="40% - Accent3 4 4" xfId="1151"/>
    <cellStyle name="40% - Accent3 5" xfId="1152"/>
    <cellStyle name="40% - Accent3 5 2" xfId="1153"/>
    <cellStyle name="40% - Accent3 5 2 2" xfId="1154"/>
    <cellStyle name="40% - Accent3 5 3" xfId="1155"/>
    <cellStyle name="40% - Accent3 6" xfId="1156"/>
    <cellStyle name="40% - Accent3 6 2" xfId="1157"/>
    <cellStyle name="40% - Accent3 6 2 2" xfId="1158"/>
    <cellStyle name="40% - Accent3 6 3" xfId="1159"/>
    <cellStyle name="40% - Accent3 7" xfId="1160"/>
    <cellStyle name="40% - Accent3 7 2" xfId="1161"/>
    <cellStyle name="40% - Accent3 7 2 2" xfId="1162"/>
    <cellStyle name="40% - Accent3 7 3" xfId="1163"/>
    <cellStyle name="40% - Accent3 8" xfId="1164"/>
    <cellStyle name="40% - Accent3 8 2" xfId="1165"/>
    <cellStyle name="40% - Accent3 8 2 2" xfId="1166"/>
    <cellStyle name="40% - Accent3 8 3" xfId="1167"/>
    <cellStyle name="40% - Accent3 9" xfId="1168"/>
    <cellStyle name="40% - Accent3 9 2" xfId="1169"/>
    <cellStyle name="40% - Accent3 9 2 2" xfId="1170"/>
    <cellStyle name="40% - Accent3 9 3" xfId="1171"/>
    <cellStyle name="40% - Accent4 10" xfId="1172"/>
    <cellStyle name="40% - Accent4 10 2" xfId="1173"/>
    <cellStyle name="40% - Accent4 10 2 2" xfId="1174"/>
    <cellStyle name="40% - Accent4 10 3" xfId="1175"/>
    <cellStyle name="40% - Accent4 11" xfId="1176"/>
    <cellStyle name="40% - Accent4 11 2" xfId="1177"/>
    <cellStyle name="40% - Accent4 11 2 2" xfId="1178"/>
    <cellStyle name="40% - Accent4 11 3" xfId="1179"/>
    <cellStyle name="40% - Accent4 12" xfId="1180"/>
    <cellStyle name="40% - Accent4 12 2" xfId="1181"/>
    <cellStyle name="40% - Accent4 12 2 2" xfId="1182"/>
    <cellStyle name="40% - Accent4 12 3" xfId="1183"/>
    <cellStyle name="40% - Accent4 13" xfId="1184"/>
    <cellStyle name="40% - Accent4 13 2" xfId="1185"/>
    <cellStyle name="40% - Accent4 13 2 2" xfId="1186"/>
    <cellStyle name="40% - Accent4 13 3" xfId="1187"/>
    <cellStyle name="40% - Accent4 14" xfId="1188"/>
    <cellStyle name="40% - Accent4 14 2" xfId="1189"/>
    <cellStyle name="40% - Accent4 14 2 2" xfId="1190"/>
    <cellStyle name="40% - Accent4 14 3" xfId="1191"/>
    <cellStyle name="40% - Accent4 15" xfId="1192"/>
    <cellStyle name="40% - Accent4 15 2" xfId="1193"/>
    <cellStyle name="40% - Accent4 15 2 2" xfId="1194"/>
    <cellStyle name="40% - Accent4 15 3" xfId="1195"/>
    <cellStyle name="40% - Accent4 16" xfId="1196"/>
    <cellStyle name="40% - Accent4 16 2" xfId="1197"/>
    <cellStyle name="40% - Accent4 16 2 2" xfId="1198"/>
    <cellStyle name="40% - Accent4 16 3" xfId="1199"/>
    <cellStyle name="40% - Accent4 17" xfId="1200"/>
    <cellStyle name="40% - Accent4 17 2" xfId="1201"/>
    <cellStyle name="40% - Accent4 17 2 2" xfId="1202"/>
    <cellStyle name="40% - Accent4 17 3" xfId="1203"/>
    <cellStyle name="40% - Accent4 18" xfId="1204"/>
    <cellStyle name="40% - Accent4 18 2" xfId="1205"/>
    <cellStyle name="40% - Accent4 18 2 2" xfId="1206"/>
    <cellStyle name="40% - Accent4 18 3" xfId="1207"/>
    <cellStyle name="40% - Accent4 19" xfId="1208"/>
    <cellStyle name="40% - Accent4 19 2" xfId="1209"/>
    <cellStyle name="40% - Accent4 19 2 2" xfId="1210"/>
    <cellStyle name="40% - Accent4 19 3" xfId="1211"/>
    <cellStyle name="40% - Accent4 2" xfId="60"/>
    <cellStyle name="40% - Accent4 2 2" xfId="1212"/>
    <cellStyle name="40% - Accent4 2 3" xfId="1213"/>
    <cellStyle name="40% - Accent4 2 3 2" xfId="1214"/>
    <cellStyle name="40% - Accent4 2 3 2 2" xfId="1215"/>
    <cellStyle name="40% - Accent4 2 3 3" xfId="1216"/>
    <cellStyle name="40% - Accent4 20" xfId="1217"/>
    <cellStyle name="40% - Accent4 20 2" xfId="1218"/>
    <cellStyle name="40% - Accent4 20 2 2" xfId="1219"/>
    <cellStyle name="40% - Accent4 20 3" xfId="1220"/>
    <cellStyle name="40% - Accent4 21" xfId="1221"/>
    <cellStyle name="40% - Accent4 22" xfId="1222"/>
    <cellStyle name="40% - Accent4 22 2" xfId="1223"/>
    <cellStyle name="40% - Accent4 22 2 2" xfId="1224"/>
    <cellStyle name="40% - Accent4 22 3" xfId="1225"/>
    <cellStyle name="40% - Accent4 23" xfId="1226"/>
    <cellStyle name="40% - Accent4 23 2" xfId="1227"/>
    <cellStyle name="40% - Accent4 24" xfId="1228"/>
    <cellStyle name="40% - Accent4 3" xfId="61"/>
    <cellStyle name="40% - Accent4 3 2" xfId="1229"/>
    <cellStyle name="40% - Accent4 3 3" xfId="1230"/>
    <cellStyle name="40% - Accent4 3 3 2" xfId="1231"/>
    <cellStyle name="40% - Accent4 3 3 2 2" xfId="1232"/>
    <cellStyle name="40% - Accent4 3 3 3" xfId="1233"/>
    <cellStyle name="40% - Accent4 4" xfId="1234"/>
    <cellStyle name="40% - Accent4 4 2" xfId="1235"/>
    <cellStyle name="40% - Accent4 4 2 2" xfId="1236"/>
    <cellStyle name="40% - Accent4 4 2 2 2" xfId="1237"/>
    <cellStyle name="40% - Accent4 4 2 3" xfId="1238"/>
    <cellStyle name="40% - Accent4 4 3" xfId="1239"/>
    <cellStyle name="40% - Accent4 4 3 2" xfId="1240"/>
    <cellStyle name="40% - Accent4 4 4" xfId="1241"/>
    <cellStyle name="40% - Accent4 5" xfId="1242"/>
    <cellStyle name="40% - Accent4 5 2" xfId="1243"/>
    <cellStyle name="40% - Accent4 5 2 2" xfId="1244"/>
    <cellStyle name="40% - Accent4 5 3" xfId="1245"/>
    <cellStyle name="40% - Accent4 6" xfId="1246"/>
    <cellStyle name="40% - Accent4 6 2" xfId="1247"/>
    <cellStyle name="40% - Accent4 6 2 2" xfId="1248"/>
    <cellStyle name="40% - Accent4 6 3" xfId="1249"/>
    <cellStyle name="40% - Accent4 7" xfId="1250"/>
    <cellStyle name="40% - Accent4 7 2" xfId="1251"/>
    <cellStyle name="40% - Accent4 7 2 2" xfId="1252"/>
    <cellStyle name="40% - Accent4 7 3" xfId="1253"/>
    <cellStyle name="40% - Accent4 8" xfId="1254"/>
    <cellStyle name="40% - Accent4 8 2" xfId="1255"/>
    <cellStyle name="40% - Accent4 8 2 2" xfId="1256"/>
    <cellStyle name="40% - Accent4 8 3" xfId="1257"/>
    <cellStyle name="40% - Accent4 9" xfId="1258"/>
    <cellStyle name="40% - Accent4 9 2" xfId="1259"/>
    <cellStyle name="40% - Accent4 9 2 2" xfId="1260"/>
    <cellStyle name="40% - Accent4 9 3" xfId="1261"/>
    <cellStyle name="40% - Accent5 10" xfId="1262"/>
    <cellStyle name="40% - Accent5 10 2" xfId="1263"/>
    <cellStyle name="40% - Accent5 10 2 2" xfId="1264"/>
    <cellStyle name="40% - Accent5 10 3" xfId="1265"/>
    <cellStyle name="40% - Accent5 11" xfId="1266"/>
    <cellStyle name="40% - Accent5 11 2" xfId="1267"/>
    <cellStyle name="40% - Accent5 11 2 2" xfId="1268"/>
    <cellStyle name="40% - Accent5 11 3" xfId="1269"/>
    <cellStyle name="40% - Accent5 12" xfId="1270"/>
    <cellStyle name="40% - Accent5 12 2" xfId="1271"/>
    <cellStyle name="40% - Accent5 12 2 2" xfId="1272"/>
    <cellStyle name="40% - Accent5 12 3" xfId="1273"/>
    <cellStyle name="40% - Accent5 13" xfId="1274"/>
    <cellStyle name="40% - Accent5 13 2" xfId="1275"/>
    <cellStyle name="40% - Accent5 13 2 2" xfId="1276"/>
    <cellStyle name="40% - Accent5 13 3" xfId="1277"/>
    <cellStyle name="40% - Accent5 14" xfId="1278"/>
    <cellStyle name="40% - Accent5 14 2" xfId="1279"/>
    <cellStyle name="40% - Accent5 14 2 2" xfId="1280"/>
    <cellStyle name="40% - Accent5 14 3" xfId="1281"/>
    <cellStyle name="40% - Accent5 15" xfId="1282"/>
    <cellStyle name="40% - Accent5 15 2" xfId="1283"/>
    <cellStyle name="40% - Accent5 15 2 2" xfId="1284"/>
    <cellStyle name="40% - Accent5 15 3" xfId="1285"/>
    <cellStyle name="40% - Accent5 16" xfId="1286"/>
    <cellStyle name="40% - Accent5 16 2" xfId="1287"/>
    <cellStyle name="40% - Accent5 16 2 2" xfId="1288"/>
    <cellStyle name="40% - Accent5 16 3" xfId="1289"/>
    <cellStyle name="40% - Accent5 17" xfId="1290"/>
    <cellStyle name="40% - Accent5 17 2" xfId="1291"/>
    <cellStyle name="40% - Accent5 17 2 2" xfId="1292"/>
    <cellStyle name="40% - Accent5 17 3" xfId="1293"/>
    <cellStyle name="40% - Accent5 18" xfId="1294"/>
    <cellStyle name="40% - Accent5 18 2" xfId="1295"/>
    <cellStyle name="40% - Accent5 18 2 2" xfId="1296"/>
    <cellStyle name="40% - Accent5 18 3" xfId="1297"/>
    <cellStyle name="40% - Accent5 19" xfId="1298"/>
    <cellStyle name="40% - Accent5 19 2" xfId="1299"/>
    <cellStyle name="40% - Accent5 19 2 2" xfId="1300"/>
    <cellStyle name="40% - Accent5 19 3" xfId="1301"/>
    <cellStyle name="40% - Accent5 2" xfId="62"/>
    <cellStyle name="40% - Accent5 2 2" xfId="1302"/>
    <cellStyle name="40% - Accent5 2 3" xfId="1303"/>
    <cellStyle name="40% - Accent5 2 3 2" xfId="1304"/>
    <cellStyle name="40% - Accent5 2 3 2 2" xfId="1305"/>
    <cellStyle name="40% - Accent5 2 3 3" xfId="1306"/>
    <cellStyle name="40% - Accent5 20" xfId="1307"/>
    <cellStyle name="40% - Accent5 20 2" xfId="1308"/>
    <cellStyle name="40% - Accent5 20 2 2" xfId="1309"/>
    <cellStyle name="40% - Accent5 20 3" xfId="1310"/>
    <cellStyle name="40% - Accent5 21" xfId="1311"/>
    <cellStyle name="40% - Accent5 22" xfId="1312"/>
    <cellStyle name="40% - Accent5 22 2" xfId="1313"/>
    <cellStyle name="40% - Accent5 22 2 2" xfId="1314"/>
    <cellStyle name="40% - Accent5 22 3" xfId="1315"/>
    <cellStyle name="40% - Accent5 23" xfId="1316"/>
    <cellStyle name="40% - Accent5 23 2" xfId="1317"/>
    <cellStyle name="40% - Accent5 24" xfId="1318"/>
    <cellStyle name="40% - Accent5 3" xfId="63"/>
    <cellStyle name="40% - Accent5 3 2" xfId="1319"/>
    <cellStyle name="40% - Accent5 3 3" xfId="1320"/>
    <cellStyle name="40% - Accent5 3 3 2" xfId="1321"/>
    <cellStyle name="40% - Accent5 3 3 2 2" xfId="1322"/>
    <cellStyle name="40% - Accent5 3 3 3" xfId="1323"/>
    <cellStyle name="40% - Accent5 4" xfId="1324"/>
    <cellStyle name="40% - Accent5 4 2" xfId="1325"/>
    <cellStyle name="40% - Accent5 4 2 2" xfId="1326"/>
    <cellStyle name="40% - Accent5 4 2 2 2" xfId="1327"/>
    <cellStyle name="40% - Accent5 4 2 3" xfId="1328"/>
    <cellStyle name="40% - Accent5 4 3" xfId="1329"/>
    <cellStyle name="40% - Accent5 4 3 2" xfId="1330"/>
    <cellStyle name="40% - Accent5 4 4" xfId="1331"/>
    <cellStyle name="40% - Accent5 5" xfId="1332"/>
    <cellStyle name="40% - Accent5 5 2" xfId="1333"/>
    <cellStyle name="40% - Accent5 5 2 2" xfId="1334"/>
    <cellStyle name="40% - Accent5 5 3" xfId="1335"/>
    <cellStyle name="40% - Accent5 6" xfId="1336"/>
    <cellStyle name="40% - Accent5 6 2" xfId="1337"/>
    <cellStyle name="40% - Accent5 6 2 2" xfId="1338"/>
    <cellStyle name="40% - Accent5 6 3" xfId="1339"/>
    <cellStyle name="40% - Accent5 7" xfId="1340"/>
    <cellStyle name="40% - Accent5 7 2" xfId="1341"/>
    <cellStyle name="40% - Accent5 7 2 2" xfId="1342"/>
    <cellStyle name="40% - Accent5 7 3" xfId="1343"/>
    <cellStyle name="40% - Accent5 8" xfId="1344"/>
    <cellStyle name="40% - Accent5 8 2" xfId="1345"/>
    <cellStyle name="40% - Accent5 8 2 2" xfId="1346"/>
    <cellStyle name="40% - Accent5 8 3" xfId="1347"/>
    <cellStyle name="40% - Accent5 9" xfId="1348"/>
    <cellStyle name="40% - Accent5 9 2" xfId="1349"/>
    <cellStyle name="40% - Accent5 9 2 2" xfId="1350"/>
    <cellStyle name="40% - Accent5 9 3" xfId="1351"/>
    <cellStyle name="40% - Accent6 10" xfId="1352"/>
    <cellStyle name="40% - Accent6 10 2" xfId="1353"/>
    <cellStyle name="40% - Accent6 10 2 2" xfId="1354"/>
    <cellStyle name="40% - Accent6 10 3" xfId="1355"/>
    <cellStyle name="40% - Accent6 11" xfId="1356"/>
    <cellStyle name="40% - Accent6 11 2" xfId="1357"/>
    <cellStyle name="40% - Accent6 11 2 2" xfId="1358"/>
    <cellStyle name="40% - Accent6 11 3" xfId="1359"/>
    <cellStyle name="40% - Accent6 12" xfId="1360"/>
    <cellStyle name="40% - Accent6 12 2" xfId="1361"/>
    <cellStyle name="40% - Accent6 12 2 2" xfId="1362"/>
    <cellStyle name="40% - Accent6 12 3" xfId="1363"/>
    <cellStyle name="40% - Accent6 13" xfId="1364"/>
    <cellStyle name="40% - Accent6 13 2" xfId="1365"/>
    <cellStyle name="40% - Accent6 13 2 2" xfId="1366"/>
    <cellStyle name="40% - Accent6 13 3" xfId="1367"/>
    <cellStyle name="40% - Accent6 14" xfId="1368"/>
    <cellStyle name="40% - Accent6 14 2" xfId="1369"/>
    <cellStyle name="40% - Accent6 14 2 2" xfId="1370"/>
    <cellStyle name="40% - Accent6 14 3" xfId="1371"/>
    <cellStyle name="40% - Accent6 15" xfId="1372"/>
    <cellStyle name="40% - Accent6 15 2" xfId="1373"/>
    <cellStyle name="40% - Accent6 15 2 2" xfId="1374"/>
    <cellStyle name="40% - Accent6 15 3" xfId="1375"/>
    <cellStyle name="40% - Accent6 16" xfId="1376"/>
    <cellStyle name="40% - Accent6 16 2" xfId="1377"/>
    <cellStyle name="40% - Accent6 16 2 2" xfId="1378"/>
    <cellStyle name="40% - Accent6 16 3" xfId="1379"/>
    <cellStyle name="40% - Accent6 17" xfId="1380"/>
    <cellStyle name="40% - Accent6 17 2" xfId="1381"/>
    <cellStyle name="40% - Accent6 17 2 2" xfId="1382"/>
    <cellStyle name="40% - Accent6 17 3" xfId="1383"/>
    <cellStyle name="40% - Accent6 18" xfId="1384"/>
    <cellStyle name="40% - Accent6 18 2" xfId="1385"/>
    <cellStyle name="40% - Accent6 18 2 2" xfId="1386"/>
    <cellStyle name="40% - Accent6 18 3" xfId="1387"/>
    <cellStyle name="40% - Accent6 19" xfId="1388"/>
    <cellStyle name="40% - Accent6 19 2" xfId="1389"/>
    <cellStyle name="40% - Accent6 19 2 2" xfId="1390"/>
    <cellStyle name="40% - Accent6 19 3" xfId="1391"/>
    <cellStyle name="40% - Accent6 2" xfId="64"/>
    <cellStyle name="40% - Accent6 2 2" xfId="1392"/>
    <cellStyle name="40% - Accent6 2 3" xfId="1393"/>
    <cellStyle name="40% - Accent6 2 3 2" xfId="1394"/>
    <cellStyle name="40% - Accent6 2 3 2 2" xfId="1395"/>
    <cellStyle name="40% - Accent6 2 3 3" xfId="1396"/>
    <cellStyle name="40% - Accent6 20" xfId="1397"/>
    <cellStyle name="40% - Accent6 20 2" xfId="1398"/>
    <cellStyle name="40% - Accent6 20 2 2" xfId="1399"/>
    <cellStyle name="40% - Accent6 20 3" xfId="1400"/>
    <cellStyle name="40% - Accent6 21" xfId="1401"/>
    <cellStyle name="40% - Accent6 22" xfId="1402"/>
    <cellStyle name="40% - Accent6 22 2" xfId="1403"/>
    <cellStyle name="40% - Accent6 22 2 2" xfId="1404"/>
    <cellStyle name="40% - Accent6 22 3" xfId="1405"/>
    <cellStyle name="40% - Accent6 23" xfId="1406"/>
    <cellStyle name="40% - Accent6 23 2" xfId="1407"/>
    <cellStyle name="40% - Accent6 24" xfId="1408"/>
    <cellStyle name="40% - Accent6 3" xfId="65"/>
    <cellStyle name="40% - Accent6 3 2" xfId="1409"/>
    <cellStyle name="40% - Accent6 3 3" xfId="1410"/>
    <cellStyle name="40% - Accent6 3 3 2" xfId="1411"/>
    <cellStyle name="40% - Accent6 3 3 2 2" xfId="1412"/>
    <cellStyle name="40% - Accent6 3 3 3" xfId="1413"/>
    <cellStyle name="40% - Accent6 4" xfId="1414"/>
    <cellStyle name="40% - Accent6 4 2" xfId="1415"/>
    <cellStyle name="40% - Accent6 4 2 2" xfId="1416"/>
    <cellStyle name="40% - Accent6 4 2 2 2" xfId="1417"/>
    <cellStyle name="40% - Accent6 4 2 3" xfId="1418"/>
    <cellStyle name="40% - Accent6 4 3" xfId="1419"/>
    <cellStyle name="40% - Accent6 4 3 2" xfId="1420"/>
    <cellStyle name="40% - Accent6 4 4" xfId="1421"/>
    <cellStyle name="40% - Accent6 5" xfId="1422"/>
    <cellStyle name="40% - Accent6 5 2" xfId="1423"/>
    <cellStyle name="40% - Accent6 5 2 2" xfId="1424"/>
    <cellStyle name="40% - Accent6 5 3" xfId="1425"/>
    <cellStyle name="40% - Accent6 6" xfId="1426"/>
    <cellStyle name="40% - Accent6 6 2" xfId="1427"/>
    <cellStyle name="40% - Accent6 6 2 2" xfId="1428"/>
    <cellStyle name="40% - Accent6 6 3" xfId="1429"/>
    <cellStyle name="40% - Accent6 7" xfId="1430"/>
    <cellStyle name="40% - Accent6 7 2" xfId="1431"/>
    <cellStyle name="40% - Accent6 7 2 2" xfId="1432"/>
    <cellStyle name="40% - Accent6 7 3" xfId="1433"/>
    <cellStyle name="40% - Accent6 8" xfId="1434"/>
    <cellStyle name="40% - Accent6 8 2" xfId="1435"/>
    <cellStyle name="40% - Accent6 8 2 2" xfId="1436"/>
    <cellStyle name="40% - Accent6 8 3" xfId="1437"/>
    <cellStyle name="40% - Accent6 9" xfId="1438"/>
    <cellStyle name="40% - Accent6 9 2" xfId="1439"/>
    <cellStyle name="40% - Accent6 9 2 2" xfId="1440"/>
    <cellStyle name="40% - Accent6 9 3" xfId="1441"/>
    <cellStyle name="60% - Accent1 10" xfId="1442"/>
    <cellStyle name="60% - Accent1 2" xfId="1443"/>
    <cellStyle name="60% - Accent1 3" xfId="1444"/>
    <cellStyle name="60% - Accent1 4" xfId="1445"/>
    <cellStyle name="60% - Accent1 5" xfId="1446"/>
    <cellStyle name="60% - Accent1 6" xfId="1447"/>
    <cellStyle name="60% - Accent1 7" xfId="1448"/>
    <cellStyle name="60% - Accent1 8" xfId="1449"/>
    <cellStyle name="60% - Accent1 9" xfId="1450"/>
    <cellStyle name="60% - Accent2 10" xfId="1451"/>
    <cellStyle name="60% - Accent2 2" xfId="1452"/>
    <cellStyle name="60% - Accent2 3" xfId="1453"/>
    <cellStyle name="60% - Accent2 4" xfId="1454"/>
    <cellStyle name="60% - Accent2 5" xfId="1455"/>
    <cellStyle name="60% - Accent2 6" xfId="1456"/>
    <cellStyle name="60% - Accent2 7" xfId="1457"/>
    <cellStyle name="60% - Accent2 8" xfId="1458"/>
    <cellStyle name="60% - Accent2 9" xfId="1459"/>
    <cellStyle name="60% - Accent3 10" xfId="1460"/>
    <cellStyle name="60% - Accent3 2" xfId="1461"/>
    <cellStyle name="60% - Accent3 3" xfId="1462"/>
    <cellStyle name="60% - Accent3 4" xfId="1463"/>
    <cellStyle name="60% - Accent3 5" xfId="1464"/>
    <cellStyle name="60% - Accent3 6" xfId="1465"/>
    <cellStyle name="60% - Accent3 7" xfId="1466"/>
    <cellStyle name="60% - Accent3 8" xfId="1467"/>
    <cellStyle name="60% - Accent3 9" xfId="1468"/>
    <cellStyle name="60% - Accent4 10" xfId="1469"/>
    <cellStyle name="60% - Accent4 2" xfId="1470"/>
    <cellStyle name="60% - Accent4 3" xfId="1471"/>
    <cellStyle name="60% - Accent4 4" xfId="1472"/>
    <cellStyle name="60% - Accent4 5" xfId="1473"/>
    <cellStyle name="60% - Accent4 6" xfId="1474"/>
    <cellStyle name="60% - Accent4 7" xfId="1475"/>
    <cellStyle name="60% - Accent4 8" xfId="1476"/>
    <cellStyle name="60% - Accent4 9" xfId="1477"/>
    <cellStyle name="60% - Accent5 10" xfId="1478"/>
    <cellStyle name="60% - Accent5 2" xfId="1479"/>
    <cellStyle name="60% - Accent5 3" xfId="1480"/>
    <cellStyle name="60% - Accent5 4" xfId="1481"/>
    <cellStyle name="60% - Accent5 5" xfId="1482"/>
    <cellStyle name="60% - Accent5 6" xfId="1483"/>
    <cellStyle name="60% - Accent5 7" xfId="1484"/>
    <cellStyle name="60% - Accent5 8" xfId="1485"/>
    <cellStyle name="60% - Accent5 9" xfId="1486"/>
    <cellStyle name="60% - Accent6 10" xfId="1487"/>
    <cellStyle name="60% - Accent6 2" xfId="1488"/>
    <cellStyle name="60% - Accent6 3" xfId="1489"/>
    <cellStyle name="60% - Accent6 4" xfId="1490"/>
    <cellStyle name="60% - Accent6 5" xfId="1491"/>
    <cellStyle name="60% - Accent6 6" xfId="1492"/>
    <cellStyle name="60% - Accent6 7" xfId="1493"/>
    <cellStyle name="60% - Accent6 8" xfId="1494"/>
    <cellStyle name="60% - Accent6 9" xfId="1495"/>
    <cellStyle name="Accent1 - 20%" xfId="66"/>
    <cellStyle name="Accent1 - 40%" xfId="67"/>
    <cellStyle name="Accent1 - 60%" xfId="68"/>
    <cellStyle name="Accent1 10" xfId="1496"/>
    <cellStyle name="Accent1 11" xfId="1497"/>
    <cellStyle name="Accent1 12" xfId="1498"/>
    <cellStyle name="Accent1 13" xfId="1499"/>
    <cellStyle name="Accent1 14" xfId="1500"/>
    <cellStyle name="Accent1 15" xfId="1501"/>
    <cellStyle name="Accent1 16" xfId="1502"/>
    <cellStyle name="Accent1 17" xfId="1503"/>
    <cellStyle name="Accent1 18" xfId="1504"/>
    <cellStyle name="Accent1 19" xfId="1505"/>
    <cellStyle name="Accent1 2" xfId="305"/>
    <cellStyle name="Accent1 20" xfId="1506"/>
    <cellStyle name="Accent1 21" xfId="1507"/>
    <cellStyle name="Accent1 22" xfId="1508"/>
    <cellStyle name="Accent1 23" xfId="1509"/>
    <cellStyle name="Accent1 24" xfId="1510"/>
    <cellStyle name="Accent1 25" xfId="1511"/>
    <cellStyle name="Accent1 26" xfId="1512"/>
    <cellStyle name="Accent1 27" xfId="1513"/>
    <cellStyle name="Accent1 28" xfId="1514"/>
    <cellStyle name="Accent1 29" xfId="1515"/>
    <cellStyle name="Accent1 3" xfId="1516"/>
    <cellStyle name="Accent1 30" xfId="1517"/>
    <cellStyle name="Accent1 31" xfId="1518"/>
    <cellStyle name="Accent1 32" xfId="1519"/>
    <cellStyle name="Accent1 33" xfId="1520"/>
    <cellStyle name="Accent1 34" xfId="1521"/>
    <cellStyle name="Accent1 35" xfId="1522"/>
    <cellStyle name="Accent1 36" xfId="1523"/>
    <cellStyle name="Accent1 37" xfId="1524"/>
    <cellStyle name="Accent1 38" xfId="1525"/>
    <cellStyle name="Accent1 39" xfId="1526"/>
    <cellStyle name="Accent1 4" xfId="1527"/>
    <cellStyle name="Accent1 40" xfId="1528"/>
    <cellStyle name="Accent1 41" xfId="1529"/>
    <cellStyle name="Accent1 42" xfId="1530"/>
    <cellStyle name="Accent1 43" xfId="1531"/>
    <cellStyle name="Accent1 5" xfId="1532"/>
    <cellStyle name="Accent1 6" xfId="1533"/>
    <cellStyle name="Accent1 7" xfId="1534"/>
    <cellStyle name="Accent1 8" xfId="1535"/>
    <cellStyle name="Accent1 9" xfId="1536"/>
    <cellStyle name="Accent2 - 20%" xfId="69"/>
    <cellStyle name="Accent2 - 40%" xfId="70"/>
    <cellStyle name="Accent2 - 60%" xfId="71"/>
    <cellStyle name="Accent2 10" xfId="1537"/>
    <cellStyle name="Accent2 11" xfId="1538"/>
    <cellStyle name="Accent2 12" xfId="1539"/>
    <cellStyle name="Accent2 13" xfId="1540"/>
    <cellStyle name="Accent2 14" xfId="1541"/>
    <cellStyle name="Accent2 15" xfId="1542"/>
    <cellStyle name="Accent2 16" xfId="1543"/>
    <cellStyle name="Accent2 17" xfId="1544"/>
    <cellStyle name="Accent2 18" xfId="1545"/>
    <cellStyle name="Accent2 19" xfId="1546"/>
    <cellStyle name="Accent2 2" xfId="306"/>
    <cellStyle name="Accent2 20" xfId="1547"/>
    <cellStyle name="Accent2 21" xfId="1548"/>
    <cellStyle name="Accent2 22" xfId="1549"/>
    <cellStyle name="Accent2 23" xfId="1550"/>
    <cellStyle name="Accent2 24" xfId="1551"/>
    <cellStyle name="Accent2 25" xfId="1552"/>
    <cellStyle name="Accent2 26" xfId="1553"/>
    <cellStyle name="Accent2 27" xfId="1554"/>
    <cellStyle name="Accent2 28" xfId="1555"/>
    <cellStyle name="Accent2 29" xfId="1556"/>
    <cellStyle name="Accent2 3" xfId="1557"/>
    <cellStyle name="Accent2 30" xfId="1558"/>
    <cellStyle name="Accent2 31" xfId="1559"/>
    <cellStyle name="Accent2 32" xfId="1560"/>
    <cellStyle name="Accent2 33" xfId="1561"/>
    <cellStyle name="Accent2 34" xfId="1562"/>
    <cellStyle name="Accent2 35" xfId="1563"/>
    <cellStyle name="Accent2 36" xfId="1564"/>
    <cellStyle name="Accent2 37" xfId="1565"/>
    <cellStyle name="Accent2 38" xfId="1566"/>
    <cellStyle name="Accent2 39" xfId="1567"/>
    <cellStyle name="Accent2 4" xfId="1568"/>
    <cellStyle name="Accent2 40" xfId="1569"/>
    <cellStyle name="Accent2 41" xfId="1570"/>
    <cellStyle name="Accent2 42" xfId="1571"/>
    <cellStyle name="Accent2 43" xfId="1572"/>
    <cellStyle name="Accent2 5" xfId="1573"/>
    <cellStyle name="Accent2 6" xfId="1574"/>
    <cellStyle name="Accent2 7" xfId="1575"/>
    <cellStyle name="Accent2 8" xfId="1576"/>
    <cellStyle name="Accent2 9" xfId="1577"/>
    <cellStyle name="Accent3 - 20%" xfId="72"/>
    <cellStyle name="Accent3 - 40%" xfId="73"/>
    <cellStyle name="Accent3 - 60%" xfId="74"/>
    <cellStyle name="Accent3 10" xfId="1578"/>
    <cellStyle name="Accent3 11" xfId="1579"/>
    <cellStyle name="Accent3 12" xfId="1580"/>
    <cellStyle name="Accent3 13" xfId="1581"/>
    <cellStyle name="Accent3 14" xfId="1582"/>
    <cellStyle name="Accent3 15" xfId="1583"/>
    <cellStyle name="Accent3 16" xfId="1584"/>
    <cellStyle name="Accent3 17" xfId="1585"/>
    <cellStyle name="Accent3 18" xfId="1586"/>
    <cellStyle name="Accent3 19" xfId="1587"/>
    <cellStyle name="Accent3 2" xfId="307"/>
    <cellStyle name="Accent3 20" xfId="1588"/>
    <cellStyle name="Accent3 21" xfId="1589"/>
    <cellStyle name="Accent3 22" xfId="1590"/>
    <cellStyle name="Accent3 23" xfId="1591"/>
    <cellStyle name="Accent3 24" xfId="1592"/>
    <cellStyle name="Accent3 25" xfId="1593"/>
    <cellStyle name="Accent3 26" xfId="1594"/>
    <cellStyle name="Accent3 27" xfId="1595"/>
    <cellStyle name="Accent3 28" xfId="1596"/>
    <cellStyle name="Accent3 29" xfId="1597"/>
    <cellStyle name="Accent3 3" xfId="1598"/>
    <cellStyle name="Accent3 30" xfId="1599"/>
    <cellStyle name="Accent3 31" xfId="1600"/>
    <cellStyle name="Accent3 32" xfId="1601"/>
    <cellStyle name="Accent3 33" xfId="1602"/>
    <cellStyle name="Accent3 34" xfId="1603"/>
    <cellStyle name="Accent3 35" xfId="1604"/>
    <cellStyle name="Accent3 36" xfId="1605"/>
    <cellStyle name="Accent3 37" xfId="1606"/>
    <cellStyle name="Accent3 38" xfId="1607"/>
    <cellStyle name="Accent3 39" xfId="1608"/>
    <cellStyle name="Accent3 4" xfId="1609"/>
    <cellStyle name="Accent3 40" xfId="1610"/>
    <cellStyle name="Accent3 41" xfId="1611"/>
    <cellStyle name="Accent3 42" xfId="1612"/>
    <cellStyle name="Accent3 43" xfId="1613"/>
    <cellStyle name="Accent3 5" xfId="1614"/>
    <cellStyle name="Accent3 6" xfId="1615"/>
    <cellStyle name="Accent3 7" xfId="1616"/>
    <cellStyle name="Accent3 8" xfId="1617"/>
    <cellStyle name="Accent3 9" xfId="1618"/>
    <cellStyle name="Accent4 - 20%" xfId="75"/>
    <cellStyle name="Accent4 - 40%" xfId="76"/>
    <cellStyle name="Accent4 - 60%" xfId="77"/>
    <cellStyle name="Accent4 10" xfId="1619"/>
    <cellStyle name="Accent4 11" xfId="1620"/>
    <cellStyle name="Accent4 12" xfId="1621"/>
    <cellStyle name="Accent4 13" xfId="1622"/>
    <cellStyle name="Accent4 14" xfId="1623"/>
    <cellStyle name="Accent4 15" xfId="1624"/>
    <cellStyle name="Accent4 16" xfId="1625"/>
    <cellStyle name="Accent4 17" xfId="1626"/>
    <cellStyle name="Accent4 18" xfId="1627"/>
    <cellStyle name="Accent4 19" xfId="1628"/>
    <cellStyle name="Accent4 2" xfId="308"/>
    <cellStyle name="Accent4 20" xfId="1629"/>
    <cellStyle name="Accent4 21" xfId="1630"/>
    <cellStyle name="Accent4 22" xfId="1631"/>
    <cellStyle name="Accent4 23" xfId="1632"/>
    <cellStyle name="Accent4 24" xfId="1633"/>
    <cellStyle name="Accent4 25" xfId="1634"/>
    <cellStyle name="Accent4 26" xfId="1635"/>
    <cellStyle name="Accent4 27" xfId="1636"/>
    <cellStyle name="Accent4 28" xfId="1637"/>
    <cellStyle name="Accent4 29" xfId="1638"/>
    <cellStyle name="Accent4 3" xfId="1639"/>
    <cellStyle name="Accent4 30" xfId="1640"/>
    <cellStyle name="Accent4 31" xfId="1641"/>
    <cellStyle name="Accent4 32" xfId="1642"/>
    <cellStyle name="Accent4 33" xfId="1643"/>
    <cellStyle name="Accent4 34" xfId="1644"/>
    <cellStyle name="Accent4 35" xfId="1645"/>
    <cellStyle name="Accent4 36" xfId="1646"/>
    <cellStyle name="Accent4 37" xfId="1647"/>
    <cellStyle name="Accent4 38" xfId="1648"/>
    <cellStyle name="Accent4 39" xfId="1649"/>
    <cellStyle name="Accent4 4" xfId="1650"/>
    <cellStyle name="Accent4 40" xfId="1651"/>
    <cellStyle name="Accent4 41" xfId="1652"/>
    <cellStyle name="Accent4 42" xfId="1653"/>
    <cellStyle name="Accent4 43" xfId="1654"/>
    <cellStyle name="Accent4 5" xfId="1655"/>
    <cellStyle name="Accent4 6" xfId="1656"/>
    <cellStyle name="Accent4 7" xfId="1657"/>
    <cellStyle name="Accent4 8" xfId="1658"/>
    <cellStyle name="Accent4 9" xfId="1659"/>
    <cellStyle name="Accent5 - 20%" xfId="78"/>
    <cellStyle name="Accent5 - 40%" xfId="79"/>
    <cellStyle name="Accent5 - 60%" xfId="80"/>
    <cellStyle name="Accent5 10" xfId="1660"/>
    <cellStyle name="Accent5 11" xfId="1661"/>
    <cellStyle name="Accent5 12" xfId="1662"/>
    <cellStyle name="Accent5 13" xfId="1663"/>
    <cellStyle name="Accent5 14" xfId="1664"/>
    <cellStyle name="Accent5 15" xfId="1665"/>
    <cellStyle name="Accent5 16" xfId="1666"/>
    <cellStyle name="Accent5 17" xfId="1667"/>
    <cellStyle name="Accent5 18" xfId="1668"/>
    <cellStyle name="Accent5 19" xfId="1669"/>
    <cellStyle name="Accent5 2" xfId="309"/>
    <cellStyle name="Accent5 20" xfId="1670"/>
    <cellStyle name="Accent5 21" xfId="1671"/>
    <cellStyle name="Accent5 22" xfId="1672"/>
    <cellStyle name="Accent5 23" xfId="1673"/>
    <cellStyle name="Accent5 24" xfId="1674"/>
    <cellStyle name="Accent5 25" xfId="1675"/>
    <cellStyle name="Accent5 26" xfId="1676"/>
    <cellStyle name="Accent5 27" xfId="1677"/>
    <cellStyle name="Accent5 28" xfId="1678"/>
    <cellStyle name="Accent5 29" xfId="1679"/>
    <cellStyle name="Accent5 3" xfId="1680"/>
    <cellStyle name="Accent5 30" xfId="1681"/>
    <cellStyle name="Accent5 31" xfId="1682"/>
    <cellStyle name="Accent5 32" xfId="1683"/>
    <cellStyle name="Accent5 33" xfId="1684"/>
    <cellStyle name="Accent5 34" xfId="1685"/>
    <cellStyle name="Accent5 35" xfId="1686"/>
    <cellStyle name="Accent5 36" xfId="1687"/>
    <cellStyle name="Accent5 37" xfId="1688"/>
    <cellStyle name="Accent5 38" xfId="1689"/>
    <cellStyle name="Accent5 39" xfId="1690"/>
    <cellStyle name="Accent5 4" xfId="1691"/>
    <cellStyle name="Accent5 40" xfId="1692"/>
    <cellStyle name="Accent5 41" xfId="1693"/>
    <cellStyle name="Accent5 42" xfId="1694"/>
    <cellStyle name="Accent5 43" xfId="1695"/>
    <cellStyle name="Accent5 5" xfId="1696"/>
    <cellStyle name="Accent5 6" xfId="1697"/>
    <cellStyle name="Accent5 7" xfId="1698"/>
    <cellStyle name="Accent5 8" xfId="1699"/>
    <cellStyle name="Accent5 9" xfId="1700"/>
    <cellStyle name="Accent6 - 20%" xfId="81"/>
    <cellStyle name="Accent6 - 40%" xfId="82"/>
    <cellStyle name="Accent6 - 60%" xfId="83"/>
    <cellStyle name="Accent6 10" xfId="1701"/>
    <cellStyle name="Accent6 11" xfId="1702"/>
    <cellStyle name="Accent6 12" xfId="1703"/>
    <cellStyle name="Accent6 13" xfId="1704"/>
    <cellStyle name="Accent6 14" xfId="1705"/>
    <cellStyle name="Accent6 15" xfId="1706"/>
    <cellStyle name="Accent6 16" xfId="1707"/>
    <cellStyle name="Accent6 17" xfId="1708"/>
    <cellStyle name="Accent6 18" xfId="1709"/>
    <cellStyle name="Accent6 19" xfId="1710"/>
    <cellStyle name="Accent6 2" xfId="310"/>
    <cellStyle name="Accent6 20" xfId="1711"/>
    <cellStyle name="Accent6 21" xfId="1712"/>
    <cellStyle name="Accent6 22" xfId="1713"/>
    <cellStyle name="Accent6 23" xfId="1714"/>
    <cellStyle name="Accent6 24" xfId="1715"/>
    <cellStyle name="Accent6 25" xfId="1716"/>
    <cellStyle name="Accent6 26" xfId="1717"/>
    <cellStyle name="Accent6 27" xfId="1718"/>
    <cellStyle name="Accent6 28" xfId="1719"/>
    <cellStyle name="Accent6 29" xfId="1720"/>
    <cellStyle name="Accent6 3" xfId="1721"/>
    <cellStyle name="Accent6 30" xfId="1722"/>
    <cellStyle name="Accent6 31" xfId="1723"/>
    <cellStyle name="Accent6 32" xfId="1724"/>
    <cellStyle name="Accent6 33" xfId="1725"/>
    <cellStyle name="Accent6 34" xfId="1726"/>
    <cellStyle name="Accent6 35" xfId="1727"/>
    <cellStyle name="Accent6 36" xfId="1728"/>
    <cellStyle name="Accent6 37" xfId="1729"/>
    <cellStyle name="Accent6 38" xfId="1730"/>
    <cellStyle name="Accent6 39" xfId="1731"/>
    <cellStyle name="Accent6 4" xfId="1732"/>
    <cellStyle name="Accent6 40" xfId="1733"/>
    <cellStyle name="Accent6 41" xfId="1734"/>
    <cellStyle name="Accent6 42" xfId="1735"/>
    <cellStyle name="Accent6 43" xfId="1736"/>
    <cellStyle name="Accent6 5" xfId="1737"/>
    <cellStyle name="Accent6 6" xfId="1738"/>
    <cellStyle name="Accent6 7" xfId="1739"/>
    <cellStyle name="Accent6 8" xfId="1740"/>
    <cellStyle name="Accent6 9" xfId="1741"/>
    <cellStyle name="Bad 10" xfId="1742"/>
    <cellStyle name="Bad 2" xfId="311"/>
    <cellStyle name="Bad 3" xfId="1743"/>
    <cellStyle name="Bad 4" xfId="1744"/>
    <cellStyle name="Bad 5" xfId="1745"/>
    <cellStyle name="Bad 6" xfId="1746"/>
    <cellStyle name="Bad 7" xfId="1747"/>
    <cellStyle name="Bad 8" xfId="1748"/>
    <cellStyle name="Bad 9" xfId="1749"/>
    <cellStyle name="blank" xfId="84"/>
    <cellStyle name="Calc Currency (0)" xfId="85"/>
    <cellStyle name="Calculation 10" xfId="1750"/>
    <cellStyle name="Calculation 2" xfId="312"/>
    <cellStyle name="Calculation 3" xfId="1751"/>
    <cellStyle name="Calculation 4" xfId="1752"/>
    <cellStyle name="Calculation 5" xfId="1753"/>
    <cellStyle name="Calculation 6" xfId="1754"/>
    <cellStyle name="Calculation 7" xfId="1755"/>
    <cellStyle name="Calculation 8" xfId="1756"/>
    <cellStyle name="Calculation 9" xfId="1757"/>
    <cellStyle name="Check Cell 10" xfId="1758"/>
    <cellStyle name="Check Cell 2" xfId="313"/>
    <cellStyle name="Check Cell 3" xfId="1759"/>
    <cellStyle name="Check Cell 4" xfId="1760"/>
    <cellStyle name="Check Cell 5" xfId="1761"/>
    <cellStyle name="Check Cell 6" xfId="1762"/>
    <cellStyle name="Check Cell 7" xfId="1763"/>
    <cellStyle name="Check Cell 8" xfId="1764"/>
    <cellStyle name="Check Cell 9" xfId="1765"/>
    <cellStyle name="CheckCell" xfId="86"/>
    <cellStyle name="Comma" xfId="1" builtinId="3"/>
    <cellStyle name="Comma 10" xfId="87"/>
    <cellStyle name="Comma 11" xfId="88"/>
    <cellStyle name="Comma 12" xfId="89"/>
    <cellStyle name="Comma 12 2" xfId="90"/>
    <cellStyle name="Comma 13" xfId="91"/>
    <cellStyle name="Comma 13 2" xfId="1766"/>
    <cellStyle name="Comma 13 2 2" xfId="1767"/>
    <cellStyle name="Comma 13 3" xfId="1768"/>
    <cellStyle name="Comma 14" xfId="1769"/>
    <cellStyle name="Comma 14 2" xfId="1770"/>
    <cellStyle name="Comma 14 2 2" xfId="1771"/>
    <cellStyle name="Comma 14 3" xfId="1772"/>
    <cellStyle name="Comma 15" xfId="1773"/>
    <cellStyle name="Comma 16" xfId="1774"/>
    <cellStyle name="Comma 2" xfId="92"/>
    <cellStyle name="Comma 2 2" xfId="93"/>
    <cellStyle name="Comma 2 3" xfId="94"/>
    <cellStyle name="Comma 2 4" xfId="1775"/>
    <cellStyle name="Comma 2 5" xfId="1776"/>
    <cellStyle name="Comma 2 5 2" xfId="1777"/>
    <cellStyle name="Comma 2 5 2 2" xfId="1778"/>
    <cellStyle name="Comma 2 5 3" xfId="1779"/>
    <cellStyle name="Comma 3" xfId="95"/>
    <cellStyle name="Comma 3 2" xfId="96"/>
    <cellStyle name="Comma 3 3" xfId="1780"/>
    <cellStyle name="Comma 3 3 2" xfId="1781"/>
    <cellStyle name="Comma 3 4" xfId="1782"/>
    <cellStyle name="Comma 3 4 2" xfId="1783"/>
    <cellStyle name="Comma 3 4 2 2" xfId="1784"/>
    <cellStyle name="Comma 3 4 3" xfId="1785"/>
    <cellStyle name="Comma 4" xfId="97"/>
    <cellStyle name="Comma 4 2" xfId="1786"/>
    <cellStyle name="Comma 4 3" xfId="1787"/>
    <cellStyle name="Comma 4 3 2" xfId="1788"/>
    <cellStyle name="Comma 4 3 2 2" xfId="1789"/>
    <cellStyle name="Comma 4 3 3" xfId="1790"/>
    <cellStyle name="Comma 5" xfId="98"/>
    <cellStyle name="Comma 5 2" xfId="1791"/>
    <cellStyle name="Comma 5 3" xfId="1792"/>
    <cellStyle name="Comma 5 3 2" xfId="1793"/>
    <cellStyle name="Comma 5 3 2 2" xfId="1794"/>
    <cellStyle name="Comma 5 3 3" xfId="1795"/>
    <cellStyle name="Comma 6" xfId="7"/>
    <cellStyle name="Comma 6 2" xfId="1796"/>
    <cellStyle name="Comma 6 3" xfId="1797"/>
    <cellStyle name="Comma 6 3 2" xfId="1798"/>
    <cellStyle name="Comma 6 3 2 2" xfId="1799"/>
    <cellStyle name="Comma 6 3 3" xfId="1800"/>
    <cellStyle name="Comma 7" xfId="99"/>
    <cellStyle name="Comma 8" xfId="100"/>
    <cellStyle name="Comma 9" xfId="101"/>
    <cellStyle name="Comma_Common Allocators GRC TY 0903" xfId="1801"/>
    <cellStyle name="Comma0" xfId="102"/>
    <cellStyle name="Comma0 - Style2" xfId="103"/>
    <cellStyle name="Comma0 - Style4" xfId="104"/>
    <cellStyle name="Comma0 - Style5" xfId="105"/>
    <cellStyle name="Comma0_00COS Ind Allocators" xfId="106"/>
    <cellStyle name="Comma1 - Style1" xfId="107"/>
    <cellStyle name="Copied" xfId="108"/>
    <cellStyle name="COST1" xfId="109"/>
    <cellStyle name="Curren - Style1" xfId="110"/>
    <cellStyle name="Curren - Style2" xfId="111"/>
    <cellStyle name="Curren - Style5" xfId="112"/>
    <cellStyle name="Curren - Style6" xfId="113"/>
    <cellStyle name="Currency 10" xfId="114"/>
    <cellStyle name="Currency 11" xfId="115"/>
    <cellStyle name="Currency 11 2" xfId="1802"/>
    <cellStyle name="Currency 11 2 2" xfId="1803"/>
    <cellStyle name="Currency 11 3" xfId="1804"/>
    <cellStyle name="Currency 12" xfId="1805"/>
    <cellStyle name="Currency 13" xfId="1806"/>
    <cellStyle name="Currency 2" xfId="116"/>
    <cellStyle name="Currency 2 2" xfId="117"/>
    <cellStyle name="Currency 2 3" xfId="1807"/>
    <cellStyle name="Currency 3" xfId="5"/>
    <cellStyle name="Currency 4" xfId="118"/>
    <cellStyle name="Currency 5" xfId="119"/>
    <cellStyle name="Currency 6" xfId="120"/>
    <cellStyle name="Currency 7" xfId="121"/>
    <cellStyle name="Currency 8" xfId="122"/>
    <cellStyle name="Currency 9" xfId="123"/>
    <cellStyle name="Currency_Common Allocators GRC TY 0903" xfId="1808"/>
    <cellStyle name="Currency0" xfId="124"/>
    <cellStyle name="Date" xfId="125"/>
    <cellStyle name="Emphasis 1" xfId="126"/>
    <cellStyle name="Emphasis 2" xfId="127"/>
    <cellStyle name="Emphasis 3" xfId="128"/>
    <cellStyle name="Entered" xfId="129"/>
    <cellStyle name="Explanatory Text 10" xfId="1809"/>
    <cellStyle name="Explanatory Text 2" xfId="1810"/>
    <cellStyle name="Explanatory Text 3" xfId="1811"/>
    <cellStyle name="Explanatory Text 4" xfId="1812"/>
    <cellStyle name="Explanatory Text 5" xfId="1813"/>
    <cellStyle name="Explanatory Text 6" xfId="1814"/>
    <cellStyle name="Explanatory Text 7" xfId="1815"/>
    <cellStyle name="Explanatory Text 8" xfId="1816"/>
    <cellStyle name="Explanatory Text 9" xfId="1817"/>
    <cellStyle name="Fixed" xfId="130"/>
    <cellStyle name="Fixed3 - Style3" xfId="131"/>
    <cellStyle name="Good 10" xfId="1818"/>
    <cellStyle name="Good 2" xfId="314"/>
    <cellStyle name="Good 3" xfId="1819"/>
    <cellStyle name="Good 4" xfId="1820"/>
    <cellStyle name="Good 5" xfId="1821"/>
    <cellStyle name="Good 6" xfId="1822"/>
    <cellStyle name="Good 7" xfId="1823"/>
    <cellStyle name="Good 8" xfId="1824"/>
    <cellStyle name="Good 9" xfId="1825"/>
    <cellStyle name="Grey" xfId="132"/>
    <cellStyle name="Grey 2" xfId="1826"/>
    <cellStyle name="Header" xfId="133"/>
    <cellStyle name="Header1" xfId="134"/>
    <cellStyle name="Header2" xfId="135"/>
    <cellStyle name="Heading" xfId="136"/>
    <cellStyle name="Heading 1 10" xfId="1827"/>
    <cellStyle name="Heading 1 2" xfId="315"/>
    <cellStyle name="Heading 1 3" xfId="1828"/>
    <cellStyle name="Heading 1 4" xfId="1829"/>
    <cellStyle name="Heading 1 5" xfId="1830"/>
    <cellStyle name="Heading 1 6" xfId="1831"/>
    <cellStyle name="Heading 1 7" xfId="1832"/>
    <cellStyle name="Heading 1 8" xfId="1833"/>
    <cellStyle name="Heading 1 9" xfId="1834"/>
    <cellStyle name="Heading 2 10" xfId="1835"/>
    <cellStyle name="Heading 2 2" xfId="316"/>
    <cellStyle name="Heading 2 3" xfId="1836"/>
    <cellStyle name="Heading 2 4" xfId="1837"/>
    <cellStyle name="Heading 2 5" xfId="1838"/>
    <cellStyle name="Heading 2 6" xfId="1839"/>
    <cellStyle name="Heading 2 7" xfId="1840"/>
    <cellStyle name="Heading 2 8" xfId="1841"/>
    <cellStyle name="Heading 2 9" xfId="1842"/>
    <cellStyle name="Heading 3 10" xfId="1843"/>
    <cellStyle name="Heading 3 2" xfId="317"/>
    <cellStyle name="Heading 3 3" xfId="1844"/>
    <cellStyle name="Heading 3 4" xfId="1845"/>
    <cellStyle name="Heading 3 5" xfId="1846"/>
    <cellStyle name="Heading 3 6" xfId="1847"/>
    <cellStyle name="Heading 3 7" xfId="1848"/>
    <cellStyle name="Heading 3 8" xfId="1849"/>
    <cellStyle name="Heading 3 9" xfId="1850"/>
    <cellStyle name="Heading 4 10" xfId="1851"/>
    <cellStyle name="Heading 4 2" xfId="318"/>
    <cellStyle name="Heading 4 3" xfId="1852"/>
    <cellStyle name="Heading 4 4" xfId="1853"/>
    <cellStyle name="Heading 4 5" xfId="1854"/>
    <cellStyle name="Heading 4 6" xfId="1855"/>
    <cellStyle name="Heading 4 7" xfId="1856"/>
    <cellStyle name="Heading 4 8" xfId="1857"/>
    <cellStyle name="Heading 4 9" xfId="1858"/>
    <cellStyle name="Heading1" xfId="137"/>
    <cellStyle name="Heading2" xfId="138"/>
    <cellStyle name="Input [yellow]" xfId="139"/>
    <cellStyle name="Input [yellow] 2" xfId="1859"/>
    <cellStyle name="Input 10" xfId="1860"/>
    <cellStyle name="Input 11" xfId="1861"/>
    <cellStyle name="Input 12" xfId="1862"/>
    <cellStyle name="Input 13" xfId="1863"/>
    <cellStyle name="Input 14" xfId="1864"/>
    <cellStyle name="Input 15" xfId="1865"/>
    <cellStyle name="Input 16" xfId="1866"/>
    <cellStyle name="Input 17" xfId="1867"/>
    <cellStyle name="Input 18" xfId="1868"/>
    <cellStyle name="Input 19" xfId="1869"/>
    <cellStyle name="Input 2" xfId="319"/>
    <cellStyle name="Input 20" xfId="1870"/>
    <cellStyle name="Input 21" xfId="1871"/>
    <cellStyle name="Input 22" xfId="1872"/>
    <cellStyle name="Input 23" xfId="1873"/>
    <cellStyle name="Input 24" xfId="1874"/>
    <cellStyle name="Input 25" xfId="1875"/>
    <cellStyle name="Input 26" xfId="1876"/>
    <cellStyle name="Input 27" xfId="1877"/>
    <cellStyle name="Input 28" xfId="1878"/>
    <cellStyle name="Input 29" xfId="1879"/>
    <cellStyle name="Input 3" xfId="1880"/>
    <cellStyle name="Input 30" xfId="1881"/>
    <cellStyle name="Input 31" xfId="1882"/>
    <cellStyle name="Input 32" xfId="1883"/>
    <cellStyle name="Input 33" xfId="1884"/>
    <cellStyle name="Input 34" xfId="1885"/>
    <cellStyle name="Input 35" xfId="1886"/>
    <cellStyle name="Input 36" xfId="1887"/>
    <cellStyle name="Input 37" xfId="1888"/>
    <cellStyle name="Input 38" xfId="1889"/>
    <cellStyle name="Input 39" xfId="1890"/>
    <cellStyle name="Input 4" xfId="1891"/>
    <cellStyle name="Input 40" xfId="1892"/>
    <cellStyle name="Input 41" xfId="1893"/>
    <cellStyle name="Input 42" xfId="1894"/>
    <cellStyle name="Input 43" xfId="1895"/>
    <cellStyle name="Input 5" xfId="1896"/>
    <cellStyle name="Input 6" xfId="1897"/>
    <cellStyle name="Input 7" xfId="1898"/>
    <cellStyle name="Input 8" xfId="1899"/>
    <cellStyle name="Input 9" xfId="1900"/>
    <cellStyle name="Input Cells" xfId="140"/>
    <cellStyle name="Input Cells Percent" xfId="141"/>
    <cellStyle name="Input Cells_3.05 Allocation Method 2010 GRC" xfId="142"/>
    <cellStyle name="Lines" xfId="143"/>
    <cellStyle name="LINKED" xfId="144"/>
    <cellStyle name="Linked Cell 10" xfId="1901"/>
    <cellStyle name="Linked Cell 2" xfId="320"/>
    <cellStyle name="Linked Cell 3" xfId="1902"/>
    <cellStyle name="Linked Cell 4" xfId="1903"/>
    <cellStyle name="Linked Cell 5" xfId="1904"/>
    <cellStyle name="Linked Cell 6" xfId="1905"/>
    <cellStyle name="Linked Cell 7" xfId="1906"/>
    <cellStyle name="Linked Cell 8" xfId="1907"/>
    <cellStyle name="Linked Cell 9" xfId="1908"/>
    <cellStyle name="modified border" xfId="145"/>
    <cellStyle name="modified border 2" xfId="1909"/>
    <cellStyle name="modified border1" xfId="146"/>
    <cellStyle name="modified border1 2" xfId="1910"/>
    <cellStyle name="Neutral 10" xfId="1911"/>
    <cellStyle name="Neutral 2" xfId="321"/>
    <cellStyle name="Neutral 3" xfId="1912"/>
    <cellStyle name="Neutral 4" xfId="1913"/>
    <cellStyle name="Neutral 5" xfId="1914"/>
    <cellStyle name="Neutral 6" xfId="1915"/>
    <cellStyle name="Neutral 7" xfId="1916"/>
    <cellStyle name="Neutral 8" xfId="1917"/>
    <cellStyle name="Neutral 9" xfId="1918"/>
    <cellStyle name="no dec" xfId="147"/>
    <cellStyle name="Normal" xfId="0" builtinId="0"/>
    <cellStyle name="Normal - Style1" xfId="148"/>
    <cellStyle name="Normal - Style1 2" xfId="1919"/>
    <cellStyle name="Normal - Style1 3" xfId="1920"/>
    <cellStyle name="Normal 10" xfId="149"/>
    <cellStyle name="Normal 10 2" xfId="1921"/>
    <cellStyle name="Normal 10 3" xfId="1922"/>
    <cellStyle name="Normal 10 3 2" xfId="1923"/>
    <cellStyle name="Normal 10 3 2 2" xfId="1924"/>
    <cellStyle name="Normal 10 3 3" xfId="1925"/>
    <cellStyle name="Normal 11" xfId="150"/>
    <cellStyle name="Normal 11 2" xfId="1926"/>
    <cellStyle name="Normal 11 3" xfId="1927"/>
    <cellStyle name="Normal 11 3 2" xfId="1928"/>
    <cellStyle name="Normal 11 3 2 2" xfId="1929"/>
    <cellStyle name="Normal 11 3 3" xfId="1930"/>
    <cellStyle name="Normal 12" xfId="151"/>
    <cellStyle name="Normal 12 2" xfId="1931"/>
    <cellStyle name="Normal 12 3" xfId="1932"/>
    <cellStyle name="Normal 12 3 2" xfId="1933"/>
    <cellStyle name="Normal 12 3 2 2" xfId="1934"/>
    <cellStyle name="Normal 12 3 3" xfId="1935"/>
    <cellStyle name="Normal 13" xfId="152"/>
    <cellStyle name="Normal 13 2" xfId="1936"/>
    <cellStyle name="Normal 13 3" xfId="1937"/>
    <cellStyle name="Normal 13 3 2" xfId="1938"/>
    <cellStyle name="Normal 13 3 2 2" xfId="1939"/>
    <cellStyle name="Normal 13 3 3" xfId="1940"/>
    <cellStyle name="Normal 14" xfId="153"/>
    <cellStyle name="Normal 14 2" xfId="1941"/>
    <cellStyle name="Normal 14 2 2" xfId="1942"/>
    <cellStyle name="Normal 14 2 2 2" xfId="1943"/>
    <cellStyle name="Normal 14 2 3" xfId="1944"/>
    <cellStyle name="Normal 14 3" xfId="1945"/>
    <cellStyle name="Normal 15" xfId="154"/>
    <cellStyle name="Normal 15 2" xfId="1946"/>
    <cellStyle name="Normal 15 2 2" xfId="1947"/>
    <cellStyle name="Normal 15 2 2 2" xfId="1948"/>
    <cellStyle name="Normal 15 2 3" xfId="1949"/>
    <cellStyle name="Normal 16" xfId="155"/>
    <cellStyle name="Normal 16 2" xfId="1950"/>
    <cellStyle name="Normal 16 3" xfId="1951"/>
    <cellStyle name="Normal 17" xfId="156"/>
    <cellStyle name="Normal 17 2" xfId="1952"/>
    <cellStyle name="Normal 17 2 2" xfId="1953"/>
    <cellStyle name="Normal 17 2 2 2" xfId="1954"/>
    <cellStyle name="Normal 17 2 3" xfId="1955"/>
    <cellStyle name="Normal 17 3" xfId="1956"/>
    <cellStyle name="Normal 17 3 2" xfId="1957"/>
    <cellStyle name="Normal 17 4" xfId="1958"/>
    <cellStyle name="Normal 18" xfId="157"/>
    <cellStyle name="Normal 18 2" xfId="1959"/>
    <cellStyle name="Normal 18 2 2" xfId="1960"/>
    <cellStyle name="Normal 18 2 2 2" xfId="1961"/>
    <cellStyle name="Normal 18 2 3" xfId="1962"/>
    <cellStyle name="Normal 18 3" xfId="1963"/>
    <cellStyle name="Normal 18 3 2" xfId="1964"/>
    <cellStyle name="Normal 18 4" xfId="1965"/>
    <cellStyle name="Normal 19" xfId="158"/>
    <cellStyle name="Normal 19 2" xfId="1966"/>
    <cellStyle name="Normal 19 2 2" xfId="1967"/>
    <cellStyle name="Normal 19 3" xfId="1968"/>
    <cellStyle name="Normal 2" xfId="159"/>
    <cellStyle name="Normal 2 10" xfId="1969"/>
    <cellStyle name="Normal 2 10 2" xfId="1970"/>
    <cellStyle name="Normal 2 11" xfId="1971"/>
    <cellStyle name="Normal 2 2" xfId="4"/>
    <cellStyle name="Normal 2 2 2" xfId="160"/>
    <cellStyle name="Normal 2 2 3" xfId="161"/>
    <cellStyle name="Normal 2 3" xfId="162"/>
    <cellStyle name="Normal 2 4" xfId="163"/>
    <cellStyle name="Normal 2 5" xfId="164"/>
    <cellStyle name="Normal 2 6" xfId="165"/>
    <cellStyle name="Normal 2 7" xfId="166"/>
    <cellStyle name="Normal 2 8" xfId="1972"/>
    <cellStyle name="Normal 2 8 2" xfId="1973"/>
    <cellStyle name="Normal 2 8 2 2" xfId="1974"/>
    <cellStyle name="Normal 2 8 2 2 2" xfId="1975"/>
    <cellStyle name="Normal 2 8 2 3" xfId="1976"/>
    <cellStyle name="Normal 2 8 3" xfId="1977"/>
    <cellStyle name="Normal 2 8 3 2" xfId="1978"/>
    <cellStyle name="Normal 2 8 4" xfId="1979"/>
    <cellStyle name="Normal 2 9" xfId="1980"/>
    <cellStyle name="Normal 2 9 2" xfId="1981"/>
    <cellStyle name="Normal 2 9 2 2" xfId="1982"/>
    <cellStyle name="Normal 2 9 3" xfId="1983"/>
    <cellStyle name="Normal 2_3.05 Allocation Method 2010 GRC" xfId="167"/>
    <cellStyle name="Normal 20" xfId="168"/>
    <cellStyle name="Normal 20 2" xfId="169"/>
    <cellStyle name="Normal 20 2 2" xfId="1984"/>
    <cellStyle name="Normal 20 3" xfId="1985"/>
    <cellStyle name="Normal 21" xfId="170"/>
    <cellStyle name="Normal 21 2" xfId="1986"/>
    <cellStyle name="Normal 21 2 2" xfId="1987"/>
    <cellStyle name="Normal 21 3" xfId="1988"/>
    <cellStyle name="Normal 22" xfId="171"/>
    <cellStyle name="Normal 22 2" xfId="1989"/>
    <cellStyle name="Normal 22 2 2" xfId="1990"/>
    <cellStyle name="Normal 22 3" xfId="1991"/>
    <cellStyle name="Normal 23" xfId="172"/>
    <cellStyle name="Normal 23 2" xfId="1992"/>
    <cellStyle name="Normal 23 2 2" xfId="1993"/>
    <cellStyle name="Normal 23 3" xfId="1994"/>
    <cellStyle name="Normal 24" xfId="173"/>
    <cellStyle name="Normal 24 2" xfId="1995"/>
    <cellStyle name="Normal 24 2 2" xfId="1996"/>
    <cellStyle name="Normal 24 3" xfId="1997"/>
    <cellStyle name="Normal 25" xfId="174"/>
    <cellStyle name="Normal 25 2" xfId="1998"/>
    <cellStyle name="Normal 25 2 2" xfId="1999"/>
    <cellStyle name="Normal 25 3" xfId="2000"/>
    <cellStyle name="Normal 26" xfId="175"/>
    <cellStyle name="Normal 26 2" xfId="2001"/>
    <cellStyle name="Normal 26 2 2" xfId="2002"/>
    <cellStyle name="Normal 26 3" xfId="2003"/>
    <cellStyle name="Normal 27" xfId="176"/>
    <cellStyle name="Normal 27 2" xfId="2004"/>
    <cellStyle name="Normal 27 2 2" xfId="2005"/>
    <cellStyle name="Normal 27 3" xfId="2006"/>
    <cellStyle name="Normal 28" xfId="177"/>
    <cellStyle name="Normal 28 2" xfId="2007"/>
    <cellStyle name="Normal 28 2 2" xfId="2008"/>
    <cellStyle name="Normal 28 3" xfId="2009"/>
    <cellStyle name="Normal 29" xfId="3"/>
    <cellStyle name="Normal 29 2" xfId="2010"/>
    <cellStyle name="Normal 29 2 2" xfId="2011"/>
    <cellStyle name="Normal 29 3" xfId="2012"/>
    <cellStyle name="Normal 3" xfId="178"/>
    <cellStyle name="Normal 3 2" xfId="179"/>
    <cellStyle name="Normal 3 3" xfId="180"/>
    <cellStyle name="Normal 3 4" xfId="181"/>
    <cellStyle name="Normal 3 5" xfId="182"/>
    <cellStyle name="Normal 3 6" xfId="2013"/>
    <cellStyle name="Normal 3 7" xfId="2014"/>
    <cellStyle name="Normal 3 7 2" xfId="2015"/>
    <cellStyle name="Normal 3 7 2 2" xfId="2016"/>
    <cellStyle name="Normal 3 7 3" xfId="2017"/>
    <cellStyle name="Normal 3_Net Classified Plant" xfId="183"/>
    <cellStyle name="Normal 30" xfId="2018"/>
    <cellStyle name="Normal 30 2" xfId="2019"/>
    <cellStyle name="Normal 30 2 2" xfId="2020"/>
    <cellStyle name="Normal 30 3" xfId="2021"/>
    <cellStyle name="Normal 31" xfId="2022"/>
    <cellStyle name="Normal 31 2" xfId="2023"/>
    <cellStyle name="Normal 31 2 2" xfId="2024"/>
    <cellStyle name="Normal 31 3" xfId="2025"/>
    <cellStyle name="Normal 32" xfId="2026"/>
    <cellStyle name="Normal 32 2" xfId="2027"/>
    <cellStyle name="Normal 32 2 2" xfId="2028"/>
    <cellStyle name="Normal 32 2 2 2" xfId="2029"/>
    <cellStyle name="Normal 32 2 3" xfId="2030"/>
    <cellStyle name="Normal 32 3" xfId="2031"/>
    <cellStyle name="Normal 32 3 2" xfId="2032"/>
    <cellStyle name="Normal 32 4" xfId="2033"/>
    <cellStyle name="Normal 33" xfId="2034"/>
    <cellStyle name="Normal 33 2" xfId="2035"/>
    <cellStyle name="Normal 33 2 2" xfId="2036"/>
    <cellStyle name="Normal 33 3" xfId="2037"/>
    <cellStyle name="Normal 34" xfId="2038"/>
    <cellStyle name="Normal 34 2" xfId="2039"/>
    <cellStyle name="Normal 34 2 2" xfId="2040"/>
    <cellStyle name="Normal 34 3" xfId="2041"/>
    <cellStyle name="Normal 35" xfId="2042"/>
    <cellStyle name="Normal 35 2" xfId="2043"/>
    <cellStyle name="Normal 35 2 2" xfId="2044"/>
    <cellStyle name="Normal 35 3" xfId="2045"/>
    <cellStyle name="Normal 36" xfId="2046"/>
    <cellStyle name="Normal 36 2" xfId="2047"/>
    <cellStyle name="Normal 36 2 2" xfId="2048"/>
    <cellStyle name="Normal 36 3" xfId="2049"/>
    <cellStyle name="Normal 37" xfId="2050"/>
    <cellStyle name="Normal 37 2" xfId="2051"/>
    <cellStyle name="Normal 37 2 2" xfId="2052"/>
    <cellStyle name="Normal 37 3" xfId="2053"/>
    <cellStyle name="Normal 38" xfId="2054"/>
    <cellStyle name="Normal 38 2" xfId="2055"/>
    <cellStyle name="Normal 38 2 2" xfId="2056"/>
    <cellStyle name="Normal 38 3" xfId="2057"/>
    <cellStyle name="Normal 39" xfId="2058"/>
    <cellStyle name="Normal 39 2" xfId="2059"/>
    <cellStyle name="Normal 39 2 2" xfId="2060"/>
    <cellStyle name="Normal 39 3" xfId="2061"/>
    <cellStyle name="Normal 4" xfId="184"/>
    <cellStyle name="Normal 4 2" xfId="185"/>
    <cellStyle name="Normal 4 3" xfId="2062"/>
    <cellStyle name="Normal 4 4" xfId="2063"/>
    <cellStyle name="Normal 4 4 2" xfId="2064"/>
    <cellStyle name="Normal 4 4 2 2" xfId="2065"/>
    <cellStyle name="Normal 4 4 3" xfId="2066"/>
    <cellStyle name="Normal 4 5" xfId="2067"/>
    <cellStyle name="Normal 4 5 2" xfId="2068"/>
    <cellStyle name="Normal 4 5 2 2" xfId="2069"/>
    <cellStyle name="Normal 4 5 3" xfId="2070"/>
    <cellStyle name="Normal 4 6" xfId="2071"/>
    <cellStyle name="Normal 4 7" xfId="2072"/>
    <cellStyle name="Normal 4 7 2" xfId="2073"/>
    <cellStyle name="Normal 4 7 2 2" xfId="2074"/>
    <cellStyle name="Normal 4 7 3" xfId="2075"/>
    <cellStyle name="Normal 40" xfId="2076"/>
    <cellStyle name="Normal 40 2" xfId="2077"/>
    <cellStyle name="Normal 40 2 2" xfId="2078"/>
    <cellStyle name="Normal 40 3" xfId="2079"/>
    <cellStyle name="Normal 41" xfId="2080"/>
    <cellStyle name="Normal 42" xfId="2081"/>
    <cellStyle name="Normal 42 2" xfId="2082"/>
    <cellStyle name="Normal 42 2 2" xfId="2083"/>
    <cellStyle name="Normal 42 3" xfId="2084"/>
    <cellStyle name="Normal 43" xfId="2085"/>
    <cellStyle name="Normal 43 2" xfId="2086"/>
    <cellStyle name="Normal 44" xfId="2087"/>
    <cellStyle name="Normal 44 2" xfId="2088"/>
    <cellStyle name="Normal 44 2 2" xfId="2089"/>
    <cellStyle name="Normal 44 3" xfId="2090"/>
    <cellStyle name="Normal 45" xfId="2091"/>
    <cellStyle name="Normal 45 2" xfId="2092"/>
    <cellStyle name="Normal 46" xfId="2093"/>
    <cellStyle name="Normal 46 2" xfId="2094"/>
    <cellStyle name="Normal 46 2 2" xfId="2095"/>
    <cellStyle name="Normal 46 3" xfId="2096"/>
    <cellStyle name="Normal 47" xfId="2097"/>
    <cellStyle name="Normal 48" xfId="2098"/>
    <cellStyle name="Normal 48 2" xfId="2099"/>
    <cellStyle name="Normal 5" xfId="186"/>
    <cellStyle name="Normal 5 2" xfId="329"/>
    <cellStyle name="Normal 5 2 2" xfId="2100"/>
    <cellStyle name="Normal 5 2 2 2" xfId="2101"/>
    <cellStyle name="Normal 5 2 3" xfId="2102"/>
    <cellStyle name="Normal 5 3" xfId="2103"/>
    <cellStyle name="Normal 5 3 2" xfId="2104"/>
    <cellStyle name="Normal 5 3 2 2" xfId="2105"/>
    <cellStyle name="Normal 5 3 3" xfId="2106"/>
    <cellStyle name="Normal 5 4" xfId="2107"/>
    <cellStyle name="Normal 5 4 2" xfId="2108"/>
    <cellStyle name="Normal 5 4 2 2" xfId="2109"/>
    <cellStyle name="Normal 5 4 3" xfId="2110"/>
    <cellStyle name="Normal 5 5" xfId="2111"/>
    <cellStyle name="Normal 5 5 2" xfId="2112"/>
    <cellStyle name="Normal 5 5 2 2" xfId="2113"/>
    <cellStyle name="Normal 5 5 3" xfId="2114"/>
    <cellStyle name="Normal 5 6" xfId="2115"/>
    <cellStyle name="Normal 5 6 2" xfId="2116"/>
    <cellStyle name="Normal 5 6 2 2" xfId="2117"/>
    <cellStyle name="Normal 5 6 3" xfId="2118"/>
    <cellStyle name="Normal 5 7" xfId="2119"/>
    <cellStyle name="Normal 5 7 2" xfId="2120"/>
    <cellStyle name="Normal 5 8" xfId="2121"/>
    <cellStyle name="Normal 6" xfId="187"/>
    <cellStyle name="Normal 6 2" xfId="2122"/>
    <cellStyle name="Normal 6 3" xfId="2123"/>
    <cellStyle name="Normal 6 3 2" xfId="2124"/>
    <cellStyle name="Normal 6 3 2 2" xfId="2125"/>
    <cellStyle name="Normal 6 3 3" xfId="2126"/>
    <cellStyle name="Normal 7" xfId="188"/>
    <cellStyle name="Normal 7 2" xfId="2127"/>
    <cellStyle name="Normal 7 3" xfId="2128"/>
    <cellStyle name="Normal 7 3 2" xfId="2129"/>
    <cellStyle name="Normal 7 3 2 2" xfId="2130"/>
    <cellStyle name="Normal 7 3 3" xfId="2131"/>
    <cellStyle name="Normal 8" xfId="189"/>
    <cellStyle name="Normal 8 2" xfId="2132"/>
    <cellStyle name="Normal 8 3" xfId="2133"/>
    <cellStyle name="Normal 8 3 2" xfId="2134"/>
    <cellStyle name="Normal 8 3 2 2" xfId="2135"/>
    <cellStyle name="Normal 8 3 3" xfId="2136"/>
    <cellStyle name="Normal 9" xfId="190"/>
    <cellStyle name="Normal 9 2" xfId="2137"/>
    <cellStyle name="Normal 9 3" xfId="2138"/>
    <cellStyle name="Normal 9 3 2" xfId="2139"/>
    <cellStyle name="Normal 9 3 2 2" xfId="2140"/>
    <cellStyle name="Normal 9 3 3" xfId="2141"/>
    <cellStyle name="Normal_D&amp;O insurance" xfId="8"/>
    <cellStyle name="Note 10" xfId="191"/>
    <cellStyle name="Note 10 2" xfId="2142"/>
    <cellStyle name="Note 10 3" xfId="2143"/>
    <cellStyle name="Note 10 3 2" xfId="2144"/>
    <cellStyle name="Note 10 3 2 2" xfId="2145"/>
    <cellStyle name="Note 10 3 3" xfId="2146"/>
    <cellStyle name="Note 11" xfId="192"/>
    <cellStyle name="Note 11 2" xfId="2147"/>
    <cellStyle name="Note 11 3" xfId="2148"/>
    <cellStyle name="Note 11 3 2" xfId="2149"/>
    <cellStyle name="Note 11 3 2 2" xfId="2150"/>
    <cellStyle name="Note 11 3 3" xfId="2151"/>
    <cellStyle name="Note 12" xfId="193"/>
    <cellStyle name="Note 12 2" xfId="2152"/>
    <cellStyle name="Note 12 3" xfId="2153"/>
    <cellStyle name="Note 12 3 2" xfId="2154"/>
    <cellStyle name="Note 12 3 2 2" xfId="2155"/>
    <cellStyle name="Note 12 3 3" xfId="2156"/>
    <cellStyle name="Note 13" xfId="194"/>
    <cellStyle name="Note 13 2" xfId="2157"/>
    <cellStyle name="Note 13 2 2" xfId="2158"/>
    <cellStyle name="Note 13 2 2 2" xfId="2159"/>
    <cellStyle name="Note 13 2 3" xfId="2160"/>
    <cellStyle name="Note 13 3" xfId="2161"/>
    <cellStyle name="Note 13 3 2" xfId="2162"/>
    <cellStyle name="Note 13 4" xfId="2163"/>
    <cellStyle name="Note 14" xfId="195"/>
    <cellStyle name="Note 14 2" xfId="2164"/>
    <cellStyle name="Note 14 2 2" xfId="2165"/>
    <cellStyle name="Note 14 3" xfId="2166"/>
    <cellStyle name="Note 15" xfId="2167"/>
    <cellStyle name="Note 15 2" xfId="2168"/>
    <cellStyle name="Note 15 2 2" xfId="2169"/>
    <cellStyle name="Note 15 3" xfId="2170"/>
    <cellStyle name="Note 16" xfId="2171"/>
    <cellStyle name="Note 16 2" xfId="2172"/>
    <cellStyle name="Note 16 2 2" xfId="2173"/>
    <cellStyle name="Note 16 3" xfId="2174"/>
    <cellStyle name="Note 17" xfId="2175"/>
    <cellStyle name="Note 17 2" xfId="2176"/>
    <cellStyle name="Note 17 2 2" xfId="2177"/>
    <cellStyle name="Note 17 3" xfId="2178"/>
    <cellStyle name="Note 18" xfId="2179"/>
    <cellStyle name="Note 18 2" xfId="2180"/>
    <cellStyle name="Note 18 2 2" xfId="2181"/>
    <cellStyle name="Note 18 3" xfId="2182"/>
    <cellStyle name="Note 19" xfId="2183"/>
    <cellStyle name="Note 19 2" xfId="2184"/>
    <cellStyle name="Note 19 2 2" xfId="2185"/>
    <cellStyle name="Note 19 3" xfId="2186"/>
    <cellStyle name="Note 2" xfId="196"/>
    <cellStyle name="Note 2 2" xfId="2187"/>
    <cellStyle name="Note 2 2 2" xfId="2188"/>
    <cellStyle name="Note 2 3" xfId="2189"/>
    <cellStyle name="Note 2 3 2" xfId="2190"/>
    <cellStyle name="Note 2 3 2 2" xfId="2191"/>
    <cellStyle name="Note 2 3 3" xfId="2192"/>
    <cellStyle name="Note 20" xfId="2193"/>
    <cellStyle name="Note 20 2" xfId="2194"/>
    <cellStyle name="Note 20 2 2" xfId="2195"/>
    <cellStyle name="Note 20 3" xfId="2196"/>
    <cellStyle name="Note 21" xfId="2197"/>
    <cellStyle name="Note 22" xfId="2198"/>
    <cellStyle name="Note 22 2" xfId="2199"/>
    <cellStyle name="Note 22 2 2" xfId="2200"/>
    <cellStyle name="Note 22 3" xfId="2201"/>
    <cellStyle name="Note 23" xfId="2202"/>
    <cellStyle name="Note 23 2" xfId="2203"/>
    <cellStyle name="Note 3" xfId="197"/>
    <cellStyle name="Note 3 2" xfId="2204"/>
    <cellStyle name="Note 3 3" xfId="2205"/>
    <cellStyle name="Note 3 3 2" xfId="2206"/>
    <cellStyle name="Note 3 3 2 2" xfId="2207"/>
    <cellStyle name="Note 3 3 3" xfId="2208"/>
    <cellStyle name="Note 4" xfId="198"/>
    <cellStyle name="Note 4 2" xfId="2209"/>
    <cellStyle name="Note 4 3" xfId="2210"/>
    <cellStyle name="Note 4 3 2" xfId="2211"/>
    <cellStyle name="Note 4 3 2 2" xfId="2212"/>
    <cellStyle name="Note 4 3 3" xfId="2213"/>
    <cellStyle name="Note 5" xfId="199"/>
    <cellStyle name="Note 5 2" xfId="2214"/>
    <cellStyle name="Note 5 3" xfId="2215"/>
    <cellStyle name="Note 5 3 2" xfId="2216"/>
    <cellStyle name="Note 5 3 2 2" xfId="2217"/>
    <cellStyle name="Note 5 3 3" xfId="2218"/>
    <cellStyle name="Note 6" xfId="200"/>
    <cellStyle name="Note 6 2" xfId="2219"/>
    <cellStyle name="Note 6 3" xfId="2220"/>
    <cellStyle name="Note 6 3 2" xfId="2221"/>
    <cellStyle name="Note 6 3 2 2" xfId="2222"/>
    <cellStyle name="Note 6 3 3" xfId="2223"/>
    <cellStyle name="Note 7" xfId="201"/>
    <cellStyle name="Note 7 2" xfId="2224"/>
    <cellStyle name="Note 7 3" xfId="2225"/>
    <cellStyle name="Note 7 3 2" xfId="2226"/>
    <cellStyle name="Note 7 3 2 2" xfId="2227"/>
    <cellStyle name="Note 7 3 3" xfId="2228"/>
    <cellStyle name="Note 8" xfId="202"/>
    <cellStyle name="Note 8 2" xfId="2229"/>
    <cellStyle name="Note 8 3" xfId="2230"/>
    <cellStyle name="Note 8 3 2" xfId="2231"/>
    <cellStyle name="Note 8 3 2 2" xfId="2232"/>
    <cellStyle name="Note 8 3 3" xfId="2233"/>
    <cellStyle name="Note 9" xfId="203"/>
    <cellStyle name="Note 9 2" xfId="2234"/>
    <cellStyle name="Note 9 3" xfId="2235"/>
    <cellStyle name="Note 9 3 2" xfId="2236"/>
    <cellStyle name="Note 9 3 2 2" xfId="2237"/>
    <cellStyle name="Note 9 3 3" xfId="2238"/>
    <cellStyle name="Output 10" xfId="2239"/>
    <cellStyle name="Output 2" xfId="322"/>
    <cellStyle name="Output 3" xfId="2240"/>
    <cellStyle name="Output 4" xfId="2241"/>
    <cellStyle name="Output 5" xfId="2242"/>
    <cellStyle name="Output 6" xfId="2243"/>
    <cellStyle name="Output 7" xfId="2244"/>
    <cellStyle name="Output 8" xfId="2245"/>
    <cellStyle name="Output 9" xfId="2246"/>
    <cellStyle name="Percen - Style1" xfId="204"/>
    <cellStyle name="Percen - Style2" xfId="205"/>
    <cellStyle name="Percen - Style3" xfId="206"/>
    <cellStyle name="Percent" xfId="2" builtinId="5"/>
    <cellStyle name="Percent (0)" xfId="207"/>
    <cellStyle name="Percent [2]" xfId="208"/>
    <cellStyle name="Percent 10" xfId="209"/>
    <cellStyle name="Percent 10 2" xfId="210"/>
    <cellStyle name="Percent 11" xfId="2247"/>
    <cellStyle name="Percent 12" xfId="2248"/>
    <cellStyle name="Percent 2" xfId="211"/>
    <cellStyle name="Percent 3" xfId="212"/>
    <cellStyle name="Percent 3 2" xfId="213"/>
    <cellStyle name="Percent 4" xfId="6"/>
    <cellStyle name="Percent 5" xfId="214"/>
    <cellStyle name="Percent 6" xfId="215"/>
    <cellStyle name="Percent 7" xfId="216"/>
    <cellStyle name="Percent 8" xfId="217"/>
    <cellStyle name="Percent 9" xfId="218"/>
    <cellStyle name="Processing" xfId="219"/>
    <cellStyle name="PSChar" xfId="220"/>
    <cellStyle name="PSDate" xfId="221"/>
    <cellStyle name="PSDec" xfId="222"/>
    <cellStyle name="PSHeading" xfId="223"/>
    <cellStyle name="PSInt" xfId="224"/>
    <cellStyle name="PSSpacer" xfId="225"/>
    <cellStyle name="purple - Style8" xfId="226"/>
    <cellStyle name="RED" xfId="227"/>
    <cellStyle name="Red - Style7" xfId="228"/>
    <cellStyle name="Report" xfId="229"/>
    <cellStyle name="Report Bar" xfId="230"/>
    <cellStyle name="Report Heading" xfId="231"/>
    <cellStyle name="Report Percent" xfId="232"/>
    <cellStyle name="Report Unit Cost" xfId="233"/>
    <cellStyle name="Reports" xfId="234"/>
    <cellStyle name="Reports Total" xfId="235"/>
    <cellStyle name="Reports Unit Cost Total" xfId="236"/>
    <cellStyle name="RevList" xfId="237"/>
    <cellStyle name="round100" xfId="238"/>
    <cellStyle name="SAPBEXaggData" xfId="239"/>
    <cellStyle name="SAPBEXaggData 2" xfId="326"/>
    <cellStyle name="SAPBEXaggData 3" xfId="2249"/>
    <cellStyle name="SAPBEXaggDataEmph" xfId="240"/>
    <cellStyle name="SAPBEXaggDataEmph 2" xfId="2250"/>
    <cellStyle name="SAPBEXaggDataEmph 3" xfId="2251"/>
    <cellStyle name="SAPBEXaggItem" xfId="241"/>
    <cellStyle name="SAPBEXaggItem 2" xfId="325"/>
    <cellStyle name="SAPBEXaggItem 3" xfId="2252"/>
    <cellStyle name="SAPBEXaggItemX" xfId="242"/>
    <cellStyle name="SAPBEXaggItemX 2" xfId="2253"/>
    <cellStyle name="SAPBEXaggItemX 3" xfId="2254"/>
    <cellStyle name="SAPBEXchaText" xfId="243"/>
    <cellStyle name="SAPBEXchaText 2" xfId="244"/>
    <cellStyle name="SAPBEXchaText 3" xfId="304"/>
    <cellStyle name="SAPBEXchaText 4" xfId="2255"/>
    <cellStyle name="SAPBEXexcBad7" xfId="245"/>
    <cellStyle name="SAPBEXexcBad7 2" xfId="2256"/>
    <cellStyle name="SAPBEXexcBad7 3" xfId="2257"/>
    <cellStyle name="SAPBEXexcBad8" xfId="246"/>
    <cellStyle name="SAPBEXexcBad8 2" xfId="2258"/>
    <cellStyle name="SAPBEXexcBad8 3" xfId="2259"/>
    <cellStyle name="SAPBEXexcBad9" xfId="247"/>
    <cellStyle name="SAPBEXexcBad9 2" xfId="2260"/>
    <cellStyle name="SAPBEXexcBad9 3" xfId="2261"/>
    <cellStyle name="SAPBEXexcCritical4" xfId="248"/>
    <cellStyle name="SAPBEXexcCritical4 2" xfId="2262"/>
    <cellStyle name="SAPBEXexcCritical4 3" xfId="2263"/>
    <cellStyle name="SAPBEXexcCritical5" xfId="249"/>
    <cellStyle name="SAPBEXexcCritical5 2" xfId="2264"/>
    <cellStyle name="SAPBEXexcCritical5 3" xfId="2265"/>
    <cellStyle name="SAPBEXexcCritical6" xfId="250"/>
    <cellStyle name="SAPBEXexcCritical6 2" xfId="2266"/>
    <cellStyle name="SAPBEXexcCritical6 3" xfId="2267"/>
    <cellStyle name="SAPBEXexcGood1" xfId="251"/>
    <cellStyle name="SAPBEXexcGood1 2" xfId="2268"/>
    <cellStyle name="SAPBEXexcGood1 3" xfId="2269"/>
    <cellStyle name="SAPBEXexcGood2" xfId="252"/>
    <cellStyle name="SAPBEXexcGood2 2" xfId="2270"/>
    <cellStyle name="SAPBEXexcGood2 3" xfId="2271"/>
    <cellStyle name="SAPBEXexcGood3" xfId="253"/>
    <cellStyle name="SAPBEXexcGood3 2" xfId="2272"/>
    <cellStyle name="SAPBEXexcGood3 3" xfId="2273"/>
    <cellStyle name="SAPBEXfilterDrill" xfId="254"/>
    <cellStyle name="SAPBEXfilterDrill 2" xfId="2274"/>
    <cellStyle name="SAPBEXfilterDrill 3" xfId="2275"/>
    <cellStyle name="SAPBEXfilterItem" xfId="255"/>
    <cellStyle name="SAPBEXfilterItem 2" xfId="2276"/>
    <cellStyle name="SAPBEXfilterItem 3" xfId="2277"/>
    <cellStyle name="SAPBEXfilterText" xfId="256"/>
    <cellStyle name="SAPBEXformats" xfId="257"/>
    <cellStyle name="SAPBEXformats 2" xfId="2278"/>
    <cellStyle name="SAPBEXformats 3" xfId="2279"/>
    <cellStyle name="SAPBEXheaderItem" xfId="258"/>
    <cellStyle name="SAPBEXheaderItem 2" xfId="2280"/>
    <cellStyle name="SAPBEXheaderItem 3" xfId="2281"/>
    <cellStyle name="SAPBEXheaderText" xfId="259"/>
    <cellStyle name="SAPBEXheaderText 2" xfId="2282"/>
    <cellStyle name="SAPBEXheaderText 3" xfId="2283"/>
    <cellStyle name="SAPBEXHLevel0" xfId="260"/>
    <cellStyle name="SAPBEXHLevel0 2" xfId="303"/>
    <cellStyle name="SAPBEXHLevel0 3" xfId="2284"/>
    <cellStyle name="SAPBEXHLevel0X" xfId="261"/>
    <cellStyle name="SAPBEXHLevel0X 2" xfId="2285"/>
    <cellStyle name="SAPBEXHLevel0X 3" xfId="2286"/>
    <cellStyle name="SAPBEXHLevel1" xfId="262"/>
    <cellStyle name="SAPBEXHLevel1 2" xfId="2287"/>
    <cellStyle name="SAPBEXHLevel1 3" xfId="2288"/>
    <cellStyle name="SAPBEXHLevel1X" xfId="263"/>
    <cellStyle name="SAPBEXHLevel1X 2" xfId="2289"/>
    <cellStyle name="SAPBEXHLevel1X 3" xfId="2290"/>
    <cellStyle name="SAPBEXHLevel2" xfId="264"/>
    <cellStyle name="SAPBEXHLevel2 2" xfId="2291"/>
    <cellStyle name="SAPBEXHLevel2 3" xfId="2292"/>
    <cellStyle name="SAPBEXHLevel2X" xfId="265"/>
    <cellStyle name="SAPBEXHLevel2X 2" xfId="2293"/>
    <cellStyle name="SAPBEXHLevel2X 3" xfId="2294"/>
    <cellStyle name="SAPBEXHLevel3" xfId="266"/>
    <cellStyle name="SAPBEXHLevel3 2" xfId="2295"/>
    <cellStyle name="SAPBEXHLevel3 3" xfId="2296"/>
    <cellStyle name="SAPBEXHLevel3X" xfId="267"/>
    <cellStyle name="SAPBEXHLevel3X 2" xfId="2297"/>
    <cellStyle name="SAPBEXHLevel3X 3" xfId="2298"/>
    <cellStyle name="SAPBEXinputData" xfId="268"/>
    <cellStyle name="SAPBEXItemHeader" xfId="269"/>
    <cellStyle name="SAPBEXresData" xfId="270"/>
    <cellStyle name="SAPBEXresData 2" xfId="2299"/>
    <cellStyle name="SAPBEXresData 3" xfId="2300"/>
    <cellStyle name="SAPBEXresDataEmph" xfId="271"/>
    <cellStyle name="SAPBEXresDataEmph 2" xfId="2301"/>
    <cellStyle name="SAPBEXresDataEmph 3" xfId="2302"/>
    <cellStyle name="SAPBEXresItem" xfId="272"/>
    <cellStyle name="SAPBEXresItem 2" xfId="2303"/>
    <cellStyle name="SAPBEXresItem 3" xfId="2304"/>
    <cellStyle name="SAPBEXresItemX" xfId="273"/>
    <cellStyle name="SAPBEXresItemX 2" xfId="2305"/>
    <cellStyle name="SAPBEXresItemX 3" xfId="2306"/>
    <cellStyle name="SAPBEXstdData" xfId="274"/>
    <cellStyle name="SAPBEXstdData 2" xfId="328"/>
    <cellStyle name="SAPBEXstdData 3" xfId="2307"/>
    <cellStyle name="SAPBEXstdDataEmph" xfId="275"/>
    <cellStyle name="SAPBEXstdDataEmph 2" xfId="2308"/>
    <cellStyle name="SAPBEXstdDataEmph 3" xfId="2309"/>
    <cellStyle name="SAPBEXstdItem" xfId="276"/>
    <cellStyle name="SAPBEXstdItem 2" xfId="327"/>
    <cellStyle name="SAPBEXstdItem 3" xfId="2310"/>
    <cellStyle name="SAPBEXstdItemX" xfId="277"/>
    <cellStyle name="SAPBEXstdItemX 2" xfId="2311"/>
    <cellStyle name="SAPBEXstdItemX 3" xfId="2312"/>
    <cellStyle name="SAPBEXtitle" xfId="278"/>
    <cellStyle name="SAPBEXtitle 2" xfId="2313"/>
    <cellStyle name="SAPBEXtitle 3" xfId="2314"/>
    <cellStyle name="SAPBEXunassignedItem" xfId="279"/>
    <cellStyle name="SAPBEXundefined" xfId="280"/>
    <cellStyle name="SAPBEXundefined 2" xfId="2315"/>
    <cellStyle name="SAPBEXundefined 3" xfId="2316"/>
    <cellStyle name="shade" xfId="281"/>
    <cellStyle name="Sheet Title" xfId="282"/>
    <cellStyle name="StmtTtl1" xfId="283"/>
    <cellStyle name="StmtTtl1 2" xfId="2317"/>
    <cellStyle name="StmtTtl2" xfId="284"/>
    <cellStyle name="STYL1 - Style1" xfId="285"/>
    <cellStyle name="Style 1" xfId="286"/>
    <cellStyle name="Style 1 2" xfId="287"/>
    <cellStyle name="Style 1 2 2" xfId="288"/>
    <cellStyle name="Style 1 3" xfId="289"/>
    <cellStyle name="Style 1 3 2" xfId="290"/>
    <cellStyle name="Style 1 3 2 2" xfId="291"/>
    <cellStyle name="Style 1 3 3" xfId="292"/>
    <cellStyle name="Style 1 3 4" xfId="293"/>
    <cellStyle name="Style 1 4" xfId="294"/>
    <cellStyle name="Subtotal" xfId="295"/>
    <cellStyle name="Sub-total" xfId="296"/>
    <cellStyle name="taples Plaza" xfId="297"/>
    <cellStyle name="Test" xfId="2318"/>
    <cellStyle name="Tickmark" xfId="298"/>
    <cellStyle name="Title 10" xfId="2319"/>
    <cellStyle name="Title 2" xfId="2320"/>
    <cellStyle name="Title 3" xfId="2321"/>
    <cellStyle name="Title 4" xfId="2322"/>
    <cellStyle name="Title 5" xfId="2323"/>
    <cellStyle name="Title 6" xfId="2324"/>
    <cellStyle name="Title 7" xfId="2325"/>
    <cellStyle name="Title 8" xfId="2326"/>
    <cellStyle name="Title 9" xfId="2327"/>
    <cellStyle name="Title: Major" xfId="299"/>
    <cellStyle name="Title: Minor" xfId="300"/>
    <cellStyle name="Title: Worksheet" xfId="301"/>
    <cellStyle name="Total 10" xfId="2328"/>
    <cellStyle name="Total 2" xfId="323"/>
    <cellStyle name="Total 3" xfId="2329"/>
    <cellStyle name="Total 4" xfId="2330"/>
    <cellStyle name="Total 5" xfId="2331"/>
    <cellStyle name="Total 6" xfId="2332"/>
    <cellStyle name="Total 7" xfId="2333"/>
    <cellStyle name="Total 8" xfId="2334"/>
    <cellStyle name="Total 9" xfId="2335"/>
    <cellStyle name="Total4 - Style4" xfId="302"/>
    <cellStyle name="Warning Text 10" xfId="2336"/>
    <cellStyle name="Warning Text 2" xfId="324"/>
    <cellStyle name="Warning Text 3" xfId="2337"/>
    <cellStyle name="Warning Text 4" xfId="2338"/>
    <cellStyle name="Warning Text 5" xfId="2339"/>
    <cellStyle name="Warning Text 6" xfId="2340"/>
    <cellStyle name="Warning Text 7" xfId="2341"/>
    <cellStyle name="Warning Text 8" xfId="2342"/>
    <cellStyle name="Warning Text 9" xfId="2343"/>
  </cellStyles>
  <dxfs count="0"/>
  <tableStyles count="0" defaultTableStyle="TableStyleMedium2" defaultPivotStyle="PivotStyleLight16"/>
  <colors>
    <mruColors>
      <color rgb="FF66FF66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5.05E%20&amp;%205.05G%20Allocation%20Method%2017G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4 &amp; 4.04 Lead"/>
      <sheetName val="Meter count"/>
      <sheetName val="E &amp; G RB"/>
      <sheetName val="2016 Sept IS "/>
      <sheetName val="SAP DL Downld"/>
      <sheetName val="12ME Sept 16 ZRW_DLF1"/>
      <sheetName val="Electric"/>
      <sheetName val="Gas"/>
      <sheetName val="Pg 6a CustCount_Electric"/>
      <sheetName val="Pg 6b CustCount_Gas"/>
    </sheetNames>
    <sheetDataSet>
      <sheetData sheetId="0">
        <row r="9">
          <cell r="E9">
            <v>0.58109999999999995</v>
          </cell>
          <cell r="F9">
            <v>0.41889999999999999</v>
          </cell>
        </row>
      </sheetData>
      <sheetData sheetId="1">
        <row r="1729">
          <cell r="C1729">
            <v>755880</v>
          </cell>
          <cell r="D1729">
            <v>449176</v>
          </cell>
        </row>
      </sheetData>
      <sheetData sheetId="2">
        <row r="40">
          <cell r="D40">
            <v>5574577973.7149992</v>
          </cell>
        </row>
        <row r="61">
          <cell r="D61">
            <v>2044228678.2845836</v>
          </cell>
        </row>
      </sheetData>
      <sheetData sheetId="3">
        <row r="47">
          <cell r="B47">
            <v>74663501.429999799</v>
          </cell>
          <cell r="C47">
            <v>32511062.219999999</v>
          </cell>
        </row>
      </sheetData>
      <sheetData sheetId="4">
        <row r="9">
          <cell r="G9">
            <v>50692855.399999999</v>
          </cell>
        </row>
        <row r="10">
          <cell r="G10">
            <v>24077925.619999997</v>
          </cell>
        </row>
        <row r="15">
          <cell r="H15">
            <v>0.54659120593235488</v>
          </cell>
        </row>
        <row r="19">
          <cell r="D19">
            <v>39790098.840000004</v>
          </cell>
        </row>
        <row r="26">
          <cell r="D26">
            <v>16466323.629999999</v>
          </cell>
        </row>
        <row r="37">
          <cell r="D37">
            <v>19110675.959999997</v>
          </cell>
        </row>
        <row r="43">
          <cell r="D43">
            <v>2845473.69</v>
          </cell>
        </row>
        <row r="49">
          <cell r="D49">
            <v>219492.63</v>
          </cell>
        </row>
        <row r="51">
          <cell r="D51">
            <v>4747757.03</v>
          </cell>
        </row>
        <row r="53">
          <cell r="D53">
            <v>236691.31</v>
          </cell>
        </row>
      </sheetData>
      <sheetData sheetId="5"/>
      <sheetData sheetId="6">
        <row r="308">
          <cell r="P308">
            <v>1389050214</v>
          </cell>
        </row>
        <row r="412">
          <cell r="P412">
            <v>3525057125</v>
          </cell>
        </row>
        <row r="573">
          <cell r="P573">
            <v>219791580</v>
          </cell>
        </row>
      </sheetData>
      <sheetData sheetId="7">
        <row r="62">
          <cell r="P62">
            <v>3276390620</v>
          </cell>
        </row>
        <row r="101">
          <cell r="P101">
            <v>32844304</v>
          </cell>
        </row>
      </sheetData>
      <sheetData sheetId="8">
        <row r="63">
          <cell r="C63">
            <v>1115041</v>
          </cell>
        </row>
      </sheetData>
      <sheetData sheetId="9">
        <row r="67">
          <cell r="C67">
            <v>803909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zoomScaleNormal="100" workbookViewId="0">
      <selection activeCell="C12" sqref="C12"/>
    </sheetView>
  </sheetViews>
  <sheetFormatPr defaultColWidth="9.109375" defaultRowHeight="13.2"/>
  <cols>
    <col min="1" max="1" width="5.44140625" style="48" bestFit="1" customWidth="1"/>
    <col min="2" max="2" width="45.33203125" style="48" customWidth="1"/>
    <col min="3" max="3" width="12" style="48" customWidth="1"/>
    <col min="4" max="4" width="11.88671875" style="48" customWidth="1"/>
    <col min="5" max="5" width="14.33203125" style="48" customWidth="1"/>
    <col min="6" max="6" width="9.109375" style="48"/>
    <col min="7" max="7" width="9.6640625" style="48" bestFit="1" customWidth="1"/>
    <col min="8" max="16384" width="9.109375" style="48"/>
  </cols>
  <sheetData>
    <row r="1" spans="1:9" ht="13.8" thickBot="1">
      <c r="A1" s="47"/>
      <c r="B1" s="47"/>
      <c r="C1" s="47"/>
      <c r="D1" s="47"/>
      <c r="E1" s="47"/>
    </row>
    <row r="2" spans="1:9" ht="14.4" thickTop="1" thickBot="1">
      <c r="A2" s="49"/>
      <c r="B2" s="49"/>
      <c r="C2" s="49"/>
      <c r="D2" s="49"/>
      <c r="E2" s="50" t="s">
        <v>104</v>
      </c>
    </row>
    <row r="3" spans="1:9" ht="13.8" thickTop="1">
      <c r="A3" s="51"/>
      <c r="B3" s="51"/>
      <c r="C3" s="51"/>
      <c r="D3" s="51"/>
      <c r="E3" s="51"/>
    </row>
    <row r="4" spans="1:9">
      <c r="A4" s="52" t="s">
        <v>56</v>
      </c>
      <c r="B4" s="53"/>
      <c r="C4" s="53"/>
      <c r="D4" s="53"/>
      <c r="E4" s="54"/>
    </row>
    <row r="5" spans="1:9">
      <c r="A5" s="137" t="s">
        <v>57</v>
      </c>
      <c r="B5" s="137"/>
      <c r="C5" s="137"/>
      <c r="D5" s="137"/>
      <c r="E5" s="137"/>
    </row>
    <row r="6" spans="1:9">
      <c r="A6" s="53" t="str">
        <f>'Lead G'!A6</f>
        <v>FOR THE TWELVE MONTHS ENDED SEPTEMBER 30, 2016</v>
      </c>
      <c r="B6" s="53"/>
      <c r="C6" s="53"/>
      <c r="D6" s="53"/>
      <c r="E6" s="55"/>
    </row>
    <row r="7" spans="1:9">
      <c r="A7" s="52" t="s">
        <v>58</v>
      </c>
      <c r="B7" s="53"/>
      <c r="C7" s="53"/>
      <c r="D7" s="52"/>
      <c r="E7" s="55"/>
    </row>
    <row r="8" spans="1:9">
      <c r="A8" s="49"/>
      <c r="B8" s="56"/>
      <c r="C8" s="56"/>
      <c r="D8" s="49"/>
      <c r="E8" s="49"/>
    </row>
    <row r="9" spans="1:9">
      <c r="A9" s="57" t="s">
        <v>59</v>
      </c>
      <c r="B9" s="49"/>
      <c r="C9" s="49"/>
      <c r="D9" s="49"/>
      <c r="E9" s="49"/>
    </row>
    <row r="10" spans="1:9">
      <c r="A10" s="58" t="s">
        <v>60</v>
      </c>
      <c r="B10" s="59" t="s">
        <v>61</v>
      </c>
      <c r="C10" s="58" t="s">
        <v>2</v>
      </c>
      <c r="D10" s="58" t="s">
        <v>6</v>
      </c>
      <c r="E10" s="60" t="s">
        <v>7</v>
      </c>
      <c r="H10" s="61"/>
    </row>
    <row r="11" spans="1:9">
      <c r="A11" s="62"/>
      <c r="B11" s="62"/>
      <c r="C11" s="62"/>
      <c r="D11" s="62"/>
      <c r="E11" s="62"/>
      <c r="H11" s="61"/>
      <c r="I11" s="61"/>
    </row>
    <row r="12" spans="1:9">
      <c r="A12" s="63">
        <v>1</v>
      </c>
      <c r="B12" s="62" t="s">
        <v>62</v>
      </c>
      <c r="C12" s="61">
        <f ca="1">'Main wp'!C5</f>
        <v>117054.47314375022</v>
      </c>
      <c r="D12" s="61">
        <f ca="1">'Main wp'!D5</f>
        <v>92221.976429313785</v>
      </c>
      <c r="E12" s="61">
        <f ca="1">+D12-C12</f>
        <v>-24832.496714436435</v>
      </c>
      <c r="G12" s="64"/>
      <c r="H12" s="61"/>
      <c r="I12" s="61"/>
    </row>
    <row r="13" spans="1:9">
      <c r="A13" s="63">
        <f t="shared" ref="A13:A20" si="0">A12+1</f>
        <v>2</v>
      </c>
      <c r="B13" s="62"/>
      <c r="C13" s="65"/>
      <c r="D13" s="65"/>
      <c r="E13" s="66"/>
      <c r="G13" s="67"/>
      <c r="H13" s="66"/>
      <c r="I13" s="66"/>
    </row>
    <row r="14" spans="1:9">
      <c r="A14" s="63">
        <f t="shared" si="0"/>
        <v>3</v>
      </c>
      <c r="B14" s="62" t="s">
        <v>63</v>
      </c>
      <c r="C14" s="68">
        <f ca="1">SUM(C12:C13)</f>
        <v>117054.47314375022</v>
      </c>
      <c r="D14" s="68">
        <f ca="1">SUM(D12:D13)</f>
        <v>92221.976429313785</v>
      </c>
      <c r="E14" s="69">
        <f ca="1">SUM(E12:E13)</f>
        <v>-24832.496714436435</v>
      </c>
      <c r="G14" s="64"/>
      <c r="H14" s="61"/>
      <c r="I14" s="61"/>
    </row>
    <row r="15" spans="1:9">
      <c r="A15" s="63">
        <f t="shared" si="0"/>
        <v>4</v>
      </c>
      <c r="B15" s="62"/>
      <c r="C15" s="70"/>
      <c r="D15" s="70"/>
      <c r="E15" s="70"/>
      <c r="H15" s="71"/>
      <c r="I15" s="71"/>
    </row>
    <row r="16" spans="1:9">
      <c r="A16" s="63">
        <f t="shared" si="0"/>
        <v>5</v>
      </c>
      <c r="B16" s="62" t="s">
        <v>64</v>
      </c>
      <c r="C16" s="70"/>
      <c r="D16" s="70"/>
      <c r="E16" s="72">
        <f ca="1">E14</f>
        <v>-24832.496714436435</v>
      </c>
      <c r="H16" s="71"/>
      <c r="I16" s="73"/>
    </row>
    <row r="17" spans="1:9">
      <c r="A17" s="63">
        <f t="shared" si="0"/>
        <v>6</v>
      </c>
      <c r="B17" s="62"/>
      <c r="C17" s="70"/>
      <c r="D17" s="70"/>
      <c r="E17" s="72"/>
      <c r="H17" s="71"/>
      <c r="I17" s="73"/>
    </row>
    <row r="18" spans="1:9" ht="13.8">
      <c r="A18" s="63">
        <f t="shared" si="0"/>
        <v>7</v>
      </c>
      <c r="B18" s="62" t="s">
        <v>65</v>
      </c>
      <c r="C18" s="70"/>
      <c r="D18" s="128">
        <v>0.21</v>
      </c>
      <c r="E18" s="129">
        <f ca="1">-E16*D18</f>
        <v>5214.8243100316513</v>
      </c>
      <c r="H18" s="74"/>
      <c r="I18" s="73"/>
    </row>
    <row r="19" spans="1:9" ht="13.8">
      <c r="A19" s="63">
        <f t="shared" si="0"/>
        <v>8</v>
      </c>
      <c r="B19" s="62"/>
      <c r="C19" s="70"/>
      <c r="D19" s="128"/>
      <c r="E19" s="130"/>
      <c r="H19" s="74"/>
      <c r="I19" s="75"/>
    </row>
    <row r="20" spans="1:9" ht="13.8">
      <c r="A20" s="63">
        <f t="shared" si="0"/>
        <v>9</v>
      </c>
      <c r="B20" s="62" t="s">
        <v>66</v>
      </c>
      <c r="C20" s="70"/>
      <c r="D20" s="131"/>
      <c r="E20" s="132">
        <f ca="1">-E16-E18</f>
        <v>19617.672404404784</v>
      </c>
      <c r="H20" s="71"/>
      <c r="I20" s="64"/>
    </row>
    <row r="21" spans="1:9">
      <c r="A21" s="62" t="s">
        <v>67</v>
      </c>
      <c r="B21" s="62"/>
      <c r="C21" s="70"/>
      <c r="D21" s="70"/>
      <c r="E21" s="70"/>
      <c r="H21" s="71"/>
    </row>
    <row r="22" spans="1:9">
      <c r="A22" s="62"/>
      <c r="B22" s="62"/>
      <c r="C22" s="70"/>
      <c r="D22" s="70"/>
      <c r="E22" s="68"/>
      <c r="I22" s="64"/>
    </row>
    <row r="24" spans="1:9">
      <c r="B24" s="7"/>
    </row>
    <row r="26" spans="1:9">
      <c r="B26" s="7"/>
    </row>
    <row r="28" spans="1:9">
      <c r="B28" s="7"/>
    </row>
    <row r="30" spans="1:9">
      <c r="A30" s="76"/>
      <c r="B30" s="7"/>
    </row>
    <row r="32" spans="1:9">
      <c r="B32" s="7"/>
    </row>
  </sheetData>
  <mergeCells count="1">
    <mergeCell ref="A5:E5"/>
  </mergeCells>
  <pageMargins left="0.75" right="0.75" top="1" bottom="1" header="0.5" footer="0.5"/>
  <pageSetup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zoomScaleNormal="100" workbookViewId="0">
      <selection activeCell="I27" sqref="I27"/>
    </sheetView>
  </sheetViews>
  <sheetFormatPr defaultColWidth="9.109375" defaultRowHeight="13.2"/>
  <cols>
    <col min="1" max="1" width="5.44140625" style="48" bestFit="1" customWidth="1"/>
    <col min="2" max="2" width="45.109375" style="48" customWidth="1"/>
    <col min="3" max="3" width="11.5546875" style="48" customWidth="1"/>
    <col min="4" max="4" width="11.33203125" style="48" bestFit="1" customWidth="1"/>
    <col min="5" max="5" width="12.44140625" style="48" customWidth="1"/>
    <col min="6" max="16384" width="9.109375" style="48"/>
  </cols>
  <sheetData>
    <row r="1" spans="1:6" ht="13.8" thickBot="1">
      <c r="A1" s="47"/>
      <c r="B1" s="47"/>
      <c r="C1" s="47"/>
      <c r="D1" s="47"/>
      <c r="E1" s="47"/>
    </row>
    <row r="2" spans="1:6" ht="14.4" thickTop="1" thickBot="1">
      <c r="A2" s="77"/>
      <c r="B2" s="77"/>
      <c r="C2" s="77"/>
      <c r="D2" s="77"/>
      <c r="E2" s="50" t="s">
        <v>105</v>
      </c>
    </row>
    <row r="3" spans="1:6" ht="13.8" thickTop="1">
      <c r="A3" s="78"/>
      <c r="B3" s="78"/>
      <c r="C3" s="78"/>
      <c r="D3" s="78"/>
      <c r="E3" s="78"/>
    </row>
    <row r="4" spans="1:6">
      <c r="A4" s="52" t="s">
        <v>68</v>
      </c>
      <c r="B4" s="53"/>
      <c r="C4" s="53"/>
      <c r="D4" s="53"/>
      <c r="E4" s="54"/>
      <c r="F4" s="79"/>
    </row>
    <row r="5" spans="1:6">
      <c r="A5" s="137" t="s">
        <v>57</v>
      </c>
      <c r="B5" s="137"/>
      <c r="C5" s="137"/>
      <c r="D5" s="137"/>
      <c r="E5" s="137"/>
      <c r="F5" s="79"/>
    </row>
    <row r="6" spans="1:6">
      <c r="A6" s="53" t="s">
        <v>69</v>
      </c>
      <c r="B6" s="53"/>
      <c r="C6" s="53"/>
      <c r="D6" s="53"/>
      <c r="E6" s="55"/>
      <c r="F6" s="79"/>
    </row>
    <row r="7" spans="1:6">
      <c r="A7" s="52" t="str">
        <f>'Lead E'!A7</f>
        <v>2017 GENERAL RATE CASE</v>
      </c>
      <c r="B7" s="53"/>
      <c r="C7" s="53"/>
      <c r="D7" s="52"/>
      <c r="E7" s="55"/>
      <c r="F7" s="79"/>
    </row>
    <row r="8" spans="1:6">
      <c r="A8" s="49"/>
      <c r="B8" s="56"/>
      <c r="C8" s="56"/>
      <c r="D8" s="49"/>
      <c r="E8" s="49"/>
      <c r="F8" s="79"/>
    </row>
    <row r="9" spans="1:6">
      <c r="A9" s="57" t="s">
        <v>59</v>
      </c>
      <c r="B9" s="49"/>
      <c r="C9" s="49"/>
      <c r="D9" s="49"/>
      <c r="E9" s="49"/>
      <c r="F9" s="79"/>
    </row>
    <row r="10" spans="1:6">
      <c r="A10" s="58" t="s">
        <v>60</v>
      </c>
      <c r="B10" s="59" t="s">
        <v>61</v>
      </c>
      <c r="C10" s="58" t="s">
        <v>2</v>
      </c>
      <c r="D10" s="58" t="s">
        <v>6</v>
      </c>
      <c r="E10" s="60" t="s">
        <v>7</v>
      </c>
      <c r="F10" s="79"/>
    </row>
    <row r="11" spans="1:6">
      <c r="A11" s="80"/>
      <c r="B11" s="80"/>
      <c r="C11" s="80"/>
      <c r="D11" s="80"/>
      <c r="E11" s="80"/>
      <c r="F11" s="79"/>
    </row>
    <row r="12" spans="1:6">
      <c r="A12" s="63">
        <v>1</v>
      </c>
      <c r="B12" s="62" t="s">
        <v>62</v>
      </c>
      <c r="C12" s="61">
        <f ca="1">'Main wp'!C6</f>
        <v>84381.550163340158</v>
      </c>
      <c r="D12" s="61">
        <f ca="1">'Main wp'!D6</f>
        <v>66480.443858612198</v>
      </c>
      <c r="E12" s="61">
        <f ca="1">+D12-C12</f>
        <v>-17901.10630472796</v>
      </c>
    </row>
    <row r="13" spans="1:6">
      <c r="A13" s="63">
        <f t="shared" ref="A13:A20" si="0">A12+1</f>
        <v>2</v>
      </c>
      <c r="B13" s="62"/>
      <c r="C13" s="65"/>
      <c r="D13" s="65"/>
      <c r="E13" s="66"/>
    </row>
    <row r="14" spans="1:6">
      <c r="A14" s="63">
        <f>A13+1</f>
        <v>3</v>
      </c>
      <c r="B14" s="62" t="s">
        <v>63</v>
      </c>
      <c r="C14" s="68">
        <f ca="1">SUM(C12:C13)</f>
        <v>84381.550163340158</v>
      </c>
      <c r="D14" s="68">
        <f ca="1">SUM(D12:D13)</f>
        <v>66480.443858612198</v>
      </c>
      <c r="E14" s="69">
        <f ca="1">SUM(E12:E13)</f>
        <v>-17901.10630472796</v>
      </c>
    </row>
    <row r="15" spans="1:6">
      <c r="A15" s="63">
        <f t="shared" si="0"/>
        <v>4</v>
      </c>
      <c r="B15" s="62"/>
      <c r="C15" s="70"/>
      <c r="D15" s="70"/>
      <c r="E15" s="70"/>
    </row>
    <row r="16" spans="1:6">
      <c r="A16" s="63">
        <f t="shared" si="0"/>
        <v>5</v>
      </c>
      <c r="B16" s="62" t="s">
        <v>64</v>
      </c>
      <c r="C16" s="70"/>
      <c r="D16" s="70"/>
      <c r="E16" s="72">
        <f ca="1">E14</f>
        <v>-17901.10630472796</v>
      </c>
    </row>
    <row r="17" spans="1:5">
      <c r="A17" s="63">
        <f t="shared" si="0"/>
        <v>6</v>
      </c>
      <c r="B17" s="62"/>
      <c r="C17" s="70"/>
      <c r="D17" s="70"/>
      <c r="E17" s="72"/>
    </row>
    <row r="18" spans="1:5" s="7" customFormat="1">
      <c r="A18" s="63">
        <f t="shared" si="0"/>
        <v>7</v>
      </c>
      <c r="B18" s="62" t="s">
        <v>65</v>
      </c>
      <c r="C18" s="70"/>
      <c r="D18" s="133">
        <v>0.21</v>
      </c>
      <c r="E18" s="134">
        <f ca="1">-E16*D18</f>
        <v>3759.2323239928714</v>
      </c>
    </row>
    <row r="19" spans="1:5" s="7" customFormat="1">
      <c r="A19" s="63">
        <f t="shared" si="0"/>
        <v>8</v>
      </c>
      <c r="B19" s="62"/>
      <c r="C19" s="70"/>
      <c r="D19" s="133"/>
      <c r="E19" s="135"/>
    </row>
    <row r="20" spans="1:5" s="7" customFormat="1">
      <c r="A20" s="63">
        <f t="shared" si="0"/>
        <v>9</v>
      </c>
      <c r="B20" s="62" t="s">
        <v>66</v>
      </c>
      <c r="C20" s="70"/>
      <c r="D20" s="70"/>
      <c r="E20" s="136">
        <f ca="1">-E16-E18</f>
        <v>14141.873980735088</v>
      </c>
    </row>
    <row r="21" spans="1:5">
      <c r="A21" s="62" t="s">
        <v>67</v>
      </c>
      <c r="B21" s="62"/>
      <c r="C21" s="70"/>
      <c r="D21" s="70"/>
      <c r="E21" s="70"/>
    </row>
    <row r="22" spans="1:5">
      <c r="A22" s="62"/>
      <c r="B22" s="62"/>
      <c r="C22" s="70"/>
      <c r="D22" s="70"/>
      <c r="E22" s="70"/>
    </row>
    <row r="23" spans="1:5">
      <c r="E23" s="64"/>
    </row>
    <row r="30" spans="1:5">
      <c r="A30" s="76"/>
    </row>
  </sheetData>
  <mergeCells count="1">
    <mergeCell ref="A5:E5"/>
  </mergeCells>
  <pageMargins left="0.75" right="0.75" top="1" bottom="1" header="0.5" footer="0.5"/>
  <pageSetup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workbookViewId="0">
      <selection activeCell="K22" sqref="K22"/>
    </sheetView>
  </sheetViews>
  <sheetFormatPr defaultRowHeight="14.4"/>
  <cols>
    <col min="1" max="1" width="12.6640625" bestFit="1" customWidth="1"/>
    <col min="2" max="2" width="11.109375" bestFit="1" customWidth="1"/>
    <col min="3" max="3" width="12.5546875" bestFit="1" customWidth="1"/>
    <col min="4" max="4" width="11.5546875" bestFit="1" customWidth="1"/>
    <col min="5" max="5" width="12.33203125" bestFit="1" customWidth="1"/>
    <col min="6" max="6" width="13.109375" customWidth="1"/>
    <col min="14" max="14" width="14.109375" bestFit="1" customWidth="1"/>
    <col min="15" max="15" width="17" customWidth="1"/>
    <col min="16" max="16" width="18.5546875" bestFit="1" customWidth="1"/>
    <col min="17" max="17" width="15.33203125" bestFit="1" customWidth="1"/>
    <col min="18" max="18" width="12.33203125" bestFit="1" customWidth="1"/>
  </cols>
  <sheetData>
    <row r="1" spans="1:16">
      <c r="M1" s="10" t="s">
        <v>51</v>
      </c>
    </row>
    <row r="2" spans="1:16">
      <c r="M2" s="45">
        <f ca="1">+'[2]SAP DL Downld'!$H$15</f>
        <v>0.54659120593235488</v>
      </c>
    </row>
    <row r="3" spans="1:16">
      <c r="E3" s="10" t="s">
        <v>7</v>
      </c>
    </row>
    <row r="4" spans="1:16">
      <c r="A4" s="10" t="s">
        <v>50</v>
      </c>
      <c r="C4" s="11" t="s">
        <v>49</v>
      </c>
      <c r="D4" s="11" t="s">
        <v>6</v>
      </c>
      <c r="E4" s="11" t="s">
        <v>53</v>
      </c>
      <c r="N4" s="11" t="s">
        <v>49</v>
      </c>
      <c r="O4" s="11" t="s">
        <v>6</v>
      </c>
    </row>
    <row r="5" spans="1:16">
      <c r="A5" s="45">
        <f ca="1">'[2]3.04 &amp; 4.04 Lead'!$E$9</f>
        <v>0.58109999999999995</v>
      </c>
      <c r="B5" t="s">
        <v>47</v>
      </c>
      <c r="C5" s="5">
        <f ca="1">N16*M2*A5</f>
        <v>117054.47314375022</v>
      </c>
      <c r="D5" s="39">
        <f ca="1">O21*M2*A5</f>
        <v>92221.976429313785</v>
      </c>
      <c r="E5" s="39">
        <f ca="1">D5-C5</f>
        <v>-24832.496714436435</v>
      </c>
      <c r="M5" t="s">
        <v>3</v>
      </c>
      <c r="N5" s="83">
        <f ca="1">N7*M2</f>
        <v>201436.02330709039</v>
      </c>
      <c r="O5" s="83">
        <f ca="1">O7*M2</f>
        <v>158702.42028792598</v>
      </c>
      <c r="P5" s="12"/>
    </row>
    <row r="6" spans="1:16">
      <c r="A6" s="45">
        <f ca="1">'[2]3.04 &amp; 4.04 Lead'!$F$9</f>
        <v>0.41889999999999999</v>
      </c>
      <c r="B6" t="s">
        <v>48</v>
      </c>
      <c r="C6" s="4">
        <f ca="1">N16*M2*A6</f>
        <v>84381.550163340158</v>
      </c>
      <c r="D6" s="4">
        <f ca="1">O21*M2*A6</f>
        <v>66480.443858612198</v>
      </c>
      <c r="E6" s="4">
        <f ca="1">D6-C6</f>
        <v>-17901.10630472796</v>
      </c>
      <c r="M6" t="s">
        <v>54</v>
      </c>
      <c r="N6" s="84">
        <f ca="1">N7-N5</f>
        <v>167095.37844403792</v>
      </c>
      <c r="O6" s="84">
        <f ca="1">O7-O5</f>
        <v>131646.96434444713</v>
      </c>
      <c r="P6" s="12"/>
    </row>
    <row r="7" spans="1:16" ht="15" thickBot="1">
      <c r="C7" s="91">
        <f t="shared" ref="C7:E7" ca="1" si="0">SUM(C5:C6)</f>
        <v>201436.02330709039</v>
      </c>
      <c r="D7" s="91">
        <f t="shared" ca="1" si="0"/>
        <v>158702.42028792598</v>
      </c>
      <c r="E7" s="91">
        <f t="shared" ca="1" si="0"/>
        <v>-42733.603019164395</v>
      </c>
      <c r="N7" s="85">
        <f>N16</f>
        <v>368531.40175112832</v>
      </c>
      <c r="O7" s="85">
        <f>O21</f>
        <v>290349.38463237311</v>
      </c>
      <c r="P7" s="12"/>
    </row>
    <row r="8" spans="1:16" ht="15" thickTop="1">
      <c r="N8" s="12"/>
      <c r="O8" s="12"/>
      <c r="P8" s="12"/>
    </row>
    <row r="9" spans="1:16">
      <c r="N9" s="12"/>
      <c r="O9" s="12"/>
      <c r="P9" s="12"/>
    </row>
    <row r="10" spans="1:16">
      <c r="N10" s="12"/>
      <c r="O10" s="12"/>
      <c r="P10" s="12"/>
    </row>
    <row r="11" spans="1:16">
      <c r="N11" s="12"/>
      <c r="O11" s="12"/>
      <c r="P11" s="12"/>
    </row>
    <row r="12" spans="1:16">
      <c r="N12" s="12"/>
      <c r="O12" s="12"/>
      <c r="P12" s="12"/>
    </row>
    <row r="13" spans="1:16">
      <c r="A13" s="1" t="s">
        <v>0</v>
      </c>
      <c r="B13" s="2">
        <v>42308</v>
      </c>
      <c r="C13" s="2">
        <v>42338</v>
      </c>
      <c r="D13" s="2">
        <v>42369</v>
      </c>
      <c r="E13" s="2">
        <v>42400</v>
      </c>
      <c r="F13" s="2">
        <v>42429</v>
      </c>
      <c r="G13" s="2">
        <v>42460</v>
      </c>
      <c r="H13" s="2">
        <v>42490</v>
      </c>
      <c r="I13" s="2">
        <v>42521</v>
      </c>
      <c r="J13" s="2">
        <v>42551</v>
      </c>
      <c r="K13" s="2">
        <v>42582</v>
      </c>
      <c r="L13" s="2">
        <v>42613</v>
      </c>
      <c r="M13" s="2">
        <v>42643</v>
      </c>
      <c r="N13" s="86" t="s">
        <v>1</v>
      </c>
      <c r="O13" s="87" t="s">
        <v>9</v>
      </c>
      <c r="P13" s="87"/>
    </row>
    <row r="14" spans="1:16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88"/>
      <c r="O14" s="12"/>
      <c r="P14" s="12"/>
    </row>
    <row r="15" spans="1:16">
      <c r="A15" s="3" t="s">
        <v>2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88"/>
      <c r="O15" s="12"/>
      <c r="P15" s="12"/>
    </row>
    <row r="16" spans="1:16">
      <c r="A16" s="3" t="s">
        <v>52</v>
      </c>
      <c r="B16" s="5">
        <v>33778.973020698497</v>
      </c>
      <c r="C16" s="5">
        <f>B16</f>
        <v>33778.973020698497</v>
      </c>
      <c r="D16" s="5">
        <f t="shared" ref="D16:H16" si="1">C16</f>
        <v>33778.973020698497</v>
      </c>
      <c r="E16" s="5">
        <f t="shared" si="1"/>
        <v>33778.973020698497</v>
      </c>
      <c r="F16" s="5">
        <f t="shared" si="1"/>
        <v>33778.973020698497</v>
      </c>
      <c r="G16" s="5">
        <f t="shared" si="1"/>
        <v>33778.973020698497</v>
      </c>
      <c r="H16" s="5">
        <f t="shared" si="1"/>
        <v>33778.973020698497</v>
      </c>
      <c r="I16" s="5">
        <v>26415.718121247763</v>
      </c>
      <c r="J16" s="5">
        <f t="shared" ref="J16:M16" si="2">I16</f>
        <v>26415.718121247763</v>
      </c>
      <c r="K16" s="5">
        <f t="shared" si="2"/>
        <v>26415.718121247763</v>
      </c>
      <c r="L16" s="5">
        <f t="shared" si="2"/>
        <v>26415.718121247763</v>
      </c>
      <c r="M16" s="5">
        <f t="shared" si="2"/>
        <v>26415.718121247763</v>
      </c>
      <c r="N16" s="83">
        <f>SUM(B16:M16)</f>
        <v>368531.40175112832</v>
      </c>
      <c r="O16" s="89" t="s">
        <v>39</v>
      </c>
      <c r="P16" s="89" t="s">
        <v>7</v>
      </c>
    </row>
    <row r="17" spans="1:18">
      <c r="A17" s="3" t="s">
        <v>4</v>
      </c>
      <c r="B17" s="4">
        <v>3422.5386459681695</v>
      </c>
      <c r="C17" s="4">
        <f>B17</f>
        <v>3422.5386459681695</v>
      </c>
      <c r="D17" s="4">
        <f t="shared" ref="D17:H17" si="3">C17</f>
        <v>3422.5386459681695</v>
      </c>
      <c r="E17" s="4">
        <f t="shared" si="3"/>
        <v>3422.5386459681695</v>
      </c>
      <c r="F17" s="4">
        <f t="shared" si="3"/>
        <v>3422.5386459681695</v>
      </c>
      <c r="G17" s="4">
        <f t="shared" si="3"/>
        <v>3422.5386459681695</v>
      </c>
      <c r="H17" s="4">
        <f t="shared" si="3"/>
        <v>3422.5386459681695</v>
      </c>
      <c r="I17" s="4">
        <v>2676.4835454189069</v>
      </c>
      <c r="J17" s="4">
        <f t="shared" ref="J17:M17" si="4">I17</f>
        <v>2676.4835454189069</v>
      </c>
      <c r="K17" s="4">
        <f t="shared" si="4"/>
        <v>2676.4835454189069</v>
      </c>
      <c r="L17" s="4">
        <f t="shared" si="4"/>
        <v>2676.4835454189069</v>
      </c>
      <c r="M17" s="4">
        <f t="shared" si="4"/>
        <v>2676.4835454189069</v>
      </c>
      <c r="N17" s="84">
        <f>SUM(B17:M17)</f>
        <v>37340.188248871724</v>
      </c>
      <c r="O17" s="90" t="s">
        <v>40</v>
      </c>
      <c r="P17" s="90" t="s">
        <v>43</v>
      </c>
    </row>
    <row r="18" spans="1:18" ht="15" thickBot="1">
      <c r="A18" s="3" t="s">
        <v>5</v>
      </c>
      <c r="B18" s="6">
        <f>SUM(B16:B17)</f>
        <v>37201.511666666665</v>
      </c>
      <c r="C18" s="6">
        <f t="shared" ref="C18:N18" si="5">SUM(C16:C17)</f>
        <v>37201.511666666665</v>
      </c>
      <c r="D18" s="6">
        <f t="shared" si="5"/>
        <v>37201.511666666665</v>
      </c>
      <c r="E18" s="6">
        <f t="shared" si="5"/>
        <v>37201.511666666665</v>
      </c>
      <c r="F18" s="6">
        <f t="shared" si="5"/>
        <v>37201.511666666665</v>
      </c>
      <c r="G18" s="6">
        <f t="shared" si="5"/>
        <v>37201.511666666665</v>
      </c>
      <c r="H18" s="6">
        <f t="shared" si="5"/>
        <v>37201.511666666665</v>
      </c>
      <c r="I18" s="6">
        <f t="shared" si="5"/>
        <v>29092.201666666668</v>
      </c>
      <c r="J18" s="6">
        <f t="shared" si="5"/>
        <v>29092.201666666668</v>
      </c>
      <c r="K18" s="6">
        <f t="shared" si="5"/>
        <v>29092.201666666668</v>
      </c>
      <c r="L18" s="6">
        <f t="shared" si="5"/>
        <v>29092.201666666668</v>
      </c>
      <c r="M18" s="6">
        <f t="shared" si="5"/>
        <v>29092.201666666668</v>
      </c>
      <c r="N18" s="91">
        <f t="shared" si="5"/>
        <v>405871.59</v>
      </c>
      <c r="O18" s="92" t="s">
        <v>9</v>
      </c>
      <c r="P18" s="92" t="s">
        <v>9</v>
      </c>
    </row>
    <row r="19" spans="1:18" ht="15" thickTop="1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9">
        <v>0</v>
      </c>
      <c r="O19" s="10" t="s">
        <v>41</v>
      </c>
      <c r="P19" s="10" t="s">
        <v>41</v>
      </c>
    </row>
    <row r="20" spans="1:18">
      <c r="A20" s="3" t="s">
        <v>6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10" t="s">
        <v>42</v>
      </c>
      <c r="P20" s="10" t="s">
        <v>42</v>
      </c>
    </row>
    <row r="21" spans="1:18">
      <c r="A21" s="3" t="s">
        <v>52</v>
      </c>
      <c r="B21" s="5">
        <f>I16</f>
        <v>26415.718121247763</v>
      </c>
      <c r="C21" s="5">
        <f t="shared" ref="C21:M21" si="6">B21</f>
        <v>26415.718121247763</v>
      </c>
      <c r="D21" s="5">
        <f t="shared" si="6"/>
        <v>26415.718121247763</v>
      </c>
      <c r="E21" s="5">
        <f t="shared" si="6"/>
        <v>26415.718121247763</v>
      </c>
      <c r="F21" s="5">
        <f t="shared" si="6"/>
        <v>26415.718121247763</v>
      </c>
      <c r="G21" s="5">
        <f t="shared" si="6"/>
        <v>26415.718121247763</v>
      </c>
      <c r="H21" s="5">
        <f t="shared" si="6"/>
        <v>26415.718121247763</v>
      </c>
      <c r="I21" s="5">
        <f t="shared" si="6"/>
        <v>26415.718121247763</v>
      </c>
      <c r="J21" s="5">
        <f t="shared" si="6"/>
        <v>26415.718121247763</v>
      </c>
      <c r="K21" s="5">
        <f t="shared" si="6"/>
        <v>26415.718121247763</v>
      </c>
      <c r="L21" s="5">
        <f t="shared" si="6"/>
        <v>26415.718121247763</v>
      </c>
      <c r="M21" s="5">
        <f t="shared" si="6"/>
        <v>26415.718121247763</v>
      </c>
      <c r="N21" s="5">
        <f>SUM(B21:M21)</f>
        <v>316988.61745497322</v>
      </c>
      <c r="O21" s="83">
        <f>N23*D33</f>
        <v>290349.38463237311</v>
      </c>
      <c r="P21" s="39">
        <f>O21-N21</f>
        <v>-26639.232822600112</v>
      </c>
      <c r="Q21" s="81">
        <f>P21/N23</f>
        <v>-7.6306911865442362E-2</v>
      </c>
    </row>
    <row r="22" spans="1:18">
      <c r="A22" s="3" t="s">
        <v>4</v>
      </c>
      <c r="B22" s="4">
        <f>J17</f>
        <v>2676.4835454189069</v>
      </c>
      <c r="C22" s="4">
        <f t="shared" ref="C22:M22" si="7">B22</f>
        <v>2676.4835454189069</v>
      </c>
      <c r="D22" s="4">
        <f t="shared" si="7"/>
        <v>2676.4835454189069</v>
      </c>
      <c r="E22" s="4">
        <f t="shared" si="7"/>
        <v>2676.4835454189069</v>
      </c>
      <c r="F22" s="4">
        <f t="shared" si="7"/>
        <v>2676.4835454189069</v>
      </c>
      <c r="G22" s="4">
        <f t="shared" si="7"/>
        <v>2676.4835454189069</v>
      </c>
      <c r="H22" s="4">
        <f t="shared" si="7"/>
        <v>2676.4835454189069</v>
      </c>
      <c r="I22" s="4">
        <f t="shared" si="7"/>
        <v>2676.4835454189069</v>
      </c>
      <c r="J22" s="4">
        <f t="shared" si="7"/>
        <v>2676.4835454189069</v>
      </c>
      <c r="K22" s="4">
        <f t="shared" si="7"/>
        <v>2676.4835454189069</v>
      </c>
      <c r="L22" s="4">
        <f t="shared" si="7"/>
        <v>2676.4835454189069</v>
      </c>
      <c r="M22" s="4">
        <f t="shared" si="7"/>
        <v>2676.4835454189069</v>
      </c>
      <c r="N22" s="4">
        <f>SUM(B22:M22)</f>
        <v>32117.802545026891</v>
      </c>
      <c r="O22" s="4">
        <f>N23*D34</f>
        <v>58757.03536762693</v>
      </c>
      <c r="P22" s="4">
        <f>O22-N22</f>
        <v>26639.232822600039</v>
      </c>
      <c r="Q22" s="82">
        <f>P22/N23</f>
        <v>7.6306911865442154E-2</v>
      </c>
    </row>
    <row r="23" spans="1:18" ht="15" thickBot="1">
      <c r="A23" s="3" t="s">
        <v>5</v>
      </c>
      <c r="B23" s="6">
        <f>SUM(B21:B22)</f>
        <v>29092.201666666668</v>
      </c>
      <c r="C23" s="6">
        <f t="shared" ref="C23:M23" si="8">SUM(C21:C22)</f>
        <v>29092.201666666668</v>
      </c>
      <c r="D23" s="6">
        <f t="shared" si="8"/>
        <v>29092.201666666668</v>
      </c>
      <c r="E23" s="6">
        <f t="shared" si="8"/>
        <v>29092.201666666668</v>
      </c>
      <c r="F23" s="6">
        <f t="shared" si="8"/>
        <v>29092.201666666668</v>
      </c>
      <c r="G23" s="6">
        <f t="shared" si="8"/>
        <v>29092.201666666668</v>
      </c>
      <c r="H23" s="6">
        <f t="shared" si="8"/>
        <v>29092.201666666668</v>
      </c>
      <c r="I23" s="6">
        <f t="shared" si="8"/>
        <v>29092.201666666668</v>
      </c>
      <c r="J23" s="6">
        <f t="shared" si="8"/>
        <v>29092.201666666668</v>
      </c>
      <c r="K23" s="6">
        <f t="shared" si="8"/>
        <v>29092.201666666668</v>
      </c>
      <c r="L23" s="6">
        <f t="shared" si="8"/>
        <v>29092.201666666668</v>
      </c>
      <c r="M23" s="6">
        <f t="shared" si="8"/>
        <v>29092.201666666668</v>
      </c>
      <c r="N23" s="6">
        <f t="shared" ref="N23" si="9">SUM(N21:N22)</f>
        <v>349106.4200000001</v>
      </c>
      <c r="O23" s="6">
        <f>SUM(O21:O22)</f>
        <v>349106.42000000004</v>
      </c>
      <c r="P23" s="6">
        <f>SUM(P21:P22)</f>
        <v>-7.2759576141834259E-11</v>
      </c>
    </row>
    <row r="24" spans="1:18" ht="15" thickTop="1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9">
        <v>0</v>
      </c>
    </row>
    <row r="25" spans="1:18">
      <c r="A25" s="3" t="s">
        <v>8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8">
      <c r="A26" s="3" t="s">
        <v>52</v>
      </c>
      <c r="B26" s="5">
        <f>B21-B16</f>
        <v>-7363.2548994507342</v>
      </c>
      <c r="C26" s="5">
        <f t="shared" ref="C26:M26" si="10">C21-C16</f>
        <v>-7363.2548994507342</v>
      </c>
      <c r="D26" s="5">
        <f t="shared" si="10"/>
        <v>-7363.2548994507342</v>
      </c>
      <c r="E26" s="5">
        <f t="shared" si="10"/>
        <v>-7363.2548994507342</v>
      </c>
      <c r="F26" s="5">
        <f t="shared" si="10"/>
        <v>-7363.2548994507342</v>
      </c>
      <c r="G26" s="5">
        <f t="shared" si="10"/>
        <v>-7363.2548994507342</v>
      </c>
      <c r="H26" s="5">
        <f t="shared" si="10"/>
        <v>-7363.2548994507342</v>
      </c>
      <c r="I26" s="5">
        <f t="shared" si="10"/>
        <v>0</v>
      </c>
      <c r="J26" s="5">
        <f t="shared" si="10"/>
        <v>0</v>
      </c>
      <c r="K26" s="5">
        <f t="shared" si="10"/>
        <v>0</v>
      </c>
      <c r="L26" s="5">
        <f t="shared" si="10"/>
        <v>0</v>
      </c>
      <c r="M26" s="5">
        <f t="shared" si="10"/>
        <v>0</v>
      </c>
      <c r="N26" s="5">
        <f>SUM(B26:M26)</f>
        <v>-51542.784296155151</v>
      </c>
      <c r="O26" s="39">
        <f>P21</f>
        <v>-26639.232822600112</v>
      </c>
      <c r="P26" s="39">
        <f>SUM(N26:O26)</f>
        <v>-78182.017118755262</v>
      </c>
      <c r="Q26" t="s">
        <v>55</v>
      </c>
      <c r="R26" s="46">
        <f ca="1">P26*M2</f>
        <v>-42733.603019164453</v>
      </c>
    </row>
    <row r="27" spans="1:18">
      <c r="A27" s="3" t="s">
        <v>4</v>
      </c>
      <c r="B27" s="4">
        <f>B22-B17</f>
        <v>-746.05510054926253</v>
      </c>
      <c r="C27" s="4">
        <f t="shared" ref="C27:M27" si="11">C22-C17</f>
        <v>-746.05510054926253</v>
      </c>
      <c r="D27" s="4">
        <f t="shared" si="11"/>
        <v>-746.05510054926253</v>
      </c>
      <c r="E27" s="4">
        <f t="shared" si="11"/>
        <v>-746.05510054926253</v>
      </c>
      <c r="F27" s="4">
        <f t="shared" si="11"/>
        <v>-746.05510054926253</v>
      </c>
      <c r="G27" s="4">
        <f t="shared" si="11"/>
        <v>-746.05510054926253</v>
      </c>
      <c r="H27" s="4">
        <f t="shared" si="11"/>
        <v>-746.05510054926253</v>
      </c>
      <c r="I27" s="4">
        <f t="shared" si="11"/>
        <v>0</v>
      </c>
      <c r="J27" s="4">
        <f t="shared" si="11"/>
        <v>0</v>
      </c>
      <c r="K27" s="4">
        <f t="shared" si="11"/>
        <v>0</v>
      </c>
      <c r="L27" s="4">
        <f t="shared" si="11"/>
        <v>0</v>
      </c>
      <c r="M27" s="4">
        <f t="shared" si="11"/>
        <v>0</v>
      </c>
      <c r="N27" s="4">
        <f>SUM(B27:M27)</f>
        <v>-5222.3857038448377</v>
      </c>
      <c r="O27" s="40">
        <f>P22</f>
        <v>26639.232822600039</v>
      </c>
      <c r="P27" s="39">
        <f>SUM(N27:O27)</f>
        <v>21416.847118755202</v>
      </c>
    </row>
    <row r="28" spans="1:18" ht="15" thickBot="1">
      <c r="A28" s="3" t="s">
        <v>5</v>
      </c>
      <c r="B28" s="6">
        <f t="shared" ref="B28" si="12">SUM(B26:B27)</f>
        <v>-8109.3099999999968</v>
      </c>
      <c r="C28" s="6">
        <f t="shared" ref="C28" si="13">SUM(C26:C27)</f>
        <v>-8109.3099999999968</v>
      </c>
      <c r="D28" s="6">
        <f t="shared" ref="D28" si="14">SUM(D26:D27)</f>
        <v>-8109.3099999999968</v>
      </c>
      <c r="E28" s="6">
        <f t="shared" ref="E28" si="15">SUM(E26:E27)</f>
        <v>-8109.3099999999968</v>
      </c>
      <c r="F28" s="6">
        <f t="shared" ref="F28" si="16">SUM(F26:F27)</f>
        <v>-8109.3099999999968</v>
      </c>
      <c r="G28" s="6">
        <f t="shared" ref="G28" si="17">SUM(G26:G27)</f>
        <v>-8109.3099999999968</v>
      </c>
      <c r="H28" s="6">
        <f t="shared" ref="H28" si="18">SUM(H26:H27)</f>
        <v>-8109.3099999999968</v>
      </c>
      <c r="I28" s="6">
        <f t="shared" ref="I28" si="19">SUM(I26:I27)</f>
        <v>0</v>
      </c>
      <c r="J28" s="6">
        <f t="shared" ref="J28" si="20">SUM(J26:J27)</f>
        <v>0</v>
      </c>
      <c r="K28" s="6">
        <f t="shared" ref="K28" si="21">SUM(K26:K27)</f>
        <v>0</v>
      </c>
      <c r="L28" s="6">
        <f t="shared" ref="L28" si="22">SUM(L26:L27)</f>
        <v>0</v>
      </c>
      <c r="M28" s="6">
        <f t="shared" ref="M28" si="23">SUM(M26:M27)</f>
        <v>0</v>
      </c>
      <c r="N28" s="6">
        <f t="shared" ref="N28:P28" si="24">SUM(N26:N27)</f>
        <v>-56765.169999999991</v>
      </c>
      <c r="O28" s="6">
        <f t="shared" si="24"/>
        <v>-7.2759576141834259E-11</v>
      </c>
      <c r="P28" s="6">
        <f t="shared" si="24"/>
        <v>-56765.170000000056</v>
      </c>
    </row>
    <row r="29" spans="1:18" ht="15" thickTop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44" t="s">
        <v>44</v>
      </c>
      <c r="O29" s="44" t="s">
        <v>44</v>
      </c>
      <c r="P29" s="44" t="s">
        <v>44</v>
      </c>
    </row>
    <row r="30" spans="1:18">
      <c r="N30" s="10" t="s">
        <v>41</v>
      </c>
      <c r="O30" s="10" t="s">
        <v>41</v>
      </c>
      <c r="P30" s="10" t="s">
        <v>41</v>
      </c>
    </row>
    <row r="31" spans="1:18">
      <c r="B31" s="36" t="s">
        <v>32</v>
      </c>
      <c r="C31" s="36" t="s">
        <v>34</v>
      </c>
      <c r="D31" s="36" t="s">
        <v>36</v>
      </c>
      <c r="E31" s="36" t="s">
        <v>38</v>
      </c>
      <c r="N31" s="41" t="s">
        <v>7</v>
      </c>
      <c r="O31" s="89" t="s">
        <v>7</v>
      </c>
      <c r="P31" s="41" t="s">
        <v>12</v>
      </c>
    </row>
    <row r="32" spans="1:18" ht="20.25" customHeight="1">
      <c r="B32" s="11" t="s">
        <v>33</v>
      </c>
      <c r="C32" s="11" t="s">
        <v>35</v>
      </c>
      <c r="D32" s="11" t="s">
        <v>37</v>
      </c>
      <c r="E32" s="11" t="s">
        <v>9</v>
      </c>
      <c r="F32" s="97" t="s">
        <v>7</v>
      </c>
      <c r="N32" s="42" t="s">
        <v>45</v>
      </c>
      <c r="O32" s="90" t="s">
        <v>43</v>
      </c>
      <c r="P32" s="42" t="s">
        <v>7</v>
      </c>
    </row>
    <row r="33" spans="1:16">
      <c r="A33" t="s">
        <v>10</v>
      </c>
      <c r="B33" s="37">
        <f>'CE Allocation'!F6</f>
        <v>0.96829913593783923</v>
      </c>
      <c r="C33" s="37">
        <f>'Utility-Non-utility'!P8</f>
        <v>0.69508697212842352</v>
      </c>
      <c r="D33" s="37">
        <f>AVERAGE(B33:C33)</f>
        <v>0.83169305403313132</v>
      </c>
      <c r="E33" s="37">
        <f>N21/N23</f>
        <v>0.90799996589857368</v>
      </c>
      <c r="F33" s="24">
        <f>D33-E33</f>
        <v>-7.6306911865442362E-2</v>
      </c>
      <c r="N33" s="43" t="s">
        <v>46</v>
      </c>
      <c r="O33" s="92" t="s">
        <v>9</v>
      </c>
      <c r="P33" s="43"/>
    </row>
    <row r="34" spans="1:16">
      <c r="A34" t="s">
        <v>11</v>
      </c>
      <c r="B34" s="37">
        <f>'CE Allocation'!G6</f>
        <v>3.1700864062160723E-2</v>
      </c>
      <c r="C34" s="37">
        <f>SUM('Utility-Non-utility'!P10:P17)</f>
        <v>0.30491302787157637</v>
      </c>
      <c r="D34" s="37">
        <f>AVERAGE(B34:C34)</f>
        <v>0.16830694596686854</v>
      </c>
      <c r="E34" s="37">
        <f>N22/N23</f>
        <v>9.2000034101426389E-2</v>
      </c>
      <c r="F34" s="24">
        <f>D34-E34</f>
        <v>7.6306911865442154E-2</v>
      </c>
    </row>
    <row r="35" spans="1:16" ht="15" thickBot="1">
      <c r="A35" t="s">
        <v>12</v>
      </c>
      <c r="B35" s="38">
        <f>SUM(B33:B34)</f>
        <v>1</v>
      </c>
      <c r="C35" s="38">
        <f>SUM(C33:C34)</f>
        <v>0.99999999999999989</v>
      </c>
      <c r="D35" s="38">
        <f>SUM(D33:D34)</f>
        <v>0.99999999999999989</v>
      </c>
      <c r="E35" s="38">
        <f>SUM(E33:E34)</f>
        <v>1</v>
      </c>
      <c r="F35" s="38">
        <f>SUM(F33:F34)</f>
        <v>-2.0816681711721685E-16</v>
      </c>
    </row>
    <row r="36" spans="1:16" ht="15" thickTop="1"/>
  </sheetData>
  <printOptions horizontalCentered="1"/>
  <pageMargins left="0.45" right="0.45" top="0.75" bottom="0.75" header="0.3" footer="0.3"/>
  <pageSetup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6"/>
  <sheetViews>
    <sheetView topLeftCell="C1" workbookViewId="0">
      <selection activeCell="G13" sqref="G13"/>
    </sheetView>
  </sheetViews>
  <sheetFormatPr defaultRowHeight="14.4" outlineLevelCol="1"/>
  <cols>
    <col min="1" max="2" width="9.109375" hidden="1" customWidth="1" outlineLevel="1"/>
    <col min="3" max="3" width="15.88671875" bestFit="1" customWidth="1" collapsed="1"/>
    <col min="4" max="8" width="14.33203125" bestFit="1" customWidth="1"/>
    <col min="9" max="10" width="11.33203125" bestFit="1" customWidth="1"/>
    <col min="11" max="11" width="12.109375" bestFit="1" customWidth="1"/>
    <col min="12" max="12" width="10.109375" bestFit="1" customWidth="1"/>
    <col min="13" max="13" width="10" bestFit="1" customWidth="1"/>
    <col min="14" max="14" width="12.109375" bestFit="1" customWidth="1"/>
  </cols>
  <sheetData>
    <row r="1" spans="1:8">
      <c r="C1" t="s">
        <v>70</v>
      </c>
    </row>
    <row r="3" spans="1:8">
      <c r="F3" s="10" t="s">
        <v>71</v>
      </c>
    </row>
    <row r="4" spans="1:8">
      <c r="D4" s="10" t="s">
        <v>72</v>
      </c>
      <c r="E4" s="10" t="s">
        <v>73</v>
      </c>
      <c r="F4" s="10" t="s">
        <v>74</v>
      </c>
      <c r="G4" s="10" t="s">
        <v>26</v>
      </c>
      <c r="H4" s="10" t="s">
        <v>75</v>
      </c>
    </row>
    <row r="5" spans="1:8">
      <c r="C5" t="s">
        <v>76</v>
      </c>
      <c r="D5" s="93">
        <v>8406590.6400000025</v>
      </c>
      <c r="E5" s="93">
        <v>16884033.950000007</v>
      </c>
      <c r="F5" s="93">
        <f>SUM(D5:E5)</f>
        <v>25290624.590000011</v>
      </c>
      <c r="G5" s="93">
        <v>827982.40999999992</v>
      </c>
      <c r="H5" s="93">
        <f>F5+G5</f>
        <v>26118607.000000011</v>
      </c>
    </row>
    <row r="6" spans="1:8">
      <c r="C6" t="s">
        <v>16</v>
      </c>
      <c r="D6" s="8">
        <f>D5/$H$5</f>
        <v>0.32186213606261616</v>
      </c>
      <c r="E6" s="8">
        <f>E5/$H$5</f>
        <v>0.64643699987522307</v>
      </c>
      <c r="F6" s="8">
        <f>SUM(D6:E6)</f>
        <v>0.96829913593783923</v>
      </c>
      <c r="G6" s="8">
        <f>G5/$H$5</f>
        <v>3.1700864062160723E-2</v>
      </c>
      <c r="H6" s="8">
        <f>H5/$H$5</f>
        <v>1</v>
      </c>
    </row>
    <row r="9" spans="1:8">
      <c r="A9" s="94"/>
      <c r="B9" s="95"/>
    </row>
    <row r="10" spans="1:8">
      <c r="A10" s="96" t="s">
        <v>77</v>
      </c>
      <c r="B10" s="96" t="s">
        <v>77</v>
      </c>
    </row>
    <row r="11" spans="1:8">
      <c r="A11" s="96" t="s">
        <v>78</v>
      </c>
      <c r="B11" s="96" t="s">
        <v>77</v>
      </c>
    </row>
    <row r="12" spans="1:8">
      <c r="A12" s="94" t="s">
        <v>79</v>
      </c>
      <c r="B12" s="95" t="s">
        <v>80</v>
      </c>
    </row>
    <row r="13" spans="1:8">
      <c r="A13" s="94" t="s">
        <v>77</v>
      </c>
      <c r="B13" s="95" t="s">
        <v>77</v>
      </c>
    </row>
    <row r="14" spans="1:8">
      <c r="A14" s="94" t="s">
        <v>77</v>
      </c>
      <c r="B14" s="95" t="s">
        <v>77</v>
      </c>
    </row>
    <row r="15" spans="1:8">
      <c r="A15" s="94" t="s">
        <v>77</v>
      </c>
      <c r="B15" s="95" t="s">
        <v>77</v>
      </c>
    </row>
    <row r="16" spans="1:8">
      <c r="A16" s="94" t="s">
        <v>77</v>
      </c>
      <c r="B16" s="95" t="s">
        <v>77</v>
      </c>
    </row>
    <row r="17" spans="1:2">
      <c r="A17" s="94" t="s">
        <v>77</v>
      </c>
      <c r="B17" s="95" t="s">
        <v>77</v>
      </c>
    </row>
    <row r="18" spans="1:2">
      <c r="A18" s="94" t="s">
        <v>77</v>
      </c>
      <c r="B18" s="95" t="s">
        <v>77</v>
      </c>
    </row>
    <row r="19" spans="1:2">
      <c r="A19" s="94" t="s">
        <v>77</v>
      </c>
      <c r="B19" s="95" t="s">
        <v>77</v>
      </c>
    </row>
    <row r="20" spans="1:2">
      <c r="A20" s="94" t="s">
        <v>77</v>
      </c>
      <c r="B20" s="95" t="s">
        <v>77</v>
      </c>
    </row>
    <row r="21" spans="1:2">
      <c r="A21" s="94" t="s">
        <v>77</v>
      </c>
      <c r="B21" s="95" t="s">
        <v>77</v>
      </c>
    </row>
    <row r="22" spans="1:2">
      <c r="A22" s="94" t="s">
        <v>77</v>
      </c>
      <c r="B22" s="95" t="s">
        <v>77</v>
      </c>
    </row>
    <row r="23" spans="1:2">
      <c r="A23" s="94" t="s">
        <v>77</v>
      </c>
      <c r="B23" s="95" t="s">
        <v>77</v>
      </c>
    </row>
    <row r="24" spans="1:2">
      <c r="A24" s="94" t="s">
        <v>77</v>
      </c>
      <c r="B24" s="95" t="s">
        <v>77</v>
      </c>
    </row>
    <row r="25" spans="1:2">
      <c r="A25" s="94" t="s">
        <v>77</v>
      </c>
      <c r="B25" s="95" t="s">
        <v>77</v>
      </c>
    </row>
    <row r="26" spans="1:2">
      <c r="A26" s="94" t="s">
        <v>77</v>
      </c>
      <c r="B26" s="95" t="s">
        <v>77</v>
      </c>
    </row>
    <row r="27" spans="1:2">
      <c r="A27" s="94" t="s">
        <v>77</v>
      </c>
      <c r="B27" s="95" t="s">
        <v>77</v>
      </c>
    </row>
    <row r="28" spans="1:2">
      <c r="A28" s="94" t="s">
        <v>77</v>
      </c>
      <c r="B28" s="95" t="s">
        <v>77</v>
      </c>
    </row>
    <row r="29" spans="1:2">
      <c r="A29" s="94" t="s">
        <v>77</v>
      </c>
      <c r="B29" s="95" t="s">
        <v>77</v>
      </c>
    </row>
    <row r="30" spans="1:2">
      <c r="A30" s="94" t="s">
        <v>77</v>
      </c>
      <c r="B30" s="95" t="s">
        <v>77</v>
      </c>
    </row>
    <row r="31" spans="1:2">
      <c r="A31" s="94" t="s">
        <v>77</v>
      </c>
      <c r="B31" s="95" t="s">
        <v>77</v>
      </c>
    </row>
    <row r="32" spans="1:2">
      <c r="A32" s="94" t="s">
        <v>77</v>
      </c>
      <c r="B32" s="95" t="s">
        <v>77</v>
      </c>
    </row>
    <row r="33" spans="1:2">
      <c r="A33" s="94" t="s">
        <v>77</v>
      </c>
      <c r="B33" s="95" t="s">
        <v>77</v>
      </c>
    </row>
    <row r="34" spans="1:2">
      <c r="A34" s="94" t="s">
        <v>77</v>
      </c>
      <c r="B34" s="95" t="s">
        <v>77</v>
      </c>
    </row>
    <row r="35" spans="1:2">
      <c r="A35" s="94" t="s">
        <v>77</v>
      </c>
      <c r="B35" s="95" t="s">
        <v>77</v>
      </c>
    </row>
    <row r="36" spans="1:2">
      <c r="A36" s="94" t="s">
        <v>77</v>
      </c>
      <c r="B36" s="95" t="s">
        <v>77</v>
      </c>
    </row>
    <row r="37" spans="1:2">
      <c r="A37" s="94" t="s">
        <v>77</v>
      </c>
      <c r="B37" s="95" t="s">
        <v>77</v>
      </c>
    </row>
    <row r="38" spans="1:2">
      <c r="A38" s="94" t="s">
        <v>77</v>
      </c>
      <c r="B38" s="95" t="s">
        <v>77</v>
      </c>
    </row>
    <row r="39" spans="1:2">
      <c r="A39" s="94" t="s">
        <v>77</v>
      </c>
      <c r="B39" s="95" t="s">
        <v>77</v>
      </c>
    </row>
    <row r="40" spans="1:2">
      <c r="A40" s="94" t="s">
        <v>77</v>
      </c>
      <c r="B40" s="95" t="s">
        <v>77</v>
      </c>
    </row>
    <row r="41" spans="1:2">
      <c r="A41" s="94" t="s">
        <v>77</v>
      </c>
      <c r="B41" s="95" t="s">
        <v>77</v>
      </c>
    </row>
    <row r="42" spans="1:2">
      <c r="A42" s="94" t="s">
        <v>77</v>
      </c>
      <c r="B42" s="95" t="s">
        <v>77</v>
      </c>
    </row>
    <row r="43" spans="1:2">
      <c r="A43" s="94" t="s">
        <v>77</v>
      </c>
      <c r="B43" s="95" t="s">
        <v>77</v>
      </c>
    </row>
    <row r="44" spans="1:2">
      <c r="A44" s="94" t="s">
        <v>77</v>
      </c>
      <c r="B44" s="95" t="s">
        <v>77</v>
      </c>
    </row>
    <row r="45" spans="1:2">
      <c r="A45" s="94" t="s">
        <v>77</v>
      </c>
      <c r="B45" s="95" t="s">
        <v>77</v>
      </c>
    </row>
    <row r="46" spans="1:2">
      <c r="A46" s="94" t="s">
        <v>77</v>
      </c>
      <c r="B46" s="95" t="s">
        <v>77</v>
      </c>
    </row>
    <row r="47" spans="1:2">
      <c r="A47" s="94" t="s">
        <v>77</v>
      </c>
      <c r="B47" s="95" t="s">
        <v>77</v>
      </c>
    </row>
    <row r="48" spans="1:2">
      <c r="A48" s="94" t="s">
        <v>77</v>
      </c>
      <c r="B48" s="95" t="s">
        <v>77</v>
      </c>
    </row>
    <row r="49" spans="1:2">
      <c r="A49" s="94" t="s">
        <v>77</v>
      </c>
      <c r="B49" s="95" t="s">
        <v>77</v>
      </c>
    </row>
    <row r="50" spans="1:2">
      <c r="A50" s="94" t="s">
        <v>77</v>
      </c>
      <c r="B50" s="95" t="s">
        <v>77</v>
      </c>
    </row>
    <row r="51" spans="1:2">
      <c r="A51" s="94" t="s">
        <v>77</v>
      </c>
      <c r="B51" s="95" t="s">
        <v>77</v>
      </c>
    </row>
    <row r="52" spans="1:2">
      <c r="A52" s="94" t="s">
        <v>77</v>
      </c>
      <c r="B52" s="95" t="s">
        <v>77</v>
      </c>
    </row>
    <row r="53" spans="1:2">
      <c r="A53" s="94" t="s">
        <v>77</v>
      </c>
      <c r="B53" s="95" t="s">
        <v>77</v>
      </c>
    </row>
    <row r="54" spans="1:2">
      <c r="A54" s="94" t="s">
        <v>77</v>
      </c>
      <c r="B54" s="95" t="s">
        <v>77</v>
      </c>
    </row>
    <row r="55" spans="1:2">
      <c r="A55" s="94" t="s">
        <v>77</v>
      </c>
      <c r="B55" s="95" t="s">
        <v>77</v>
      </c>
    </row>
    <row r="56" spans="1:2">
      <c r="A56" s="94" t="s">
        <v>77</v>
      </c>
      <c r="B56" s="95" t="s">
        <v>77</v>
      </c>
    </row>
    <row r="57" spans="1:2">
      <c r="A57" s="94" t="s">
        <v>77</v>
      </c>
      <c r="B57" s="95" t="s">
        <v>77</v>
      </c>
    </row>
    <row r="58" spans="1:2">
      <c r="A58" s="94" t="s">
        <v>77</v>
      </c>
      <c r="B58" s="95" t="s">
        <v>77</v>
      </c>
    </row>
    <row r="59" spans="1:2">
      <c r="A59" s="94" t="s">
        <v>77</v>
      </c>
      <c r="B59" s="95" t="s">
        <v>77</v>
      </c>
    </row>
    <row r="60" spans="1:2">
      <c r="A60" s="94" t="s">
        <v>77</v>
      </c>
      <c r="B60" s="95" t="s">
        <v>77</v>
      </c>
    </row>
    <row r="61" spans="1:2">
      <c r="A61" s="94" t="s">
        <v>77</v>
      </c>
      <c r="B61" s="95" t="s">
        <v>77</v>
      </c>
    </row>
    <row r="62" spans="1:2">
      <c r="A62" s="94" t="s">
        <v>77</v>
      </c>
      <c r="B62" s="95" t="s">
        <v>77</v>
      </c>
    </row>
    <row r="63" spans="1:2">
      <c r="A63" s="94" t="s">
        <v>77</v>
      </c>
      <c r="B63" s="95" t="s">
        <v>77</v>
      </c>
    </row>
    <row r="64" spans="1:2">
      <c r="A64" s="94" t="s">
        <v>77</v>
      </c>
      <c r="B64" s="95" t="s">
        <v>77</v>
      </c>
    </row>
    <row r="65" spans="1:2">
      <c r="A65" s="94" t="s">
        <v>77</v>
      </c>
      <c r="B65" s="95" t="s">
        <v>77</v>
      </c>
    </row>
    <row r="66" spans="1:2">
      <c r="A66" s="94" t="s">
        <v>77</v>
      </c>
      <c r="B66" s="95" t="s">
        <v>77</v>
      </c>
    </row>
    <row r="67" spans="1:2">
      <c r="A67" s="94" t="s">
        <v>77</v>
      </c>
      <c r="B67" s="95" t="s">
        <v>77</v>
      </c>
    </row>
    <row r="68" spans="1:2">
      <c r="A68" s="94" t="s">
        <v>77</v>
      </c>
      <c r="B68" s="95" t="s">
        <v>77</v>
      </c>
    </row>
    <row r="69" spans="1:2">
      <c r="A69" s="94" t="s">
        <v>77</v>
      </c>
      <c r="B69" s="95" t="s">
        <v>77</v>
      </c>
    </row>
    <row r="70" spans="1:2">
      <c r="A70" s="94" t="s">
        <v>77</v>
      </c>
      <c r="B70" s="95" t="s">
        <v>77</v>
      </c>
    </row>
    <row r="71" spans="1:2">
      <c r="A71" s="94" t="s">
        <v>77</v>
      </c>
      <c r="B71" s="95" t="s">
        <v>77</v>
      </c>
    </row>
    <row r="72" spans="1:2">
      <c r="A72" s="94" t="s">
        <v>77</v>
      </c>
      <c r="B72" s="95" t="s">
        <v>77</v>
      </c>
    </row>
    <row r="73" spans="1:2">
      <c r="A73" s="94" t="s">
        <v>77</v>
      </c>
      <c r="B73" s="95" t="s">
        <v>77</v>
      </c>
    </row>
    <row r="74" spans="1:2">
      <c r="A74" s="94" t="s">
        <v>77</v>
      </c>
      <c r="B74" s="95" t="s">
        <v>77</v>
      </c>
    </row>
    <row r="75" spans="1:2">
      <c r="A75" s="94" t="s">
        <v>77</v>
      </c>
      <c r="B75" s="95" t="s">
        <v>77</v>
      </c>
    </row>
    <row r="76" spans="1:2">
      <c r="A76" s="94" t="s">
        <v>77</v>
      </c>
      <c r="B76" s="95" t="s">
        <v>77</v>
      </c>
    </row>
    <row r="77" spans="1:2">
      <c r="A77" s="94" t="s">
        <v>77</v>
      </c>
      <c r="B77" s="95" t="s">
        <v>77</v>
      </c>
    </row>
    <row r="78" spans="1:2">
      <c r="A78" s="94" t="s">
        <v>77</v>
      </c>
      <c r="B78" s="95" t="s">
        <v>77</v>
      </c>
    </row>
    <row r="79" spans="1:2">
      <c r="A79" s="94" t="s">
        <v>77</v>
      </c>
      <c r="B79" s="95" t="s">
        <v>77</v>
      </c>
    </row>
    <row r="80" spans="1:2">
      <c r="A80" s="94" t="s">
        <v>77</v>
      </c>
      <c r="B80" s="95" t="s">
        <v>77</v>
      </c>
    </row>
    <row r="81" spans="1:2">
      <c r="A81" s="94" t="s">
        <v>77</v>
      </c>
      <c r="B81" s="95" t="s">
        <v>77</v>
      </c>
    </row>
    <row r="82" spans="1:2">
      <c r="A82" s="94" t="s">
        <v>77</v>
      </c>
      <c r="B82" s="95" t="s">
        <v>77</v>
      </c>
    </row>
    <row r="83" spans="1:2">
      <c r="A83" s="94" t="s">
        <v>77</v>
      </c>
      <c r="B83" s="95" t="s">
        <v>77</v>
      </c>
    </row>
    <row r="84" spans="1:2">
      <c r="A84" s="94" t="s">
        <v>77</v>
      </c>
      <c r="B84" s="95" t="s">
        <v>77</v>
      </c>
    </row>
    <row r="85" spans="1:2">
      <c r="A85" s="94" t="s">
        <v>77</v>
      </c>
      <c r="B85" s="95" t="s">
        <v>77</v>
      </c>
    </row>
    <row r="86" spans="1:2">
      <c r="A86" s="94" t="s">
        <v>77</v>
      </c>
      <c r="B86" s="95" t="s">
        <v>77</v>
      </c>
    </row>
    <row r="87" spans="1:2">
      <c r="A87" s="94" t="s">
        <v>77</v>
      </c>
      <c r="B87" s="95" t="s">
        <v>77</v>
      </c>
    </row>
    <row r="88" spans="1:2">
      <c r="A88" s="94" t="s">
        <v>77</v>
      </c>
      <c r="B88" s="95" t="s">
        <v>77</v>
      </c>
    </row>
    <row r="89" spans="1:2">
      <c r="A89" s="94" t="s">
        <v>77</v>
      </c>
      <c r="B89" s="95" t="s">
        <v>77</v>
      </c>
    </row>
    <row r="90" spans="1:2">
      <c r="A90" s="94" t="s">
        <v>77</v>
      </c>
      <c r="B90" s="95" t="s">
        <v>77</v>
      </c>
    </row>
    <row r="91" spans="1:2">
      <c r="A91" s="94" t="s">
        <v>77</v>
      </c>
      <c r="B91" s="95" t="s">
        <v>77</v>
      </c>
    </row>
    <row r="92" spans="1:2">
      <c r="A92" s="94" t="s">
        <v>77</v>
      </c>
      <c r="B92" s="95" t="s">
        <v>77</v>
      </c>
    </row>
    <row r="93" spans="1:2">
      <c r="A93" s="94" t="s">
        <v>77</v>
      </c>
      <c r="B93" s="95" t="s">
        <v>77</v>
      </c>
    </row>
    <row r="94" spans="1:2">
      <c r="A94" s="94" t="s">
        <v>77</v>
      </c>
      <c r="B94" s="95" t="s">
        <v>77</v>
      </c>
    </row>
    <row r="95" spans="1:2">
      <c r="A95" s="94" t="s">
        <v>77</v>
      </c>
      <c r="B95" s="95" t="s">
        <v>77</v>
      </c>
    </row>
    <row r="96" spans="1:2">
      <c r="A96" s="94" t="s">
        <v>77</v>
      </c>
      <c r="B96" s="95" t="s">
        <v>77</v>
      </c>
    </row>
    <row r="97" spans="1:2">
      <c r="A97" s="94" t="s">
        <v>77</v>
      </c>
      <c r="B97" s="95" t="s">
        <v>77</v>
      </c>
    </row>
    <row r="98" spans="1:2">
      <c r="A98" s="94" t="s">
        <v>77</v>
      </c>
      <c r="B98" s="95" t="s">
        <v>77</v>
      </c>
    </row>
    <row r="99" spans="1:2">
      <c r="A99" s="94" t="s">
        <v>77</v>
      </c>
      <c r="B99" s="95" t="s">
        <v>77</v>
      </c>
    </row>
    <row r="100" spans="1:2">
      <c r="A100" s="94" t="s">
        <v>77</v>
      </c>
      <c r="B100" s="95" t="s">
        <v>77</v>
      </c>
    </row>
    <row r="101" spans="1:2">
      <c r="A101" s="94" t="s">
        <v>77</v>
      </c>
      <c r="B101" s="95" t="s">
        <v>77</v>
      </c>
    </row>
    <row r="102" spans="1:2">
      <c r="A102" s="94" t="s">
        <v>77</v>
      </c>
      <c r="B102" s="95" t="s">
        <v>77</v>
      </c>
    </row>
    <row r="103" spans="1:2">
      <c r="A103" s="94" t="s">
        <v>77</v>
      </c>
      <c r="B103" s="95" t="s">
        <v>77</v>
      </c>
    </row>
    <row r="104" spans="1:2">
      <c r="A104" s="94" t="s">
        <v>77</v>
      </c>
      <c r="B104" s="95" t="s">
        <v>77</v>
      </c>
    </row>
    <row r="105" spans="1:2">
      <c r="A105" s="94" t="s">
        <v>77</v>
      </c>
      <c r="B105" s="95" t="s">
        <v>77</v>
      </c>
    </row>
    <row r="106" spans="1:2">
      <c r="A106" s="94" t="s">
        <v>77</v>
      </c>
      <c r="B106" s="95" t="s">
        <v>77</v>
      </c>
    </row>
    <row r="107" spans="1:2">
      <c r="A107" s="94" t="s">
        <v>77</v>
      </c>
      <c r="B107" s="95" t="s">
        <v>77</v>
      </c>
    </row>
    <row r="108" spans="1:2">
      <c r="A108" s="94" t="s">
        <v>77</v>
      </c>
      <c r="B108" s="95" t="s">
        <v>77</v>
      </c>
    </row>
    <row r="109" spans="1:2">
      <c r="A109" s="94" t="s">
        <v>77</v>
      </c>
      <c r="B109" s="95" t="s">
        <v>77</v>
      </c>
    </row>
    <row r="110" spans="1:2">
      <c r="A110" s="94" t="s">
        <v>77</v>
      </c>
      <c r="B110" s="95" t="s">
        <v>77</v>
      </c>
    </row>
    <row r="111" spans="1:2">
      <c r="A111" s="94" t="s">
        <v>77</v>
      </c>
      <c r="B111" s="95" t="s">
        <v>77</v>
      </c>
    </row>
    <row r="112" spans="1:2">
      <c r="A112" s="94" t="s">
        <v>77</v>
      </c>
      <c r="B112" s="95" t="s">
        <v>77</v>
      </c>
    </row>
    <row r="113" spans="1:2">
      <c r="A113" s="94" t="s">
        <v>77</v>
      </c>
      <c r="B113" s="95" t="s">
        <v>77</v>
      </c>
    </row>
    <row r="114" spans="1:2">
      <c r="A114" s="94" t="s">
        <v>77</v>
      </c>
      <c r="B114" s="95" t="s">
        <v>77</v>
      </c>
    </row>
    <row r="115" spans="1:2">
      <c r="A115" s="94" t="s">
        <v>77</v>
      </c>
      <c r="B115" s="95" t="s">
        <v>77</v>
      </c>
    </row>
    <row r="116" spans="1:2">
      <c r="A116" s="94" t="s">
        <v>77</v>
      </c>
      <c r="B116" s="95" t="s">
        <v>77</v>
      </c>
    </row>
    <row r="117" spans="1:2">
      <c r="A117" s="94" t="s">
        <v>77</v>
      </c>
      <c r="B117" s="95" t="s">
        <v>77</v>
      </c>
    </row>
    <row r="118" spans="1:2">
      <c r="A118" s="94" t="s">
        <v>77</v>
      </c>
      <c r="B118" s="95" t="s">
        <v>77</v>
      </c>
    </row>
    <row r="119" spans="1:2">
      <c r="A119" s="94" t="s">
        <v>77</v>
      </c>
      <c r="B119" s="95" t="s">
        <v>77</v>
      </c>
    </row>
    <row r="120" spans="1:2">
      <c r="A120" s="94" t="s">
        <v>77</v>
      </c>
      <c r="B120" s="95" t="s">
        <v>77</v>
      </c>
    </row>
    <row r="121" spans="1:2">
      <c r="A121" s="94" t="s">
        <v>77</v>
      </c>
      <c r="B121" s="95" t="s">
        <v>77</v>
      </c>
    </row>
    <row r="122" spans="1:2">
      <c r="A122" s="94" t="s">
        <v>77</v>
      </c>
      <c r="B122" s="95" t="s">
        <v>77</v>
      </c>
    </row>
    <row r="123" spans="1:2">
      <c r="A123" s="94" t="s">
        <v>77</v>
      </c>
      <c r="B123" s="95" t="s">
        <v>77</v>
      </c>
    </row>
    <row r="124" spans="1:2">
      <c r="A124" s="94" t="s">
        <v>77</v>
      </c>
      <c r="B124" s="95" t="s">
        <v>77</v>
      </c>
    </row>
    <row r="125" spans="1:2">
      <c r="A125" s="94" t="s">
        <v>77</v>
      </c>
      <c r="B125" s="95" t="s">
        <v>77</v>
      </c>
    </row>
    <row r="126" spans="1:2">
      <c r="A126" s="94" t="s">
        <v>77</v>
      </c>
      <c r="B126" s="95" t="s">
        <v>77</v>
      </c>
    </row>
    <row r="127" spans="1:2">
      <c r="A127" s="94" t="s">
        <v>77</v>
      </c>
      <c r="B127" s="95" t="s">
        <v>77</v>
      </c>
    </row>
    <row r="128" spans="1:2">
      <c r="A128" s="94" t="s">
        <v>77</v>
      </c>
      <c r="B128" s="95" t="s">
        <v>77</v>
      </c>
    </row>
    <row r="129" spans="1:2">
      <c r="A129" s="94" t="s">
        <v>77</v>
      </c>
      <c r="B129" s="95" t="s">
        <v>77</v>
      </c>
    </row>
    <row r="130" spans="1:2">
      <c r="A130" s="94" t="s">
        <v>77</v>
      </c>
      <c r="B130" s="95" t="s">
        <v>77</v>
      </c>
    </row>
    <row r="131" spans="1:2">
      <c r="A131" s="94" t="s">
        <v>77</v>
      </c>
      <c r="B131" s="95" t="s">
        <v>77</v>
      </c>
    </row>
    <row r="132" spans="1:2">
      <c r="A132" s="94" t="s">
        <v>77</v>
      </c>
      <c r="B132" s="95" t="s">
        <v>77</v>
      </c>
    </row>
    <row r="133" spans="1:2">
      <c r="A133" s="94" t="s">
        <v>77</v>
      </c>
      <c r="B133" s="95" t="s">
        <v>77</v>
      </c>
    </row>
    <row r="134" spans="1:2">
      <c r="A134" s="94" t="s">
        <v>77</v>
      </c>
      <c r="B134" s="95" t="s">
        <v>77</v>
      </c>
    </row>
    <row r="135" spans="1:2">
      <c r="A135" s="94" t="s">
        <v>77</v>
      </c>
      <c r="B135" s="95" t="s">
        <v>77</v>
      </c>
    </row>
    <row r="136" spans="1:2">
      <c r="A136" s="94" t="s">
        <v>77</v>
      </c>
      <c r="B136" s="95" t="s">
        <v>77</v>
      </c>
    </row>
    <row r="137" spans="1:2">
      <c r="A137" s="94" t="s">
        <v>77</v>
      </c>
      <c r="B137" s="95" t="s">
        <v>77</v>
      </c>
    </row>
    <row r="138" spans="1:2">
      <c r="A138" s="94" t="s">
        <v>77</v>
      </c>
      <c r="B138" s="95" t="s">
        <v>77</v>
      </c>
    </row>
    <row r="139" spans="1:2">
      <c r="A139" s="94" t="s">
        <v>77</v>
      </c>
      <c r="B139" s="95" t="s">
        <v>77</v>
      </c>
    </row>
    <row r="140" spans="1:2">
      <c r="A140" s="94" t="s">
        <v>77</v>
      </c>
      <c r="B140" s="95" t="s">
        <v>77</v>
      </c>
    </row>
    <row r="141" spans="1:2">
      <c r="A141" s="94" t="s">
        <v>77</v>
      </c>
      <c r="B141" s="95" t="s">
        <v>77</v>
      </c>
    </row>
    <row r="142" spans="1:2">
      <c r="A142" s="94" t="s">
        <v>77</v>
      </c>
      <c r="B142" s="95" t="s">
        <v>77</v>
      </c>
    </row>
    <row r="143" spans="1:2">
      <c r="A143" s="94" t="s">
        <v>77</v>
      </c>
      <c r="B143" s="95" t="s">
        <v>77</v>
      </c>
    </row>
    <row r="144" spans="1:2">
      <c r="A144" s="94" t="s">
        <v>77</v>
      </c>
      <c r="B144" s="95" t="s">
        <v>77</v>
      </c>
    </row>
    <row r="145" spans="1:2">
      <c r="A145" s="94" t="s">
        <v>77</v>
      </c>
      <c r="B145" s="95" t="s">
        <v>77</v>
      </c>
    </row>
    <row r="146" spans="1:2">
      <c r="A146" s="94" t="s">
        <v>77</v>
      </c>
      <c r="B146" s="95" t="s">
        <v>77</v>
      </c>
    </row>
    <row r="147" spans="1:2">
      <c r="A147" s="94" t="s">
        <v>77</v>
      </c>
      <c r="B147" s="95" t="s">
        <v>77</v>
      </c>
    </row>
    <row r="148" spans="1:2">
      <c r="A148" s="94" t="s">
        <v>77</v>
      </c>
      <c r="B148" s="95" t="s">
        <v>77</v>
      </c>
    </row>
    <row r="149" spans="1:2">
      <c r="A149" s="94" t="s">
        <v>77</v>
      </c>
      <c r="B149" s="95" t="s">
        <v>77</v>
      </c>
    </row>
    <row r="150" spans="1:2">
      <c r="A150" s="94" t="s">
        <v>77</v>
      </c>
      <c r="B150" s="95" t="s">
        <v>77</v>
      </c>
    </row>
    <row r="151" spans="1:2">
      <c r="A151" s="94" t="s">
        <v>77</v>
      </c>
      <c r="B151" s="95" t="s">
        <v>77</v>
      </c>
    </row>
    <row r="152" spans="1:2">
      <c r="A152" s="94" t="s">
        <v>77</v>
      </c>
      <c r="B152" s="95" t="s">
        <v>77</v>
      </c>
    </row>
    <row r="153" spans="1:2">
      <c r="A153" s="94" t="s">
        <v>77</v>
      </c>
      <c r="B153" s="95" t="s">
        <v>77</v>
      </c>
    </row>
    <row r="154" spans="1:2">
      <c r="A154" s="94" t="s">
        <v>77</v>
      </c>
      <c r="B154" s="95" t="s">
        <v>77</v>
      </c>
    </row>
    <row r="155" spans="1:2">
      <c r="A155" s="94" t="s">
        <v>77</v>
      </c>
      <c r="B155" s="95" t="s">
        <v>77</v>
      </c>
    </row>
    <row r="156" spans="1:2">
      <c r="A156" s="94" t="s">
        <v>77</v>
      </c>
      <c r="B156" s="95" t="s">
        <v>77</v>
      </c>
    </row>
    <row r="157" spans="1:2">
      <c r="A157" s="94" t="s">
        <v>77</v>
      </c>
      <c r="B157" s="95" t="s">
        <v>77</v>
      </c>
    </row>
    <row r="158" spans="1:2">
      <c r="A158" s="94" t="s">
        <v>77</v>
      </c>
      <c r="B158" s="95" t="s">
        <v>77</v>
      </c>
    </row>
    <row r="159" spans="1:2">
      <c r="A159" s="94" t="s">
        <v>77</v>
      </c>
      <c r="B159" s="95" t="s">
        <v>77</v>
      </c>
    </row>
    <row r="160" spans="1:2">
      <c r="A160" s="94" t="s">
        <v>77</v>
      </c>
      <c r="B160" s="95" t="s">
        <v>77</v>
      </c>
    </row>
    <row r="161" spans="1:2">
      <c r="A161" s="94" t="s">
        <v>77</v>
      </c>
      <c r="B161" s="95" t="s">
        <v>77</v>
      </c>
    </row>
    <row r="162" spans="1:2">
      <c r="A162" s="94" t="s">
        <v>77</v>
      </c>
      <c r="B162" s="95" t="s">
        <v>77</v>
      </c>
    </row>
    <row r="163" spans="1:2">
      <c r="A163" s="94" t="s">
        <v>77</v>
      </c>
      <c r="B163" s="95" t="s">
        <v>77</v>
      </c>
    </row>
    <row r="164" spans="1:2">
      <c r="A164" s="94" t="s">
        <v>77</v>
      </c>
      <c r="B164" s="95" t="s">
        <v>77</v>
      </c>
    </row>
    <row r="165" spans="1:2">
      <c r="A165" s="94" t="s">
        <v>77</v>
      </c>
      <c r="B165" s="95" t="s">
        <v>77</v>
      </c>
    </row>
    <row r="166" spans="1:2">
      <c r="A166" s="94" t="s">
        <v>77</v>
      </c>
      <c r="B166" s="95" t="s">
        <v>77</v>
      </c>
    </row>
    <row r="167" spans="1:2">
      <c r="A167" s="94" t="s">
        <v>77</v>
      </c>
      <c r="B167" s="95" t="s">
        <v>77</v>
      </c>
    </row>
    <row r="168" spans="1:2">
      <c r="A168" s="94" t="s">
        <v>77</v>
      </c>
      <c r="B168" s="95" t="s">
        <v>77</v>
      </c>
    </row>
    <row r="169" spans="1:2">
      <c r="A169" s="94" t="s">
        <v>77</v>
      </c>
      <c r="B169" s="95" t="s">
        <v>77</v>
      </c>
    </row>
    <row r="170" spans="1:2">
      <c r="A170" s="94" t="s">
        <v>77</v>
      </c>
      <c r="B170" s="95" t="s">
        <v>77</v>
      </c>
    </row>
    <row r="171" spans="1:2">
      <c r="A171" s="94" t="s">
        <v>77</v>
      </c>
      <c r="B171" s="95" t="s">
        <v>77</v>
      </c>
    </row>
    <row r="172" spans="1:2">
      <c r="A172" s="94" t="s">
        <v>77</v>
      </c>
      <c r="B172" s="95" t="s">
        <v>77</v>
      </c>
    </row>
    <row r="173" spans="1:2">
      <c r="A173" s="94" t="s">
        <v>77</v>
      </c>
      <c r="B173" s="95" t="s">
        <v>77</v>
      </c>
    </row>
    <row r="174" spans="1:2">
      <c r="A174" s="94" t="s">
        <v>77</v>
      </c>
      <c r="B174" s="95" t="s">
        <v>77</v>
      </c>
    </row>
    <row r="175" spans="1:2">
      <c r="A175" s="94" t="s">
        <v>77</v>
      </c>
      <c r="B175" s="95" t="s">
        <v>77</v>
      </c>
    </row>
    <row r="176" spans="1:2">
      <c r="A176" s="94" t="s">
        <v>77</v>
      </c>
      <c r="B176" s="95" t="s">
        <v>77</v>
      </c>
    </row>
    <row r="177" spans="1:2">
      <c r="A177" s="94" t="s">
        <v>77</v>
      </c>
      <c r="B177" s="95" t="s">
        <v>77</v>
      </c>
    </row>
    <row r="178" spans="1:2">
      <c r="A178" s="94" t="s">
        <v>77</v>
      </c>
      <c r="B178" s="95" t="s">
        <v>77</v>
      </c>
    </row>
    <row r="179" spans="1:2">
      <c r="A179" s="94" t="s">
        <v>77</v>
      </c>
      <c r="B179" s="95" t="s">
        <v>77</v>
      </c>
    </row>
    <row r="180" spans="1:2">
      <c r="A180" s="94" t="s">
        <v>77</v>
      </c>
      <c r="B180" s="95" t="s">
        <v>77</v>
      </c>
    </row>
    <row r="181" spans="1:2">
      <c r="A181" s="94" t="s">
        <v>77</v>
      </c>
      <c r="B181" s="95" t="s">
        <v>77</v>
      </c>
    </row>
    <row r="182" spans="1:2">
      <c r="A182" s="94" t="s">
        <v>77</v>
      </c>
      <c r="B182" s="95" t="s">
        <v>77</v>
      </c>
    </row>
    <row r="183" spans="1:2">
      <c r="A183" s="94" t="s">
        <v>77</v>
      </c>
      <c r="B183" s="95" t="s">
        <v>77</v>
      </c>
    </row>
    <row r="184" spans="1:2">
      <c r="A184" s="94" t="s">
        <v>77</v>
      </c>
      <c r="B184" s="95" t="s">
        <v>77</v>
      </c>
    </row>
    <row r="185" spans="1:2">
      <c r="A185" s="94" t="s">
        <v>77</v>
      </c>
      <c r="B185" s="95" t="s">
        <v>77</v>
      </c>
    </row>
    <row r="186" spans="1:2">
      <c r="A186" s="94" t="s">
        <v>77</v>
      </c>
      <c r="B186" s="95" t="s">
        <v>77</v>
      </c>
    </row>
    <row r="187" spans="1:2">
      <c r="A187" s="94" t="s">
        <v>77</v>
      </c>
      <c r="B187" s="95" t="s">
        <v>77</v>
      </c>
    </row>
    <row r="188" spans="1:2">
      <c r="A188" s="94" t="s">
        <v>77</v>
      </c>
      <c r="B188" s="95" t="s">
        <v>77</v>
      </c>
    </row>
    <row r="189" spans="1:2">
      <c r="A189" s="94" t="s">
        <v>77</v>
      </c>
      <c r="B189" s="95" t="s">
        <v>77</v>
      </c>
    </row>
    <row r="190" spans="1:2">
      <c r="A190" s="94" t="s">
        <v>77</v>
      </c>
      <c r="B190" s="95" t="s">
        <v>77</v>
      </c>
    </row>
    <row r="191" spans="1:2">
      <c r="A191" s="94" t="s">
        <v>77</v>
      </c>
      <c r="B191" s="95" t="s">
        <v>77</v>
      </c>
    </row>
    <row r="192" spans="1:2">
      <c r="A192" s="94" t="s">
        <v>77</v>
      </c>
      <c r="B192" s="95" t="s">
        <v>77</v>
      </c>
    </row>
    <row r="193" spans="1:2">
      <c r="A193" s="94" t="s">
        <v>77</v>
      </c>
      <c r="B193" s="95" t="s">
        <v>77</v>
      </c>
    </row>
    <row r="194" spans="1:2">
      <c r="A194" s="94" t="s">
        <v>77</v>
      </c>
      <c r="B194" s="95" t="s">
        <v>77</v>
      </c>
    </row>
    <row r="195" spans="1:2">
      <c r="A195" s="94" t="s">
        <v>77</v>
      </c>
      <c r="B195" s="95" t="s">
        <v>77</v>
      </c>
    </row>
    <row r="196" spans="1:2">
      <c r="A196" s="94" t="s">
        <v>77</v>
      </c>
      <c r="B196" s="95" t="s">
        <v>77</v>
      </c>
    </row>
    <row r="197" spans="1:2">
      <c r="A197" s="94" t="s">
        <v>77</v>
      </c>
      <c r="B197" s="95" t="s">
        <v>77</v>
      </c>
    </row>
    <row r="198" spans="1:2">
      <c r="A198" s="94" t="s">
        <v>77</v>
      </c>
      <c r="B198" s="95" t="s">
        <v>77</v>
      </c>
    </row>
    <row r="199" spans="1:2">
      <c r="A199" s="94" t="s">
        <v>77</v>
      </c>
      <c r="B199" s="95" t="s">
        <v>77</v>
      </c>
    </row>
    <row r="200" spans="1:2">
      <c r="A200" s="94" t="s">
        <v>77</v>
      </c>
      <c r="B200" s="95" t="s">
        <v>77</v>
      </c>
    </row>
    <row r="201" spans="1:2">
      <c r="A201" s="94" t="s">
        <v>77</v>
      </c>
      <c r="B201" s="95" t="s">
        <v>77</v>
      </c>
    </row>
    <row r="202" spans="1:2">
      <c r="A202" s="94" t="s">
        <v>77</v>
      </c>
      <c r="B202" s="95" t="s">
        <v>77</v>
      </c>
    </row>
    <row r="203" spans="1:2">
      <c r="A203" s="94" t="s">
        <v>77</v>
      </c>
      <c r="B203" s="95" t="s">
        <v>77</v>
      </c>
    </row>
    <row r="204" spans="1:2">
      <c r="A204" s="94" t="s">
        <v>77</v>
      </c>
      <c r="B204" s="95" t="s">
        <v>77</v>
      </c>
    </row>
    <row r="205" spans="1:2">
      <c r="A205" s="94" t="s">
        <v>77</v>
      </c>
      <c r="B205" s="95" t="s">
        <v>77</v>
      </c>
    </row>
    <row r="206" spans="1:2">
      <c r="A206" s="94" t="s">
        <v>77</v>
      </c>
      <c r="B206" s="95" t="s">
        <v>77</v>
      </c>
    </row>
    <row r="207" spans="1:2">
      <c r="A207" s="94" t="s">
        <v>77</v>
      </c>
      <c r="B207" s="95" t="s">
        <v>77</v>
      </c>
    </row>
    <row r="208" spans="1:2">
      <c r="A208" s="94" t="s">
        <v>77</v>
      </c>
      <c r="B208" s="95" t="s">
        <v>77</v>
      </c>
    </row>
    <row r="209" spans="1:2">
      <c r="A209" s="94" t="s">
        <v>77</v>
      </c>
      <c r="B209" s="95" t="s">
        <v>77</v>
      </c>
    </row>
    <row r="210" spans="1:2">
      <c r="A210" s="94" t="s">
        <v>77</v>
      </c>
      <c r="B210" s="95" t="s">
        <v>77</v>
      </c>
    </row>
    <row r="211" spans="1:2">
      <c r="A211" s="94" t="s">
        <v>77</v>
      </c>
      <c r="B211" s="95" t="s">
        <v>77</v>
      </c>
    </row>
    <row r="212" spans="1:2">
      <c r="A212" s="94" t="s">
        <v>77</v>
      </c>
      <c r="B212" s="95" t="s">
        <v>77</v>
      </c>
    </row>
    <row r="213" spans="1:2">
      <c r="A213" s="94" t="s">
        <v>77</v>
      </c>
      <c r="B213" s="95" t="s">
        <v>77</v>
      </c>
    </row>
    <row r="214" spans="1:2">
      <c r="A214" s="94" t="s">
        <v>77</v>
      </c>
      <c r="B214" s="95" t="s">
        <v>77</v>
      </c>
    </row>
    <row r="215" spans="1:2">
      <c r="A215" s="94" t="s">
        <v>77</v>
      </c>
      <c r="B215" s="95" t="s">
        <v>77</v>
      </c>
    </row>
    <row r="216" spans="1:2">
      <c r="A216" s="94" t="s">
        <v>77</v>
      </c>
      <c r="B216" s="95" t="s">
        <v>77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L18" sqref="L18"/>
    </sheetView>
  </sheetViews>
  <sheetFormatPr defaultColWidth="9.109375" defaultRowHeight="14.4"/>
  <cols>
    <col min="1" max="1" width="20.33203125" style="12" bestFit="1" customWidth="1"/>
    <col min="2" max="2" width="1.6640625" style="12" customWidth="1"/>
    <col min="3" max="3" width="13.88671875" style="12" customWidth="1"/>
    <col min="4" max="5" width="1.6640625" style="12" customWidth="1"/>
    <col min="6" max="6" width="10.6640625" style="12" bestFit="1" customWidth="1"/>
    <col min="7" max="7" width="1.6640625" style="12" customWidth="1"/>
    <col min="8" max="8" width="10.33203125" style="12" bestFit="1" customWidth="1"/>
    <col min="9" max="9" width="1.6640625" style="12" customWidth="1"/>
    <col min="10" max="10" width="10.33203125" style="12" bestFit="1" customWidth="1"/>
    <col min="11" max="11" width="1.5546875" style="12" customWidth="1"/>
    <col min="12" max="12" width="10.33203125" style="12" bestFit="1" customWidth="1"/>
    <col min="13" max="13" width="1.6640625" style="12" customWidth="1"/>
    <col min="14" max="14" width="11.33203125" style="12" bestFit="1" customWidth="1"/>
    <col min="15" max="15" width="1.88671875" style="12" customWidth="1"/>
    <col min="16" max="16" width="11.33203125" style="12" customWidth="1"/>
    <col min="17" max="17" width="10.109375" style="12" bestFit="1" customWidth="1"/>
    <col min="18" max="16384" width="9.109375" style="12"/>
  </cols>
  <sheetData>
    <row r="1" spans="1:17" ht="15.6">
      <c r="A1" s="138" t="s">
        <v>13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</row>
    <row r="2" spans="1:17" ht="15.6">
      <c r="A2" s="138" t="s">
        <v>14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</row>
    <row r="3" spans="1:17" ht="15.6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5" spans="1:17">
      <c r="A5" s="13"/>
      <c r="B5" s="13"/>
      <c r="C5" s="13" t="s">
        <v>15</v>
      </c>
      <c r="D5" s="13"/>
      <c r="E5" s="13"/>
      <c r="K5" s="13"/>
      <c r="L5" s="13"/>
      <c r="M5" s="13"/>
      <c r="N5" s="13"/>
      <c r="O5" s="13"/>
      <c r="P5" s="13" t="s">
        <v>16</v>
      </c>
    </row>
    <row r="6" spans="1:17" ht="15" thickBot="1">
      <c r="A6" s="13"/>
      <c r="B6" s="13"/>
      <c r="C6" s="14" t="s">
        <v>17</v>
      </c>
      <c r="D6" s="13"/>
      <c r="E6" s="13"/>
      <c r="F6" s="14" t="s">
        <v>18</v>
      </c>
      <c r="H6" s="14" t="s">
        <v>19</v>
      </c>
      <c r="J6" s="14" t="s">
        <v>20</v>
      </c>
      <c r="K6" s="15"/>
      <c r="L6" s="14" t="s">
        <v>21</v>
      </c>
      <c r="N6" s="14" t="s">
        <v>22</v>
      </c>
      <c r="O6" s="13"/>
      <c r="P6" s="14" t="s">
        <v>23</v>
      </c>
    </row>
    <row r="8" spans="1:17">
      <c r="A8" s="12" t="s">
        <v>24</v>
      </c>
      <c r="C8" s="16" t="s">
        <v>25</v>
      </c>
      <c r="E8" s="17"/>
      <c r="F8" s="18">
        <v>139276.50330159999</v>
      </c>
      <c r="G8" s="17"/>
      <c r="H8" s="19">
        <v>132190.86698854316</v>
      </c>
      <c r="I8" s="18"/>
      <c r="J8" s="19">
        <v>153087.28736000002</v>
      </c>
      <c r="K8" s="19"/>
      <c r="L8" s="19">
        <v>173589</v>
      </c>
      <c r="M8" s="18"/>
      <c r="N8" s="17">
        <f>SUM(F8:L8)</f>
        <v>598143.65765014314</v>
      </c>
      <c r="P8" s="20">
        <f>+N8/$N$18</f>
        <v>0.69508697212842352</v>
      </c>
      <c r="Q8" s="21"/>
    </row>
    <row r="9" spans="1:17">
      <c r="C9" s="22"/>
      <c r="E9" s="18"/>
      <c r="F9" s="18"/>
      <c r="G9" s="18"/>
      <c r="H9" s="23"/>
      <c r="I9" s="18"/>
      <c r="J9" s="23"/>
      <c r="K9" s="23"/>
      <c r="L9" s="23"/>
      <c r="M9" s="18"/>
      <c r="N9" s="18"/>
      <c r="P9" s="24"/>
    </row>
    <row r="10" spans="1:17">
      <c r="A10" s="12" t="s">
        <v>26</v>
      </c>
      <c r="C10" s="16">
        <v>41710250</v>
      </c>
      <c r="E10" s="25"/>
      <c r="F10" s="25">
        <v>0</v>
      </c>
      <c r="H10" s="25">
        <v>0</v>
      </c>
      <c r="I10" s="18"/>
      <c r="J10" s="25">
        <v>0</v>
      </c>
      <c r="K10" s="26"/>
      <c r="L10" s="26"/>
      <c r="M10" s="18"/>
      <c r="N10" s="17"/>
      <c r="P10" s="20">
        <f>+N10/$N$18</f>
        <v>0</v>
      </c>
    </row>
    <row r="11" spans="1:17">
      <c r="C11" s="22"/>
      <c r="E11" s="25"/>
      <c r="H11" s="23"/>
      <c r="I11" s="18"/>
      <c r="J11" s="23"/>
      <c r="K11" s="23"/>
      <c r="L11" s="23"/>
      <c r="M11" s="18"/>
      <c r="N11" s="25"/>
      <c r="P11" s="24"/>
    </row>
    <row r="12" spans="1:17">
      <c r="A12" s="12" t="s">
        <v>27</v>
      </c>
      <c r="C12" s="22">
        <v>18600818</v>
      </c>
      <c r="E12" s="25"/>
      <c r="F12" s="18">
        <v>23875.971994560001</v>
      </c>
      <c r="H12" s="19">
        <v>66095.43349427158</v>
      </c>
      <c r="I12" s="18"/>
      <c r="J12" s="19">
        <v>8747.8449920000003</v>
      </c>
      <c r="K12" s="19"/>
      <c r="L12" s="19">
        <v>22255</v>
      </c>
      <c r="M12" s="18"/>
      <c r="N12" s="17">
        <f>SUM(F12:L12)</f>
        <v>120974.25048083157</v>
      </c>
      <c r="P12" s="20">
        <f>+N12/$N$18</f>
        <v>0.140580986518476</v>
      </c>
    </row>
    <row r="13" spans="1:17">
      <c r="C13" s="22"/>
      <c r="E13" s="25"/>
      <c r="F13" s="18"/>
      <c r="H13" s="23"/>
      <c r="I13" s="18"/>
      <c r="J13" s="23"/>
      <c r="K13" s="23"/>
      <c r="L13" s="23"/>
      <c r="M13" s="18"/>
      <c r="N13" s="25"/>
      <c r="P13" s="24"/>
    </row>
    <row r="14" spans="1:17">
      <c r="A14" s="12" t="s">
        <v>28</v>
      </c>
      <c r="C14" s="22">
        <v>18600884</v>
      </c>
      <c r="E14" s="25"/>
      <c r="F14" s="18">
        <v>35813.957991839998</v>
      </c>
      <c r="H14" s="19">
        <v>22031.811164757197</v>
      </c>
      <c r="I14" s="18"/>
      <c r="J14" s="19">
        <v>56860.992447999997</v>
      </c>
      <c r="K14" s="19"/>
      <c r="L14" s="19">
        <v>26706</v>
      </c>
      <c r="M14" s="18"/>
      <c r="N14" s="17">
        <f>SUM(F14:L14)</f>
        <v>141412.76160459718</v>
      </c>
      <c r="P14" s="20">
        <f>+N14/$N$18</f>
        <v>0.16433204135310039</v>
      </c>
    </row>
    <row r="15" spans="1:17">
      <c r="C15" s="22"/>
      <c r="E15" s="25"/>
      <c r="F15" s="25"/>
      <c r="G15" s="25"/>
      <c r="H15" s="27"/>
      <c r="I15" s="18"/>
      <c r="J15" s="27"/>
      <c r="K15" s="27"/>
      <c r="L15" s="27"/>
      <c r="M15" s="18"/>
      <c r="N15" s="25"/>
      <c r="P15" s="24"/>
    </row>
    <row r="16" spans="1:17">
      <c r="A16" s="12" t="s">
        <v>29</v>
      </c>
      <c r="C16" s="22">
        <v>18600883</v>
      </c>
      <c r="E16" s="25"/>
      <c r="F16" s="25">
        <v>0</v>
      </c>
      <c r="G16" s="25"/>
      <c r="H16" s="25">
        <v>0</v>
      </c>
      <c r="I16" s="18"/>
      <c r="J16" s="25">
        <v>0</v>
      </c>
      <c r="K16" s="25"/>
      <c r="L16" s="25"/>
      <c r="M16" s="18"/>
      <c r="N16" s="17"/>
      <c r="P16" s="20">
        <f>+N16/$N$18</f>
        <v>0</v>
      </c>
    </row>
    <row r="17" spans="1:18">
      <c r="C17" s="22"/>
      <c r="E17" s="25"/>
      <c r="F17" s="25"/>
      <c r="G17" s="25"/>
      <c r="H17" s="27"/>
      <c r="I17" s="18"/>
      <c r="J17" s="27"/>
      <c r="K17" s="27"/>
      <c r="L17" s="27"/>
      <c r="M17" s="18"/>
      <c r="N17" s="25"/>
      <c r="P17" s="24"/>
    </row>
    <row r="18" spans="1:18" ht="15" thickBot="1">
      <c r="A18" s="12" t="s">
        <v>30</v>
      </c>
      <c r="C18" s="22"/>
      <c r="E18" s="25"/>
      <c r="F18" s="28">
        <f>SUM(F8:F17)</f>
        <v>198966.433288</v>
      </c>
      <c r="G18" s="28">
        <f t="shared" ref="G18:L18" si="0">SUM(G8:G17)</f>
        <v>0</v>
      </c>
      <c r="H18" s="28">
        <f t="shared" si="0"/>
        <v>220318.11164757193</v>
      </c>
      <c r="I18" s="28">
        <f t="shared" si="0"/>
        <v>0</v>
      </c>
      <c r="J18" s="28">
        <f t="shared" si="0"/>
        <v>218696.12480000002</v>
      </c>
      <c r="K18" s="28">
        <f t="shared" si="0"/>
        <v>0</v>
      </c>
      <c r="L18" s="28">
        <f t="shared" si="0"/>
        <v>222550</v>
      </c>
      <c r="M18" s="18"/>
      <c r="N18" s="28">
        <f>SUM(F18:L18)</f>
        <v>860530.66973557195</v>
      </c>
      <c r="P18" s="29">
        <f>SUM(P8:P16)</f>
        <v>1</v>
      </c>
    </row>
    <row r="19" spans="1:18" ht="15.6" thickTop="1">
      <c r="C19" s="30" t="s">
        <v>31</v>
      </c>
      <c r="D19" s="31"/>
      <c r="E19" s="32"/>
      <c r="F19" s="33"/>
      <c r="G19" s="34"/>
      <c r="H19" s="33"/>
      <c r="I19" s="32"/>
      <c r="J19" s="33"/>
      <c r="K19" s="32"/>
      <c r="L19" s="33"/>
      <c r="M19" s="32"/>
      <c r="N19" s="32"/>
      <c r="O19" s="31"/>
      <c r="P19" s="31"/>
      <c r="Q19" s="31"/>
      <c r="R19" s="31"/>
    </row>
    <row r="20" spans="1:18">
      <c r="C20" s="31"/>
      <c r="D20" s="31"/>
      <c r="E20" s="32"/>
      <c r="F20" s="34"/>
      <c r="G20" s="34"/>
      <c r="H20" s="34"/>
      <c r="I20" s="32"/>
      <c r="J20" s="32"/>
      <c r="K20" s="32"/>
      <c r="L20" s="34"/>
      <c r="M20" s="32"/>
      <c r="N20" s="32"/>
      <c r="O20" s="31"/>
      <c r="P20" s="31"/>
      <c r="Q20" s="31"/>
      <c r="R20" s="31"/>
    </row>
    <row r="21" spans="1:18"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</row>
    <row r="22" spans="1:18">
      <c r="C22" s="31"/>
      <c r="D22" s="31"/>
      <c r="E22" s="31"/>
      <c r="F22" s="31"/>
      <c r="G22" s="31"/>
      <c r="H22" s="31"/>
      <c r="I22" s="31"/>
      <c r="J22" s="31"/>
      <c r="K22" s="31"/>
      <c r="L22" s="35"/>
      <c r="M22" s="31"/>
      <c r="N22" s="31"/>
      <c r="O22" s="31"/>
      <c r="P22" s="31"/>
      <c r="Q22" s="31"/>
      <c r="R22" s="31"/>
    </row>
    <row r="23" spans="1:18">
      <c r="C23" s="31"/>
      <c r="D23" s="31"/>
      <c r="E23" s="31"/>
      <c r="F23" s="31"/>
      <c r="G23" s="31"/>
      <c r="H23" s="31"/>
      <c r="I23" s="31"/>
      <c r="J23" s="31"/>
      <c r="K23" s="31"/>
      <c r="L23" s="35"/>
      <c r="M23" s="31"/>
      <c r="N23" s="31"/>
      <c r="O23" s="31"/>
      <c r="P23" s="31"/>
      <c r="Q23" s="31"/>
      <c r="R23" s="31"/>
    </row>
    <row r="24" spans="1:18">
      <c r="C24" s="31"/>
      <c r="D24" s="31"/>
      <c r="E24" s="31"/>
      <c r="F24" s="31"/>
      <c r="G24" s="31"/>
      <c r="H24" s="31"/>
      <c r="I24" s="31"/>
      <c r="J24" s="31"/>
      <c r="K24" s="31"/>
      <c r="L24" s="35"/>
      <c r="M24" s="31"/>
      <c r="N24" s="31"/>
      <c r="O24" s="31"/>
      <c r="P24" s="31"/>
      <c r="Q24" s="31"/>
      <c r="R24" s="31"/>
    </row>
    <row r="25" spans="1:18"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</row>
    <row r="26" spans="1:18"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</row>
  </sheetData>
  <mergeCells count="3">
    <mergeCell ref="A1:P1"/>
    <mergeCell ref="A2:P2"/>
    <mergeCell ref="A3:P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E19" sqref="E19"/>
    </sheetView>
  </sheetViews>
  <sheetFormatPr defaultColWidth="9.33203125" defaultRowHeight="15" customHeight="1"/>
  <cols>
    <col min="1" max="1" width="6" style="98" customWidth="1"/>
    <col min="2" max="2" width="2" style="98" customWidth="1"/>
    <col min="3" max="3" width="57.88671875" style="98" bestFit="1" customWidth="1"/>
    <col min="4" max="4" width="11.6640625" style="99" customWidth="1"/>
    <col min="5" max="5" width="18" style="98" bestFit="1" customWidth="1"/>
    <col min="6" max="6" width="16.88671875" style="98" bestFit="1" customWidth="1"/>
    <col min="7" max="7" width="16.88671875" style="98" customWidth="1"/>
    <col min="8" max="8" width="2.109375" style="98" customWidth="1"/>
    <col min="9" max="16384" width="9.33203125" style="98"/>
  </cols>
  <sheetData>
    <row r="1" spans="1:8" ht="15" customHeight="1">
      <c r="G1" s="100"/>
    </row>
    <row r="2" spans="1:8" ht="14.25" customHeight="1">
      <c r="A2" s="101" t="s">
        <v>81</v>
      </c>
      <c r="B2" s="101"/>
      <c r="C2" s="101"/>
      <c r="D2" s="101"/>
      <c r="E2" s="101"/>
      <c r="F2" s="101"/>
      <c r="G2" s="101"/>
    </row>
    <row r="3" spans="1:8" ht="15" customHeight="1">
      <c r="A3" s="101" t="s">
        <v>69</v>
      </c>
      <c r="B3" s="101"/>
      <c r="C3" s="101"/>
      <c r="D3" s="101"/>
      <c r="E3" s="101"/>
      <c r="F3" s="101"/>
      <c r="G3" s="101"/>
    </row>
    <row r="4" spans="1:8" ht="15" customHeight="1">
      <c r="A4" s="101" t="s">
        <v>82</v>
      </c>
      <c r="B4" s="101"/>
      <c r="C4" s="101"/>
      <c r="D4" s="101"/>
      <c r="E4" s="101"/>
      <c r="F4" s="101"/>
      <c r="G4" s="101"/>
    </row>
    <row r="5" spans="1:8" s="102" customFormat="1" ht="15" customHeight="1">
      <c r="C5" s="103"/>
      <c r="D5" s="103"/>
    </row>
    <row r="6" spans="1:8" s="102" customFormat="1" ht="15" customHeight="1">
      <c r="A6" s="104" t="s">
        <v>83</v>
      </c>
      <c r="B6" s="104"/>
      <c r="C6" s="104" t="s">
        <v>0</v>
      </c>
      <c r="D6" s="104"/>
      <c r="E6" s="104" t="s">
        <v>84</v>
      </c>
      <c r="F6" s="104" t="s">
        <v>85</v>
      </c>
      <c r="G6" s="104" t="s">
        <v>75</v>
      </c>
    </row>
    <row r="7" spans="1:8" s="102" customFormat="1" ht="29.25" customHeight="1">
      <c r="D7" s="103"/>
      <c r="H7" s="105"/>
    </row>
    <row r="8" spans="1:8" s="102" customFormat="1" ht="15" customHeight="1">
      <c r="A8" s="106">
        <v>1</v>
      </c>
      <c r="B8" s="106" t="s">
        <v>86</v>
      </c>
      <c r="C8" s="107" t="s">
        <v>87</v>
      </c>
      <c r="D8" s="108">
        <v>42643</v>
      </c>
      <c r="E8" s="109">
        <f ca="1">'[2]Pg 6a CustCount_Electric'!C63</f>
        <v>1115041</v>
      </c>
      <c r="F8" s="109">
        <f ca="1">'[2]Pg 6b CustCount_Gas'!C67</f>
        <v>803909</v>
      </c>
      <c r="G8" s="109">
        <f ca="1">SUM(E8:F8)</f>
        <v>1918950</v>
      </c>
      <c r="H8" s="105"/>
    </row>
    <row r="9" spans="1:8" s="102" customFormat="1" ht="18.899999999999999" customHeight="1" thickBot="1">
      <c r="B9" s="103"/>
      <c r="C9" s="110" t="s">
        <v>88</v>
      </c>
      <c r="D9" s="103"/>
      <c r="E9" s="111">
        <f ca="1">ROUND(+E8/G8,4)</f>
        <v>0.58109999999999995</v>
      </c>
      <c r="F9" s="111">
        <f ca="1">ROUND(+F8/G8,4)</f>
        <v>0.41889999999999999</v>
      </c>
      <c r="G9" s="112">
        <f ca="1">SUM(E9:F9)</f>
        <v>1</v>
      </c>
      <c r="H9" s="105"/>
    </row>
    <row r="10" spans="1:8" s="102" customFormat="1" ht="15" customHeight="1" thickTop="1">
      <c r="A10" s="103"/>
      <c r="B10" s="103"/>
      <c r="D10" s="108"/>
      <c r="H10" s="105"/>
    </row>
    <row r="11" spans="1:8" s="102" customFormat="1" ht="15" customHeight="1">
      <c r="A11" s="106">
        <v>2</v>
      </c>
      <c r="B11" s="106" t="s">
        <v>86</v>
      </c>
      <c r="C11" s="107" t="s">
        <v>89</v>
      </c>
      <c r="D11" s="108">
        <f>D8</f>
        <v>42643</v>
      </c>
      <c r="E11" s="113">
        <f ca="1">'[2]Meter count'!C1729</f>
        <v>755880</v>
      </c>
      <c r="F11" s="113">
        <f ca="1">'[2]Meter count'!D1729</f>
        <v>449176</v>
      </c>
      <c r="G11" s="113">
        <f ca="1">SUM(E11:F11)</f>
        <v>1205056</v>
      </c>
      <c r="H11" s="114"/>
    </row>
    <row r="12" spans="1:8" s="102" customFormat="1" ht="18.899999999999999" customHeight="1" thickBot="1">
      <c r="B12" s="103"/>
      <c r="C12" s="110" t="s">
        <v>88</v>
      </c>
      <c r="D12" s="103"/>
      <c r="E12" s="111">
        <f ca="1">ROUND(+E11/G11,4)</f>
        <v>0.62729999999999997</v>
      </c>
      <c r="F12" s="111">
        <f ca="1">ROUND(+F11/G11,4)</f>
        <v>0.37269999999999998</v>
      </c>
      <c r="G12" s="112">
        <f ca="1">SUM(E12:F12)</f>
        <v>1</v>
      </c>
      <c r="H12" s="105"/>
    </row>
    <row r="13" spans="1:8" s="102" customFormat="1" ht="15" customHeight="1" thickTop="1">
      <c r="A13" s="103"/>
      <c r="B13" s="103"/>
      <c r="D13" s="103"/>
      <c r="H13" s="105"/>
    </row>
    <row r="14" spans="1:8" s="102" customFormat="1" ht="15" customHeight="1">
      <c r="A14" s="106">
        <v>3</v>
      </c>
      <c r="B14" s="106" t="s">
        <v>86</v>
      </c>
      <c r="C14" s="107" t="s">
        <v>90</v>
      </c>
      <c r="D14" s="103"/>
      <c r="H14" s="105"/>
    </row>
    <row r="15" spans="1:8" s="102" customFormat="1" ht="15" customHeight="1">
      <c r="A15" s="103"/>
      <c r="B15" s="103"/>
      <c r="C15" s="115" t="s">
        <v>91</v>
      </c>
      <c r="D15" s="108">
        <f>D11</f>
        <v>42643</v>
      </c>
      <c r="E15" s="116">
        <f ca="1">[2]Electric!P412</f>
        <v>3525057125</v>
      </c>
      <c r="F15" s="116">
        <f ca="1">[2]Gas!P62</f>
        <v>3276390620</v>
      </c>
      <c r="G15" s="116">
        <f ca="1">SUM(E15:F15)</f>
        <v>6801447745</v>
      </c>
      <c r="H15" s="105"/>
    </row>
    <row r="16" spans="1:8" s="102" customFormat="1" ht="15" customHeight="1">
      <c r="A16" s="103"/>
      <c r="B16" s="103"/>
      <c r="C16" s="115" t="s">
        <v>92</v>
      </c>
      <c r="D16" s="108">
        <f>D15</f>
        <v>42643</v>
      </c>
      <c r="E16" s="117">
        <f ca="1">[2]Electric!P308</f>
        <v>1389050214</v>
      </c>
      <c r="F16" s="117">
        <v>0</v>
      </c>
      <c r="G16" s="117">
        <f ca="1">SUM(E16:F16)</f>
        <v>1389050214</v>
      </c>
      <c r="H16" s="105"/>
    </row>
    <row r="17" spans="1:8" s="102" customFormat="1" ht="15" customHeight="1">
      <c r="A17" s="103"/>
      <c r="B17" s="103"/>
      <c r="C17" s="115" t="s">
        <v>93</v>
      </c>
      <c r="D17" s="108">
        <f>D16</f>
        <v>42643</v>
      </c>
      <c r="E17" s="117">
        <f ca="1">[2]Electric!P573</f>
        <v>219791580</v>
      </c>
      <c r="F17" s="117">
        <f ca="1">[2]Gas!P101</f>
        <v>32844304</v>
      </c>
      <c r="G17" s="117">
        <f ca="1">SUM(E17:F17)</f>
        <v>252635884</v>
      </c>
      <c r="H17" s="105"/>
    </row>
    <row r="18" spans="1:8" s="102" customFormat="1" ht="15" customHeight="1">
      <c r="A18" s="103"/>
      <c r="B18" s="103"/>
      <c r="C18" s="115" t="s">
        <v>75</v>
      </c>
      <c r="D18" s="118"/>
      <c r="E18" s="119">
        <f ca="1">SUM(E15:E17)</f>
        <v>5133898919</v>
      </c>
      <c r="F18" s="119">
        <f ca="1">SUM(F15:F17)</f>
        <v>3309234924</v>
      </c>
      <c r="G18" s="119">
        <f ca="1">SUM(E18:F18)</f>
        <v>8443133843</v>
      </c>
      <c r="H18" s="105"/>
    </row>
    <row r="19" spans="1:8" s="102" customFormat="1" ht="18.899999999999999" customHeight="1" thickBot="1">
      <c r="B19" s="103"/>
      <c r="C19" s="110" t="s">
        <v>88</v>
      </c>
      <c r="D19" s="103"/>
      <c r="E19" s="111">
        <f ca="1">ROUND(+E18/G18,4)</f>
        <v>0.60809999999999997</v>
      </c>
      <c r="F19" s="111">
        <f ca="1">ROUND(+F18/G18,4)</f>
        <v>0.39190000000000003</v>
      </c>
      <c r="G19" s="112">
        <f ca="1">SUM(E19:F19)</f>
        <v>1</v>
      </c>
      <c r="H19" s="105"/>
    </row>
    <row r="20" spans="1:8" s="102" customFormat="1" ht="15" customHeight="1" thickTop="1">
      <c r="A20" s="103"/>
      <c r="B20" s="103"/>
      <c r="D20" s="103"/>
      <c r="H20" s="105"/>
    </row>
    <row r="21" spans="1:8" s="102" customFormat="1" ht="15" customHeight="1">
      <c r="A21" s="106">
        <v>4</v>
      </c>
      <c r="B21" s="106" t="s">
        <v>86</v>
      </c>
      <c r="C21" s="107" t="s">
        <v>94</v>
      </c>
      <c r="D21" s="103" t="s">
        <v>95</v>
      </c>
      <c r="H21" s="105"/>
    </row>
    <row r="22" spans="1:8" s="102" customFormat="1" ht="15" customHeight="1">
      <c r="A22" s="103"/>
      <c r="B22" s="103"/>
      <c r="C22" s="115" t="s">
        <v>96</v>
      </c>
      <c r="D22" s="108">
        <f>D17</f>
        <v>42643</v>
      </c>
      <c r="E22" s="109">
        <f ca="1">+E8</f>
        <v>1115041</v>
      </c>
      <c r="F22" s="109">
        <f ca="1">+F8</f>
        <v>803909</v>
      </c>
      <c r="G22" s="109">
        <f ca="1">SUM(E22:F22)</f>
        <v>1918950</v>
      </c>
      <c r="H22" s="105"/>
    </row>
    <row r="23" spans="1:8" s="102" customFormat="1" ht="15" customHeight="1">
      <c r="A23" s="103"/>
      <c r="B23" s="103"/>
      <c r="C23" s="110" t="s">
        <v>97</v>
      </c>
      <c r="D23" s="103"/>
      <c r="E23" s="120">
        <f ca="1">+E22/G22</f>
        <v>0.58106829255582482</v>
      </c>
      <c r="F23" s="120">
        <f ca="1">+F22/G22</f>
        <v>0.41893170744417518</v>
      </c>
      <c r="G23" s="121">
        <f ca="1">SUM(E23:F23)</f>
        <v>1</v>
      </c>
      <c r="H23" s="105"/>
    </row>
    <row r="24" spans="1:8" s="102" customFormat="1" ht="15" customHeight="1">
      <c r="A24" s="103"/>
      <c r="B24" s="103"/>
      <c r="D24" s="103"/>
      <c r="H24" s="105"/>
    </row>
    <row r="25" spans="1:8" s="102" customFormat="1" ht="15" customHeight="1">
      <c r="A25" s="103"/>
      <c r="B25" s="103"/>
      <c r="C25" s="102" t="s">
        <v>98</v>
      </c>
      <c r="D25" s="108">
        <f>D22</f>
        <v>42643</v>
      </c>
      <c r="E25" s="109">
        <f ca="1">'[2]SAP DL Downld'!G9</f>
        <v>50692855.399999999</v>
      </c>
      <c r="F25" s="109">
        <f ca="1">'[2]SAP DL Downld'!G10</f>
        <v>24077925.619999997</v>
      </c>
      <c r="G25" s="122">
        <f ca="1">SUM(E25:F25)</f>
        <v>74770781.019999996</v>
      </c>
      <c r="H25" s="105"/>
    </row>
    <row r="26" spans="1:8" s="102" customFormat="1" ht="15" customHeight="1">
      <c r="A26" s="103"/>
      <c r="B26" s="103"/>
      <c r="C26" s="110" t="s">
        <v>97</v>
      </c>
      <c r="D26" s="103"/>
      <c r="E26" s="120">
        <f ca="1">+E25/G25</f>
        <v>0.67797680736329968</v>
      </c>
      <c r="F26" s="120">
        <f ca="1">+F25/G25</f>
        <v>0.32202319263670037</v>
      </c>
      <c r="G26" s="121">
        <f ca="1">SUM(E26:F26)</f>
        <v>1</v>
      </c>
      <c r="H26" s="105"/>
    </row>
    <row r="27" spans="1:8" s="102" customFormat="1" ht="15" customHeight="1">
      <c r="A27" s="103"/>
      <c r="B27" s="103"/>
      <c r="D27" s="103"/>
      <c r="H27" s="105"/>
    </row>
    <row r="28" spans="1:8" s="102" customFormat="1" ht="15" customHeight="1">
      <c r="A28" s="103"/>
      <c r="B28" s="103"/>
      <c r="C28" s="102" t="s">
        <v>99</v>
      </c>
      <c r="D28" s="108">
        <f>D25</f>
        <v>42643</v>
      </c>
      <c r="E28" s="109">
        <f ca="1">'[2]2016 Sept IS '!B47</f>
        <v>74663501.429999799</v>
      </c>
      <c r="F28" s="109">
        <f ca="1">'[2]2016 Sept IS '!C47</f>
        <v>32511062.219999999</v>
      </c>
      <c r="G28" s="123">
        <f ca="1">SUM(E28:F28)</f>
        <v>107174563.6499998</v>
      </c>
      <c r="H28" s="105"/>
    </row>
    <row r="29" spans="1:8" s="102" customFormat="1" ht="15" customHeight="1">
      <c r="A29" s="103"/>
      <c r="B29" s="103"/>
      <c r="C29" s="110" t="s">
        <v>97</v>
      </c>
      <c r="D29" s="108"/>
      <c r="E29" s="120">
        <f ca="1">+E28/G28</f>
        <v>0.69665318791339848</v>
      </c>
      <c r="F29" s="120">
        <f ca="1">+F28/G28</f>
        <v>0.30334681208660147</v>
      </c>
      <c r="G29" s="121">
        <f ca="1">SUM(E29:F29)</f>
        <v>1</v>
      </c>
      <c r="H29" s="105"/>
    </row>
    <row r="30" spans="1:8" s="102" customFormat="1" ht="15" customHeight="1">
      <c r="A30" s="103"/>
      <c r="B30" s="103"/>
      <c r="D30" s="103"/>
      <c r="H30" s="105"/>
    </row>
    <row r="31" spans="1:8" s="102" customFormat="1" ht="15" customHeight="1">
      <c r="A31" s="103"/>
      <c r="B31" s="103"/>
      <c r="C31" s="102" t="s">
        <v>100</v>
      </c>
      <c r="D31" s="108">
        <f>D28</f>
        <v>42643</v>
      </c>
      <c r="E31" s="109">
        <f ca="1">'[2]E &amp; G RB'!D40</f>
        <v>5574577973.7149992</v>
      </c>
      <c r="F31" s="109">
        <f ca="1">'[2]E &amp; G RB'!D61</f>
        <v>2044228678.2845836</v>
      </c>
      <c r="G31" s="109">
        <f ca="1">SUM(E31:F31)</f>
        <v>7618806651.9995823</v>
      </c>
      <c r="H31" s="105"/>
    </row>
    <row r="32" spans="1:8" s="102" customFormat="1" ht="15" customHeight="1">
      <c r="A32" s="103"/>
      <c r="B32" s="103"/>
      <c r="C32" s="110" t="s">
        <v>97</v>
      </c>
      <c r="D32" s="103"/>
      <c r="E32" s="120">
        <f ca="1">+E31/G31</f>
        <v>0.73168650004419422</v>
      </c>
      <c r="F32" s="120">
        <f ca="1">+F31/G31</f>
        <v>0.26831349995580589</v>
      </c>
      <c r="G32" s="121">
        <f ca="1">SUM(E32:F32)</f>
        <v>1</v>
      </c>
      <c r="H32" s="105"/>
    </row>
    <row r="33" spans="1:8" s="102" customFormat="1" ht="15" customHeight="1">
      <c r="A33" s="103"/>
      <c r="D33" s="103"/>
      <c r="E33" s="124"/>
      <c r="F33" s="124"/>
      <c r="G33" s="124"/>
      <c r="H33" s="105"/>
    </row>
    <row r="34" spans="1:8" s="102" customFormat="1" ht="15" customHeight="1">
      <c r="A34" s="103"/>
      <c r="C34" s="102" t="s">
        <v>101</v>
      </c>
      <c r="D34" s="103"/>
      <c r="E34" s="125">
        <f ca="1">+E32+E29+E26+E23</f>
        <v>2.6873847878767174</v>
      </c>
      <c r="F34" s="125">
        <f ca="1">+F32+F29+F26+F23</f>
        <v>1.3126152121232828</v>
      </c>
      <c r="G34" s="125">
        <f ca="1">+G32+G29+G26+G23</f>
        <v>4</v>
      </c>
      <c r="H34" s="105"/>
    </row>
    <row r="35" spans="1:8" s="102" customFormat="1" ht="18.899999999999999" customHeight="1" thickBot="1">
      <c r="C35" s="102" t="s">
        <v>88</v>
      </c>
      <c r="D35" s="103"/>
      <c r="E35" s="111">
        <f ca="1">ROUND(+E34/4,4)</f>
        <v>0.67179999999999995</v>
      </c>
      <c r="F35" s="111">
        <f ca="1">ROUND(+F34/4,4)</f>
        <v>0.32819999999999999</v>
      </c>
      <c r="G35" s="112">
        <f ca="1">+G34/4</f>
        <v>1</v>
      </c>
      <c r="H35" s="105"/>
    </row>
    <row r="36" spans="1:8" s="102" customFormat="1" ht="15" customHeight="1" thickTop="1">
      <c r="D36" s="103"/>
      <c r="H36" s="105"/>
    </row>
    <row r="37" spans="1:8" s="102" customFormat="1" ht="15" customHeight="1">
      <c r="A37" s="106">
        <v>5</v>
      </c>
      <c r="B37" s="106" t="s">
        <v>86</v>
      </c>
      <c r="C37" s="107" t="s">
        <v>102</v>
      </c>
      <c r="D37" s="103"/>
      <c r="H37" s="105"/>
    </row>
    <row r="38" spans="1:8" s="102" customFormat="1" ht="15" customHeight="1">
      <c r="C38" s="110" t="s">
        <v>103</v>
      </c>
      <c r="D38" s="108">
        <f>D31</f>
        <v>42643</v>
      </c>
      <c r="E38" s="109">
        <f ca="1">'[2]SAP DL Downld'!D19+'[2]SAP DL Downld'!D26</f>
        <v>56256422.469999999</v>
      </c>
      <c r="F38" s="109">
        <f ca="1">'[2]SAP DL Downld'!D37+'[2]SAP DL Downld'!D43+'[2]SAP DL Downld'!D49+'[2]SAP DL Downld'!D51+'[2]SAP DL Downld'!D53</f>
        <v>27160090.619999997</v>
      </c>
      <c r="G38" s="109">
        <f ca="1">SUM(E38:F38)</f>
        <v>83416513.090000004</v>
      </c>
      <c r="H38" s="105"/>
    </row>
    <row r="39" spans="1:8" s="102" customFormat="1" ht="15" customHeight="1">
      <c r="C39" s="102" t="s">
        <v>75</v>
      </c>
      <c r="D39" s="103"/>
      <c r="E39" s="126">
        <f ca="1">SUM(E38:E38)</f>
        <v>56256422.469999999</v>
      </c>
      <c r="F39" s="126">
        <f ca="1">SUM(F38:F38)</f>
        <v>27160090.619999997</v>
      </c>
      <c r="G39" s="126">
        <f ca="1">SUM(G38:G38)</f>
        <v>83416513.090000004</v>
      </c>
      <c r="H39" s="105"/>
    </row>
    <row r="40" spans="1:8" s="102" customFormat="1" ht="18.899999999999999" customHeight="1" thickBot="1">
      <c r="C40" s="102" t="s">
        <v>88</v>
      </c>
      <c r="D40" s="103"/>
      <c r="E40" s="111">
        <f ca="1">ROUND(+E39/G39,4)</f>
        <v>0.6744</v>
      </c>
      <c r="F40" s="111">
        <f ca="1">ROUND(+F39/G39,4)</f>
        <v>0.3256</v>
      </c>
      <c r="G40" s="127">
        <f ca="1">SUM(E40:F40)</f>
        <v>1</v>
      </c>
      <c r="H40" s="105"/>
    </row>
    <row r="41" spans="1:8" s="102" customFormat="1" ht="15" customHeight="1" thickTop="1">
      <c r="D41" s="103"/>
      <c r="E41" s="98"/>
      <c r="F41" s="98"/>
      <c r="G41" s="98"/>
    </row>
    <row r="42" spans="1:8" s="102" customFormat="1" ht="15" customHeight="1">
      <c r="D42" s="103"/>
      <c r="E42" s="98"/>
      <c r="F42" s="98"/>
      <c r="G42" s="98"/>
    </row>
  </sheetData>
  <pageMargins left="0.5" right="0.41" top="0.75" bottom="0.5" header="0.5" footer="0.25"/>
  <pageSetup scale="73" orientation="portrait" r:id="rId1"/>
  <headerFooter alignWithMargins="0">
    <oddFooter xml:space="preserve">&amp;C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B1C0B5F8656C439C5C7064E9DFDAD6" ma:contentTypeVersion="76" ma:contentTypeDescription="" ma:contentTypeScope="" ma:versionID="0c92366b775e7c93c8132563858433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065E28D-8486-4B4C-8178-4F31AD891F54}"/>
</file>

<file path=customXml/itemProps2.xml><?xml version="1.0" encoding="utf-8"?>
<ds:datastoreItem xmlns:ds="http://schemas.openxmlformats.org/officeDocument/2006/customXml" ds:itemID="{AA1867C9-A9ED-49A6-9E31-F49AA9094E30}"/>
</file>

<file path=customXml/itemProps3.xml><?xml version="1.0" encoding="utf-8"?>
<ds:datastoreItem xmlns:ds="http://schemas.openxmlformats.org/officeDocument/2006/customXml" ds:itemID="{8CB4404F-29BD-410B-9018-511A26B810CC}"/>
</file>

<file path=customXml/itemProps4.xml><?xml version="1.0" encoding="utf-8"?>
<ds:datastoreItem xmlns:ds="http://schemas.openxmlformats.org/officeDocument/2006/customXml" ds:itemID="{1EE7051E-384A-4B5F-93DB-0C90C91ED4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Lead E</vt:lpstr>
      <vt:lpstr>Lead G</vt:lpstr>
      <vt:lpstr>Main wp</vt:lpstr>
      <vt:lpstr>CE Allocation</vt:lpstr>
      <vt:lpstr>Utility-Non-utility</vt:lpstr>
      <vt:lpstr>3.04 &amp; 4.04 Lead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SFree</dc:creator>
  <cp:lastModifiedBy>kbarnard</cp:lastModifiedBy>
  <cp:lastPrinted>2016-11-22T00:10:32Z</cp:lastPrinted>
  <dcterms:created xsi:type="dcterms:W3CDTF">2016-11-09T05:07:14Z</dcterms:created>
  <dcterms:modified xsi:type="dcterms:W3CDTF">2018-04-05T16:00:45Z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0x0101006E56B4D1795A2E4DB2F0B01679ED314A001FB1C0B5F8656C439C5C7064E9DFDAD6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