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27" i="12"/>
  <c r="G22"/>
  <c r="G25"/>
  <c r="G20"/>
  <c r="G31" l="1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12" i="24"/>
  <c r="B5" i="23"/>
  <c r="B6" s="1"/>
  <c r="B12"/>
  <c r="I23" i="19" l="1"/>
  <c r="H70"/>
  <c r="I23" i="11"/>
  <c r="H70"/>
  <c r="H68" i="10"/>
  <c r="I19"/>
  <c r="J70"/>
  <c r="K23"/>
  <c r="B5" i="22"/>
  <c r="B6" s="1"/>
  <c r="B1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O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N70" i="19" l="1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I74" l="1"/>
  <c r="O50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B5" i="24" l="1"/>
  <c r="B6" s="1"/>
  <c r="I72" i="10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L72" l="1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9/30/11 WA kWh
low income 1239582
nonres 24049181
res 5307311
CFL res 126616
2nd refrig res 608256
simple steps res 5923688
CFL mailed 24849552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9/30/11 WA therm
low income 23074
nonres 421641
res 436801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9/30/11 ID kWh
low income 697240
nonres 8458511
res 2546839
CFL res 56056
2nd refrig res 191392
simple steps res 2538724
CFL mailed 6841296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9/30/11 ID therm
low income 25036
nonres 101297
res 152785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9/30/11
res 278350+406785
LI 476025+623504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<sst xmlns="http://schemas.openxmlformats.org/spreadsheetml/2006/main" count="802" uniqueCount="178">
  <si>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</si>
  <si>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</si>
  <si>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</si>
  <si>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</si>
  <si>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</si>
  <si>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</si>
  <si>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</si>
  <si>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</si>
  <si>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</si>
  <si>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</si>
  <si>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</si>
  <si>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</si>
  <si>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</si>
  <si>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</si>
  <si>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</si>
  <si>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</si>
  <si>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</si>
  <si>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</si>
  <si>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</si>
  <si>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</si>
  <si>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</si>
  <si>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</si>
  <si>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</si>
  <si>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</si>
  <si>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</si>
  <si>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</si>
  <si>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</si>
  <si>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</si>
  <si>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</si>
  <si>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</si>
  <si>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</si>
  <si>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</si>
  <si>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</si>
  <si>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</si>
  <si>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</si>
  <si>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</si>
  <si>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</si>
  <si>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</si>
  <si>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</si>
  <si>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</si>
  <si>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</si>
  <si>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</si>
  <si>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</si>
  <si>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</si>
  <si>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</si>
  <si>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</si>
  <si>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</si>
  <si>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</si>
  <si>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</si>
  <si>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</si>
  <si>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</si>
  <si>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</si>
  <si>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</si>
  <si>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</si>
  <si>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</si>
  <si>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</si>
  <si>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</si>
  <si>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</si>
  <si>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</si>
  <si>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</si>
  <si>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</si>
  <si>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</si>
  <si>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</si>
  <si>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</si>
  <si>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</si>
  <si>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</si>
  <si>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</si>
  <si>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</si>
  <si>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</si>
  <si>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</si>
  <si>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</si>
  <si>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</si>
  <si>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</si>
  <si>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</si>
  <si>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</si>
  <si>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</si>
  <si>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</si>
  <si>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</si>
  <si>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</si>
  <si>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</si>
  <si>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</si>
  <si>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</si>
  <si>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</si>
  <si>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</si>
  <si>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</si>
  <si>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</si>
  <si>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</si>
  <si>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</si>
  <si>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</si>
  <si>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</si>
  <si>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</si>
  <si>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</si>
  <si>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</si>
  <si>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</si>
  <si>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</si>
  <si>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</si>
  <si>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</si>
  <si>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</si>
  <si>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</si>
  <si>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</si>
  <si>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</si>
  <si>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</si>
  <si>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</si>
  <si>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</si>
  <si>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</si>
  <si>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</si>
  <si>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</si>
  <si>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</si>
  <si>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</si>
  <si>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</si>
  <si>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</si>
  <si>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</si>
  <si>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</si>
  <si>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</si>
  <si>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</si>
  <si>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</si>
  <si>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</si>
  <si>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</si>
  <si>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</si>
  <si>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</si>
  <si>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</si>
  <si>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</si>
  <si>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</si>
  <si>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</si>
  <si>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</si>
  <si>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</si>
  <si>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</si>
  <si>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</si>
  <si>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</si>
  <si>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</si>
  <si>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</si>
  <si>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</si>
  <si>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</si>
  <si>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</si>
  <si>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</si>
  <si>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</si>
  <si>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</si>
  <si>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</si>
  <si>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</si>
  <si>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</si>
  <si>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</si>
  <si>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</si>
  <si>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</si>
  <si>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</si>
  <si>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</si>
  <si>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</si>
  <si>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</si>
  <si>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</si>
  <si>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</si>
  <si>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</si>
  <si>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</si>
  <si>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</si>
  <si>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</si>
  <si>
    <t xml:space="preserve">  </t>
  </si>
  <si>
    <t>Jul - $379k favorable variance due to less rebates than budgeted</t>
  </si>
  <si>
    <t>Jul - $112k favorable variance due to less rebates than budgeted</t>
  </si>
  <si>
    <t>Jul - $13k unfavorable variance due to more implementaton costs than budgeted</t>
  </si>
  <si>
    <t>Jul - $48k favorable variance due to less rebates than budgeted</t>
  </si>
  <si>
    <t>Jul - Revenue lower and expenses were significantly lower than budgeted.</t>
  </si>
  <si>
    <t>Jul - Revenue was slightly higher and expenses were significantly lower than budgeted.</t>
  </si>
  <si>
    <t>Jul - Revenue was lower (including $7k interest) and expenses were lower than budgeted.</t>
  </si>
  <si>
    <t>Jul - Revenue was slightly higher but implementation costs were significantly lower than budgeted.</t>
  </si>
  <si>
    <t>Aug - $383k unfavorable variance due to more implementation costs than budgeted</t>
  </si>
  <si>
    <t>Aug - $187k favorable variance due to less rebates than budgeted</t>
  </si>
  <si>
    <t>Aug - $180k unfavorable variance due to more implementaton costs than budgeted</t>
  </si>
  <si>
    <t>Aug - $64k favorable variance due to less rebates than budgeted</t>
  </si>
  <si>
    <t>Aug - Revenue lower and implementation expenses were higher than budgeted.</t>
  </si>
  <si>
    <t>Aug - Revenue was lower (including $8k interest) and implementation expenses were higher than budgeted.</t>
  </si>
  <si>
    <t>Aug - Revenue was slightly higher but implementation costs were also higher than budgeted.</t>
  </si>
  <si>
    <t>Aug - Revenue was lower and expenses were significantly lower than budgeted.</t>
  </si>
  <si>
    <t>Sep - $15k favorable variance due to less rebates than budgeted</t>
  </si>
  <si>
    <t>Sep - $778k unfavorable variance primarily due to more implementaton costs than budgeted</t>
  </si>
  <si>
    <t>Sep - $5k unfavorable variance due to implementation costs higher than budgeted</t>
  </si>
  <si>
    <t>Sep - $1,450k unfavorable variance due to rebates and implementation costs significantly higher than budgeted</t>
  </si>
  <si>
    <t>Sep - Revenue slighly higher but implementation expenses were significantly higher (including CFL mailing costs) than budgeted.</t>
  </si>
  <si>
    <t>Sep - Revenue was lower and implementation expenses were higher than budgeted.</t>
  </si>
  <si>
    <t>Sep - Revenue was higher (including $8k interest) but implementation expenses were significantly higher (including CFL mailing costs) than budgeted.</t>
  </si>
  <si>
    <t>Sep - Revenue was slightly higher but implementation costs were significantly higher this month.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</si>
</sst>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A2" sqref="A2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1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5812546</v>
      </c>
      <c r="I5" s="1">
        <v>7880447</v>
      </c>
      <c r="J5" s="1">
        <v>21364994</v>
      </c>
      <c r="K5" s="1">
        <v>19218110</v>
      </c>
      <c r="L5" s="1"/>
      <c r="M5" s="1"/>
      <c r="N5" s="1"/>
      <c r="O5" s="3">
        <f>SUM(C5:N5)</f>
        <v>83434244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45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-0.45996704726262572</v>
      </c>
      <c r="F6" s="28">
        <f t="shared" si="2"/>
        <v>-0.17443875131857511</v>
      </c>
      <c r="G6" s="28">
        <f t="shared" si="2"/>
        <v>-0.15623515045688691</v>
      </c>
      <c r="H6" s="28">
        <f t="shared" si="2"/>
        <v>-0.18403637294906974</v>
      </c>
      <c r="I6" s="28">
        <f t="shared" si="2"/>
        <v>0.10625500716942664</v>
      </c>
      <c r="J6" s="28">
        <f t="shared" si="2"/>
        <v>1.9992120485861724</v>
      </c>
      <c r="K6" s="28">
        <f t="shared" si="2"/>
        <v>1.6978330564031239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-2.3960292751628441E-2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>
        <v>120623</v>
      </c>
      <c r="J9" s="1">
        <v>94948</v>
      </c>
      <c r="K9" s="1">
        <v>85074</v>
      </c>
      <c r="L9" s="1"/>
      <c r="M9" s="1"/>
      <c r="N9" s="1"/>
      <c r="O9" s="1">
        <f>SUM(C9:N9)</f>
        <v>1160634</v>
      </c>
      <c r="P9" s="1"/>
    </row>
    <row r="10" spans="2:56">
      <c r="B10" s="40" t="s">
        <v>45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-0.38716943422531858</v>
      </c>
      <c r="G10" s="28">
        <f t="shared" ref="G10" si="7">(G9-G8)/G8</f>
        <v>2.6602410415315181E-2</v>
      </c>
      <c r="H10" s="28">
        <f t="shared" ref="H10" si="8">(H9-H8)/H8</f>
        <v>-0.40435301181030969</v>
      </c>
      <c r="I10" s="28">
        <f t="shared" ref="I10" si="9">(I9-I8)/I8</f>
        <v>-0.2709339855665201</v>
      </c>
      <c r="J10" s="28">
        <f t="shared" ref="J10" si="10">(J9-J8)/J8</f>
        <v>-0.42611807086185843</v>
      </c>
      <c r="K10" s="28">
        <f t="shared" ref="K10" si="11">(K9-K8)/K8</f>
        <v>-0.48579821334311141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-0.4154108222892901</v>
      </c>
    </row>
    <row r="13" spans="2:56" ht="15.75" thickBot="1">
      <c r="B13" s="41" t="s">
        <v>77</v>
      </c>
    </row>
    <row r="14" spans="2:56" ht="60">
      <c r="B14" s="64"/>
      <c r="C14" s="65" t="s">
        <v>65</v>
      </c>
      <c r="D14" s="65" t="s">
        <v>63</v>
      </c>
      <c r="E14" s="65" t="s">
        <v>64</v>
      </c>
      <c r="F14" s="65"/>
      <c r="G14" s="81" t="s">
        <v>67</v>
      </c>
      <c r="H14" s="65"/>
      <c r="I14" s="66" t="s">
        <v>68</v>
      </c>
    </row>
    <row r="15" spans="2:56">
      <c r="B15" s="67" t="s">
        <v>79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61</v>
      </c>
      <c r="G15" s="86">
        <f>G20+G25</f>
        <v>83434244</v>
      </c>
      <c r="H15" s="29" t="s">
        <v>61</v>
      </c>
      <c r="I15" s="69">
        <f>G15/C15</f>
        <v>1.2221288310500964</v>
      </c>
    </row>
    <row r="16" spans="2:56">
      <c r="B16" s="67" t="s">
        <v>81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61</v>
      </c>
      <c r="G16" s="86">
        <f t="shared" ref="G16:G18" si="17">G21+G26</f>
        <v>83434244</v>
      </c>
      <c r="H16" s="29" t="s">
        <v>61</v>
      </c>
      <c r="I16" s="69">
        <f t="shared" ref="I16:I18" si="18">G16/C16</f>
        <v>1.1128953939011792</v>
      </c>
    </row>
    <row r="17" spans="2:9">
      <c r="B17" s="70" t="s">
        <v>80</v>
      </c>
      <c r="C17" s="71">
        <v>2336541</v>
      </c>
      <c r="D17" s="71">
        <v>0</v>
      </c>
      <c r="E17" s="71">
        <f t="shared" si="16"/>
        <v>2336541</v>
      </c>
      <c r="F17" s="72" t="s">
        <v>62</v>
      </c>
      <c r="G17" s="87">
        <f t="shared" si="17"/>
        <v>1160634</v>
      </c>
      <c r="H17" s="71" t="s">
        <v>62</v>
      </c>
      <c r="I17" s="73">
        <f t="shared" si="18"/>
        <v>0.49673170725444149</v>
      </c>
    </row>
    <row r="18" spans="2:9">
      <c r="B18" s="70" t="s">
        <v>82</v>
      </c>
      <c r="C18" s="71">
        <v>1985384</v>
      </c>
      <c r="D18" s="71">
        <v>0</v>
      </c>
      <c r="E18" s="71">
        <f t="shared" si="16"/>
        <v>1985384</v>
      </c>
      <c r="F18" s="72" t="s">
        <v>62</v>
      </c>
      <c r="G18" s="87">
        <f t="shared" si="17"/>
        <v>1160634</v>
      </c>
      <c r="H18" s="71" t="s">
        <v>62</v>
      </c>
      <c r="I18" s="73">
        <f t="shared" si="18"/>
        <v>0.58458917771070984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89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61</v>
      </c>
      <c r="G20" s="82">
        <f>1239582+24049181+5307311+126616+608256+5923688+24849552</f>
        <v>62104186</v>
      </c>
      <c r="H20" s="29" t="s">
        <v>61</v>
      </c>
      <c r="I20" s="69">
        <f>G20/C20</f>
        <v>1.4713668727959643</v>
      </c>
    </row>
    <row r="21" spans="2:9">
      <c r="B21" s="67" t="s">
        <v>83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61</v>
      </c>
      <c r="G21" s="86">
        <f>G20</f>
        <v>62104186</v>
      </c>
      <c r="H21" s="29" t="s">
        <v>61</v>
      </c>
      <c r="I21" s="69">
        <f t="shared" ref="I21:I23" si="19">G21/C21</f>
        <v>1.1763663881625437</v>
      </c>
    </row>
    <row r="22" spans="2:9">
      <c r="B22" s="70" t="s">
        <v>92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62</v>
      </c>
      <c r="G22" s="83">
        <f>23074+421641+436801</f>
        <v>881516</v>
      </c>
      <c r="H22" s="71" t="s">
        <v>62</v>
      </c>
      <c r="I22" s="73">
        <f t="shared" si="19"/>
        <v>0.53770452508375033</v>
      </c>
    </row>
    <row r="23" spans="2:9">
      <c r="B23" s="70" t="s">
        <v>84</v>
      </c>
      <c r="C23" s="71">
        <v>1399076</v>
      </c>
      <c r="D23" s="71">
        <v>0</v>
      </c>
      <c r="E23" s="71">
        <f t="shared" si="16"/>
        <v>1399076</v>
      </c>
      <c r="F23" s="72" t="s">
        <v>62</v>
      </c>
      <c r="G23" s="87">
        <f>G22</f>
        <v>881516</v>
      </c>
      <c r="H23" s="71" t="s">
        <v>62</v>
      </c>
      <c r="I23" s="73">
        <f t="shared" si="19"/>
        <v>0.6300701320014066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90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61</v>
      </c>
      <c r="G25" s="83">
        <f>697240+8458511+2546839+56056+191392+2538724+6841296</f>
        <v>21330058</v>
      </c>
      <c r="H25" s="29" t="s">
        <v>61</v>
      </c>
      <c r="I25" s="69">
        <f>G25/C25</f>
        <v>0.81846346326935715</v>
      </c>
    </row>
    <row r="26" spans="2:9">
      <c r="B26" s="67" t="s">
        <v>85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61</v>
      </c>
      <c r="G26" s="87">
        <f>G25</f>
        <v>21330058</v>
      </c>
      <c r="H26" s="29" t="s">
        <v>61</v>
      </c>
      <c r="I26" s="69">
        <f t="shared" ref="I26:I28" si="21">G26/C26</f>
        <v>0.96180147948383365</v>
      </c>
    </row>
    <row r="27" spans="2:9">
      <c r="B27" s="67" t="s">
        <v>91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62</v>
      </c>
      <c r="G27" s="83">
        <f>25036+101297+152785</f>
        <v>279118</v>
      </c>
      <c r="H27" s="29" t="s">
        <v>62</v>
      </c>
      <c r="I27" s="69">
        <f t="shared" si="21"/>
        <v>0.40037866646466058</v>
      </c>
    </row>
    <row r="28" spans="2:9">
      <c r="B28" s="67" t="s">
        <v>86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62</v>
      </c>
      <c r="G28" s="86">
        <f>G27</f>
        <v>279118</v>
      </c>
      <c r="H28" s="29" t="s">
        <v>62</v>
      </c>
      <c r="I28" s="69">
        <f t="shared" si="21"/>
        <v>0.47606036417719017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87</v>
      </c>
      <c r="C30" s="29"/>
      <c r="D30" s="68"/>
      <c r="E30" s="29">
        <v>65990300</v>
      </c>
      <c r="F30" s="68" t="s">
        <v>61</v>
      </c>
      <c r="G30" s="87">
        <f>G20-G31</f>
        <v>60319522</v>
      </c>
      <c r="H30" s="29" t="s">
        <v>61</v>
      </c>
      <c r="I30" s="69">
        <f>G30/E30</f>
        <v>0.91406649159043074</v>
      </c>
    </row>
    <row r="31" spans="2:9">
      <c r="B31" s="67" t="s">
        <v>66</v>
      </c>
      <c r="C31" s="29"/>
      <c r="D31" s="68"/>
      <c r="E31" s="29">
        <v>1310520</v>
      </c>
      <c r="F31" s="68" t="s">
        <v>61</v>
      </c>
      <c r="G31" s="83">
        <f>278350+406785+476025+623504</f>
        <v>1784664</v>
      </c>
      <c r="H31" s="29" t="s">
        <v>61</v>
      </c>
      <c r="I31" s="69">
        <f t="shared" ref="I31:I32" si="22">G31/E31</f>
        <v>1.3617983701126271</v>
      </c>
    </row>
    <row r="32" spans="2:9" ht="15.75" thickBot="1">
      <c r="B32" s="75" t="s">
        <v>88</v>
      </c>
      <c r="C32" s="76"/>
      <c r="D32" s="76"/>
      <c r="E32" s="77">
        <f>SUM(E30:E31)</f>
        <v>67300820</v>
      </c>
      <c r="F32" s="76" t="s">
        <v>61</v>
      </c>
      <c r="G32" s="88">
        <f>SUM(G30:G31)</f>
        <v>62104186</v>
      </c>
      <c r="H32" s="77" t="s">
        <v>61</v>
      </c>
      <c r="I32" s="78">
        <f t="shared" si="22"/>
        <v>0.92278498241180418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89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2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2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2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2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3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>
        <v>62618.83</v>
      </c>
      <c r="J30" s="18">
        <v>75649.59</v>
      </c>
      <c r="K30" s="18">
        <v>180162.18</v>
      </c>
      <c r="L30" s="18"/>
      <c r="M30" s="18"/>
      <c r="N30" s="18"/>
      <c r="O30" s="52">
        <f t="shared" ref="O30:O36" si="10">SUM(C30:N30)</f>
        <v>1078833.31</v>
      </c>
      <c r="P30" s="16">
        <f t="shared" ref="P30:P36" si="11">SUM(D30:O30)</f>
        <v>1964144.58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>
        <v>49059.56</v>
      </c>
      <c r="J31" s="18">
        <v>12317.36</v>
      </c>
      <c r="K31" s="18">
        <v>284795.68</v>
      </c>
      <c r="L31" s="18"/>
      <c r="M31" s="18"/>
      <c r="N31" s="18"/>
      <c r="O31" s="52">
        <f t="shared" si="10"/>
        <v>812549.3899999999</v>
      </c>
      <c r="P31" s="16">
        <f t="shared" si="11"/>
        <v>1513897.3099999998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>
        <v>24378.670000000002</v>
      </c>
      <c r="J32" s="18">
        <v>24238.560000000001</v>
      </c>
      <c r="K32" s="18">
        <v>28026.799999999999</v>
      </c>
      <c r="L32" s="18"/>
      <c r="M32" s="18"/>
      <c r="N32" s="18"/>
      <c r="O32" s="52">
        <f t="shared" si="10"/>
        <v>418303.74999999994</v>
      </c>
      <c r="P32" s="16">
        <f t="shared" si="11"/>
        <v>836607.49999999988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136057.06</v>
      </c>
      <c r="J37" s="19">
        <f t="shared" si="12"/>
        <v>112205.51</v>
      </c>
      <c r="K37" s="19">
        <f t="shared" si="12"/>
        <v>492984.66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2309686.4499999997</v>
      </c>
      <c r="P37" s="19">
        <f>SUM(P30:P36)</f>
        <v>4314649.3899999997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>
        <v>6568.1100000000006</v>
      </c>
      <c r="J40" s="18">
        <v>14077.75</v>
      </c>
      <c r="K40" s="18">
        <v>17647.78</v>
      </c>
      <c r="L40" s="18"/>
      <c r="M40" s="18"/>
      <c r="N40" s="18"/>
      <c r="O40" s="52">
        <f t="shared" ref="O40:O47" si="14">SUM(C40:N40)</f>
        <v>203679.82000000004</v>
      </c>
      <c r="P40" s="16">
        <f t="shared" ref="P40:P47" si="15">SUM(D40:O40)</f>
        <v>338230.36000000004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>
        <v>163277.80000000002</v>
      </c>
      <c r="J41" s="18">
        <v>484581.23</v>
      </c>
      <c r="K41" s="18">
        <v>599334.30000000005</v>
      </c>
      <c r="L41" s="18"/>
      <c r="M41" s="18"/>
      <c r="N41" s="18"/>
      <c r="O41" s="52">
        <f t="shared" si="14"/>
        <v>1353456.34</v>
      </c>
      <c r="P41" s="16">
        <f t="shared" si="15"/>
        <v>2703214.5300000003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>
        <v>3395.05</v>
      </c>
      <c r="J42" s="18">
        <v>41.24</v>
      </c>
      <c r="K42" s="18">
        <v>2621.04</v>
      </c>
      <c r="L42" s="18"/>
      <c r="M42" s="18"/>
      <c r="N42" s="18"/>
      <c r="O42" s="52">
        <f t="shared" si="14"/>
        <v>16446.669999999998</v>
      </c>
      <c r="P42" s="16">
        <f t="shared" si="15"/>
        <v>32110.289999999997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>
        <v>117529.99</v>
      </c>
      <c r="J45" s="18">
        <v>5.99</v>
      </c>
      <c r="K45" s="18">
        <v>32716.44</v>
      </c>
      <c r="L45" s="18"/>
      <c r="M45" s="18"/>
      <c r="N45" s="18"/>
      <c r="O45" s="52">
        <f t="shared" si="14"/>
        <v>314938.35000000003</v>
      </c>
      <c r="P45" s="16">
        <f t="shared" si="15"/>
        <v>628827.34000000008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>
        <v>29246.329999999998</v>
      </c>
      <c r="J46" s="18">
        <v>7374.01</v>
      </c>
      <c r="K46" s="18">
        <v>67010.94</v>
      </c>
      <c r="L46" s="18"/>
      <c r="M46" s="18"/>
      <c r="N46" s="18"/>
      <c r="O46" s="52">
        <f t="shared" ref="O46" si="16">SUM(C46:N46)</f>
        <v>255083.58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>
        <v>42599.07</v>
      </c>
      <c r="J47" s="18">
        <v>47392.43</v>
      </c>
      <c r="K47" s="18">
        <v>51469.310000000005</v>
      </c>
      <c r="L47" s="18"/>
      <c r="M47" s="18"/>
      <c r="N47" s="18"/>
      <c r="O47" s="52">
        <f t="shared" si="14"/>
        <v>469364.48000000004</v>
      </c>
      <c r="P47" s="16">
        <f t="shared" si="15"/>
        <v>894206.29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362616.35000000003</v>
      </c>
      <c r="J48" s="19">
        <f t="shared" si="17"/>
        <v>553472.65</v>
      </c>
      <c r="K48" s="19">
        <f t="shared" si="17"/>
        <v>770799.81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2612969.2400000002</v>
      </c>
      <c r="P48" s="19">
        <f>SUM(P40:P47)</f>
        <v>4596588.8100000005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498673.41000000003</v>
      </c>
      <c r="J50" s="21">
        <f t="shared" si="18"/>
        <v>665678.16</v>
      </c>
      <c r="K50" s="21">
        <f t="shared" si="18"/>
        <v>1263784.47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4922655.6899999995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41</v>
      </c>
      <c r="O53" s="54"/>
    </row>
    <row r="54" spans="1:16">
      <c r="B54" s="12" t="s">
        <v>31</v>
      </c>
      <c r="C54" s="36">
        <f t="shared" ref="C54:N54" si="19">C7-C30</f>
        <v>10823.626666666649</v>
      </c>
      <c r="D54" s="36">
        <f t="shared" si="19"/>
        <v>133731.41666666663</v>
      </c>
      <c r="E54" s="36">
        <f t="shared" si="19"/>
        <v>99310.616666666654</v>
      </c>
      <c r="F54" s="36">
        <f t="shared" si="19"/>
        <v>50380.486666666664</v>
      </c>
      <c r="G54" s="36">
        <f t="shared" si="19"/>
        <v>111172.87666666665</v>
      </c>
      <c r="H54" s="36">
        <f t="shared" si="19"/>
        <v>60252.266666666663</v>
      </c>
      <c r="I54" s="36">
        <f t="shared" si="19"/>
        <v>141726.83666666667</v>
      </c>
      <c r="J54" s="36">
        <f t="shared" si="19"/>
        <v>128696.07666666666</v>
      </c>
      <c r="K54" s="36">
        <f t="shared" si="19"/>
        <v>24183.486666666664</v>
      </c>
      <c r="L54" s="36">
        <f t="shared" si="19"/>
        <v>204345.66666666666</v>
      </c>
      <c r="M54" s="36">
        <f t="shared" si="19"/>
        <v>204345.66666666666</v>
      </c>
      <c r="N54" s="36">
        <f t="shared" si="19"/>
        <v>204345.66666666666</v>
      </c>
      <c r="O54" s="52">
        <f t="shared" ref="O54:O60" si="20">SUM(C54:N54)</f>
        <v>1373314.69</v>
      </c>
    </row>
    <row r="55" spans="1:16">
      <c r="B55" s="12" t="s">
        <v>32</v>
      </c>
      <c r="C55" s="36">
        <f t="shared" ref="C55:N55" si="21">C8-C31</f>
        <v>-49825.720000000016</v>
      </c>
      <c r="D55" s="36">
        <f t="shared" si="21"/>
        <v>-31152.449999999997</v>
      </c>
      <c r="E55" s="36">
        <f t="shared" si="21"/>
        <v>-11653.190000000002</v>
      </c>
      <c r="F55" s="36">
        <f t="shared" si="21"/>
        <v>-5486.75</v>
      </c>
      <c r="G55" s="36">
        <f t="shared" si="21"/>
        <v>1813.6999999999971</v>
      </c>
      <c r="H55" s="36">
        <f t="shared" si="21"/>
        <v>-1817.8800000000047</v>
      </c>
      <c r="I55" s="36">
        <f t="shared" si="21"/>
        <v>12316.190000000002</v>
      </c>
      <c r="J55" s="36">
        <f t="shared" si="21"/>
        <v>49058.39</v>
      </c>
      <c r="K55" s="36">
        <f t="shared" si="21"/>
        <v>-223419.93</v>
      </c>
      <c r="L55" s="36">
        <f t="shared" si="21"/>
        <v>61375.75</v>
      </c>
      <c r="M55" s="36">
        <f t="shared" si="21"/>
        <v>61375.75</v>
      </c>
      <c r="N55" s="36">
        <f t="shared" si="21"/>
        <v>61375.75</v>
      </c>
      <c r="O55" s="52">
        <f t="shared" si="20"/>
        <v>-76040.390000000014</v>
      </c>
    </row>
    <row r="56" spans="1:16">
      <c r="B56" s="12" t="s">
        <v>76</v>
      </c>
      <c r="C56" s="36">
        <f t="shared" ref="C56:N56" si="22">C9-C32</f>
        <v>29609.083333333332</v>
      </c>
      <c r="D56" s="36">
        <f t="shared" si="22"/>
        <v>29609.083333333332</v>
      </c>
      <c r="E56" s="36">
        <f t="shared" si="22"/>
        <v>29609.083333333332</v>
      </c>
      <c r="F56" s="36">
        <f t="shared" si="22"/>
        <v>-78840.286666666667</v>
      </c>
      <c r="G56" s="36">
        <f t="shared" si="22"/>
        <v>29609.083333333332</v>
      </c>
      <c r="H56" s="36">
        <f t="shared" si="22"/>
        <v>-203601.26666666666</v>
      </c>
      <c r="I56" s="36">
        <f t="shared" si="22"/>
        <v>5230.4133333333302</v>
      </c>
      <c r="J56" s="36">
        <f t="shared" si="22"/>
        <v>5370.5233333333308</v>
      </c>
      <c r="K56" s="36">
        <f t="shared" si="22"/>
        <v>1582.2833333333328</v>
      </c>
      <c r="L56" s="36">
        <f t="shared" si="22"/>
        <v>29609.083333333332</v>
      </c>
      <c r="M56" s="36">
        <f t="shared" si="22"/>
        <v>29609.083333333332</v>
      </c>
      <c r="N56" s="36">
        <f t="shared" si="22"/>
        <v>29609.083333333332</v>
      </c>
      <c r="O56" s="52">
        <f t="shared" si="20"/>
        <v>-62994.750000000015</v>
      </c>
    </row>
    <row r="57" spans="1:16" hidden="1">
      <c r="B57" s="12" t="s">
        <v>33</v>
      </c>
      <c r="C57" s="36">
        <f t="shared" ref="C57:N57" si="23">C10-C33</f>
        <v>0</v>
      </c>
      <c r="D57" s="36">
        <f t="shared" si="23"/>
        <v>0</v>
      </c>
      <c r="E57" s="36">
        <f t="shared" si="23"/>
        <v>0</v>
      </c>
      <c r="F57" s="36">
        <f t="shared" si="23"/>
        <v>0</v>
      </c>
      <c r="G57" s="36">
        <f t="shared" si="23"/>
        <v>0</v>
      </c>
      <c r="H57" s="36">
        <f t="shared" si="23"/>
        <v>0</v>
      </c>
      <c r="I57" s="36">
        <f t="shared" si="23"/>
        <v>0</v>
      </c>
      <c r="J57" s="36">
        <f t="shared" si="23"/>
        <v>0</v>
      </c>
      <c r="K57" s="36">
        <f t="shared" si="23"/>
        <v>0</v>
      </c>
      <c r="L57" s="36">
        <f t="shared" si="23"/>
        <v>0</v>
      </c>
      <c r="M57" s="36">
        <f t="shared" si="23"/>
        <v>0</v>
      </c>
      <c r="N57" s="36">
        <f t="shared" si="23"/>
        <v>0</v>
      </c>
      <c r="O57" s="52">
        <f t="shared" si="20"/>
        <v>0</v>
      </c>
    </row>
    <row r="58" spans="1:16" hidden="1">
      <c r="B58" s="12" t="s">
        <v>34</v>
      </c>
      <c r="C58" s="36">
        <f t="shared" ref="C58:N58" si="24">C11-C34</f>
        <v>0</v>
      </c>
      <c r="D58" s="36">
        <f t="shared" si="24"/>
        <v>0</v>
      </c>
      <c r="E58" s="36">
        <f t="shared" si="24"/>
        <v>0</v>
      </c>
      <c r="F58" s="36">
        <f t="shared" si="24"/>
        <v>0</v>
      </c>
      <c r="G58" s="36">
        <f t="shared" si="24"/>
        <v>0</v>
      </c>
      <c r="H58" s="36">
        <f t="shared" si="24"/>
        <v>0</v>
      </c>
      <c r="I58" s="36">
        <f t="shared" si="24"/>
        <v>0</v>
      </c>
      <c r="J58" s="36">
        <f t="shared" si="24"/>
        <v>0</v>
      </c>
      <c r="K58" s="36">
        <f t="shared" si="24"/>
        <v>0</v>
      </c>
      <c r="L58" s="36">
        <f t="shared" si="24"/>
        <v>0</v>
      </c>
      <c r="M58" s="36">
        <f t="shared" si="24"/>
        <v>0</v>
      </c>
      <c r="N58" s="36">
        <f t="shared" si="24"/>
        <v>0</v>
      </c>
      <c r="O58" s="52">
        <f t="shared" si="20"/>
        <v>0</v>
      </c>
    </row>
    <row r="59" spans="1:16" hidden="1">
      <c r="B59" s="12" t="s">
        <v>35</v>
      </c>
      <c r="C59" s="36">
        <f t="shared" ref="C59:N59" si="25">C12-C35</f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6">
        <f t="shared" si="25"/>
        <v>0</v>
      </c>
      <c r="H59" s="36">
        <f t="shared" si="25"/>
        <v>0</v>
      </c>
      <c r="I59" s="36">
        <f t="shared" si="25"/>
        <v>0</v>
      </c>
      <c r="J59" s="36">
        <f t="shared" si="25"/>
        <v>0</v>
      </c>
      <c r="K59" s="36">
        <f t="shared" si="25"/>
        <v>0</v>
      </c>
      <c r="L59" s="36">
        <f t="shared" si="25"/>
        <v>0</v>
      </c>
      <c r="M59" s="36">
        <f t="shared" si="25"/>
        <v>0</v>
      </c>
      <c r="N59" s="36">
        <f t="shared" si="25"/>
        <v>0</v>
      </c>
      <c r="O59" s="52">
        <f t="shared" si="20"/>
        <v>0</v>
      </c>
    </row>
    <row r="60" spans="1:16" hidden="1">
      <c r="B60" s="12" t="s">
        <v>36</v>
      </c>
      <c r="C60" s="36">
        <f t="shared" ref="C60:N60" si="26">C13-C36</f>
        <v>0</v>
      </c>
      <c r="D60" s="36">
        <f t="shared" si="26"/>
        <v>0</v>
      </c>
      <c r="E60" s="36">
        <f t="shared" si="26"/>
        <v>0</v>
      </c>
      <c r="F60" s="36">
        <f t="shared" si="26"/>
        <v>0</v>
      </c>
      <c r="G60" s="36">
        <f t="shared" si="26"/>
        <v>0</v>
      </c>
      <c r="H60" s="36">
        <f t="shared" si="26"/>
        <v>0</v>
      </c>
      <c r="I60" s="36">
        <f t="shared" si="26"/>
        <v>0</v>
      </c>
      <c r="J60" s="36">
        <f t="shared" si="26"/>
        <v>0</v>
      </c>
      <c r="K60" s="36">
        <f t="shared" si="26"/>
        <v>0</v>
      </c>
      <c r="L60" s="36">
        <f t="shared" si="26"/>
        <v>0</v>
      </c>
      <c r="M60" s="36">
        <f t="shared" si="26"/>
        <v>0</v>
      </c>
      <c r="N60" s="36">
        <f t="shared" si="26"/>
        <v>0</v>
      </c>
      <c r="O60" s="52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159273.43999999994</v>
      </c>
      <c r="J61" s="19">
        <f t="shared" si="27"/>
        <v>183124.98999999993</v>
      </c>
      <c r="K61" s="19">
        <f t="shared" si="27"/>
        <v>-197654.16000000003</v>
      </c>
      <c r="L61" s="19">
        <f t="shared" si="27"/>
        <v>295330.49999999994</v>
      </c>
      <c r="M61" s="19">
        <f t="shared" si="27"/>
        <v>295330.49999999994</v>
      </c>
      <c r="N61" s="19">
        <f t="shared" si="27"/>
        <v>295330.49999999994</v>
      </c>
      <c r="O61" s="53">
        <f t="shared" ref="O61" si="28">SUM(O54:O60)</f>
        <v>1234279.5499999998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:N64" si="29">C17-C40</f>
        <v>-43535.94666666667</v>
      </c>
      <c r="D64" s="36">
        <f t="shared" si="29"/>
        <v>2655.0133333333324</v>
      </c>
      <c r="E64" s="36">
        <f t="shared" si="29"/>
        <v>7267.8533333333326</v>
      </c>
      <c r="F64" s="36">
        <f t="shared" si="29"/>
        <v>9768.0333333333328</v>
      </c>
      <c r="G64" s="36">
        <f t="shared" si="29"/>
        <v>19419.733333333334</v>
      </c>
      <c r="H64" s="36">
        <f t="shared" si="29"/>
        <v>-7400.8666666666722</v>
      </c>
      <c r="I64" s="36">
        <f t="shared" si="29"/>
        <v>19025.223333333332</v>
      </c>
      <c r="J64" s="36">
        <f t="shared" si="29"/>
        <v>11515.583333333332</v>
      </c>
      <c r="K64" s="36">
        <f t="shared" si="29"/>
        <v>7945.5533333333333</v>
      </c>
      <c r="L64" s="36">
        <f t="shared" si="29"/>
        <v>25593.333333333332</v>
      </c>
      <c r="M64" s="36">
        <f t="shared" si="29"/>
        <v>25593.333333333332</v>
      </c>
      <c r="N64" s="36">
        <f t="shared" si="29"/>
        <v>25593.333333333332</v>
      </c>
      <c r="O64" s="52">
        <f t="shared" ref="O64:O71" si="30">SUM(C64:N64)</f>
        <v>103440.17999999998</v>
      </c>
    </row>
    <row r="65" spans="1:15">
      <c r="B65" s="12" t="s">
        <v>32</v>
      </c>
      <c r="C65" s="36">
        <f t="shared" ref="C65:N65" si="31">C18-C41</f>
        <v>4356.1833333333325</v>
      </c>
      <c r="D65" s="36">
        <f t="shared" si="31"/>
        <v>4502.873333333333</v>
      </c>
      <c r="E65" s="36">
        <f t="shared" si="31"/>
        <v>-36029.436666666668</v>
      </c>
      <c r="F65" s="36">
        <f t="shared" si="31"/>
        <v>-5681.4666666666681</v>
      </c>
      <c r="G65" s="36">
        <f t="shared" si="31"/>
        <v>-4700.4366666666674</v>
      </c>
      <c r="H65" s="36">
        <f t="shared" si="31"/>
        <v>-20384.726666666669</v>
      </c>
      <c r="I65" s="36">
        <f t="shared" si="31"/>
        <v>-155223.46666666667</v>
      </c>
      <c r="J65" s="36">
        <f t="shared" si="31"/>
        <v>-476526.89666666667</v>
      </c>
      <c r="K65" s="36">
        <f t="shared" si="31"/>
        <v>-591279.96666666667</v>
      </c>
      <c r="L65" s="36">
        <f t="shared" si="31"/>
        <v>8054.333333333333</v>
      </c>
      <c r="M65" s="36">
        <f t="shared" si="31"/>
        <v>8054.333333333333</v>
      </c>
      <c r="N65" s="36">
        <f t="shared" si="31"/>
        <v>8054.333333333333</v>
      </c>
      <c r="O65" s="52">
        <f t="shared" si="30"/>
        <v>-1256804.3400000001</v>
      </c>
    </row>
    <row r="66" spans="1:15">
      <c r="B66" s="12" t="s">
        <v>76</v>
      </c>
      <c r="C66" s="36">
        <f t="shared" ref="C66:N66" si="32">C19-C42</f>
        <v>3658.2833333333328</v>
      </c>
      <c r="D66" s="36">
        <f t="shared" si="32"/>
        <v>4352.7933333333331</v>
      </c>
      <c r="E66" s="36">
        <f t="shared" si="32"/>
        <v>668.54333333333307</v>
      </c>
      <c r="F66" s="36">
        <f t="shared" si="32"/>
        <v>3343.1833333333329</v>
      </c>
      <c r="G66" s="36">
        <f t="shared" si="32"/>
        <v>1197.7733333333331</v>
      </c>
      <c r="H66" s="36">
        <f t="shared" si="32"/>
        <v>3038.083333333333</v>
      </c>
      <c r="I66" s="36">
        <f t="shared" si="32"/>
        <v>1046.2833333333328</v>
      </c>
      <c r="J66" s="36">
        <f t="shared" si="32"/>
        <v>4400.0933333333332</v>
      </c>
      <c r="K66" s="36">
        <f t="shared" si="32"/>
        <v>1820.2933333333331</v>
      </c>
      <c r="L66" s="36">
        <f t="shared" si="32"/>
        <v>4441.333333333333</v>
      </c>
      <c r="M66" s="36">
        <f t="shared" si="32"/>
        <v>4441.333333333333</v>
      </c>
      <c r="N66" s="36">
        <f t="shared" si="32"/>
        <v>4441.333333333333</v>
      </c>
      <c r="O66" s="52">
        <f t="shared" si="30"/>
        <v>36849.329999999994</v>
      </c>
    </row>
    <row r="67" spans="1:15" hidden="1">
      <c r="B67" s="12" t="s">
        <v>33</v>
      </c>
      <c r="C67" s="36">
        <f t="shared" ref="C67:N67" si="33">C20-C43</f>
        <v>0</v>
      </c>
      <c r="D67" s="36">
        <f t="shared" si="33"/>
        <v>0</v>
      </c>
      <c r="E67" s="36">
        <f t="shared" si="33"/>
        <v>0</v>
      </c>
      <c r="F67" s="36">
        <f t="shared" si="33"/>
        <v>0</v>
      </c>
      <c r="G67" s="36">
        <f t="shared" si="33"/>
        <v>0</v>
      </c>
      <c r="H67" s="36">
        <f t="shared" si="33"/>
        <v>0</v>
      </c>
      <c r="I67" s="36">
        <f t="shared" si="33"/>
        <v>0</v>
      </c>
      <c r="J67" s="36">
        <f t="shared" si="33"/>
        <v>0</v>
      </c>
      <c r="K67" s="36">
        <f t="shared" si="33"/>
        <v>0</v>
      </c>
      <c r="L67" s="36">
        <f t="shared" si="33"/>
        <v>0</v>
      </c>
      <c r="M67" s="36">
        <f t="shared" si="33"/>
        <v>0</v>
      </c>
      <c r="N67" s="36">
        <f t="shared" si="33"/>
        <v>0</v>
      </c>
      <c r="O67" s="52">
        <f t="shared" si="30"/>
        <v>0</v>
      </c>
    </row>
    <row r="68" spans="1:15" hidden="1">
      <c r="B68" s="12" t="s">
        <v>34</v>
      </c>
      <c r="C68" s="36">
        <f t="shared" ref="C68:N68" si="34">C21-C44</f>
        <v>0</v>
      </c>
      <c r="D68" s="36">
        <f t="shared" si="34"/>
        <v>0</v>
      </c>
      <c r="E68" s="36">
        <f t="shared" si="34"/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6">
        <f t="shared" si="34"/>
        <v>0</v>
      </c>
      <c r="N68" s="36">
        <f t="shared" si="34"/>
        <v>0</v>
      </c>
      <c r="O68" s="52">
        <f t="shared" si="30"/>
        <v>0</v>
      </c>
    </row>
    <row r="69" spans="1:15">
      <c r="B69" s="12" t="s">
        <v>35</v>
      </c>
      <c r="C69" s="36">
        <f t="shared" ref="C69:N69" si="35">C22-C45</f>
        <v>52950.64</v>
      </c>
      <c r="D69" s="36">
        <f t="shared" si="35"/>
        <v>52698.49</v>
      </c>
      <c r="E69" s="36">
        <f t="shared" si="35"/>
        <v>52739.77</v>
      </c>
      <c r="F69" s="36">
        <f t="shared" si="35"/>
        <v>-107074.83000000002</v>
      </c>
      <c r="G69" s="36">
        <f t="shared" si="35"/>
        <v>54000</v>
      </c>
      <c r="H69" s="36">
        <f t="shared" si="35"/>
        <v>54000</v>
      </c>
      <c r="I69" s="36">
        <f t="shared" si="35"/>
        <v>-63529.990000000005</v>
      </c>
      <c r="J69" s="36">
        <f t="shared" si="35"/>
        <v>53994.01</v>
      </c>
      <c r="K69" s="36">
        <f t="shared" si="35"/>
        <v>21283.56</v>
      </c>
      <c r="L69" s="36">
        <f t="shared" si="35"/>
        <v>54000</v>
      </c>
      <c r="M69" s="36">
        <f t="shared" si="35"/>
        <v>54000</v>
      </c>
      <c r="N69" s="36">
        <f t="shared" si="35"/>
        <v>54000</v>
      </c>
      <c r="O69" s="52">
        <f t="shared" si="30"/>
        <v>333061.64999999997</v>
      </c>
    </row>
    <row r="70" spans="1:15">
      <c r="B70" s="12" t="s">
        <v>78</v>
      </c>
      <c r="C70" s="36">
        <f t="shared" ref="C70:N70" si="36">C23-C46</f>
        <v>2408.3133333333317</v>
      </c>
      <c r="D70" s="36">
        <f t="shared" si="36"/>
        <v>-1315.2966666666689</v>
      </c>
      <c r="E70" s="36">
        <f t="shared" si="36"/>
        <v>-20296.576666666671</v>
      </c>
      <c r="F70" s="36">
        <f t="shared" si="36"/>
        <v>-3730.5866666666661</v>
      </c>
      <c r="G70" s="36">
        <f t="shared" si="36"/>
        <v>14247.413333333332</v>
      </c>
      <c r="H70" s="36">
        <f t="shared" si="36"/>
        <v>-23585.566666666669</v>
      </c>
      <c r="I70" s="36">
        <f t="shared" si="36"/>
        <v>-9382.996666666666</v>
      </c>
      <c r="J70" s="36">
        <f t="shared" si="36"/>
        <v>12489.323333333332</v>
      </c>
      <c r="K70" s="36">
        <f t="shared" si="36"/>
        <v>-47147.606666666674</v>
      </c>
      <c r="L70" s="36">
        <f t="shared" si="36"/>
        <v>19863.333333333332</v>
      </c>
      <c r="M70" s="36">
        <f t="shared" si="36"/>
        <v>19863.333333333332</v>
      </c>
      <c r="N70" s="36">
        <f t="shared" si="36"/>
        <v>19863.333333333332</v>
      </c>
      <c r="O70" s="52">
        <f t="shared" ref="O70" si="37">SUM(C70:N70)</f>
        <v>-16723.580000000027</v>
      </c>
    </row>
    <row r="71" spans="1:15">
      <c r="B71" s="12" t="s">
        <v>36</v>
      </c>
      <c r="C71" s="36">
        <f t="shared" ref="C71:N71" si="38">C24-C47</f>
        <v>33580.163333333323</v>
      </c>
      <c r="D71" s="36">
        <f t="shared" si="38"/>
        <v>22198.363333333327</v>
      </c>
      <c r="E71" s="36">
        <f t="shared" si="38"/>
        <v>20363.41333333333</v>
      </c>
      <c r="F71" s="36">
        <f t="shared" si="38"/>
        <v>10894.54333333332</v>
      </c>
      <c r="G71" s="36">
        <f t="shared" si="38"/>
        <v>27304.643333333326</v>
      </c>
      <c r="H71" s="36">
        <f t="shared" si="38"/>
        <v>26372.203333333331</v>
      </c>
      <c r="I71" s="36">
        <f t="shared" si="38"/>
        <v>35503.763333333329</v>
      </c>
      <c r="J71" s="36">
        <f t="shared" si="38"/>
        <v>30710.403333333328</v>
      </c>
      <c r="K71" s="36">
        <f t="shared" si="38"/>
        <v>26633.523333333324</v>
      </c>
      <c r="L71" s="36">
        <f t="shared" si="38"/>
        <v>78102.833333333328</v>
      </c>
      <c r="M71" s="36">
        <f t="shared" si="38"/>
        <v>78102.833333333328</v>
      </c>
      <c r="N71" s="36">
        <f t="shared" si="38"/>
        <v>78102.833333333328</v>
      </c>
      <c r="O71" s="52">
        <f t="shared" si="30"/>
        <v>467869.5199999999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-172561.18333333338</v>
      </c>
      <c r="J72" s="19">
        <f t="shared" si="39"/>
        <v>-363417.4833333334</v>
      </c>
      <c r="K72" s="19">
        <f t="shared" si="39"/>
        <v>-580744.64333333343</v>
      </c>
      <c r="L72" s="19">
        <f t="shared" si="39"/>
        <v>190055.16666666666</v>
      </c>
      <c r="M72" s="19">
        <f t="shared" si="39"/>
        <v>190055.16666666666</v>
      </c>
      <c r="N72" s="19">
        <f t="shared" si="39"/>
        <v>190055.16666666666</v>
      </c>
      <c r="O72" s="53">
        <f t="shared" ref="O72" si="40">SUM(O64:O71)</f>
        <v>-332307.24000000034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:N74" si="41">C27-C50</f>
        <v>44024.626666666591</v>
      </c>
      <c r="D74" s="38">
        <f t="shared" si="41"/>
        <v>217280.28666666662</v>
      </c>
      <c r="E74" s="38">
        <f t="shared" si="41"/>
        <v>141980.07666666666</v>
      </c>
      <c r="F74" s="38">
        <f t="shared" si="41"/>
        <v>-126427.67333333346</v>
      </c>
      <c r="G74" s="38">
        <f t="shared" si="41"/>
        <v>254064.78666666659</v>
      </c>
      <c r="H74" s="38">
        <f t="shared" si="41"/>
        <v>-113127.75333333341</v>
      </c>
      <c r="I74" s="38">
        <f t="shared" si="41"/>
        <v>-13287.743333333405</v>
      </c>
      <c r="J74" s="38">
        <f t="shared" si="41"/>
        <v>-180292.4933333334</v>
      </c>
      <c r="K74" s="38">
        <f t="shared" si="41"/>
        <v>-778398.80333333334</v>
      </c>
      <c r="L74" s="38">
        <f t="shared" si="41"/>
        <v>485385.66666666663</v>
      </c>
      <c r="M74" s="38">
        <f t="shared" si="41"/>
        <v>485385.66666666663</v>
      </c>
      <c r="N74" s="38">
        <f t="shared" si="41"/>
        <v>485385.66666666663</v>
      </c>
      <c r="O74" s="57">
        <f>O72+O61</f>
        <v>901972.30999999947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</row>
    <row r="81" spans="2:15">
      <c r="B81" s="90" t="s">
        <v>128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129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130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109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137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147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156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164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171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'ID-Sch191 Rider Balance'!J17</f>
        <v>-1066367.4880451078</v>
      </c>
    </row>
    <row r="3" spans="1:2">
      <c r="A3" s="80"/>
    </row>
    <row r="4" spans="1:2">
      <c r="A4" s="80" t="s">
        <v>70</v>
      </c>
      <c r="B4" s="1">
        <v>1615000</v>
      </c>
    </row>
    <row r="5" spans="1:2">
      <c r="A5" s="80" t="s">
        <v>71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72</v>
      </c>
      <c r="B8" s="3">
        <f>B2+B6</f>
        <v>-1988825.1547117746</v>
      </c>
    </row>
    <row r="10" spans="1:2">
      <c r="A10" s="80" t="s">
        <v>73</v>
      </c>
      <c r="B10" s="1">
        <v>4076000</v>
      </c>
    </row>
    <row r="11" spans="1:2">
      <c r="A11" t="s">
        <v>74</v>
      </c>
      <c r="B11" s="85"/>
    </row>
    <row r="12" spans="1:2">
      <c r="B12" s="3">
        <f>B11-B10</f>
        <v>-4076000</v>
      </c>
    </row>
    <row r="14" spans="1:2">
      <c r="A14" t="s">
        <v>75</v>
      </c>
      <c r="B14" s="3">
        <f>B8+B12</f>
        <v>-6064825.1547117746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0"/>
  <sheetViews>
    <sheetView zoomScaleNormal="100"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-1079654.2962803815</v>
      </c>
      <c r="K5" s="1">
        <v>-1066367.4880451078</v>
      </c>
      <c r="L5" s="1">
        <v>-1005928.391143223</v>
      </c>
      <c r="M5" s="1">
        <v>-1005928.391143223</v>
      </c>
      <c r="N5" s="1">
        <v>-1005928.391143223</v>
      </c>
      <c r="O5" s="40"/>
      <c r="P5" s="44">
        <v>814739.21</v>
      </c>
      <c r="Q5" s="47">
        <v>-642636.67891676258</v>
      </c>
      <c r="R5" s="47">
        <v>-1078063.1049030586</v>
      </c>
      <c r="S5" s="47">
        <v>-1005928.3911432233</v>
      </c>
      <c r="U5" s="47">
        <v>-1394605.6261294703</v>
      </c>
      <c r="V5" s="47">
        <v>-1394605.6261294703</v>
      </c>
      <c r="W5" s="47">
        <v>-1394605.6261294703</v>
      </c>
      <c r="X5" s="47">
        <v>-1394605.6261294703</v>
      </c>
      <c r="Y5" s="47">
        <v>-1394605.6261294703</v>
      </c>
      <c r="Z5" s="47">
        <v>-1394605.6261294703</v>
      </c>
      <c r="AA5" s="47">
        <v>-1394605.6261294703</v>
      </c>
      <c r="AB5" s="47">
        <v>-1394605.6261294703</v>
      </c>
      <c r="AC5" s="47">
        <v>-1394605.6261294703</v>
      </c>
      <c r="AD5" s="47">
        <v>-1394605.6261294703</v>
      </c>
      <c r="AE5" s="47">
        <v>-1394605.6261294703</v>
      </c>
      <c r="AF5" s="47">
        <v>-1394605.6261294703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135664.58137732316</v>
      </c>
      <c r="J8" s="1">
        <v>105232.52176472639</v>
      </c>
      <c r="K8" s="1">
        <v>106580.17309811519</v>
      </c>
      <c r="L8" s="1">
        <v>0</v>
      </c>
      <c r="M8" s="1">
        <v>0</v>
      </c>
      <c r="N8" s="1">
        <v>0</v>
      </c>
      <c r="O8" s="47">
        <v>3242415.111143223</v>
      </c>
      <c r="P8" s="47">
        <v>1924133.4789167624</v>
      </c>
      <c r="Q8" s="47">
        <v>970804.35598629585</v>
      </c>
      <c r="R8" s="47">
        <v>347477.27624016476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70642.709536132606</v>
      </c>
      <c r="J9" s="22">
        <v>34427.341823430179</v>
      </c>
      <c r="K9" s="22">
        <v>27252.182116259792</v>
      </c>
      <c r="L9" s="22">
        <v>-182143.95911176447</v>
      </c>
      <c r="M9" s="22">
        <v>-305573.87273896503</v>
      </c>
      <c r="N9" s="22">
        <v>-429374.52891394874</v>
      </c>
      <c r="O9" s="48">
        <v>759833.70511086704</v>
      </c>
      <c r="P9" s="48">
        <v>939313.47566389316</v>
      </c>
      <c r="Q9" s="48">
        <v>605290.35673582938</v>
      </c>
      <c r="R9" s="48">
        <v>132322.23347582258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134073.39000000001</v>
      </c>
      <c r="J12" s="1">
        <v>118519.33</v>
      </c>
      <c r="K12" s="1">
        <v>167019.27000000002</v>
      </c>
      <c r="L12" s="1">
        <v>0</v>
      </c>
      <c r="M12" s="1">
        <v>0</v>
      </c>
      <c r="N12" s="1">
        <v>0</v>
      </c>
      <c r="O12" s="47">
        <v>1421747.5100000002</v>
      </c>
      <c r="P12" s="47">
        <v>466757.58999999997</v>
      </c>
      <c r="Q12" s="47">
        <v>535377.92999999993</v>
      </c>
      <c r="R12" s="47">
        <v>419611.99000000005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39062.193333333329</v>
      </c>
      <c r="J13" s="23">
        <v>54616.253333333341</v>
      </c>
      <c r="K13" s="23">
        <v>6116.3133333333244</v>
      </c>
      <c r="L13" s="23">
        <v>173135.58333333334</v>
      </c>
      <c r="M13" s="23">
        <v>173135.58333333334</v>
      </c>
      <c r="N13" s="23">
        <v>173135.58333333334</v>
      </c>
      <c r="O13" s="48">
        <v>655879.49000000011</v>
      </c>
      <c r="P13" s="49">
        <v>52649.160000000033</v>
      </c>
      <c r="Q13" s="49">
        <v>-15971.179999999935</v>
      </c>
      <c r="R13" s="49">
        <v>99794.759999999951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1591.1913773231499</v>
      </c>
      <c r="J15" s="1">
        <v>-13286.808235273609</v>
      </c>
      <c r="K15" s="1">
        <v>-60439.096901884826</v>
      </c>
      <c r="L15" s="1">
        <v>0</v>
      </c>
      <c r="M15" s="1">
        <v>0</v>
      </c>
      <c r="N15" s="1">
        <v>0</v>
      </c>
      <c r="O15" s="45">
        <v>1820667.6011432228</v>
      </c>
      <c r="P15" s="45">
        <v>1457375.8889167625</v>
      </c>
      <c r="Q15" s="45">
        <v>435426.42598629592</v>
      </c>
      <c r="R15" s="45">
        <v>-72134.713759835286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-897807.67160243448</v>
      </c>
      <c r="G17" s="59">
        <v>-1131326.2436415784</v>
      </c>
      <c r="H17" s="59">
        <v>-1078063.1049030584</v>
      </c>
      <c r="I17" s="59">
        <v>-1079654.2962803815</v>
      </c>
      <c r="J17" s="59">
        <v>-1066367.4880451078</v>
      </c>
      <c r="K17" s="59">
        <v>-1005928.391143223</v>
      </c>
      <c r="L17" s="59">
        <v>-1005928.391143223</v>
      </c>
      <c r="M17" s="59">
        <v>-1005928.391143223</v>
      </c>
      <c r="N17" s="59">
        <v>-1005928.391143223</v>
      </c>
      <c r="O17" s="47"/>
      <c r="P17" s="47">
        <v>-642636.67891676258</v>
      </c>
      <c r="Q17" s="47">
        <v>-1078063.1049030586</v>
      </c>
      <c r="R17" s="47">
        <v>-1005928.3911432233</v>
      </c>
      <c r="S17" s="47">
        <v>-1005928.3911432233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153</v>
      </c>
      <c r="J19" s="3" t="s">
        <v>53</v>
      </c>
      <c r="K19" s="3" t="s">
        <v>53</v>
      </c>
      <c r="L19" s="3">
        <v>-1014936.7669216542</v>
      </c>
      <c r="M19" s="3">
        <v>-1138366.6805488549</v>
      </c>
      <c r="N19" s="3">
        <v>-1394605.6261294703</v>
      </c>
      <c r="O19" s="40"/>
      <c r="P19" s="47"/>
      <c r="Q19" s="40"/>
      <c r="R19" s="40"/>
      <c r="S19" s="40"/>
      <c r="U19" s="47">
        <v>-1394605.6261294703</v>
      </c>
      <c r="V19" s="47">
        <v>-1394605.6261294703</v>
      </c>
      <c r="W19" s="47">
        <v>-1394605.6261294703</v>
      </c>
      <c r="X19" s="47">
        <v>-1394605.6261294703</v>
      </c>
      <c r="Y19" s="47">
        <v>-1394605.6261294703</v>
      </c>
      <c r="Z19" s="47">
        <v>-1394605.6261294703</v>
      </c>
      <c r="AA19" s="47">
        <v>-1394605.6261294703</v>
      </c>
      <c r="AB19" s="47">
        <v>-1394605.6261294703</v>
      </c>
      <c r="AC19" s="47">
        <v>-1394605.6261294703</v>
      </c>
      <c r="AD19" s="47">
        <v>-1394605.6261294703</v>
      </c>
      <c r="AE19" s="47">
        <v>-1394605.6261294703</v>
      </c>
      <c r="AF19" s="47">
        <v>-1394605.6261294703</v>
      </c>
    </row>
    <row r="21" spans="2:32">
      <c r="B21" s="51" t="s">
        <v>26</v>
      </c>
    </row>
    <row r="22" spans="2:32">
      <c r="B22" s="90" t="s">
        <v>99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2:32">
      <c r="B23" s="90" t="s">
        <v>104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32">
      <c r="B24" s="90" t="s">
        <v>107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114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2:32">
      <c r="B26" s="90" t="s">
        <v>139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spans="2:32">
      <c r="B27" s="90" t="s">
        <v>152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2:32">
      <c r="B28" s="90" t="s">
        <v>161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2:32">
      <c r="B29" s="90" t="s">
        <v>168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177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</sheetData>
  <mergeCells count="9"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8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2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2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2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3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>
        <v>12689.5</v>
      </c>
      <c r="J30" s="18">
        <v>53771</v>
      </c>
      <c r="K30" s="18">
        <v>15661.17</v>
      </c>
      <c r="L30" s="18"/>
      <c r="M30" s="18"/>
      <c r="N30" s="18"/>
      <c r="O30" s="52">
        <f t="shared" ref="O30:O32" si="11">SUM(C30:N30)</f>
        <v>217494.99000000002</v>
      </c>
      <c r="P30" s="16">
        <f t="shared" ref="P30:P36" si="12">SUM(D30:O30)</f>
        <v>425892.98000000004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>
        <v>36875.86</v>
      </c>
      <c r="J31" s="18">
        <v>21625.5</v>
      </c>
      <c r="K31" s="18">
        <v>48164.25</v>
      </c>
      <c r="L31" s="18"/>
      <c r="M31" s="18"/>
      <c r="N31" s="18"/>
      <c r="O31" s="52">
        <f t="shared" si="11"/>
        <v>564993.42000000004</v>
      </c>
      <c r="P31" s="16">
        <f t="shared" si="12"/>
        <v>990466.99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>
        <v>21193.43</v>
      </c>
      <c r="J32" s="18">
        <v>4510.47</v>
      </c>
      <c r="K32" s="18">
        <v>4336.97</v>
      </c>
      <c r="L32" s="18"/>
      <c r="M32" s="18"/>
      <c r="N32" s="18"/>
      <c r="O32" s="52">
        <f t="shared" si="11"/>
        <v>162531.71</v>
      </c>
      <c r="P32" s="16">
        <f t="shared" si="12"/>
        <v>325063.42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70758.790000000008</v>
      </c>
      <c r="J37" s="19">
        <f t="shared" si="13"/>
        <v>79906.97</v>
      </c>
      <c r="K37" s="19">
        <f>SUM(K30:K36)</f>
        <v>68162.39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945020.12</v>
      </c>
      <c r="P37" s="19">
        <f>SUM(P30:P36)</f>
        <v>1741423.39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>
        <v>2710.1800000000003</v>
      </c>
      <c r="J40" s="18">
        <v>5094.04</v>
      </c>
      <c r="K40" s="18">
        <v>3975.4400000000005</v>
      </c>
      <c r="L40" s="18"/>
      <c r="M40" s="18"/>
      <c r="N40" s="18"/>
      <c r="O40" s="52">
        <f t="shared" ref="O40:O47" si="14">SUM(C40:N40)</f>
        <v>39902.58</v>
      </c>
      <c r="P40" s="16">
        <f t="shared" ref="P40:P47" si="15">SUM(D40:O40)</f>
        <v>75869.8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>
        <v>3973.26</v>
      </c>
      <c r="J41" s="18">
        <v>4846.08</v>
      </c>
      <c r="K41" s="18">
        <v>3192.7000000000003</v>
      </c>
      <c r="L41" s="18"/>
      <c r="M41" s="18"/>
      <c r="N41" s="18"/>
      <c r="O41" s="52">
        <f t="shared" si="14"/>
        <v>33478.230000000003</v>
      </c>
      <c r="P41" s="16">
        <f t="shared" si="15"/>
        <v>66690.33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>
        <v>3234.63</v>
      </c>
      <c r="J42" s="18">
        <v>47.870000000000005</v>
      </c>
      <c r="K42" s="18">
        <v>2601.0700000000002</v>
      </c>
      <c r="L42" s="18"/>
      <c r="M42" s="18"/>
      <c r="N42" s="18"/>
      <c r="O42" s="52">
        <f t="shared" si="14"/>
        <v>13544.500000000002</v>
      </c>
      <c r="P42" s="16">
        <f t="shared" si="15"/>
        <v>26483.390000000003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>
        <v>30674.52</v>
      </c>
      <c r="J46" s="18">
        <v>2045.8500000000001</v>
      </c>
      <c r="K46" s="18">
        <v>59736.05</v>
      </c>
      <c r="L46" s="18"/>
      <c r="M46" s="18"/>
      <c r="N46" s="18"/>
      <c r="O46" s="52">
        <f t="shared" si="14"/>
        <v>146166.28000000003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>
        <v>22722.010000000002</v>
      </c>
      <c r="J47" s="18">
        <v>26578.52</v>
      </c>
      <c r="K47" s="18">
        <v>29351.62</v>
      </c>
      <c r="L47" s="18"/>
      <c r="M47" s="18"/>
      <c r="N47" s="18"/>
      <c r="O47" s="52">
        <f t="shared" si="14"/>
        <v>243635.8</v>
      </c>
      <c r="P47" s="16">
        <f t="shared" si="15"/>
        <v>464758.12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63314.6</v>
      </c>
      <c r="J48" s="19">
        <f t="shared" si="16"/>
        <v>38612.36</v>
      </c>
      <c r="K48" s="19">
        <f t="shared" si="16"/>
        <v>98856.88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476727.39</v>
      </c>
      <c r="P48" s="19">
        <f>SUM(P40:P47)</f>
        <v>633801.64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134073.39000000001</v>
      </c>
      <c r="J50" s="21">
        <f t="shared" si="17"/>
        <v>118519.33</v>
      </c>
      <c r="K50" s="21">
        <f t="shared" si="17"/>
        <v>167019.27000000002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1421747.51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60</v>
      </c>
      <c r="O53" s="54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54611.75</v>
      </c>
      <c r="J54" s="20">
        <f t="shared" si="18"/>
        <v>13530.25</v>
      </c>
      <c r="K54" s="20">
        <f t="shared" si="18"/>
        <v>51640.08</v>
      </c>
      <c r="L54" s="20">
        <f t="shared" si="18"/>
        <v>67301.25</v>
      </c>
      <c r="M54" s="20">
        <f t="shared" si="18"/>
        <v>67301.25</v>
      </c>
      <c r="N54" s="20">
        <f t="shared" si="18"/>
        <v>67301.25</v>
      </c>
      <c r="O54" s="52">
        <f t="shared" ref="O54:O60" si="19">SUM(C54:N54)</f>
        <v>590120.01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26400.639999999999</v>
      </c>
      <c r="J55" s="20">
        <f t="shared" si="20"/>
        <v>41651</v>
      </c>
      <c r="K55" s="20">
        <f t="shared" si="20"/>
        <v>15112.25</v>
      </c>
      <c r="L55" s="20">
        <f t="shared" si="20"/>
        <v>63276.5</v>
      </c>
      <c r="M55" s="20">
        <f t="shared" si="20"/>
        <v>63276.5</v>
      </c>
      <c r="N55" s="20">
        <f t="shared" si="20"/>
        <v>63276.5</v>
      </c>
      <c r="O55" s="52">
        <f t="shared" si="19"/>
        <v>194324.58000000002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-75.84666666666817</v>
      </c>
      <c r="J56" s="20">
        <f t="shared" si="21"/>
        <v>16607.113333333331</v>
      </c>
      <c r="K56" s="20">
        <f t="shared" si="21"/>
        <v>16780.613333333331</v>
      </c>
      <c r="L56" s="20">
        <f t="shared" si="21"/>
        <v>21117.583333333332</v>
      </c>
      <c r="M56" s="20">
        <f t="shared" si="21"/>
        <v>21117.583333333332</v>
      </c>
      <c r="N56" s="20">
        <f t="shared" si="21"/>
        <v>21117.583333333332</v>
      </c>
      <c r="O56" s="52">
        <f t="shared" si="19"/>
        <v>90879.289999999979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2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2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2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2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80936.543333333335</v>
      </c>
      <c r="J61" s="19">
        <f t="shared" si="26"/>
        <v>71788.363333333342</v>
      </c>
      <c r="K61" s="19">
        <f t="shared" si="26"/>
        <v>83532.943333333344</v>
      </c>
      <c r="L61" s="19">
        <f t="shared" si="26"/>
        <v>151695.33333333334</v>
      </c>
      <c r="M61" s="19">
        <f t="shared" si="26"/>
        <v>151695.33333333334</v>
      </c>
      <c r="N61" s="19">
        <f t="shared" si="26"/>
        <v>151695.33333333334</v>
      </c>
      <c r="O61" s="53">
        <f t="shared" ref="O61" si="27">SUM(O54:O60)</f>
        <v>875323.88000000012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1659.5699999999997</v>
      </c>
      <c r="J64" s="20">
        <f t="shared" si="28"/>
        <v>-724.29</v>
      </c>
      <c r="K64" s="20">
        <f t="shared" si="28"/>
        <v>394.30999999999949</v>
      </c>
      <c r="L64" s="20">
        <f t="shared" si="28"/>
        <v>4369.75</v>
      </c>
      <c r="M64" s="20">
        <f t="shared" si="28"/>
        <v>4369.75</v>
      </c>
      <c r="N64" s="20">
        <f t="shared" si="28"/>
        <v>4369.75</v>
      </c>
      <c r="O64" s="52">
        <f t="shared" ref="O64:O71" si="29">SUM(C64:N64)</f>
        <v>12534.420000000002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-3758.5933333333337</v>
      </c>
      <c r="J65" s="20">
        <f t="shared" si="30"/>
        <v>-4631.413333333333</v>
      </c>
      <c r="K65" s="20">
        <f t="shared" si="30"/>
        <v>-2978.0333333333338</v>
      </c>
      <c r="L65" s="20">
        <f t="shared" si="30"/>
        <v>214.66666666666666</v>
      </c>
      <c r="M65" s="20">
        <f t="shared" si="30"/>
        <v>214.66666666666666</v>
      </c>
      <c r="N65" s="20">
        <f t="shared" si="30"/>
        <v>214.66666666666666</v>
      </c>
      <c r="O65" s="52">
        <f t="shared" si="29"/>
        <v>-30902.229999999996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-66.963333333333594</v>
      </c>
      <c r="J66" s="20">
        <f t="shared" si="31"/>
        <v>3119.7966666666666</v>
      </c>
      <c r="K66" s="20">
        <f t="shared" si="31"/>
        <v>566.59666666666635</v>
      </c>
      <c r="L66" s="20">
        <f t="shared" si="31"/>
        <v>3167.6666666666665</v>
      </c>
      <c r="M66" s="20">
        <f t="shared" si="31"/>
        <v>3167.6666666666665</v>
      </c>
      <c r="N66" s="20">
        <f t="shared" si="31"/>
        <v>3167.6666666666665</v>
      </c>
      <c r="O66" s="52">
        <f t="shared" si="29"/>
        <v>24467.500000000004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2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2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2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-25708.686666666668</v>
      </c>
      <c r="J70" s="20">
        <f t="shared" si="35"/>
        <v>2919.9833333333327</v>
      </c>
      <c r="K70" s="20">
        <f t="shared" si="35"/>
        <v>-54770.216666666667</v>
      </c>
      <c r="L70" s="20">
        <f t="shared" si="35"/>
        <v>4965.833333333333</v>
      </c>
      <c r="M70" s="20">
        <f t="shared" si="35"/>
        <v>4965.833333333333</v>
      </c>
      <c r="N70" s="20">
        <f t="shared" si="35"/>
        <v>4965.833333333333</v>
      </c>
      <c r="O70" s="52">
        <f t="shared" ref="O70" si="36">SUM(C70:N70)</f>
        <v>-86576.280000000013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-4816.3433333333342</v>
      </c>
      <c r="J71" s="20">
        <f t="shared" si="37"/>
        <v>-8672.8533333333326</v>
      </c>
      <c r="K71" s="20">
        <f t="shared" si="37"/>
        <v>-11445.953333333331</v>
      </c>
      <c r="L71" s="20">
        <f t="shared" si="37"/>
        <v>17905.666666666668</v>
      </c>
      <c r="M71" s="20">
        <f t="shared" si="37"/>
        <v>17905.666666666668</v>
      </c>
      <c r="N71" s="20">
        <f t="shared" si="37"/>
        <v>17905.666666666668</v>
      </c>
      <c r="O71" s="52">
        <f t="shared" si="29"/>
        <v>-28767.799999999977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-32691.016666666663</v>
      </c>
      <c r="J72" s="19">
        <f t="shared" si="38"/>
        <v>-7988.7766666666648</v>
      </c>
      <c r="K72" s="19">
        <f t="shared" si="38"/>
        <v>-68233.296666666662</v>
      </c>
      <c r="L72" s="19">
        <f t="shared" si="38"/>
        <v>30623.583333333336</v>
      </c>
      <c r="M72" s="19">
        <f t="shared" si="38"/>
        <v>30623.583333333336</v>
      </c>
      <c r="N72" s="19">
        <f t="shared" si="38"/>
        <v>30623.583333333336</v>
      </c>
      <c r="O72" s="53">
        <f t="shared" ref="O72" si="39">SUM(O64:O71)</f>
        <v>-109244.38999999997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:N74" si="40">C27-C50</f>
        <v>-3176.0533333333151</v>
      </c>
      <c r="D74" s="38">
        <f t="shared" si="40"/>
        <v>32293.696666666685</v>
      </c>
      <c r="E74" s="38">
        <f t="shared" si="40"/>
        <v>51081.516666666692</v>
      </c>
      <c r="F74" s="38">
        <f t="shared" si="40"/>
        <v>1930.5566666666709</v>
      </c>
      <c r="G74" s="38">
        <f t="shared" si="40"/>
        <v>74718.516666666677</v>
      </c>
      <c r="H74" s="38">
        <f t="shared" si="40"/>
        <v>-65070.253333333298</v>
      </c>
      <c r="I74" s="38">
        <f t="shared" si="40"/>
        <v>48245.526666666672</v>
      </c>
      <c r="J74" s="38">
        <f t="shared" si="40"/>
        <v>63799.586666666684</v>
      </c>
      <c r="K74" s="38">
        <f t="shared" si="40"/>
        <v>15299.646666666667</v>
      </c>
      <c r="L74" s="38">
        <f t="shared" si="40"/>
        <v>182318.91666666669</v>
      </c>
      <c r="M74" s="38">
        <f t="shared" si="40"/>
        <v>182318.91666666669</v>
      </c>
      <c r="N74" s="38">
        <f t="shared" si="40"/>
        <v>182318.91666666669</v>
      </c>
      <c r="O74" s="55">
        <f>O72+O61</f>
        <v>766079.49000000011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 ht="29.25" customHeight="1">
      <c r="B81" s="90" t="s">
        <v>97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131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132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133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138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148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157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165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170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'WA-Sch91 Rider Balance'!J17</f>
        <v>-3246779.3774400176</v>
      </c>
    </row>
    <row r="3" spans="1:2">
      <c r="A3" s="80"/>
    </row>
    <row r="4" spans="1:2">
      <c r="A4" s="80" t="s">
        <v>70</v>
      </c>
      <c r="B4" s="1">
        <v>5433000</v>
      </c>
    </row>
    <row r="5" spans="1:2">
      <c r="A5" s="80" t="s">
        <v>71</v>
      </c>
      <c r="B5" s="84">
        <f>SUM('WA-Sch91 Rider Balance'!K13:N13)</f>
        <v>2319879.1966666663</v>
      </c>
    </row>
    <row r="6" spans="1:2">
      <c r="A6" s="80"/>
      <c r="B6" s="1">
        <f>B5-B4</f>
        <v>-3113120.8033333337</v>
      </c>
    </row>
    <row r="8" spans="1:2">
      <c r="A8" s="80" t="s">
        <v>72</v>
      </c>
      <c r="B8" s="3">
        <f>B2+B6</f>
        <v>-6359900.1807733513</v>
      </c>
    </row>
    <row r="10" spans="1:2">
      <c r="A10" s="80" t="s">
        <v>73</v>
      </c>
      <c r="B10" s="1">
        <v>16735000</v>
      </c>
    </row>
    <row r="11" spans="1:2">
      <c r="A11" t="s">
        <v>74</v>
      </c>
      <c r="B11" s="85"/>
    </row>
    <row r="12" spans="1:2">
      <c r="B12" s="3">
        <f>B11-B10</f>
        <v>-16735000</v>
      </c>
    </row>
    <row r="14" spans="1:2">
      <c r="A14" t="s">
        <v>75</v>
      </c>
      <c r="B14" s="3">
        <f>B8+B12</f>
        <v>-23094900.180773351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1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-815607.58079015673</v>
      </c>
      <c r="E5" s="43">
        <v>-1754369.121060766</v>
      </c>
      <c r="F5" s="43">
        <v>-2203799.4610607661</v>
      </c>
      <c r="G5" s="43">
        <v>-2518317.8490328575</v>
      </c>
      <c r="H5" s="43">
        <v>-3480254.9387434502</v>
      </c>
      <c r="I5" s="43">
        <v>-3160978.0498001296</v>
      </c>
      <c r="J5" s="43">
        <v>-3535245.8363094539</v>
      </c>
      <c r="K5" s="43">
        <v>-3246779.3774400176</v>
      </c>
      <c r="L5" s="43">
        <v>-1951779.7483827954</v>
      </c>
      <c r="M5" s="43">
        <v>-1951779.7483827954</v>
      </c>
      <c r="N5" s="43">
        <v>-1951779.7483827954</v>
      </c>
      <c r="P5" s="44">
        <v>-823050.81</v>
      </c>
      <c r="Q5" s="47">
        <v>-2203799.4610607657</v>
      </c>
      <c r="R5" s="47">
        <v>-3160978.0498001291</v>
      </c>
      <c r="S5" s="47">
        <v>-1951779.7483827951</v>
      </c>
      <c r="AH5" s="47">
        <v>-2515368.0719741764</v>
      </c>
      <c r="AI5" s="47">
        <v>-2515368.0719741764</v>
      </c>
      <c r="AJ5" s="47">
        <v>-2515368.0719741764</v>
      </c>
      <c r="AK5" s="47">
        <v>-2515368.0719741764</v>
      </c>
      <c r="AL5" s="47">
        <v>-2515368.0719741764</v>
      </c>
      <c r="AM5" s="47">
        <v>-2515368.0719741764</v>
      </c>
      <c r="AN5" s="47">
        <v>-2515368.0719741764</v>
      </c>
      <c r="AO5" s="47">
        <v>-2515368.0719741764</v>
      </c>
      <c r="AP5" s="47">
        <v>-2515368.0719741764</v>
      </c>
      <c r="AQ5" s="47">
        <v>-2515368.0719741764</v>
      </c>
      <c r="AR5" s="47">
        <v>-2515368.0719741764</v>
      </c>
      <c r="AS5" s="47">
        <v>-2515368.0719741764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1388053.9079720911</v>
      </c>
      <c r="G8" s="45">
        <v>1590082.7397105929</v>
      </c>
      <c r="H8" s="45">
        <v>1302436.8410566796</v>
      </c>
      <c r="I8" s="45">
        <v>1251616.6665093245</v>
      </c>
      <c r="J8" s="45">
        <v>1351500.3011305637</v>
      </c>
      <c r="K8" s="45">
        <v>1411347.8409427775</v>
      </c>
      <c r="L8" s="45">
        <v>0</v>
      </c>
      <c r="M8" s="45">
        <v>0</v>
      </c>
      <c r="N8" s="45">
        <v>0</v>
      </c>
      <c r="O8" s="47">
        <v>13004327.548382794</v>
      </c>
      <c r="P8" s="47">
        <v>4709289.2510607662</v>
      </c>
      <c r="Q8" s="47">
        <v>4280573.4887393638</v>
      </c>
      <c r="R8" s="47">
        <v>4014464.8085826654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152757.06848699693</v>
      </c>
      <c r="G9" s="48">
        <v>324968.19213710912</v>
      </c>
      <c r="H9" s="48">
        <v>20485.179565323982</v>
      </c>
      <c r="I9" s="48">
        <v>-146481.87490993855</v>
      </c>
      <c r="J9" s="48">
        <v>-90161.207545320736</v>
      </c>
      <c r="K9" s="48">
        <v>68935.988757814281</v>
      </c>
      <c r="L9" s="48">
        <v>-1373772.9692104692</v>
      </c>
      <c r="M9" s="48">
        <v>-1448813.5812285233</v>
      </c>
      <c r="N9" s="48">
        <v>-1627888.0756961908</v>
      </c>
      <c r="O9" s="48">
        <v>-4167503.039819831</v>
      </c>
      <c r="P9" s="48">
        <v>-47531.760176632553</v>
      </c>
      <c r="Q9" s="48">
        <v>498210.44018943049</v>
      </c>
      <c r="R9" s="48">
        <v>-167707.09369744547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</v>
      </c>
      <c r="D12" s="45">
        <v>622150.79</v>
      </c>
      <c r="E12" s="45">
        <v>1030153.1100000001</v>
      </c>
      <c r="F12" s="45">
        <v>1073535.52</v>
      </c>
      <c r="G12" s="45">
        <v>628145.65</v>
      </c>
      <c r="H12" s="45">
        <v>1621713.7300000002</v>
      </c>
      <c r="I12" s="45">
        <v>877348.88000000012</v>
      </c>
      <c r="J12" s="45">
        <v>1639966.76</v>
      </c>
      <c r="K12" s="45">
        <v>2706347.4699999997</v>
      </c>
      <c r="L12" s="45">
        <v>0</v>
      </c>
      <c r="M12" s="45">
        <v>0</v>
      </c>
      <c r="N12" s="45">
        <v>0</v>
      </c>
      <c r="O12" s="47">
        <v>11875598.610000003</v>
      </c>
      <c r="P12" s="47">
        <v>3328540.6000000006</v>
      </c>
      <c r="Q12" s="47">
        <v>3323394.9000000004</v>
      </c>
      <c r="R12" s="47">
        <v>5223663.1099999994</v>
      </c>
      <c r="S12" s="47">
        <v>0</v>
      </c>
    </row>
    <row r="13" spans="1:45">
      <c r="B13" s="40" t="s">
        <v>19</v>
      </c>
      <c r="C13" s="49">
        <v>-419680.03333333344</v>
      </c>
      <c r="D13" s="49">
        <v>634405.87666666647</v>
      </c>
      <c r="E13" s="49">
        <v>226403.55666666641</v>
      </c>
      <c r="F13" s="49">
        <v>183021.14666666649</v>
      </c>
      <c r="G13" s="49">
        <v>628411.01666666649</v>
      </c>
      <c r="H13" s="49">
        <v>-365157.0633333337</v>
      </c>
      <c r="I13" s="49">
        <v>379207.78666666639</v>
      </c>
      <c r="J13" s="49">
        <v>-383410.0933333335</v>
      </c>
      <c r="K13" s="49">
        <v>-1449790.8033333332</v>
      </c>
      <c r="L13" s="49">
        <v>1256556.6666666665</v>
      </c>
      <c r="M13" s="49">
        <v>1256556.6666666665</v>
      </c>
      <c r="N13" s="49">
        <v>1256556.6666666665</v>
      </c>
      <c r="O13" s="48">
        <v>3203081.3899999978</v>
      </c>
      <c r="P13" s="49">
        <v>441129.39999999898</v>
      </c>
      <c r="Q13" s="49">
        <v>446275.09999999916</v>
      </c>
      <c r="R13" s="49">
        <v>-1453993.1099999999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-7443.2292098433245</v>
      </c>
      <c r="D15" s="45">
        <v>938761.54027060932</v>
      </c>
      <c r="E15" s="45">
        <v>449430.33999999985</v>
      </c>
      <c r="F15" s="45">
        <v>314518.38797209109</v>
      </c>
      <c r="G15" s="45">
        <v>961937.08971059287</v>
      </c>
      <c r="H15" s="45">
        <v>-319276.88894332061</v>
      </c>
      <c r="I15" s="45">
        <v>374267.78650932433</v>
      </c>
      <c r="J15" s="45">
        <v>-288466.45886943629</v>
      </c>
      <c r="K15" s="45">
        <v>-1294999.6290572223</v>
      </c>
      <c r="L15" s="45">
        <v>0</v>
      </c>
      <c r="M15" s="45">
        <v>0</v>
      </c>
      <c r="N15" s="45">
        <v>0</v>
      </c>
      <c r="O15" s="45">
        <v>1128728.9383827914</v>
      </c>
      <c r="P15" s="45">
        <v>1380748.6510607656</v>
      </c>
      <c r="Q15" s="45">
        <v>957178.58873936348</v>
      </c>
      <c r="R15" s="45">
        <v>-1209198.301417334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-815607.58079015673</v>
      </c>
      <c r="D17" s="60">
        <v>-1754369.121060766</v>
      </c>
      <c r="E17" s="60">
        <v>-2203799.4610607661</v>
      </c>
      <c r="F17" s="60">
        <v>-2518317.8490328575</v>
      </c>
      <c r="G17" s="60">
        <v>-3480254.9387434502</v>
      </c>
      <c r="H17" s="60">
        <v>-3160978.0498001296</v>
      </c>
      <c r="I17" s="60">
        <v>-3535245.8363094539</v>
      </c>
      <c r="J17" s="60">
        <v>-3246779.3774400176</v>
      </c>
      <c r="K17" s="60">
        <v>-1951779.7483827954</v>
      </c>
      <c r="L17" s="60">
        <v>-1951779.7483827954</v>
      </c>
      <c r="M17" s="60">
        <v>-1951779.7483827954</v>
      </c>
      <c r="N17" s="60">
        <v>-1951779.7483827954</v>
      </c>
      <c r="O17" s="47"/>
      <c r="P17" s="47">
        <v>-2203799.4610607657</v>
      </c>
      <c r="Q17" s="47">
        <v>-3160978.0498001291</v>
      </c>
      <c r="R17" s="47">
        <v>-1951779.7483827951</v>
      </c>
      <c r="S17" s="47">
        <v>-1951779.7483827951</v>
      </c>
    </row>
    <row r="18" spans="2:45" ht="15.75" thickTop="1"/>
    <row r="19" spans="2:45">
      <c r="B19" s="40" t="s">
        <v>28</v>
      </c>
      <c r="D19" s="44" t="s">
        <v>53</v>
      </c>
      <c r="E19" s="44" t="s">
        <v>53</v>
      </c>
      <c r="F19" s="44" t="s">
        <v>53</v>
      </c>
      <c r="G19" s="44" t="s">
        <v>53</v>
      </c>
      <c r="H19" s="44" t="s">
        <v>53</v>
      </c>
      <c r="I19" s="44" t="s">
        <v>53</v>
      </c>
      <c r="J19" s="44" t="s">
        <v>53</v>
      </c>
      <c r="K19" s="44" t="s">
        <v>53</v>
      </c>
      <c r="L19" s="44">
        <v>-2068996.0509265983</v>
      </c>
      <c r="M19" s="44">
        <v>-2144036.6629446521</v>
      </c>
      <c r="N19" s="47">
        <v>-2515368.0719741764</v>
      </c>
      <c r="P19" s="47"/>
      <c r="AH19" s="47">
        <v>-2515368.0719741764</v>
      </c>
      <c r="AI19" s="47">
        <v>-2515368.0719741764</v>
      </c>
      <c r="AJ19" s="47">
        <v>-2515368.0719741764</v>
      </c>
      <c r="AK19" s="47">
        <v>-2515368.0719741764</v>
      </c>
      <c r="AL19" s="47">
        <v>-2515368.0719741764</v>
      </c>
      <c r="AM19" s="47">
        <v>-2515368.0719741764</v>
      </c>
      <c r="AN19" s="47">
        <v>-2515368.0719741764</v>
      </c>
      <c r="AO19" s="47">
        <v>-2515368.0719741764</v>
      </c>
      <c r="AP19" s="47">
        <v>-2515368.0719741764</v>
      </c>
      <c r="AQ19" s="47">
        <v>-2515368.0719741764</v>
      </c>
      <c r="AR19" s="47">
        <v>-2515368.0719741764</v>
      </c>
      <c r="AS19" s="47">
        <v>-2515368.0719741764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0" t="s">
        <v>98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45">
      <c r="B24" s="90" t="s">
        <v>101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45">
      <c r="B25" s="90" t="s">
        <v>108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45">
      <c r="B26" s="90" t="s">
        <v>111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45">
      <c r="B27" s="90" t="s">
        <v>140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45">
      <c r="B28" s="90" t="s">
        <v>150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45">
      <c r="B29" s="89" t="s">
        <v>158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2:45">
      <c r="B30" s="89" t="s">
        <v>166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2:45">
      <c r="B31" s="89" t="s">
        <v>174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</sheetData>
  <mergeCells count="9"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89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1" width="10.42578125" style="13" bestFit="1" customWidth="1"/>
    <col min="12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>
        <v>43302.83</v>
      </c>
      <c r="J30" s="18">
        <v>434542.02</v>
      </c>
      <c r="K30" s="18">
        <v>522090.08</v>
      </c>
      <c r="L30" s="18"/>
      <c r="M30" s="18"/>
      <c r="N30" s="18"/>
      <c r="O30" s="16">
        <f t="shared" ref="O30:O36" si="12">SUM(C30:N30)</f>
        <v>4562997.53</v>
      </c>
      <c r="P30" s="16">
        <f t="shared" ref="P30:P36" si="13">SUM(D30:O30)</f>
        <v>7914459.8500000006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>
        <v>101227.07</v>
      </c>
      <c r="J31" s="18">
        <v>35687.519999999997</v>
      </c>
      <c r="K31" s="18">
        <v>574347.41</v>
      </c>
      <c r="L31" s="18"/>
      <c r="M31" s="18"/>
      <c r="N31" s="18"/>
      <c r="O31" s="16">
        <f t="shared" si="12"/>
        <v>1621097.12</v>
      </c>
      <c r="P31" s="16">
        <f t="shared" si="13"/>
        <v>3018113.5500000003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>
        <v>22810.09</v>
      </c>
      <c r="J32" s="18">
        <v>89427.95</v>
      </c>
      <c r="K32" s="18">
        <v>61229.94</v>
      </c>
      <c r="L32" s="18"/>
      <c r="M32" s="18"/>
      <c r="N32" s="18"/>
      <c r="O32" s="16">
        <f t="shared" si="12"/>
        <v>547466.93000000005</v>
      </c>
      <c r="P32" s="16">
        <f t="shared" si="13"/>
        <v>1094933.8600000001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167339.99000000002</v>
      </c>
      <c r="J37" s="19">
        <f t="shared" si="15"/>
        <v>559657.49</v>
      </c>
      <c r="K37" s="19">
        <f t="shared" si="15"/>
        <v>1157667.43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6731561.5800000001</v>
      </c>
      <c r="P37" s="19">
        <f>SUM(P30:P36)</f>
        <v>12027507.26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>
        <v>23975.31</v>
      </c>
      <c r="J40" s="18">
        <v>24566.6</v>
      </c>
      <c r="K40" s="18">
        <v>83760.78</v>
      </c>
      <c r="L40" s="18"/>
      <c r="M40" s="18"/>
      <c r="N40" s="18"/>
      <c r="O40" s="16">
        <f t="shared" ref="O40:O47" si="17">SUM(C40:N40)</f>
        <v>396283.65</v>
      </c>
      <c r="P40" s="16">
        <f t="shared" ref="P40:P47" si="18">SUM(D40:O40)</f>
        <v>685037.92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>
        <v>318629.78000000003</v>
      </c>
      <c r="J41" s="18">
        <v>932431.28</v>
      </c>
      <c r="K41" s="18">
        <v>1157741.1500000001</v>
      </c>
      <c r="L41" s="18"/>
      <c r="M41" s="18"/>
      <c r="N41" s="18"/>
      <c r="O41" s="16">
        <f t="shared" si="17"/>
        <v>2676292.0100000002</v>
      </c>
      <c r="P41" s="16">
        <f t="shared" si="18"/>
        <v>5343115.370000001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>
        <v>1455.2</v>
      </c>
      <c r="J42" s="18">
        <v>383.21000000000004</v>
      </c>
      <c r="K42" s="18">
        <v>2585.94</v>
      </c>
      <c r="L42" s="18"/>
      <c r="M42" s="18"/>
      <c r="N42" s="18"/>
      <c r="O42" s="16">
        <f t="shared" si="17"/>
        <v>19693.269999999997</v>
      </c>
      <c r="P42" s="16">
        <f t="shared" si="18"/>
        <v>36515.1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>
        <v>225033.16</v>
      </c>
      <c r="J45" s="18">
        <v>11.47</v>
      </c>
      <c r="K45" s="18">
        <v>62641.740000000005</v>
      </c>
      <c r="L45" s="18"/>
      <c r="M45" s="18"/>
      <c r="N45" s="18"/>
      <c r="O45" s="16">
        <f t="shared" si="17"/>
        <v>603007.77</v>
      </c>
      <c r="P45" s="16">
        <f t="shared" si="18"/>
        <v>1204006.98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>
        <v>45092.74</v>
      </c>
      <c r="J46" s="18">
        <v>14118.91</v>
      </c>
      <c r="K46" s="18">
        <v>132355</v>
      </c>
      <c r="L46" s="18"/>
      <c r="M46" s="18"/>
      <c r="N46" s="18"/>
      <c r="O46" s="16">
        <f t="shared" ref="O46" si="19">SUM(C46:N46)</f>
        <v>473724.14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>
        <v>95822.700000000012</v>
      </c>
      <c r="J47" s="18">
        <v>108797.79999999999</v>
      </c>
      <c r="K47" s="18">
        <v>109595.43</v>
      </c>
      <c r="L47" s="18"/>
      <c r="M47" s="18"/>
      <c r="N47" s="18"/>
      <c r="O47" s="16">
        <f t="shared" si="17"/>
        <v>975036.19</v>
      </c>
      <c r="P47" s="16">
        <f t="shared" si="18"/>
        <v>1864740.13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710008.89000000013</v>
      </c>
      <c r="J48" s="19">
        <f t="shared" si="21"/>
        <v>1080309.27</v>
      </c>
      <c r="K48" s="19">
        <f t="shared" si="21"/>
        <v>1548680.04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5144037.03</v>
      </c>
      <c r="P48" s="19">
        <f>SUM(P40:P47)</f>
        <v>9133415.5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877348.88000000012</v>
      </c>
      <c r="J50" s="21">
        <f t="shared" si="22"/>
        <v>1639966.76</v>
      </c>
      <c r="K50" s="21">
        <f t="shared" si="22"/>
        <v>2706347.4699999997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11875598.609999999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60</v>
      </c>
    </row>
    <row r="54" spans="1:16">
      <c r="B54" s="40" t="s">
        <v>31</v>
      </c>
      <c r="C54" s="36">
        <f t="shared" ref="C54:N54" si="23">C7-C30</f>
        <v>-731061.96</v>
      </c>
      <c r="D54" s="36">
        <f t="shared" si="23"/>
        <v>219508.15</v>
      </c>
      <c r="E54" s="36">
        <f t="shared" si="23"/>
        <v>38640.839999999967</v>
      </c>
      <c r="F54" s="36">
        <f t="shared" si="23"/>
        <v>108582.43</v>
      </c>
      <c r="G54" s="36">
        <f t="shared" si="23"/>
        <v>260684.29</v>
      </c>
      <c r="H54" s="36">
        <f t="shared" si="23"/>
        <v>-576576.85000000009</v>
      </c>
      <c r="I54" s="36">
        <f t="shared" si="23"/>
        <v>437170.42</v>
      </c>
      <c r="J54" s="36">
        <f t="shared" si="23"/>
        <v>45931.229999999981</v>
      </c>
      <c r="K54" s="36">
        <f t="shared" si="23"/>
        <v>-41616.830000000016</v>
      </c>
      <c r="L54" s="36">
        <f t="shared" si="23"/>
        <v>480473.25</v>
      </c>
      <c r="M54" s="36">
        <f t="shared" si="23"/>
        <v>480473.25</v>
      </c>
      <c r="N54" s="36">
        <f t="shared" si="23"/>
        <v>480473.25</v>
      </c>
      <c r="O54" s="16">
        <f t="shared" ref="O54:O60" si="24">SUM(C54:N54)</f>
        <v>1202681.4699999997</v>
      </c>
    </row>
    <row r="55" spans="1:16">
      <c r="B55" s="40" t="s">
        <v>32</v>
      </c>
      <c r="C55" s="36">
        <f t="shared" ref="C55:N55" si="25">C8-C31</f>
        <v>-80870.606666666659</v>
      </c>
      <c r="D55" s="36">
        <f t="shared" si="25"/>
        <v>-39095.736666666664</v>
      </c>
      <c r="E55" s="36">
        <f t="shared" si="25"/>
        <v>12560.843333333338</v>
      </c>
      <c r="F55" s="36">
        <f t="shared" si="25"/>
        <v>20078.593333333352</v>
      </c>
      <c r="G55" s="36">
        <f t="shared" si="25"/>
        <v>16812.023333333345</v>
      </c>
      <c r="H55" s="36">
        <f t="shared" si="25"/>
        <v>19940.263333333336</v>
      </c>
      <c r="I55" s="36">
        <f t="shared" si="25"/>
        <v>41983.013333333336</v>
      </c>
      <c r="J55" s="36">
        <f t="shared" si="25"/>
        <v>107522.56333333335</v>
      </c>
      <c r="K55" s="36">
        <f t="shared" si="25"/>
        <v>-431137.32666666666</v>
      </c>
      <c r="L55" s="36">
        <f t="shared" si="25"/>
        <v>143210.08333333334</v>
      </c>
      <c r="M55" s="36">
        <f t="shared" si="25"/>
        <v>143210.08333333334</v>
      </c>
      <c r="N55" s="36">
        <f t="shared" si="25"/>
        <v>143210.08333333334</v>
      </c>
      <c r="O55" s="16">
        <f t="shared" si="24"/>
        <v>97423.880000000092</v>
      </c>
    </row>
    <row r="56" spans="1:16">
      <c r="B56" s="40" t="s">
        <v>76</v>
      </c>
      <c r="C56" s="36">
        <f t="shared" ref="C56:N56" si="26">C9-C32</f>
        <v>84597.416666666672</v>
      </c>
      <c r="D56" s="36">
        <f t="shared" si="26"/>
        <v>84597.416666666672</v>
      </c>
      <c r="E56" s="36">
        <f t="shared" si="26"/>
        <v>-73368.113333333327</v>
      </c>
      <c r="F56" s="36">
        <f t="shared" si="26"/>
        <v>84597.416666666672</v>
      </c>
      <c r="G56" s="36">
        <f t="shared" si="26"/>
        <v>-11237.393333333326</v>
      </c>
      <c r="H56" s="36">
        <f t="shared" si="26"/>
        <v>-35601.193333333329</v>
      </c>
      <c r="I56" s="36">
        <f t="shared" si="26"/>
        <v>61787.326666666675</v>
      </c>
      <c r="J56" s="36">
        <f t="shared" si="26"/>
        <v>-4830.5333333333256</v>
      </c>
      <c r="K56" s="36">
        <f t="shared" si="26"/>
        <v>23367.476666666669</v>
      </c>
      <c r="L56" s="36">
        <f t="shared" si="26"/>
        <v>84597.416666666672</v>
      </c>
      <c r="M56" s="36">
        <f t="shared" si="26"/>
        <v>84597.416666666672</v>
      </c>
      <c r="N56" s="36">
        <f t="shared" si="26"/>
        <v>84597.416666666672</v>
      </c>
      <c r="O56" s="16">
        <f t="shared" si="24"/>
        <v>467702.07000000012</v>
      </c>
    </row>
    <row r="57" spans="1:16" hidden="1">
      <c r="B57" s="40" t="s">
        <v>33</v>
      </c>
      <c r="C57" s="36">
        <f t="shared" ref="C57:N57" si="27">C10-C33</f>
        <v>0</v>
      </c>
      <c r="D57" s="36">
        <f t="shared" si="27"/>
        <v>0</v>
      </c>
      <c r="E57" s="36">
        <f t="shared" si="27"/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16">
        <f t="shared" si="24"/>
        <v>0</v>
      </c>
    </row>
    <row r="58" spans="1:16" hidden="1">
      <c r="B58" s="40" t="s">
        <v>34</v>
      </c>
      <c r="C58" s="36">
        <f t="shared" ref="C58:N58" si="28">C11-C34</f>
        <v>0</v>
      </c>
      <c r="D58" s="36">
        <f t="shared" si="28"/>
        <v>0</v>
      </c>
      <c r="E58" s="36">
        <f t="shared" si="28"/>
        <v>0</v>
      </c>
      <c r="F58" s="36">
        <f t="shared" si="28"/>
        <v>0</v>
      </c>
      <c r="G58" s="36">
        <f t="shared" si="28"/>
        <v>0</v>
      </c>
      <c r="H58" s="36">
        <f t="shared" si="28"/>
        <v>0</v>
      </c>
      <c r="I58" s="36">
        <f t="shared" si="28"/>
        <v>0</v>
      </c>
      <c r="J58" s="36">
        <f t="shared" si="28"/>
        <v>0</v>
      </c>
      <c r="K58" s="36">
        <f t="shared" si="28"/>
        <v>0</v>
      </c>
      <c r="L58" s="36">
        <f t="shared" si="28"/>
        <v>0</v>
      </c>
      <c r="M58" s="36">
        <f t="shared" si="28"/>
        <v>0</v>
      </c>
      <c r="N58" s="36">
        <f t="shared" si="28"/>
        <v>0</v>
      </c>
      <c r="O58" s="16">
        <f t="shared" si="24"/>
        <v>0</v>
      </c>
    </row>
    <row r="59" spans="1:16" hidden="1">
      <c r="B59" s="40" t="s">
        <v>35</v>
      </c>
      <c r="C59" s="36">
        <f t="shared" ref="C59:N59" si="29">C12-C35</f>
        <v>0</v>
      </c>
      <c r="D59" s="36">
        <f t="shared" si="29"/>
        <v>0</v>
      </c>
      <c r="E59" s="36">
        <f t="shared" si="29"/>
        <v>0</v>
      </c>
      <c r="F59" s="36">
        <f t="shared" si="29"/>
        <v>0</v>
      </c>
      <c r="G59" s="36">
        <f t="shared" si="29"/>
        <v>0</v>
      </c>
      <c r="H59" s="36">
        <f t="shared" si="29"/>
        <v>0</v>
      </c>
      <c r="I59" s="36">
        <f t="shared" si="29"/>
        <v>0</v>
      </c>
      <c r="J59" s="36">
        <f t="shared" si="29"/>
        <v>0</v>
      </c>
      <c r="K59" s="36">
        <f t="shared" si="29"/>
        <v>0</v>
      </c>
      <c r="L59" s="36">
        <f t="shared" si="29"/>
        <v>0</v>
      </c>
      <c r="M59" s="36">
        <f t="shared" si="29"/>
        <v>0</v>
      </c>
      <c r="N59" s="36">
        <f t="shared" si="29"/>
        <v>0</v>
      </c>
      <c r="O59" s="16">
        <f t="shared" si="24"/>
        <v>0</v>
      </c>
    </row>
    <row r="60" spans="1:16" hidden="1">
      <c r="B60" s="40" t="s">
        <v>36</v>
      </c>
      <c r="C60" s="36">
        <f t="shared" ref="C60:N60" si="30">C13-C36</f>
        <v>0</v>
      </c>
      <c r="D60" s="36">
        <f t="shared" si="30"/>
        <v>0</v>
      </c>
      <c r="E60" s="36">
        <f t="shared" si="30"/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6">
        <f t="shared" si="30"/>
        <v>0</v>
      </c>
      <c r="N60" s="36">
        <f t="shared" si="30"/>
        <v>0</v>
      </c>
      <c r="O60" s="16">
        <f t="shared" si="24"/>
        <v>0</v>
      </c>
    </row>
    <row r="61" spans="1:16">
      <c r="A61" t="s">
        <v>121</v>
      </c>
      <c r="B61" s="41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540940.76</v>
      </c>
      <c r="J61" s="19">
        <f t="shared" si="31"/>
        <v>148623.26</v>
      </c>
      <c r="K61" s="19">
        <f t="shared" si="31"/>
        <v>-449386.67999999993</v>
      </c>
      <c r="L61" s="19">
        <f t="shared" si="31"/>
        <v>708280.75</v>
      </c>
      <c r="M61" s="19">
        <f t="shared" si="31"/>
        <v>708280.75</v>
      </c>
      <c r="N61" s="19">
        <f t="shared" si="31"/>
        <v>708280.75</v>
      </c>
      <c r="O61" s="19">
        <f t="shared" ref="O61" si="32">SUM(O54:O60)</f>
        <v>1767807.42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:N64" si="33">C17-C40</f>
        <v>-47811.546666666669</v>
      </c>
      <c r="D64" s="36">
        <f t="shared" si="33"/>
        <v>41169.313333333339</v>
      </c>
      <c r="E64" s="36">
        <f t="shared" si="33"/>
        <v>27805.373333333337</v>
      </c>
      <c r="F64" s="36">
        <f t="shared" si="33"/>
        <v>10190.163333333338</v>
      </c>
      <c r="G64" s="36">
        <f t="shared" si="33"/>
        <v>44914.113333333335</v>
      </c>
      <c r="H64" s="36">
        <f t="shared" si="33"/>
        <v>18058.623333333337</v>
      </c>
      <c r="I64" s="36">
        <f t="shared" si="33"/>
        <v>35742.523333333331</v>
      </c>
      <c r="J64" s="36">
        <f t="shared" si="33"/>
        <v>35151.233333333337</v>
      </c>
      <c r="K64" s="36">
        <f t="shared" si="33"/>
        <v>-24042.946666666663</v>
      </c>
      <c r="L64" s="36">
        <f t="shared" si="33"/>
        <v>59717.833333333336</v>
      </c>
      <c r="M64" s="36">
        <f t="shared" si="33"/>
        <v>59717.833333333336</v>
      </c>
      <c r="N64" s="36">
        <f t="shared" si="33"/>
        <v>59717.833333333336</v>
      </c>
      <c r="O64" s="16">
        <f t="shared" ref="O64:O71" si="34">SUM(C64:N64)</f>
        <v>320330.35000000003</v>
      </c>
    </row>
    <row r="65" spans="1:15">
      <c r="B65" s="40" t="s">
        <v>32</v>
      </c>
      <c r="C65" s="36">
        <f t="shared" ref="C65:N65" si="35">C18-C41</f>
        <v>11094.266666666668</v>
      </c>
      <c r="D65" s="36">
        <f t="shared" si="35"/>
        <v>11239.926666666668</v>
      </c>
      <c r="E65" s="36">
        <f t="shared" si="35"/>
        <v>-76019.283333333326</v>
      </c>
      <c r="F65" s="36">
        <f t="shared" si="35"/>
        <v>-12842.533333333336</v>
      </c>
      <c r="G65" s="36">
        <f t="shared" si="35"/>
        <v>-33682.91333333333</v>
      </c>
      <c r="H65" s="36">
        <f t="shared" si="35"/>
        <v>-43901.763333333336</v>
      </c>
      <c r="I65" s="36">
        <f t="shared" si="35"/>
        <v>-298066.86333333334</v>
      </c>
      <c r="J65" s="36">
        <f t="shared" si="35"/>
        <v>-911868.3633333334</v>
      </c>
      <c r="K65" s="36">
        <f t="shared" si="35"/>
        <v>-1137178.2333333334</v>
      </c>
      <c r="L65" s="36">
        <f t="shared" si="35"/>
        <v>20562.916666666668</v>
      </c>
      <c r="M65" s="36">
        <f t="shared" si="35"/>
        <v>20562.916666666668</v>
      </c>
      <c r="N65" s="36">
        <f t="shared" si="35"/>
        <v>20562.916666666668</v>
      </c>
      <c r="O65" s="16">
        <f t="shared" si="34"/>
        <v>-2429537.0100000007</v>
      </c>
    </row>
    <row r="66" spans="1:15" hidden="1">
      <c r="B66" s="40" t="s">
        <v>33</v>
      </c>
      <c r="C66" s="36">
        <f t="shared" ref="C66:N66" si="36">C20-C43</f>
        <v>0</v>
      </c>
      <c r="D66" s="36">
        <f t="shared" si="36"/>
        <v>0</v>
      </c>
      <c r="E66" s="36">
        <f t="shared" si="36"/>
        <v>0</v>
      </c>
      <c r="F66" s="36">
        <f t="shared" si="36"/>
        <v>0</v>
      </c>
      <c r="G66" s="36">
        <f t="shared" si="36"/>
        <v>0</v>
      </c>
      <c r="H66" s="36">
        <f t="shared" si="36"/>
        <v>0</v>
      </c>
      <c r="I66" s="36">
        <f t="shared" si="36"/>
        <v>0</v>
      </c>
      <c r="J66" s="36">
        <f t="shared" si="36"/>
        <v>0</v>
      </c>
      <c r="K66" s="36">
        <f t="shared" si="36"/>
        <v>0</v>
      </c>
      <c r="L66" s="36">
        <f t="shared" si="36"/>
        <v>0</v>
      </c>
      <c r="M66" s="36">
        <f t="shared" si="36"/>
        <v>0</v>
      </c>
      <c r="N66" s="36">
        <f t="shared" si="36"/>
        <v>0</v>
      </c>
      <c r="O66" s="16">
        <f t="shared" si="34"/>
        <v>0</v>
      </c>
    </row>
    <row r="67" spans="1:15" hidden="1">
      <c r="B67" s="40" t="s">
        <v>34</v>
      </c>
      <c r="C67" s="36">
        <f t="shared" ref="C67:N67" si="37">C21-C44</f>
        <v>0</v>
      </c>
      <c r="D67" s="36">
        <f t="shared" si="37"/>
        <v>0</v>
      </c>
      <c r="E67" s="36">
        <f t="shared" si="37"/>
        <v>0</v>
      </c>
      <c r="F67" s="36">
        <f t="shared" si="37"/>
        <v>0</v>
      </c>
      <c r="G67" s="36">
        <f t="shared" si="37"/>
        <v>0</v>
      </c>
      <c r="H67" s="36">
        <f t="shared" si="37"/>
        <v>0</v>
      </c>
      <c r="I67" s="36">
        <f t="shared" si="37"/>
        <v>0</v>
      </c>
      <c r="J67" s="36">
        <f t="shared" si="37"/>
        <v>0</v>
      </c>
      <c r="K67" s="36">
        <f t="shared" si="37"/>
        <v>0</v>
      </c>
      <c r="L67" s="36">
        <f t="shared" si="37"/>
        <v>0</v>
      </c>
      <c r="M67" s="36">
        <f t="shared" si="37"/>
        <v>0</v>
      </c>
      <c r="N67" s="36">
        <f t="shared" si="37"/>
        <v>0</v>
      </c>
      <c r="O67" s="16">
        <f t="shared" si="34"/>
        <v>0</v>
      </c>
    </row>
    <row r="68" spans="1:15">
      <c r="B68" s="40" t="s">
        <v>76</v>
      </c>
      <c r="C68" s="36">
        <f t="shared" ref="C68:N68" si="38">C19-C42</f>
        <v>9818.1433333333334</v>
      </c>
      <c r="D68" s="36">
        <f t="shared" si="38"/>
        <v>11981.143333333333</v>
      </c>
      <c r="E68" s="36">
        <f t="shared" si="38"/>
        <v>8099.3233333333337</v>
      </c>
      <c r="F68" s="36">
        <f t="shared" si="38"/>
        <v>10318.413333333334</v>
      </c>
      <c r="G68" s="36">
        <f t="shared" si="38"/>
        <v>10662.563333333334</v>
      </c>
      <c r="H68" s="36">
        <f t="shared" si="38"/>
        <v>9988.9933333333338</v>
      </c>
      <c r="I68" s="36">
        <f t="shared" si="38"/>
        <v>11234.383333333333</v>
      </c>
      <c r="J68" s="36">
        <f t="shared" si="38"/>
        <v>12306.373333333333</v>
      </c>
      <c r="K68" s="36">
        <f t="shared" si="38"/>
        <v>10103.643333333333</v>
      </c>
      <c r="L68" s="36">
        <f t="shared" si="38"/>
        <v>12689.583333333334</v>
      </c>
      <c r="M68" s="36">
        <f t="shared" si="38"/>
        <v>12689.583333333334</v>
      </c>
      <c r="N68" s="36">
        <f t="shared" si="38"/>
        <v>12689.583333333334</v>
      </c>
      <c r="O68" s="16">
        <f t="shared" ref="O68" si="39">SUM(C68:N68)</f>
        <v>132581.73000000001</v>
      </c>
    </row>
    <row r="69" spans="1:15">
      <c r="B69" s="40" t="s">
        <v>35</v>
      </c>
      <c r="C69" s="36">
        <f t="shared" ref="C69:N69" si="40">C22-C45</f>
        <v>123991.44</v>
      </c>
      <c r="D69" s="36">
        <f t="shared" si="40"/>
        <v>123508.01</v>
      </c>
      <c r="E69" s="36">
        <f t="shared" si="40"/>
        <v>123587.04</v>
      </c>
      <c r="F69" s="36">
        <f t="shared" si="40"/>
        <v>-182407.89</v>
      </c>
      <c r="G69" s="36">
        <f t="shared" si="40"/>
        <v>126000</v>
      </c>
      <c r="H69" s="36">
        <f t="shared" si="40"/>
        <v>126000</v>
      </c>
      <c r="I69" s="36">
        <f t="shared" si="40"/>
        <v>-99033.16</v>
      </c>
      <c r="J69" s="36">
        <f t="shared" si="40"/>
        <v>125988.53</v>
      </c>
      <c r="K69" s="36">
        <f t="shared" si="40"/>
        <v>63358.259999999995</v>
      </c>
      <c r="L69" s="36">
        <f t="shared" si="40"/>
        <v>126000</v>
      </c>
      <c r="M69" s="36">
        <f t="shared" si="40"/>
        <v>126000</v>
      </c>
      <c r="N69" s="36">
        <f t="shared" si="40"/>
        <v>126000</v>
      </c>
      <c r="O69" s="16">
        <f t="shared" si="34"/>
        <v>908992.23</v>
      </c>
    </row>
    <row r="70" spans="1:15">
      <c r="B70" s="40" t="s">
        <v>78</v>
      </c>
      <c r="C70" s="36">
        <f t="shared" ref="C70:N70" si="41">C23-C46</f>
        <v>57542.813333333324</v>
      </c>
      <c r="D70" s="36">
        <f t="shared" si="41"/>
        <v>50359.173333333325</v>
      </c>
      <c r="E70" s="36">
        <f t="shared" si="41"/>
        <v>41436.613333333327</v>
      </c>
      <c r="F70" s="36">
        <f t="shared" si="41"/>
        <v>43813.683333333327</v>
      </c>
      <c r="G70" s="36">
        <f t="shared" si="41"/>
        <v>80203.41333333333</v>
      </c>
      <c r="H70" s="36">
        <f t="shared" si="41"/>
        <v>-9793.1866666666756</v>
      </c>
      <c r="I70" s="36">
        <f t="shared" si="41"/>
        <v>45860.593333333331</v>
      </c>
      <c r="J70" s="36">
        <f t="shared" si="41"/>
        <v>76834.423333333325</v>
      </c>
      <c r="K70" s="36">
        <f t="shared" si="41"/>
        <v>-41401.666666666672</v>
      </c>
      <c r="L70" s="36">
        <f t="shared" si="41"/>
        <v>90953.333333333328</v>
      </c>
      <c r="M70" s="36">
        <f t="shared" si="41"/>
        <v>90953.333333333328</v>
      </c>
      <c r="N70" s="36">
        <f t="shared" si="41"/>
        <v>90953.333333333328</v>
      </c>
      <c r="O70" s="16">
        <f t="shared" ref="O70" si="42">SUM(C70:N70)</f>
        <v>617715.86</v>
      </c>
    </row>
    <row r="71" spans="1:15">
      <c r="B71" s="40" t="s">
        <v>36</v>
      </c>
      <c r="C71" s="36">
        <f t="shared" ref="C71:N71" si="43">C24-C47</f>
        <v>153020</v>
      </c>
      <c r="D71" s="36">
        <f t="shared" si="43"/>
        <v>131138.47999999998</v>
      </c>
      <c r="E71" s="36">
        <f t="shared" si="43"/>
        <v>123660.92</v>
      </c>
      <c r="F71" s="36">
        <f t="shared" si="43"/>
        <v>100690.87</v>
      </c>
      <c r="G71" s="36">
        <f t="shared" si="43"/>
        <v>134054.91999999998</v>
      </c>
      <c r="H71" s="36">
        <f t="shared" si="43"/>
        <v>126728.04999999999</v>
      </c>
      <c r="I71" s="36">
        <f t="shared" si="43"/>
        <v>142529.54999999999</v>
      </c>
      <c r="J71" s="36">
        <f t="shared" si="43"/>
        <v>129554.45000000001</v>
      </c>
      <c r="K71" s="36">
        <f t="shared" si="43"/>
        <v>128756.82</v>
      </c>
      <c r="L71" s="36">
        <f t="shared" si="43"/>
        <v>238352.25</v>
      </c>
      <c r="M71" s="36">
        <f t="shared" si="43"/>
        <v>238352.25</v>
      </c>
      <c r="N71" s="36">
        <f t="shared" si="43"/>
        <v>238352.25</v>
      </c>
      <c r="O71" s="16">
        <f t="shared" si="34"/>
        <v>1885190.81</v>
      </c>
    </row>
    <row r="72" spans="1:15">
      <c r="A72" t="s">
        <v>122</v>
      </c>
      <c r="B72" s="41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-161732.9733333335</v>
      </c>
      <c r="J72" s="19">
        <f t="shared" si="44"/>
        <v>-532033.35333333339</v>
      </c>
      <c r="K72" s="19">
        <f t="shared" si="44"/>
        <v>-1000404.1233333334</v>
      </c>
      <c r="L72" s="19">
        <f t="shared" si="44"/>
        <v>548275.91666666663</v>
      </c>
      <c r="M72" s="19">
        <f t="shared" si="44"/>
        <v>548275.91666666663</v>
      </c>
      <c r="N72" s="19">
        <f t="shared" si="44"/>
        <v>548275.91666666663</v>
      </c>
      <c r="O72" s="19">
        <f t="shared" ref="O72" si="45">SUM(O64:O71)</f>
        <v>1435273.9699999993</v>
      </c>
    </row>
    <row r="73" spans="1:15">
      <c r="B73" s="41"/>
      <c r="C73" s="36" t="s">
        <v>53</v>
      </c>
      <c r="D73" s="36" t="s">
        <v>53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:N74" si="46">C27-C50</f>
        <v>-419680.03333333344</v>
      </c>
      <c r="D74" s="38">
        <f t="shared" si="46"/>
        <v>634405.87666666647</v>
      </c>
      <c r="E74" s="38">
        <f t="shared" si="46"/>
        <v>226403.55666666641</v>
      </c>
      <c r="F74" s="38">
        <f t="shared" si="46"/>
        <v>183021.14666666649</v>
      </c>
      <c r="G74" s="38">
        <f t="shared" si="46"/>
        <v>628411.01666666649</v>
      </c>
      <c r="H74" s="38">
        <f t="shared" si="46"/>
        <v>-365157.0633333337</v>
      </c>
      <c r="I74" s="38">
        <f t="shared" si="46"/>
        <v>379207.78666666639</v>
      </c>
      <c r="J74" s="38">
        <f t="shared" si="46"/>
        <v>-383410.0933333335</v>
      </c>
      <c r="K74" s="38">
        <f t="shared" si="46"/>
        <v>-1449790.8033333332</v>
      </c>
      <c r="L74" s="38">
        <f t="shared" si="46"/>
        <v>1256556.6666666665</v>
      </c>
      <c r="M74" s="38">
        <f t="shared" si="46"/>
        <v>1256556.6666666665</v>
      </c>
      <c r="N74" s="38">
        <f t="shared" si="46"/>
        <v>1256556.6666666665</v>
      </c>
      <c r="O74" s="38">
        <f>O72+O61</f>
        <v>3203081.3899999992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</row>
    <row r="80" spans="1:15">
      <c r="B80" s="61" t="s">
        <v>52</v>
      </c>
    </row>
    <row r="81" spans="2:15">
      <c r="B81" s="90" t="s">
        <v>93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2:15">
      <c r="B82" s="90" t="s">
        <v>100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15">
      <c r="B83" s="90" t="s">
        <v>123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15">
      <c r="B84" s="90" t="s">
        <v>124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>
      <c r="B85" s="90" t="s">
        <v>136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15">
      <c r="B86" s="90" t="s">
        <v>146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15">
      <c r="B87" s="90" t="s">
        <v>154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15">
      <c r="B88" s="90" t="s">
        <v>162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15">
      <c r="B89" s="90" t="s">
        <v>173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'WA-Sch191 Rider Balance'!J17</f>
        <v>-254358.93362711184</v>
      </c>
    </row>
    <row r="3" spans="1:2">
      <c r="A3" s="80"/>
    </row>
    <row r="4" spans="1:2">
      <c r="A4" s="80" t="s">
        <v>70</v>
      </c>
      <c r="B4" s="1">
        <v>2972000</v>
      </c>
    </row>
    <row r="5" spans="1:2">
      <c r="A5" s="80" t="s">
        <v>71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72</v>
      </c>
      <c r="B8" s="3">
        <f>B2+B6</f>
        <v>-1480958.2669604451</v>
      </c>
    </row>
    <row r="10" spans="1:2">
      <c r="A10" s="80" t="s">
        <v>73</v>
      </c>
      <c r="B10" s="1">
        <v>7703000</v>
      </c>
    </row>
    <row r="11" spans="1:2">
      <c r="A11" t="s">
        <v>74</v>
      </c>
      <c r="B11" s="85"/>
    </row>
    <row r="12" spans="1:2">
      <c r="B12" s="3">
        <f>B11-B10</f>
        <v>-7703000</v>
      </c>
    </row>
    <row r="14" spans="1:2">
      <c r="A14" t="s">
        <v>75</v>
      </c>
      <c r="B14" s="3">
        <f>B8+B12</f>
        <v>-9183958.2669604458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48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-390834.08362711186</v>
      </c>
      <c r="K5" s="1">
        <v>-254358.93362711184</v>
      </c>
      <c r="L5" s="1">
        <v>84499.993154519412</v>
      </c>
      <c r="M5" s="1">
        <v>84499.993154519412</v>
      </c>
      <c r="N5" s="1">
        <v>84499.993154519412</v>
      </c>
      <c r="O5" s="40"/>
      <c r="P5" s="44">
        <v>2970263.64</v>
      </c>
      <c r="Q5" s="47">
        <v>657836.98644040385</v>
      </c>
      <c r="R5" s="47">
        <v>-510936.81362711196</v>
      </c>
      <c r="S5" s="47">
        <v>84499.99315451947</v>
      </c>
      <c r="U5" s="47">
        <v>-1310826.1469946839</v>
      </c>
      <c r="V5" s="47">
        <v>-1310826.1469946839</v>
      </c>
      <c r="W5" s="47">
        <v>-1310826.1469946839</v>
      </c>
      <c r="X5" s="47">
        <v>-1310826.1469946839</v>
      </c>
      <c r="Y5" s="47">
        <v>-1310826.1469946839</v>
      </c>
      <c r="Z5" s="47">
        <v>-1310826.1469946839</v>
      </c>
      <c r="AA5" s="47">
        <v>-1310826.1469946839</v>
      </c>
      <c r="AB5" s="47">
        <v>-1310826.1469946839</v>
      </c>
      <c r="AC5" s="47">
        <v>-1310826.1469946839</v>
      </c>
      <c r="AD5" s="47">
        <v>-1310826.1469946839</v>
      </c>
      <c r="AE5" s="47">
        <v>-1310826.1469946839</v>
      </c>
      <c r="AF5" s="47">
        <v>-1310826.1469946839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217579.7</v>
      </c>
      <c r="J8" s="1">
        <v>126726.47999999998</v>
      </c>
      <c r="K8" s="1">
        <v>116330.2332183688</v>
      </c>
      <c r="L8" s="1">
        <v>0</v>
      </c>
      <c r="M8" s="1">
        <v>0</v>
      </c>
      <c r="N8" s="1">
        <v>0</v>
      </c>
      <c r="O8" s="47">
        <v>6516251.0068454808</v>
      </c>
      <c r="P8" s="47">
        <v>3825781.5735595962</v>
      </c>
      <c r="Q8" s="47">
        <v>2229833.0200675158</v>
      </c>
      <c r="R8" s="47">
        <v>460636.41321836878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27081.453806036967</v>
      </c>
      <c r="J9" s="22">
        <v>-60034.496762682742</v>
      </c>
      <c r="K9" s="22">
        <v>-129533.12872214221</v>
      </c>
      <c r="L9" s="22">
        <v>-561932.22204592673</v>
      </c>
      <c r="M9" s="22">
        <v>-943018.87904586527</v>
      </c>
      <c r="N9" s="22">
        <v>-1325007.5944366716</v>
      </c>
      <c r="O9" s="48">
        <v>-1347209.2375014033</v>
      </c>
      <c r="P9" s="48">
        <v>583360.0923188813</v>
      </c>
      <c r="Q9" s="48">
        <v>1061875.5373869666</v>
      </c>
      <c r="R9" s="48">
        <v>-162486.17167878803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337682.43000000005</v>
      </c>
      <c r="J12" s="1">
        <v>263201.63</v>
      </c>
      <c r="K12" s="1">
        <v>455189.16000000003</v>
      </c>
      <c r="L12" s="1">
        <v>0</v>
      </c>
      <c r="M12" s="1">
        <v>0</v>
      </c>
      <c r="N12" s="1">
        <v>0</v>
      </c>
      <c r="O12" s="47">
        <v>3630487.3600000003</v>
      </c>
      <c r="P12" s="47">
        <v>1513354.9200000002</v>
      </c>
      <c r="Q12" s="47">
        <v>1061059.22</v>
      </c>
      <c r="R12" s="47">
        <v>1056073.2200000002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98667.736666666635</v>
      </c>
      <c r="J13" s="23">
        <v>173148.53666666668</v>
      </c>
      <c r="K13" s="23">
        <v>-18838.993333333347</v>
      </c>
      <c r="L13" s="23">
        <v>436350.16666666669</v>
      </c>
      <c r="M13" s="23">
        <v>436350.16666666669</v>
      </c>
      <c r="N13" s="23">
        <v>436350.16666666669</v>
      </c>
      <c r="O13" s="48">
        <v>1605714.6400000001</v>
      </c>
      <c r="P13" s="49">
        <v>-204304.42000000016</v>
      </c>
      <c r="Q13" s="49">
        <v>247991.28000000003</v>
      </c>
      <c r="R13" s="49">
        <v>252977.2799999998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-120102.73000000004</v>
      </c>
      <c r="J15" s="1">
        <v>-136475.15000000002</v>
      </c>
      <c r="K15" s="1">
        <v>-338858.92678163125</v>
      </c>
      <c r="L15" s="1">
        <v>0</v>
      </c>
      <c r="M15" s="1">
        <v>0</v>
      </c>
      <c r="N15" s="1">
        <v>0</v>
      </c>
      <c r="O15" s="45">
        <v>2885763.6468454804</v>
      </c>
      <c r="P15" s="45">
        <v>2312426.6535595963</v>
      </c>
      <c r="Q15" s="45">
        <v>1168773.8000675158</v>
      </c>
      <c r="R15" s="45">
        <v>-595436.80678163143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50790.82586601947</v>
      </c>
      <c r="G17" s="59">
        <v>-582696.73902742157</v>
      </c>
      <c r="H17" s="59">
        <v>-510936.8136271119</v>
      </c>
      <c r="I17" s="59">
        <v>-390834.08362711186</v>
      </c>
      <c r="J17" s="59">
        <v>-254358.93362711184</v>
      </c>
      <c r="K17" s="59">
        <v>84499.993154519412</v>
      </c>
      <c r="L17" s="59">
        <v>84499.993154519412</v>
      </c>
      <c r="M17" s="59">
        <v>84499.993154519412</v>
      </c>
      <c r="N17" s="59">
        <v>84499.993154519412</v>
      </c>
      <c r="O17" s="47"/>
      <c r="P17" s="47">
        <v>657836.98644040385</v>
      </c>
      <c r="Q17" s="47">
        <v>-510936.81362711196</v>
      </c>
      <c r="R17" s="47">
        <v>84499.99315451947</v>
      </c>
      <c r="S17" s="47">
        <v>84499.99315451947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>
        <v>-41082.062224740628</v>
      </c>
      <c r="M19" s="3">
        <v>-422168.71922467911</v>
      </c>
      <c r="N19" s="3">
        <v>-1310826.1469946839</v>
      </c>
      <c r="O19" s="40"/>
      <c r="P19" s="47"/>
      <c r="Q19" s="40"/>
      <c r="R19" s="40"/>
      <c r="S19" s="40"/>
      <c r="U19" s="47">
        <v>-1310826.1469946839</v>
      </c>
      <c r="V19" s="47">
        <v>-1310826.1469946839</v>
      </c>
      <c r="W19" s="47">
        <v>-1310826.1469946839</v>
      </c>
      <c r="X19" s="47">
        <v>-1310826.1469946839</v>
      </c>
      <c r="Y19" s="47">
        <v>-1310826.1469946839</v>
      </c>
      <c r="Z19" s="47">
        <v>-1310826.1469946839</v>
      </c>
      <c r="AA19" s="47">
        <v>-1310826.1469946839</v>
      </c>
      <c r="AB19" s="47">
        <v>-1310826.1469946839</v>
      </c>
      <c r="AC19" s="47">
        <v>-1310826.1469946839</v>
      </c>
      <c r="AD19" s="47">
        <v>-1310826.1469946839</v>
      </c>
      <c r="AE19" s="47">
        <v>-1310826.1469946839</v>
      </c>
      <c r="AF19" s="47">
        <v>-1310826.1469946839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0" t="s">
        <v>94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32">
      <c r="B24" s="90" t="s">
        <v>102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106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32">
      <c r="B26" s="90" t="s">
        <v>112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32">
      <c r="B27" s="90" t="s">
        <v>141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32">
      <c r="B28" s="90" t="s">
        <v>149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32">
      <c r="B29" s="90" t="s">
        <v>159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2:32">
      <c r="B30" s="90" t="s">
        <v>169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32">
      <c r="B31" s="90" t="s">
        <v>175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2:32">
      <c r="B32" s="90" t="s">
        <v>53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89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2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2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2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2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3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117</v>
      </c>
      <c r="B27" s="9" t="s">
        <v>143</v>
      </c>
      <c r="C27" s="38">
        <f>C25+C14</f>
        <v>449779.83333333326</v>
      </c>
      <c r="D27" s="38">
        <f t="shared" ref="D27:O27" si="12">D25+D14</f>
        <v>449779.83333333326</v>
      </c>
      <c r="E27" s="38">
        <f t="shared" si="12"/>
        <v>449779.83333333326</v>
      </c>
      <c r="F27" s="38">
        <f t="shared" si="12"/>
        <v>449779.83333333326</v>
      </c>
      <c r="G27" s="38">
        <f t="shared" si="12"/>
        <v>449779.83333333326</v>
      </c>
      <c r="H27" s="38">
        <f t="shared" si="12"/>
        <v>449779.83333333326</v>
      </c>
      <c r="I27" s="38">
        <f t="shared" si="12"/>
        <v>449779.83333333326</v>
      </c>
      <c r="J27" s="38">
        <f t="shared" si="12"/>
        <v>449779.83333333326</v>
      </c>
      <c r="K27" s="38">
        <f t="shared" si="12"/>
        <v>449779.83333333326</v>
      </c>
      <c r="L27" s="38">
        <f t="shared" si="12"/>
        <v>449779.83333333326</v>
      </c>
      <c r="M27" s="38">
        <f t="shared" si="12"/>
        <v>449779.83333333326</v>
      </c>
      <c r="N27" s="38">
        <f t="shared" si="12"/>
        <v>449779.83333333326</v>
      </c>
      <c r="O27" s="38">
        <f t="shared" si="12"/>
        <v>5397358</v>
      </c>
    </row>
    <row r="28" spans="1:29" ht="15.75" thickTop="1">
      <c r="B28" s="9"/>
      <c r="O28" s="54"/>
    </row>
    <row r="29" spans="1:29">
      <c r="B29" s="30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>
        <v>82139.3</v>
      </c>
      <c r="J30" s="18">
        <v>37634.74</v>
      </c>
      <c r="K30" s="18">
        <v>95236.02</v>
      </c>
      <c r="L30" s="18"/>
      <c r="M30" s="18"/>
      <c r="N30" s="18"/>
      <c r="O30" s="52">
        <f t="shared" ref="O30:O36" si="13">SUM(C30:N30)</f>
        <v>909594.65000000014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>
        <v>125380.12000000001</v>
      </c>
      <c r="J31" s="18">
        <v>90597.64</v>
      </c>
      <c r="K31" s="18">
        <v>117305.3</v>
      </c>
      <c r="L31" s="18"/>
      <c r="M31" s="18"/>
      <c r="N31" s="18"/>
      <c r="O31" s="52">
        <f t="shared" si="13"/>
        <v>1534404.82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>
        <v>4795.7</v>
      </c>
      <c r="J32" s="18">
        <v>54043.74</v>
      </c>
      <c r="K32" s="18">
        <v>34663.440000000002</v>
      </c>
      <c r="L32" s="18"/>
      <c r="M32" s="18"/>
      <c r="N32" s="18"/>
      <c r="O32" s="52">
        <f t="shared" si="13"/>
        <v>198373.31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212315.12000000002</v>
      </c>
      <c r="J37" s="19">
        <f t="shared" si="14"/>
        <v>182276.12</v>
      </c>
      <c r="K37" s="19">
        <f t="shared" si="14"/>
        <v>247204.76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2642372.7800000003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>
        <v>5718.3</v>
      </c>
      <c r="J40" s="18">
        <v>7268.9499999999989</v>
      </c>
      <c r="K40" s="18">
        <v>6089.5300000000007</v>
      </c>
      <c r="L40" s="18"/>
      <c r="M40" s="18"/>
      <c r="N40" s="18"/>
      <c r="O40" s="52">
        <f t="shared" ref="O40:O47" si="15">SUM(C40:N40)</f>
        <v>61860.090000000004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>
        <v>16124.300000000001</v>
      </c>
      <c r="J41" s="18">
        <v>16747.91</v>
      </c>
      <c r="K41" s="18">
        <v>23079.1</v>
      </c>
      <c r="L41" s="18"/>
      <c r="M41" s="18"/>
      <c r="N41" s="18"/>
      <c r="O41" s="52">
        <f t="shared" si="15"/>
        <v>131488.98000000001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>
        <v>859.57000000000016</v>
      </c>
      <c r="J42" s="18">
        <v>244.87</v>
      </c>
      <c r="K42" s="18">
        <v>2404.9</v>
      </c>
      <c r="L42" s="18"/>
      <c r="M42" s="18"/>
      <c r="N42" s="18"/>
      <c r="O42" s="52">
        <f t="shared" si="15"/>
        <v>14039.56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>
        <v>57763.6</v>
      </c>
      <c r="J46" s="18">
        <v>4055.1600000000003</v>
      </c>
      <c r="K46" s="18">
        <v>118309.48</v>
      </c>
      <c r="L46" s="18"/>
      <c r="M46" s="18"/>
      <c r="N46" s="18"/>
      <c r="O46" s="52">
        <f t="shared" ref="O46" si="16">SUM(C46:N46)</f>
        <v>285808.01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>
        <v>44901.54</v>
      </c>
      <c r="J47" s="18">
        <v>52608.62</v>
      </c>
      <c r="K47" s="18">
        <v>58101.39</v>
      </c>
      <c r="L47" s="18"/>
      <c r="M47" s="18"/>
      <c r="N47" s="18"/>
      <c r="O47" s="52">
        <f t="shared" si="15"/>
        <v>494917.94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125367.31</v>
      </c>
      <c r="J48" s="19">
        <f t="shared" si="17"/>
        <v>80925.510000000009</v>
      </c>
      <c r="K48" s="19">
        <f t="shared" si="17"/>
        <v>207984.40000000002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988114.58000000007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30" t="s">
        <v>144</v>
      </c>
      <c r="C50" s="38">
        <f>C48+C37</f>
        <v>626701.16</v>
      </c>
      <c r="D50" s="38">
        <f t="shared" ref="D50:O50" si="18">D48+D37</f>
        <v>424157.41999999993</v>
      </c>
      <c r="E50" s="38">
        <f t="shared" si="18"/>
        <v>462496.34</v>
      </c>
      <c r="F50" s="38">
        <f t="shared" si="18"/>
        <v>277468.66000000003</v>
      </c>
      <c r="G50" s="38">
        <f t="shared" si="18"/>
        <v>299195.49</v>
      </c>
      <c r="H50" s="38">
        <f t="shared" si="18"/>
        <v>484395.07</v>
      </c>
      <c r="I50" s="38">
        <f t="shared" si="18"/>
        <v>337682.43000000005</v>
      </c>
      <c r="J50" s="38">
        <f t="shared" si="18"/>
        <v>263201.63</v>
      </c>
      <c r="K50" s="38">
        <f t="shared" si="18"/>
        <v>455189.16000000003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3630487.3600000003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74896.95</v>
      </c>
      <c r="J54" s="20">
        <f t="shared" si="19"/>
        <v>119401.51000000001</v>
      </c>
      <c r="K54" s="20">
        <f t="shared" si="19"/>
        <v>61800.229999999996</v>
      </c>
      <c r="L54" s="20">
        <f t="shared" si="19"/>
        <v>157036.25</v>
      </c>
      <c r="M54" s="20">
        <f t="shared" si="19"/>
        <v>157036.25</v>
      </c>
      <c r="N54" s="20">
        <f t="shared" si="19"/>
        <v>157036.25</v>
      </c>
      <c r="O54" s="52">
        <f t="shared" ref="O54:O60" si="20">SUM(C54:N54)</f>
        <v>974840.35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22265.046666666647</v>
      </c>
      <c r="J55" s="20">
        <f t="shared" si="21"/>
        <v>57047.526666666658</v>
      </c>
      <c r="K55" s="20">
        <f t="shared" si="21"/>
        <v>30339.866666666654</v>
      </c>
      <c r="L55" s="20">
        <f t="shared" si="21"/>
        <v>147645.16666666666</v>
      </c>
      <c r="M55" s="20">
        <f t="shared" si="21"/>
        <v>147645.16666666666</v>
      </c>
      <c r="N55" s="20">
        <f t="shared" si="21"/>
        <v>147645.16666666666</v>
      </c>
      <c r="O55" s="52">
        <f t="shared" si="20"/>
        <v>237337.17999999979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55540.3</v>
      </c>
      <c r="J56" s="20">
        <f t="shared" si="22"/>
        <v>6292.260000000002</v>
      </c>
      <c r="K56" s="20">
        <f t="shared" si="22"/>
        <v>25672.559999999998</v>
      </c>
      <c r="L56" s="20">
        <f t="shared" si="22"/>
        <v>60336</v>
      </c>
      <c r="M56" s="20">
        <f t="shared" si="22"/>
        <v>60336</v>
      </c>
      <c r="N56" s="20">
        <f t="shared" si="22"/>
        <v>60336</v>
      </c>
      <c r="O56" s="52">
        <f t="shared" si="20"/>
        <v>525658.68999999994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2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2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2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2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3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152702.2966666666</v>
      </c>
      <c r="J61" s="19">
        <f t="shared" si="27"/>
        <v>182741.29666666663</v>
      </c>
      <c r="K61" s="19">
        <f t="shared" si="27"/>
        <v>117812.65666666662</v>
      </c>
      <c r="L61" s="19">
        <f t="shared" si="27"/>
        <v>365017.41666666663</v>
      </c>
      <c r="M61" s="19">
        <f t="shared" si="27"/>
        <v>365017.41666666663</v>
      </c>
      <c r="N61" s="19">
        <f t="shared" si="27"/>
        <v>365017.41666666663</v>
      </c>
      <c r="O61" s="53">
        <f t="shared" ref="O61" si="28">SUM(O54:O60)</f>
        <v>1737836.2199999997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4477.8666666666659</v>
      </c>
      <c r="J64" s="20">
        <f t="shared" si="29"/>
        <v>2927.2166666666672</v>
      </c>
      <c r="K64" s="20">
        <f t="shared" si="29"/>
        <v>4106.6366666666654</v>
      </c>
      <c r="L64" s="20">
        <f t="shared" si="29"/>
        <v>10196.166666666666</v>
      </c>
      <c r="M64" s="20">
        <f t="shared" si="29"/>
        <v>10196.166666666666</v>
      </c>
      <c r="N64" s="20">
        <f t="shared" si="29"/>
        <v>10196.166666666666</v>
      </c>
      <c r="O64" s="52">
        <f t="shared" ref="O64:O71" si="30">SUM(C64:N64)</f>
        <v>60493.909999999989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-14404.550000000001</v>
      </c>
      <c r="J65" s="20">
        <f t="shared" si="31"/>
        <v>-15028.16</v>
      </c>
      <c r="K65" s="20">
        <f t="shared" si="31"/>
        <v>-21359.35</v>
      </c>
      <c r="L65" s="20">
        <f t="shared" si="31"/>
        <v>1719.75</v>
      </c>
      <c r="M65" s="20">
        <f t="shared" si="31"/>
        <v>1719.75</v>
      </c>
      <c r="N65" s="20">
        <f t="shared" si="31"/>
        <v>1719.75</v>
      </c>
      <c r="O65" s="52">
        <f t="shared" si="30"/>
        <v>-110851.98000000001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8190.8466666666664</v>
      </c>
      <c r="J66" s="20">
        <f t="shared" si="32"/>
        <v>8805.5466666666653</v>
      </c>
      <c r="K66" s="20">
        <f t="shared" si="32"/>
        <v>6645.5166666666664</v>
      </c>
      <c r="L66" s="20">
        <f t="shared" si="32"/>
        <v>9050.4166666666661</v>
      </c>
      <c r="M66" s="20">
        <f t="shared" si="32"/>
        <v>9050.4166666666661</v>
      </c>
      <c r="N66" s="20">
        <f t="shared" si="32"/>
        <v>9050.4166666666661</v>
      </c>
      <c r="O66" s="52">
        <f t="shared" si="30"/>
        <v>94565.440000000002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2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2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2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-35025.266666666663</v>
      </c>
      <c r="J70" s="20">
        <f t="shared" si="36"/>
        <v>18683.173333333332</v>
      </c>
      <c r="K70" s="20">
        <f t="shared" si="36"/>
        <v>-95571.146666666667</v>
      </c>
      <c r="L70" s="20">
        <f t="shared" si="36"/>
        <v>22738.333333333332</v>
      </c>
      <c r="M70" s="20">
        <f t="shared" si="36"/>
        <v>22738.333333333332</v>
      </c>
      <c r="N70" s="20">
        <f t="shared" si="36"/>
        <v>22738.333333333332</v>
      </c>
      <c r="O70" s="52">
        <f t="shared" ref="O70" si="37">SUM(C70:N70)</f>
        <v>-12948.010000000006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-3843.7900000000009</v>
      </c>
      <c r="J71" s="20">
        <f t="shared" si="38"/>
        <v>-11550.870000000003</v>
      </c>
      <c r="K71" s="20">
        <f t="shared" si="38"/>
        <v>-17043.64</v>
      </c>
      <c r="L71" s="20">
        <f t="shared" si="38"/>
        <v>41057.75</v>
      </c>
      <c r="M71" s="20">
        <f t="shared" si="38"/>
        <v>41057.75</v>
      </c>
      <c r="N71" s="20">
        <f t="shared" si="38"/>
        <v>41057.75</v>
      </c>
      <c r="O71" s="52">
        <f t="shared" si="30"/>
        <v>-2224.9399999999878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3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-40604.893333333341</v>
      </c>
      <c r="J72" s="19">
        <f t="shared" si="39"/>
        <v>3836.9066666666477</v>
      </c>
      <c r="K72" s="19">
        <f t="shared" si="39"/>
        <v>-123221.98333333337</v>
      </c>
      <c r="L72" s="19">
        <f t="shared" si="39"/>
        <v>84762.416666666657</v>
      </c>
      <c r="M72" s="19">
        <f t="shared" si="39"/>
        <v>84762.416666666657</v>
      </c>
      <c r="N72" s="19">
        <f t="shared" si="39"/>
        <v>84762.416666666657</v>
      </c>
      <c r="O72" s="53">
        <f t="shared" ref="O72" si="40">SUM(O64:O71)</f>
        <v>29034.419999999987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:N74" si="41">C27-C50</f>
        <v>-176921.32666666678</v>
      </c>
      <c r="D74" s="38">
        <f t="shared" si="41"/>
        <v>25622.41333333333</v>
      </c>
      <c r="E74" s="38">
        <f t="shared" si="41"/>
        <v>-12716.50666666677</v>
      </c>
      <c r="F74" s="38">
        <f t="shared" si="41"/>
        <v>172311.17333333322</v>
      </c>
      <c r="G74" s="38">
        <f t="shared" si="41"/>
        <v>150584.34333333327</v>
      </c>
      <c r="H74" s="38">
        <f t="shared" si="41"/>
        <v>-34615.236666666751</v>
      </c>
      <c r="I74" s="38">
        <f t="shared" si="41"/>
        <v>112097.4033333332</v>
      </c>
      <c r="J74" s="38">
        <f t="shared" si="41"/>
        <v>186578.20333333325</v>
      </c>
      <c r="K74" s="38">
        <f t="shared" si="41"/>
        <v>-5409.3266666667769</v>
      </c>
      <c r="L74" s="38">
        <f t="shared" si="41"/>
        <v>449779.83333333326</v>
      </c>
      <c r="M74" s="38">
        <f t="shared" si="41"/>
        <v>449779.83333333326</v>
      </c>
      <c r="N74" s="38">
        <f t="shared" si="41"/>
        <v>449779.83333333326</v>
      </c>
      <c r="O74" s="21">
        <f>O72+O61</f>
        <v>1766870.6399999997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1" t="s">
        <v>134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0" t="s">
        <v>95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0" t="s">
        <v>127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2:29">
      <c r="B83" s="90" t="s">
        <v>105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2:29">
      <c r="B84" s="90" t="s">
        <v>110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29">
      <c r="B85" s="90" t="s">
        <v>135</v>
      </c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2:29">
      <c r="B86" s="90" t="s">
        <v>145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2:29">
      <c r="B87" s="90" t="s">
        <v>155</v>
      </c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2:29">
      <c r="B88" s="90" t="s">
        <v>163</v>
      </c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2:29">
      <c r="B89" s="90" t="s">
        <v>172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</sheetData>
  <mergeCells count="10"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'ID-Sch91 Rider Balance'!J17</f>
        <v>-1056350.6895212103</v>
      </c>
    </row>
    <row r="3" spans="1:2">
      <c r="A3" s="80"/>
    </row>
    <row r="4" spans="1:2">
      <c r="A4" s="80" t="s">
        <v>70</v>
      </c>
      <c r="B4" s="1">
        <v>2607000</v>
      </c>
    </row>
    <row r="5" spans="1:2">
      <c r="A5" s="80" t="s">
        <v>71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72</v>
      </c>
      <c r="B8" s="3">
        <f>B2+B6</f>
        <v>-1805091.6895212103</v>
      </c>
    </row>
    <row r="10" spans="1:2">
      <c r="A10" s="80" t="s">
        <v>73</v>
      </c>
      <c r="B10" s="1">
        <v>7706000</v>
      </c>
    </row>
    <row r="11" spans="1:2">
      <c r="A11" t="s">
        <v>74</v>
      </c>
      <c r="B11" s="85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-9511091.6895212103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-1125415.6535058855</v>
      </c>
      <c r="K5" s="1">
        <v>-1056350.6895212103</v>
      </c>
      <c r="L5" s="1">
        <v>-409810.32642918243</v>
      </c>
      <c r="M5" s="1">
        <v>-409810.32642918243</v>
      </c>
      <c r="N5" s="1">
        <v>-409810.32642918243</v>
      </c>
      <c r="O5" s="40"/>
      <c r="P5" s="44">
        <v>466307.76</v>
      </c>
      <c r="Q5" s="47">
        <v>-697084.56547564268</v>
      </c>
      <c r="R5" s="47">
        <v>-1056644.8556046295</v>
      </c>
      <c r="S5" s="47">
        <v>-409810.3264291822</v>
      </c>
      <c r="U5" s="47">
        <v>-891889.08840730879</v>
      </c>
      <c r="V5" s="47">
        <v>-891889.08840730879</v>
      </c>
      <c r="W5" s="47">
        <v>-891889.08840730879</v>
      </c>
      <c r="X5" s="47">
        <v>-891889.08840730879</v>
      </c>
      <c r="Y5" s="47">
        <v>-891889.08840730879</v>
      </c>
      <c r="Z5" s="47">
        <v>-891889.08840730879</v>
      </c>
      <c r="AA5" s="47">
        <v>-891889.08840730879</v>
      </c>
      <c r="AB5" s="47">
        <v>-891889.08840730879</v>
      </c>
      <c r="AC5" s="47">
        <v>-891889.08840730879</v>
      </c>
      <c r="AD5" s="47">
        <v>-891889.08840730879</v>
      </c>
      <c r="AE5" s="47">
        <v>-891889.08840730879</v>
      </c>
      <c r="AF5" s="47">
        <v>-891889.08840730879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567444.20790125593</v>
      </c>
      <c r="J8" s="1">
        <v>596613.19601532468</v>
      </c>
      <c r="K8" s="1">
        <v>617244.10690797213</v>
      </c>
      <c r="L8" s="1">
        <v>0</v>
      </c>
      <c r="M8" s="1">
        <v>0</v>
      </c>
      <c r="N8" s="1">
        <v>0</v>
      </c>
      <c r="O8" s="47">
        <v>5798773.7764291819</v>
      </c>
      <c r="P8" s="47">
        <v>2216264.3354756427</v>
      </c>
      <c r="Q8" s="47">
        <v>1801207.9301289869</v>
      </c>
      <c r="R8" s="47">
        <v>1781301.5108245527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-43308.404160903767</v>
      </c>
      <c r="J9" s="22">
        <v>-16123.94078515924</v>
      </c>
      <c r="K9" s="22">
        <v>45263.924777577864</v>
      </c>
      <c r="L9" s="22">
        <v>-622702.35335211549</v>
      </c>
      <c r="M9" s="22">
        <v>-672378.20568990125</v>
      </c>
      <c r="N9" s="22">
        <v>-738830.05628822499</v>
      </c>
      <c r="O9" s="48">
        <v>-1860705.4902123511</v>
      </c>
      <c r="P9" s="48">
        <v>112749.68271859689</v>
      </c>
      <c r="Q9" s="48">
        <v>74623.862567778444</v>
      </c>
      <c r="R9" s="48">
        <v>-14168.42016848526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498673.41000000003</v>
      </c>
      <c r="J12" s="1">
        <v>665678.16</v>
      </c>
      <c r="K12" s="1">
        <v>1263784.47</v>
      </c>
      <c r="L12" s="1">
        <v>0</v>
      </c>
      <c r="M12" s="1">
        <v>0</v>
      </c>
      <c r="N12" s="1">
        <v>0</v>
      </c>
      <c r="O12" s="47">
        <v>4922655.6900000004</v>
      </c>
      <c r="P12" s="47">
        <v>1052872.01</v>
      </c>
      <c r="Q12" s="47">
        <v>1441647.6400000001</v>
      </c>
      <c r="R12" s="47">
        <v>2428136.04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-34108.660000000033</v>
      </c>
      <c r="J13" s="23">
        <v>-201113.41000000003</v>
      </c>
      <c r="K13" s="23">
        <v>-799219.72</v>
      </c>
      <c r="L13" s="23">
        <v>464564.75</v>
      </c>
      <c r="M13" s="23">
        <v>464564.75</v>
      </c>
      <c r="N13" s="23">
        <v>464564.75</v>
      </c>
      <c r="O13" s="48">
        <v>652121.30999999982</v>
      </c>
      <c r="P13" s="49">
        <v>340822.24</v>
      </c>
      <c r="Q13" s="49">
        <v>-47953.39000000013</v>
      </c>
      <c r="R13" s="49">
        <v>-1034441.79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68770.797901255894</v>
      </c>
      <c r="J15" s="1">
        <v>-69064.963984675356</v>
      </c>
      <c r="K15" s="1">
        <v>-646540.36309202784</v>
      </c>
      <c r="L15" s="1">
        <v>0</v>
      </c>
      <c r="M15" s="1">
        <v>0</v>
      </c>
      <c r="N15" s="1">
        <v>0</v>
      </c>
      <c r="O15" s="45">
        <v>876118.08642918151</v>
      </c>
      <c r="P15" s="45">
        <v>1163392.3254756427</v>
      </c>
      <c r="Q15" s="45">
        <v>359560.29012898682</v>
      </c>
      <c r="R15" s="45">
        <v>-646834.5291754473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-697084.5654756428</v>
      </c>
      <c r="F17" s="59">
        <v>-723239.84637736739</v>
      </c>
      <c r="G17" s="59">
        <v>-1100740.3907709599</v>
      </c>
      <c r="H17" s="59">
        <v>-1056644.8556046295</v>
      </c>
      <c r="I17" s="59">
        <v>-1125415.6535058855</v>
      </c>
      <c r="J17" s="59">
        <v>-1056350.6895212103</v>
      </c>
      <c r="K17" s="59">
        <v>-409810.32642918243</v>
      </c>
      <c r="L17" s="59">
        <v>-409810.32642918243</v>
      </c>
      <c r="M17" s="59">
        <v>-409810.32642918243</v>
      </c>
      <c r="N17" s="59">
        <v>-409810.32642918243</v>
      </c>
      <c r="O17" s="47"/>
      <c r="P17" s="47">
        <v>-697084.56547564268</v>
      </c>
      <c r="Q17" s="47">
        <v>-1056644.8556046295</v>
      </c>
      <c r="R17" s="47">
        <v>-409810.3264291822</v>
      </c>
      <c r="S17" s="47">
        <v>-409810.3264291822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53</v>
      </c>
      <c r="J19" s="3" t="s">
        <v>53</v>
      </c>
      <c r="K19" s="3" t="s">
        <v>53</v>
      </c>
      <c r="L19" s="3">
        <v>-567947.92978129792</v>
      </c>
      <c r="M19" s="3">
        <v>-617623.78211908368</v>
      </c>
      <c r="N19" s="3">
        <v>-891889.08840730879</v>
      </c>
      <c r="O19" s="40"/>
      <c r="P19" s="47"/>
      <c r="Q19" s="40"/>
      <c r="R19" s="40"/>
      <c r="S19" s="40"/>
      <c r="U19" s="47">
        <v>-891889.08840730879</v>
      </c>
      <c r="V19" s="47">
        <v>-891889.08840730879</v>
      </c>
      <c r="W19" s="47">
        <v>-891889.08840730879</v>
      </c>
      <c r="X19" s="47">
        <v>-891889.08840730879</v>
      </c>
      <c r="Y19" s="47">
        <v>-891889.08840730879</v>
      </c>
      <c r="Z19" s="47">
        <v>-891889.08840730879</v>
      </c>
      <c r="AA19" s="47">
        <v>-891889.08840730879</v>
      </c>
      <c r="AB19" s="47">
        <v>-891889.08840730879</v>
      </c>
      <c r="AC19" s="47">
        <v>-891889.08840730879</v>
      </c>
      <c r="AD19" s="47">
        <v>-891889.08840730879</v>
      </c>
      <c r="AE19" s="47">
        <v>-891889.08840730879</v>
      </c>
      <c r="AF19" s="47">
        <v>-891889.08840730879</v>
      </c>
    </row>
    <row r="21" spans="2:32">
      <c r="B21" s="51" t="s">
        <v>26</v>
      </c>
    </row>
    <row r="22" spans="2:32">
      <c r="B22" s="90" t="s">
        <v>96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2:32">
      <c r="B23" s="90" t="s">
        <v>103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2:32">
      <c r="B24" s="90" t="s">
        <v>107</v>
      </c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2:32">
      <c r="B25" s="90" t="s">
        <v>113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spans="2:32">
      <c r="B26" s="90" t="s">
        <v>142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spans="2:32">
      <c r="B27" s="90" t="s">
        <v>151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</row>
    <row r="28" spans="2:32">
      <c r="B28" s="90" t="s">
        <v>160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</row>
    <row r="29" spans="2:32">
      <c r="B29" s="90" t="s">
        <v>167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2:32">
      <c r="B30" s="90" t="s">
        <v>176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2:32">
      <c r="B31" s="92" t="s">
        <v>53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2011-10-11T07:00:00+00:00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6541CFC-78F0-4F24-A2DC-F767FFA28810}"/>
</file>

<file path=customXml/itemProps2.xml><?xml version="1.0" encoding="utf-8"?>
<ds:datastoreItem xmlns:ds="http://schemas.openxmlformats.org/officeDocument/2006/customXml" ds:itemID="{0154FF58-FCB7-49D0-B3D7-E6C1B307FFAA}"/>
</file>

<file path=customXml/itemProps3.xml><?xml version="1.0" encoding="utf-8"?>
<ds:datastoreItem xmlns:ds="http://schemas.openxmlformats.org/officeDocument/2006/customXml" ds:itemID="{CB44CD99-1124-40B7-B4E0-C71C08A4AD59}"/>
</file>

<file path=customXml/itemProps4.xml><?xml version="1.0" encoding="utf-8"?>
<ds:datastoreItem xmlns:ds="http://schemas.openxmlformats.org/officeDocument/2006/customXml" ds:itemID="{895E906C-B1EE-467C-BE56-E0BB01E18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2011-10-10T22:38:24Z</cp:lastPrinted>
  <dcterms:created xsi:type="dcterms:W3CDTF">2010-03-25T21:27:14Z</dcterms:created>
  <dcterms:modified xsi:type="dcterms:W3CDTF">2011-10-11T20:40:09Z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