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202300"/>
  <xr:revisionPtr revIDLastSave="0" documentId="13_ncr:1_{D8E6996A-866D-48F9-AD27-D9E2D78E2AEF}" xr6:coauthVersionLast="47" xr6:coauthVersionMax="47" xr10:uidLastSave="{00000000-0000-0000-0000-000000000000}"/>
  <bookViews>
    <workbookView xWindow="-120" yWindow="480" windowWidth="29040" windowHeight="15840" xr2:uid="{F6136B86-4179-4E2F-A9A1-F2181B363C4D}"/>
  </bookViews>
  <sheets>
    <sheet name="13.4" sheetId="1" r:id="rId1"/>
    <sheet name="13.4.1" sheetId="2" r:id="rId2"/>
    <sheet name="13.4.2" sheetId="3" r:id="rId3"/>
    <sheet name="13.4.3" sheetId="4" r:id="rId4"/>
  </sheets>
  <definedNames>
    <definedName name="_xlnm.Print_Area" localSheetId="0">'13.4'!$A$2:$J$61</definedName>
    <definedName name="_xlnm.Print_Area" localSheetId="1">'13.4.1'!$A$1:$I$46</definedName>
    <definedName name="_xlnm.Print_Area" localSheetId="2">'13.4.2'!$A$1:$I$132</definedName>
    <definedName name="_xlnm.Print_Area" localSheetId="3">'13.4.3'!$A$1:$I$143</definedName>
    <definedName name="_xlnm.Print_Titles" localSheetId="2">'13.4.2'!$A:$C,'13.4.2'!$1:$6</definedName>
    <definedName name="_xlnm.Print_Titles" localSheetId="3">'13.4.3'!$A:$C,'13.4.3'!$1:$6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9" i="4" l="1"/>
  <c r="H139" i="4"/>
  <c r="G139" i="4"/>
  <c r="F139" i="4"/>
  <c r="D139" i="4"/>
  <c r="I134" i="4"/>
  <c r="H134" i="4"/>
  <c r="G134" i="4"/>
  <c r="F134" i="4"/>
  <c r="D134" i="4"/>
  <c r="I112" i="4"/>
  <c r="H112" i="4"/>
  <c r="G112" i="4"/>
  <c r="F112" i="4"/>
  <c r="D112" i="4"/>
  <c r="I101" i="4"/>
  <c r="G26" i="2" s="1"/>
  <c r="H101" i="4"/>
  <c r="G101" i="4"/>
  <c r="F101" i="4"/>
  <c r="D101" i="4"/>
  <c r="G36" i="4"/>
  <c r="F36" i="4"/>
  <c r="D36" i="4"/>
  <c r="I27" i="4"/>
  <c r="H27" i="4"/>
  <c r="G27" i="4"/>
  <c r="G22" i="2" s="1"/>
  <c r="F27" i="4"/>
  <c r="G21" i="2" s="1"/>
  <c r="D27" i="4"/>
  <c r="I16" i="4"/>
  <c r="H16" i="4"/>
  <c r="G16" i="4"/>
  <c r="F16" i="4"/>
  <c r="D16" i="4"/>
  <c r="I128" i="3"/>
  <c r="H128" i="3"/>
  <c r="G128" i="3"/>
  <c r="F128" i="3"/>
  <c r="D128" i="3"/>
  <c r="I123" i="3"/>
  <c r="H123" i="3"/>
  <c r="G123" i="3"/>
  <c r="F123" i="3"/>
  <c r="D123" i="3"/>
  <c r="I101" i="3"/>
  <c r="H101" i="3"/>
  <c r="G101" i="3"/>
  <c r="F101" i="3"/>
  <c r="D101" i="3"/>
  <c r="I90" i="3"/>
  <c r="H90" i="3"/>
  <c r="G90" i="3"/>
  <c r="F90" i="3"/>
  <c r="D90" i="3"/>
  <c r="G36" i="3"/>
  <c r="E23" i="2" s="1"/>
  <c r="F36" i="3"/>
  <c r="D36" i="3"/>
  <c r="I27" i="3"/>
  <c r="H27" i="3"/>
  <c r="G27" i="3"/>
  <c r="E22" i="2" s="1"/>
  <c r="F27" i="3"/>
  <c r="D27" i="3"/>
  <c r="I16" i="3"/>
  <c r="H16" i="3"/>
  <c r="G16" i="3"/>
  <c r="F16" i="3"/>
  <c r="D16" i="3"/>
  <c r="G41" i="2"/>
  <c r="E41" i="2"/>
  <c r="G40" i="2"/>
  <c r="E40" i="2"/>
  <c r="G39" i="2"/>
  <c r="E39" i="2"/>
  <c r="G38" i="2"/>
  <c r="E38" i="2"/>
  <c r="I34" i="2"/>
  <c r="F29" i="1" s="1"/>
  <c r="I29" i="1" s="1"/>
  <c r="I33" i="2"/>
  <c r="F28" i="1" s="1"/>
  <c r="I28" i="1" s="1"/>
  <c r="I32" i="2"/>
  <c r="F27" i="1" s="1"/>
  <c r="I27" i="1" s="1"/>
  <c r="G31" i="2"/>
  <c r="G35" i="2" s="1"/>
  <c r="E31" i="2"/>
  <c r="E35" i="2" s="1"/>
  <c r="G27" i="2"/>
  <c r="E27" i="2"/>
  <c r="I25" i="2"/>
  <c r="F21" i="1" s="1"/>
  <c r="I21" i="1" s="1"/>
  <c r="G24" i="2"/>
  <c r="I24" i="2" s="1"/>
  <c r="F20" i="1" s="1"/>
  <c r="I20" i="1" s="1"/>
  <c r="E24" i="2"/>
  <c r="E21" i="2"/>
  <c r="I17" i="2"/>
  <c r="F13" i="1" s="1"/>
  <c r="I13" i="1" s="1"/>
  <c r="G16" i="2"/>
  <c r="E16" i="2"/>
  <c r="I16" i="2" s="1"/>
  <c r="F12" i="1" s="1"/>
  <c r="I12" i="1" s="1"/>
  <c r="G15" i="2"/>
  <c r="E15" i="2"/>
  <c r="I9" i="2"/>
  <c r="B37" i="1"/>
  <c r="D36" i="1"/>
  <c r="B36" i="1"/>
  <c r="D35" i="1"/>
  <c r="B35" i="1"/>
  <c r="D33" i="1"/>
  <c r="B33" i="1"/>
  <c r="B32" i="1"/>
  <c r="B30" i="1"/>
  <c r="D29" i="1"/>
  <c r="B29" i="1"/>
  <c r="D28" i="1"/>
  <c r="B28" i="1"/>
  <c r="D27" i="1"/>
  <c r="B27" i="1"/>
  <c r="D26" i="1"/>
  <c r="B26" i="1"/>
  <c r="B25" i="1"/>
  <c r="B23" i="1"/>
  <c r="D22" i="1"/>
  <c r="B22" i="1"/>
  <c r="D21" i="1"/>
  <c r="B21" i="1"/>
  <c r="D20" i="1"/>
  <c r="D19" i="1"/>
  <c r="B19" i="1"/>
  <c r="D18" i="1"/>
  <c r="B18" i="1"/>
  <c r="D17" i="1"/>
  <c r="B17" i="1"/>
  <c r="B16" i="1"/>
  <c r="B14" i="1"/>
  <c r="D13" i="1"/>
  <c r="B13" i="1"/>
  <c r="D12" i="1"/>
  <c r="B12" i="1"/>
  <c r="D11" i="1"/>
  <c r="B11" i="1"/>
  <c r="B10" i="1"/>
  <c r="A3" i="1"/>
  <c r="A2" i="1"/>
  <c r="I94" i="3" l="1"/>
  <c r="I105" i="4"/>
  <c r="I141" i="4" s="1"/>
  <c r="G105" i="4"/>
  <c r="G141" i="4" s="1"/>
  <c r="H105" i="4"/>
  <c r="H141" i="4" s="1"/>
  <c r="F105" i="4"/>
  <c r="F141" i="4" s="1"/>
  <c r="I21" i="2"/>
  <c r="F17" i="1" s="1"/>
  <c r="I17" i="1" s="1"/>
  <c r="F94" i="3"/>
  <c r="F130" i="3" s="1"/>
  <c r="E26" i="2"/>
  <c r="I26" i="2" s="1"/>
  <c r="F22" i="1" s="1"/>
  <c r="I22" i="1" s="1"/>
  <c r="G94" i="3"/>
  <c r="G130" i="3" s="1"/>
  <c r="H94" i="3"/>
  <c r="H130" i="3" s="1"/>
  <c r="G18" i="2"/>
  <c r="I39" i="2"/>
  <c r="F34" i="1" s="1"/>
  <c r="I34" i="1" s="1"/>
  <c r="I40" i="2"/>
  <c r="F35" i="1" s="1"/>
  <c r="I35" i="1" s="1"/>
  <c r="E18" i="2"/>
  <c r="I27" i="2"/>
  <c r="I41" i="2"/>
  <c r="F36" i="1" s="1"/>
  <c r="I36" i="1" s="1"/>
  <c r="E42" i="2"/>
  <c r="G42" i="2"/>
  <c r="I22" i="2"/>
  <c r="F18" i="1" s="1"/>
  <c r="I18" i="1" s="1"/>
  <c r="I130" i="3"/>
  <c r="I31" i="2"/>
  <c r="G23" i="2"/>
  <c r="I23" i="2" s="1"/>
  <c r="F19" i="1" s="1"/>
  <c r="I19" i="1" s="1"/>
  <c r="I38" i="2"/>
  <c r="I15" i="2"/>
  <c r="D94" i="3" l="1"/>
  <c r="D130" i="3" s="1"/>
  <c r="D105" i="4"/>
  <c r="D141" i="4" s="1"/>
  <c r="E44" i="2"/>
  <c r="E28" i="2"/>
  <c r="I42" i="2"/>
  <c r="F37" i="1" s="1"/>
  <c r="F33" i="1"/>
  <c r="I35" i="2"/>
  <c r="F30" i="1" s="1"/>
  <c r="F26" i="1"/>
  <c r="I23" i="1"/>
  <c r="I18" i="2"/>
  <c r="F11" i="1"/>
  <c r="I28" i="2"/>
  <c r="F23" i="1" s="1"/>
  <c r="G28" i="2"/>
  <c r="G44" i="2" s="1"/>
  <c r="I33" i="1" l="1"/>
  <c r="I37" i="1" s="1"/>
  <c r="I11" i="1"/>
  <c r="I14" i="1" s="1"/>
  <c r="I26" i="1"/>
  <c r="I30" i="1" s="1"/>
  <c r="I44" i="2"/>
  <c r="F39" i="1" s="1"/>
  <c r="F14" i="1"/>
  <c r="I39" i="1" l="1"/>
</calcChain>
</file>

<file path=xl/sharedStrings.xml><?xml version="1.0" encoding="utf-8"?>
<sst xmlns="http://schemas.openxmlformats.org/spreadsheetml/2006/main" count="549" uniqueCount="214">
  <si>
    <t>TOTAL</t>
  </si>
  <si>
    <t>WASHINGTON</t>
  </si>
  <si>
    <t>ACCOUNT</t>
  </si>
  <si>
    <t>TYPE</t>
  </si>
  <si>
    <t>COMPANY</t>
  </si>
  <si>
    <t>FACTOR</t>
  </si>
  <si>
    <t>FACTOR %</t>
  </si>
  <si>
    <t>Allocated</t>
  </si>
  <si>
    <t>REF #</t>
  </si>
  <si>
    <t>WA</t>
  </si>
  <si>
    <t>13.4.1</t>
  </si>
  <si>
    <t>Remove - WA Qualifying Facilities</t>
  </si>
  <si>
    <t>Fuel Consumed - Gas</t>
  </si>
  <si>
    <t>501NPC</t>
  </si>
  <si>
    <t>Total Net Power Cost Adjustment - Pro Forma</t>
  </si>
  <si>
    <t>Description of Adjustment</t>
  </si>
  <si>
    <t>The net power cost adjustment projects power costs by adjusting sales for resale, purchase power, wheeling and fuel in a manner consistent with the contractual terms of sales and purchase agreements, and normal hydro and weather conditions and incorporating changes agreed to in the WIJAM MOU. This adjustment reflects pro forma power costs for the 12 months ending March 2026.  The use of pro forma net power costs in results is consistent with approved treatment in Docket UE-191024.</t>
  </si>
  <si>
    <t>PacifiCorp</t>
  </si>
  <si>
    <t>Net Power Costs - WIJAM Allocated</t>
  </si>
  <si>
    <t>(1)</t>
  </si>
  <si>
    <t>(2)</t>
  </si>
  <si>
    <t>(3)</t>
  </si>
  <si>
    <t>(4)</t>
  </si>
  <si>
    <t>(5)</t>
  </si>
  <si>
    <t>(6)</t>
  </si>
  <si>
    <t>(5) - (4)</t>
  </si>
  <si>
    <t>RATE YEAR 1 - PRO FORMA NPC</t>
  </si>
  <si>
    <t>RATE YEAR 2 - PRO FORMA NPC</t>
  </si>
  <si>
    <t>RATE YEAR 2 NPC ADJUSTMENT</t>
  </si>
  <si>
    <t>12 Months Ended March 2025</t>
  </si>
  <si>
    <t>12 Months Ended March 2026</t>
  </si>
  <si>
    <t>FERC</t>
  </si>
  <si>
    <t>Alloc.</t>
  </si>
  <si>
    <t>Washington</t>
  </si>
  <si>
    <t>Description</t>
  </si>
  <si>
    <t>Account</t>
  </si>
  <si>
    <t>Factor</t>
  </si>
  <si>
    <t>%</t>
  </si>
  <si>
    <t>Sales for Resale  (Account 447)</t>
  </si>
  <si>
    <t>Existing Firm Sales - Pacific</t>
  </si>
  <si>
    <t>447NPC</t>
  </si>
  <si>
    <t>Post-Merger Firm Sales</t>
  </si>
  <si>
    <t>Non-Firm Sales</t>
  </si>
  <si>
    <t>Total Sales for Resale</t>
  </si>
  <si>
    <t>Purchased Power (Account 555)</t>
  </si>
  <si>
    <t>Existing Firm Demand - Pacific</t>
  </si>
  <si>
    <t>555NPC</t>
  </si>
  <si>
    <t>Existing Firm Energy - Pacific</t>
  </si>
  <si>
    <t>Existing Firm Energy - Utah</t>
  </si>
  <si>
    <t>WA Qualifying Facilities</t>
  </si>
  <si>
    <t>Post-Merger Firm Energy</t>
  </si>
  <si>
    <t>Other Generation Expenses</t>
  </si>
  <si>
    <t>Total Purchased Power</t>
  </si>
  <si>
    <t>Wheeling (Account 565)</t>
  </si>
  <si>
    <t>Existing Firm - Pacific</t>
  </si>
  <si>
    <t>565NPC</t>
  </si>
  <si>
    <t>Existing Firm - Utah</t>
  </si>
  <si>
    <t>Post Merger Firm</t>
  </si>
  <si>
    <t>Non Firm</t>
  </si>
  <si>
    <t>Total Wheeling Expense</t>
  </si>
  <si>
    <t>Fuel Expense (Accounts 501 and 547)</t>
  </si>
  <si>
    <t>Fuel Consumed - Coal</t>
  </si>
  <si>
    <t>Steam from Other Sources</t>
  </si>
  <si>
    <t>503NPC</t>
  </si>
  <si>
    <t>Fuel Consumed - Natural Gas</t>
  </si>
  <si>
    <t>547NPC</t>
  </si>
  <si>
    <t>Total Fuel and Other Expense</t>
  </si>
  <si>
    <t>Total Net Power Cost</t>
  </si>
  <si>
    <t>Ref. 13.4</t>
  </si>
  <si>
    <t>Study Results</t>
  </si>
  <si>
    <t>MERGED PEAK/ENERGY SPLIT</t>
  </si>
  <si>
    <t>Period Ending</t>
  </si>
  <si>
    <t>($)</t>
  </si>
  <si>
    <t>Merged</t>
  </si>
  <si>
    <t xml:space="preserve">Pre-Merger </t>
  </si>
  <si>
    <t>4/2024 - 3/2025</t>
  </si>
  <si>
    <t>Demand</t>
  </si>
  <si>
    <t>Energy</t>
  </si>
  <si>
    <t>Non-Firm</t>
  </si>
  <si>
    <t>Post-Merger</t>
  </si>
  <si>
    <t>SPECIAL SALES FOR RESALE</t>
  </si>
  <si>
    <t>Pacific Pre Merger</t>
  </si>
  <si>
    <t>Post Merger</t>
  </si>
  <si>
    <t>Utah Pre Merger</t>
  </si>
  <si>
    <t>NonFirm Sub Total</t>
  </si>
  <si>
    <t>--------------------</t>
  </si>
  <si>
    <t xml:space="preserve"> </t>
  </si>
  <si>
    <t>TOTAL SPECIAL SALES</t>
  </si>
  <si>
    <t>PURCHASED POWER &amp; NET INTERCHANGE</t>
  </si>
  <si>
    <t>BPA Peak Purchase</t>
  </si>
  <si>
    <t>Pacific Capacity</t>
  </si>
  <si>
    <t>Mid Columbia</t>
  </si>
  <si>
    <t>Misc/Pacific</t>
  </si>
  <si>
    <t>Q.F. Contracts/PPL</t>
  </si>
  <si>
    <t>Small Purchases west</t>
  </si>
  <si>
    <t>---------------------------------------------------------</t>
  </si>
  <si>
    <t>Pacific Sub Total</t>
  </si>
  <si>
    <t>Gemstate</t>
  </si>
  <si>
    <t>GSLM</t>
  </si>
  <si>
    <t>QF Contracts/UPL</t>
  </si>
  <si>
    <t>IPP Layoff</t>
  </si>
  <si>
    <t>Small Purchases east</t>
  </si>
  <si>
    <t>UP&amp;L to PP&amp;L</t>
  </si>
  <si>
    <t>Utah Sub Total</t>
  </si>
  <si>
    <t>Appaloosa 1A Solar</t>
  </si>
  <si>
    <t>Appaloosa 1B Solar</t>
  </si>
  <si>
    <t>Castle Solar UoU</t>
  </si>
  <si>
    <t>Castle Solar IHC</t>
  </si>
  <si>
    <t>Cedar Springs Wind</t>
  </si>
  <si>
    <t>Cedar Springs Wind III</t>
  </si>
  <si>
    <t>Cedar Springs Wind IV</t>
  </si>
  <si>
    <t>Combine Hills Wind</t>
  </si>
  <si>
    <t>Cove Mountain Solar</t>
  </si>
  <si>
    <t>Cove Mountain Solar II</t>
  </si>
  <si>
    <t>Deseret Purchase</t>
  </si>
  <si>
    <t>Eagle Mountain - UAMPS/UMPA</t>
  </si>
  <si>
    <t>Elektron Solar 20yr</t>
  </si>
  <si>
    <t>Elektron Solar 25yr</t>
  </si>
  <si>
    <t>Graphite Solar</t>
  </si>
  <si>
    <t>Hermiston Purchase</t>
  </si>
  <si>
    <t>Horseshoe Solar</t>
  </si>
  <si>
    <t>Hunter Solar</t>
  </si>
  <si>
    <t>Hurricane Purchase</t>
  </si>
  <si>
    <t>MagCorp Buythru</t>
  </si>
  <si>
    <t>MagCorp Reserves</t>
  </si>
  <si>
    <t>Milican Solar</t>
  </si>
  <si>
    <t>Milford Solar</t>
  </si>
  <si>
    <t>Nucor</t>
  </si>
  <si>
    <t>Old Mill Solar</t>
  </si>
  <si>
    <t>Monsanto Reserves</t>
  </si>
  <si>
    <t>Pavant III Solar</t>
  </si>
  <si>
    <t>PGE Cove</t>
  </si>
  <si>
    <t>Prineville Solar</t>
  </si>
  <si>
    <t>Rocket Solar</t>
  </si>
  <si>
    <t>Sigurd Solar</t>
  </si>
  <si>
    <t>Skysol Solar</t>
  </si>
  <si>
    <t>Soda Lake Geothermal</t>
  </si>
  <si>
    <t>Three Buttes Wind</t>
  </si>
  <si>
    <t>Top of the World Wind</t>
  </si>
  <si>
    <t>Wolverine Creek Wind</t>
  </si>
  <si>
    <t>Glen Canyon</t>
  </si>
  <si>
    <t>Rush Lake</t>
  </si>
  <si>
    <t>Fremont Solar</t>
  </si>
  <si>
    <t>Green River Energy Center</t>
  </si>
  <si>
    <t>Anticline Wind</t>
  </si>
  <si>
    <t>Boswell Springs Wind</t>
  </si>
  <si>
    <t>Two River Wind LLC</t>
  </si>
  <si>
    <t>Cedar Creek</t>
  </si>
  <si>
    <t>UT Schedule Adjustment</t>
  </si>
  <si>
    <t>Rush lake_BESS</t>
  </si>
  <si>
    <t>Fremont Solar_BESS</t>
  </si>
  <si>
    <t>Green River Energy Center_BESS</t>
  </si>
  <si>
    <t>Short Term Firm Purchases</t>
  </si>
  <si>
    <t>New Firm Sub Total</t>
  </si>
  <si>
    <t>Other Generation</t>
  </si>
  <si>
    <t>Non Firm Sub Total</t>
  </si>
  <si>
    <t>TOTAL PURCHASED PW &amp; NET INT.</t>
  </si>
  <si>
    <t>WHEELING &amp; U. OF F. EXPENSE</t>
  </si>
  <si>
    <t>Pacific Firm Wheeling and Use of Facilities</t>
  </si>
  <si>
    <t>TOTAL WHEELING &amp; U. OF F. EXPENSE</t>
  </si>
  <si>
    <t>THERMAL FUEL BURN EXPENSE</t>
  </si>
  <si>
    <t>Colstrip</t>
  </si>
  <si>
    <t>Craig</t>
  </si>
  <si>
    <t>Chehalis</t>
  </si>
  <si>
    <t>Currant Creek</t>
  </si>
  <si>
    <t>Dave Johnston</t>
  </si>
  <si>
    <t>Gadsby</t>
  </si>
  <si>
    <t>Gadsby CT</t>
  </si>
  <si>
    <t>Hayden</t>
  </si>
  <si>
    <t>Hermiston</t>
  </si>
  <si>
    <t>Hunter</t>
  </si>
  <si>
    <t>Huntington</t>
  </si>
  <si>
    <t>Jim Bridger</t>
  </si>
  <si>
    <t>Jim Bridger - Gas</t>
  </si>
  <si>
    <t>Lake Side 1</t>
  </si>
  <si>
    <t>Lake Side 2</t>
  </si>
  <si>
    <t>Naughton - Gas</t>
  </si>
  <si>
    <t>Naughton</t>
  </si>
  <si>
    <t>Pipeline Reservation Fees</t>
  </si>
  <si>
    <t>TOTAL FUEL BURN EXPENSE</t>
  </si>
  <si>
    <t>OTHER GENERATION EXPENSE</t>
  </si>
  <si>
    <t>Blundell</t>
  </si>
  <si>
    <t>TOTAL OTHER GEN. EXPENSE</t>
  </si>
  <si>
    <t>=</t>
  </si>
  <si>
    <t>NET POWER COST</t>
  </si>
  <si>
    <t>Ref 13.4.1</t>
  </si>
  <si>
    <t>4/2025 - 3/2026</t>
  </si>
  <si>
    <t>Faraday Solar B</t>
  </si>
  <si>
    <t>Hornshadow I Solar</t>
  </si>
  <si>
    <t>Hornshadow II Solar</t>
  </si>
  <si>
    <t>UT Schedule Adjustment Offset</t>
  </si>
  <si>
    <t>Green River Energy Center Storage</t>
  </si>
  <si>
    <t>Faraday Energy Storage</t>
  </si>
  <si>
    <t>Umpqua Storage Placeholder</t>
  </si>
  <si>
    <t>Cowlitz Swift</t>
  </si>
  <si>
    <t>EWEB FC I</t>
  </si>
  <si>
    <t>PSCo Exchange</t>
  </si>
  <si>
    <t>PSCO FC III</t>
  </si>
  <si>
    <t>SCL State Line</t>
  </si>
  <si>
    <t>Dominguez Grid</t>
  </si>
  <si>
    <t>Enterprise Storage</t>
  </si>
  <si>
    <t>Escalante BESS 1</t>
  </si>
  <si>
    <t>Granite Mountain BESS East</t>
  </si>
  <si>
    <t>Iron Springs</t>
  </si>
  <si>
    <t>Oregon Institute of Technology</t>
  </si>
  <si>
    <t>Ref. 13.4.3</t>
  </si>
  <si>
    <t>Ref. 13.4.2</t>
  </si>
  <si>
    <t>Net Power Costs (Pro Forma) - Year 2</t>
  </si>
  <si>
    <t>PAGE</t>
  </si>
  <si>
    <t>Adjustment to Expense:</t>
  </si>
  <si>
    <t>ALLOCATED</t>
  </si>
  <si>
    <t>PRO</t>
  </si>
  <si>
    <t>Situs</t>
  </si>
  <si>
    <t>Washington 2023 General Rate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</si>
</sst>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409]mmm\-yy;@"/>
    <numFmt numFmtId="167" formatCode="#,##0\ ;[Red]\(#,##0\);0\ "/>
    <numFmt numFmtId="168" formatCode="0\ \ ;@\ \ "/>
    <numFmt numFmtId="169" formatCode="#,##0\ ;[Red]\(#,##0\)"/>
    <numFmt numFmtId="170" formatCode="#,##0.000000\ ;[Red]\(#,##0.000000\);0.000000\ "/>
  </numFmts>
  <fonts count="11">
    <font>
      <sz val="10"/>
      <name val="Arial"/>
      <family val="2"/>
    </font>
    <font>
      <sz val="10"/>
      <name val="Arial"/>
      <family val="2"/>
    </font>
    <font>
      <b/>
      <sz val="10"/>
      <name val="Arial"/>
      <family val="2"/>
    </font>
    <font>
      <u val="singleAccounting"/>
      <sz val="10"/>
      <name val="Arial"/>
      <family val="2"/>
    </font>
    <font>
      <b/>
      <sz val="10"/>
      <color rgb="FFFF0000"/>
      <name val="Arial"/>
      <family val="2"/>
    </font>
    <font>
      <sz val="12"/>
      <name val="Times New Roman"/>
      <family val="1"/>
    </font>
    <font>
      <sz val="10"/>
      <color rgb="FFFF0000"/>
      <name val="Arial"/>
      <family val="2"/>
    </font>
    <font>
      <b/>
      <i/>
      <sz val="10"/>
      <name val="Arial"/>
      <family val="2"/>
    </font>
    <font>
      <i/>
      <sz val="10"/>
      <name val="Arial"/>
      <family val="2"/>
    </font>
    <font>
      <u/>
      <sz val="10"/>
      <name val="Arial"/>
      <family val="2"/>
    </font>
    <font>
      <sz val="10"/>
      <name val="Geneva"/>
      <family val="2"/>
    </font>
  </fonts>
  <fills count="2">
    <fill>
      <patternFill patternType="none"/>
    </fill>
    <fill>
      <patternFill patternType="gray125"/>
    </fill>
  </fills>
  <borders count="17">
    <border>
      <left/>
      <right/>
      <top/>
      <bottom/>
      <diagonal/>
    </border>
    <border>
      <left/>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xf numFmtId="41" fontId="1" fillId="0" borderId="0"/>
    <xf numFmtId="0" fontId="5" fillId="0" borderId="0"/>
    <xf numFmtId="9" fontId="10" fillId="0" borderId="0" applyFont="0" applyFill="0" applyBorder="0" applyAlignment="0" applyProtection="0"/>
    <xf numFmtId="4" fontId="10" fillId="0" borderId="0" applyFont="0" applyFill="0" applyBorder="0" applyAlignment="0" applyProtection="0"/>
  </cellStyleXfs>
  <cellXfs count="84">
    <xf numFmtId="0" fontId="0" fillId="0" borderId="0" xfId="0"/>
    <xf numFmtId="41" fontId="2" fillId="0" borderId="0" xfId="3" applyFont="1"/>
    <xf numFmtId="164" fontId="1" fillId="0" borderId="0" xfId="1" applyNumberFormat="1" applyFont="1"/>
    <xf numFmtId="164" fontId="1" fillId="0" borderId="0" xfId="1" applyNumberFormat="1" applyFont="1" applyAlignment="1">
      <alignment horizontal="center"/>
    </xf>
    <xf numFmtId="41" fontId="3" fillId="0" borderId="0" xfId="3" applyFont="1" applyAlignment="1">
      <alignment horizontal="center"/>
    </xf>
    <xf numFmtId="164" fontId="3" fillId="0" borderId="0" xfId="1" applyNumberFormat="1" applyFont="1" applyAlignment="1">
      <alignment horizontal="center"/>
    </xf>
    <xf numFmtId="0" fontId="3" fillId="0" borderId="0" xfId="3" applyNumberFormat="1" applyFont="1" applyAlignment="1">
      <alignment horizontal="center"/>
    </xf>
    <xf numFmtId="165" fontId="1" fillId="0" borderId="0" xfId="2" applyNumberFormat="1" applyFont="1" applyFill="1" applyAlignment="1">
      <alignment horizontal="center"/>
    </xf>
    <xf numFmtId="164" fontId="1" fillId="0" borderId="1" xfId="1" applyNumberFormat="1" applyFont="1" applyBorder="1"/>
    <xf numFmtId="164" fontId="1" fillId="0" borderId="0" xfId="1" applyNumberFormat="1" applyFont="1" applyFill="1"/>
    <xf numFmtId="164" fontId="1" fillId="0" borderId="0" xfId="1" applyNumberFormat="1" applyFont="1" applyBorder="1"/>
    <xf numFmtId="41" fontId="2" fillId="0" borderId="0" xfId="3" applyFont="1" applyProtection="1">
      <protection locked="0"/>
    </xf>
    <xf numFmtId="41" fontId="2" fillId="0" borderId="0" xfId="4" applyFont="1" applyAlignment="1">
      <alignment horizontal="left"/>
    </xf>
    <xf numFmtId="41" fontId="1" fillId="0" borderId="0" xfId="4" applyAlignment="1">
      <alignment horizontal="center"/>
    </xf>
    <xf numFmtId="41" fontId="1" fillId="0" borderId="0" xfId="4"/>
    <xf numFmtId="41" fontId="2" fillId="0" borderId="0" xfId="4" applyFont="1"/>
    <xf numFmtId="41" fontId="4" fillId="0" borderId="0" xfId="4" applyFont="1" applyAlignment="1">
      <alignment horizontal="center"/>
    </xf>
    <xf numFmtId="0" fontId="2" fillId="0" borderId="0" xfId="5" applyFont="1"/>
    <xf numFmtId="41" fontId="2" fillId="0" borderId="0" xfId="4" applyFont="1" applyAlignment="1">
      <alignment horizontal="center"/>
    </xf>
    <xf numFmtId="49" fontId="2" fillId="0" borderId="0" xfId="4" applyNumberFormat="1" applyFont="1" applyAlignment="1">
      <alignment horizontal="center"/>
    </xf>
    <xf numFmtId="41" fontId="2" fillId="0" borderId="0" xfId="4" quotePrefix="1" applyFont="1" applyAlignment="1">
      <alignment horizontal="center"/>
    </xf>
    <xf numFmtId="41" fontId="2" fillId="0" borderId="10" xfId="4" applyFont="1" applyBorder="1" applyAlignment="1">
      <alignment horizontal="center"/>
    </xf>
    <xf numFmtId="49" fontId="1" fillId="0" borderId="0" xfId="4" applyNumberFormat="1" applyAlignment="1">
      <alignment horizontal="centerContinuous"/>
    </xf>
    <xf numFmtId="41" fontId="2" fillId="0" borderId="11" xfId="4" applyFont="1" applyBorder="1" applyAlignment="1">
      <alignment horizontal="center"/>
    </xf>
    <xf numFmtId="41" fontId="1" fillId="0" borderId="11" xfId="4" applyBorder="1" applyAlignment="1">
      <alignment horizontal="center"/>
    </xf>
    <xf numFmtId="41" fontId="1" fillId="0" borderId="11" xfId="4" applyBorder="1" applyAlignment="1">
      <alignment horizontal="centerContinuous"/>
    </xf>
    <xf numFmtId="41" fontId="1" fillId="0" borderId="11" xfId="4" applyBorder="1"/>
    <xf numFmtId="41" fontId="2" fillId="0" borderId="12" xfId="4" applyFont="1" applyBorder="1" applyAlignment="1">
      <alignment horizontal="center"/>
    </xf>
    <xf numFmtId="41" fontId="2" fillId="0" borderId="13" xfId="4" applyFont="1" applyBorder="1" applyAlignment="1">
      <alignment horizontal="center"/>
    </xf>
    <xf numFmtId="165" fontId="1" fillId="0" borderId="0" xfId="2" applyNumberFormat="1" applyFont="1" applyAlignment="1">
      <alignment horizontal="center"/>
    </xf>
    <xf numFmtId="41" fontId="1" fillId="0" borderId="0" xfId="4" applyAlignment="1">
      <alignment horizontal="left" indent="1"/>
    </xf>
    <xf numFmtId="41" fontId="1" fillId="0" borderId="0" xfId="4" quotePrefix="1" applyAlignment="1">
      <alignment horizontal="center"/>
    </xf>
    <xf numFmtId="41" fontId="1" fillId="0" borderId="11" xfId="4" quotePrefix="1" applyBorder="1" applyAlignment="1">
      <alignment horizontal="center"/>
    </xf>
    <xf numFmtId="44" fontId="1" fillId="0" borderId="0" xfId="4" applyNumberFormat="1" applyAlignment="1">
      <alignment horizontal="center"/>
    </xf>
    <xf numFmtId="37" fontId="1" fillId="0" borderId="14" xfId="4" applyNumberFormat="1" applyBorder="1"/>
    <xf numFmtId="37" fontId="1" fillId="0" borderId="0" xfId="4" applyNumberFormat="1"/>
    <xf numFmtId="37" fontId="1" fillId="0" borderId="11" xfId="4" applyNumberFormat="1" applyBorder="1"/>
    <xf numFmtId="41" fontId="1" fillId="0" borderId="0" xfId="4" applyAlignment="1">
      <alignment horizontal="left"/>
    </xf>
    <xf numFmtId="41" fontId="6" fillId="0" borderId="0" xfId="4" applyFont="1" applyAlignment="1">
      <alignment horizontal="center"/>
    </xf>
    <xf numFmtId="37" fontId="2" fillId="0" borderId="15" xfId="4" applyNumberFormat="1" applyFont="1" applyBorder="1"/>
    <xf numFmtId="37" fontId="2" fillId="0" borderId="0" xfId="4" applyNumberFormat="1" applyFont="1"/>
    <xf numFmtId="37" fontId="2" fillId="0" borderId="0" xfId="4" applyNumberFormat="1" applyFont="1" applyAlignment="1">
      <alignment horizontal="center"/>
    </xf>
    <xf numFmtId="41" fontId="1" fillId="0" borderId="16" xfId="4" applyBorder="1" applyAlignment="1">
      <alignment horizontal="center"/>
    </xf>
    <xf numFmtId="0" fontId="7" fillId="0" borderId="0" xfId="0" applyFont="1"/>
    <xf numFmtId="0" fontId="1" fillId="0" borderId="0" xfId="0" applyFont="1"/>
    <xf numFmtId="0" fontId="1" fillId="0" borderId="0" xfId="0" applyFont="1" applyAlignment="1">
      <alignment horizontal="center"/>
    </xf>
    <xf numFmtId="0" fontId="2" fillId="0" borderId="0" xfId="0" applyFont="1" applyAlignment="1">
      <alignment horizontal="center"/>
    </xf>
    <xf numFmtId="1" fontId="8" fillId="0" borderId="0" xfId="0" applyNumberFormat="1" applyFont="1"/>
    <xf numFmtId="0" fontId="8" fillId="0" borderId="0" xfId="0" applyFont="1"/>
    <xf numFmtId="0" fontId="1" fillId="0" borderId="0" xfId="0" applyFont="1" applyAlignment="1">
      <alignment horizontal="right"/>
    </xf>
    <xf numFmtId="167" fontId="1" fillId="0" borderId="0" xfId="0" applyNumberFormat="1" applyFont="1" applyAlignment="1">
      <alignment horizontal="center"/>
    </xf>
    <xf numFmtId="0" fontId="9" fillId="0" borderId="0" xfId="0" applyFont="1" applyAlignment="1">
      <alignment horizontal="right"/>
    </xf>
    <xf numFmtId="168" fontId="9" fillId="0" borderId="0" xfId="0" applyNumberFormat="1" applyFont="1" applyAlignment="1">
      <alignment horizontal="right"/>
    </xf>
    <xf numFmtId="167" fontId="9" fillId="0" borderId="0" xfId="0" applyNumberFormat="1" applyFont="1" applyAlignment="1">
      <alignment horizontal="center"/>
    </xf>
    <xf numFmtId="167" fontId="1" fillId="0" borderId="0" xfId="0" applyNumberFormat="1" applyFont="1"/>
    <xf numFmtId="41" fontId="1" fillId="0" borderId="0" xfId="0" applyNumberFormat="1" applyFont="1"/>
    <xf numFmtId="169" fontId="1" fillId="0" borderId="0" xfId="0" applyNumberFormat="1" applyFont="1"/>
    <xf numFmtId="3" fontId="1" fillId="0" borderId="0" xfId="0" applyNumberFormat="1" applyFont="1"/>
    <xf numFmtId="0" fontId="1" fillId="0" borderId="0" xfId="0" applyFont="1" applyAlignment="1">
      <alignment horizontal="fill"/>
    </xf>
    <xf numFmtId="170" fontId="1" fillId="0" borderId="0" xfId="0" applyNumberFormat="1" applyFont="1"/>
    <xf numFmtId="41" fontId="1" fillId="0" borderId="0" xfId="0" quotePrefix="1" applyNumberFormat="1" applyFont="1"/>
    <xf numFmtId="0" fontId="1" fillId="0" borderId="0" xfId="0" quotePrefix="1" applyFont="1" applyAlignment="1">
      <alignment horizontal="left"/>
    </xf>
    <xf numFmtId="164" fontId="1" fillId="0" borderId="0" xfId="0" applyNumberFormat="1" applyFont="1"/>
    <xf numFmtId="38" fontId="1" fillId="0" borderId="0" xfId="0" applyNumberFormat="1" applyFont="1" applyAlignment="1">
      <alignment horizontal="fill"/>
    </xf>
    <xf numFmtId="0" fontId="2" fillId="0" borderId="0" xfId="0" applyFont="1" applyAlignment="1">
      <alignment horizontal="right"/>
    </xf>
    <xf numFmtId="41" fontId="0" fillId="0" borderId="0" xfId="4" applyFont="1" applyAlignment="1">
      <alignment horizontal="center"/>
    </xf>
    <xf numFmtId="41" fontId="1" fillId="0" borderId="0" xfId="3"/>
    <xf numFmtId="41" fontId="1" fillId="0" borderId="0" xfId="3" applyAlignment="1">
      <alignment horizontal="center"/>
    </xf>
    <xf numFmtId="0" fontId="1" fillId="0" borderId="0" xfId="3" applyNumberFormat="1" applyAlignment="1">
      <alignment horizontal="center"/>
    </xf>
    <xf numFmtId="41" fontId="1" fillId="0" borderId="0" xfId="3" quotePrefix="1" applyAlignment="1">
      <alignment horizontal="center"/>
    </xf>
    <xf numFmtId="0" fontId="1" fillId="0" borderId="0" xfId="3" quotePrefix="1" applyNumberFormat="1" applyAlignment="1">
      <alignment horizontal="center"/>
    </xf>
    <xf numFmtId="41" fontId="1" fillId="0" borderId="0" xfId="3" applyAlignment="1">
      <alignment horizontal="left" indent="1"/>
    </xf>
    <xf numFmtId="41" fontId="1" fillId="0" borderId="2" xfId="3" applyBorder="1"/>
    <xf numFmtId="41" fontId="1" fillId="0" borderId="5" xfId="3" applyBorder="1"/>
    <xf numFmtId="41" fontId="1" fillId="0" borderId="7" xfId="3" applyBorder="1"/>
    <xf numFmtId="41" fontId="0" fillId="0" borderId="0" xfId="3" applyFont="1" applyAlignment="1">
      <alignment horizontal="right"/>
    </xf>
    <xf numFmtId="0" fontId="1" fillId="0" borderId="0" xfId="3" applyNumberFormat="1" applyAlignment="1">
      <alignment horizontal="center" vertical="top"/>
    </xf>
    <xf numFmtId="0" fontId="1" fillId="0" borderId="3" xfId="3" applyNumberFormat="1" applyBorder="1" applyAlignment="1">
      <alignment horizontal="left" vertical="top" wrapText="1"/>
    </xf>
    <xf numFmtId="0" fontId="1" fillId="0" borderId="4" xfId="3" applyNumberFormat="1" applyBorder="1" applyAlignment="1">
      <alignment horizontal="left" vertical="top" wrapText="1"/>
    </xf>
    <xf numFmtId="0" fontId="1" fillId="0" borderId="0" xfId="3" applyNumberFormat="1" applyAlignment="1">
      <alignment horizontal="left" vertical="top" wrapText="1"/>
    </xf>
    <xf numFmtId="0" fontId="1" fillId="0" borderId="6" xfId="3" applyNumberFormat="1" applyBorder="1" applyAlignment="1">
      <alignment horizontal="left" vertical="top" wrapText="1"/>
    </xf>
    <xf numFmtId="0" fontId="1" fillId="0" borderId="8" xfId="3" applyNumberFormat="1" applyBorder="1" applyAlignment="1">
      <alignment horizontal="left" vertical="top" wrapText="1"/>
    </xf>
    <xf numFmtId="0" fontId="1" fillId="0" borderId="9" xfId="3" applyNumberFormat="1" applyBorder="1" applyAlignment="1">
      <alignment horizontal="left" vertical="top" wrapText="1"/>
    </xf>
    <xf numFmtId="166" fontId="8" fillId="0" borderId="0" xfId="0" applyNumberFormat="1" applyFont="1" applyAlignment="1">
      <alignment horizontal="left"/>
    </xf>
  </cellXfs>
  <cellStyles count="8">
    <cellStyle name="Comma" xfId="1" builtinId="3"/>
    <cellStyle name="Comma 3" xfId="7" xr:uid="{78600A0C-2386-4245-AA47-AFE51164077B}"/>
    <cellStyle name="Normal" xfId="0" builtinId="0"/>
    <cellStyle name="Normal 3" xfId="4" xr:uid="{C0B03C45-F4CB-41E0-9D83-779815D8F1D3}"/>
    <cellStyle name="Normal_5.1 NPC Adj WA " xfId="3" xr:uid="{1A7A5AD6-2EEF-4E22-8B96-BCF144262CB9}"/>
    <cellStyle name="Normal_Adjustment Template" xfId="5" xr:uid="{0358676C-E3B0-4126-A2E9-130071F97360}"/>
    <cellStyle name="Percent" xfId="2" builtinId="5"/>
    <cellStyle name="Percent 3" xfId="6" xr:uid="{86932686-AA9C-4BA5-B884-2E6B4F45C376}"/>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4E1BE-CF8A-449A-AE72-ADDECCC5B736}">
  <sheetPr>
    <pageSetUpPr fitToPage="1"/>
  </sheetPr>
  <dimension ref="A2:J61"/>
  <sheetViews>
    <sheetView tabSelected="1" view="pageBreakPreview" zoomScale="85" zoomScaleNormal="100" zoomScaleSheetLayoutView="85" workbookViewId="0">
      <selection activeCell="M30" sqref="M30"/>
    </sheetView>
  </sheetViews>
  <sheetFormatPr defaultColWidth="9.140625" defaultRowHeight="12.75"/>
  <cols>
    <col min="1" max="1" width="2" style="66" customWidth="1"/>
    <col min="2" max="2" width="3.42578125" style="66" customWidth="1"/>
    <col min="3" max="3" width="33.140625" style="66" customWidth="1"/>
    <col min="4" max="4" width="10.85546875" style="66" customWidth="1"/>
    <col min="5" max="5" width="7" style="67" bestFit="1" customWidth="1"/>
    <col min="6" max="6" width="12.28515625" style="2" customWidth="1"/>
    <col min="7" max="7" width="9.5703125" style="67" bestFit="1" customWidth="1"/>
    <col min="8" max="8" width="11.85546875" style="67" bestFit="1" customWidth="1"/>
    <col min="9" max="9" width="14.85546875" style="67" bestFit="1" customWidth="1"/>
    <col min="10" max="10" width="7.5703125" style="66" bestFit="1" customWidth="1"/>
    <col min="11" max="16384" width="9.140625" style="66"/>
  </cols>
  <sheetData>
    <row r="2" spans="1:10">
      <c r="A2" s="1" t="str">
        <f>'13.4.1'!A1</f>
        <v>PacifiCorp</v>
      </c>
      <c r="B2" s="1"/>
      <c r="I2" s="75" t="s">
        <v>208</v>
      </c>
      <c r="J2" s="76">
        <v>13.4</v>
      </c>
    </row>
    <row r="3" spans="1:10">
      <c r="A3" s="1" t="str">
        <f>'13.4.1'!A2</f>
        <v>Washington 2023 General Rate Case</v>
      </c>
      <c r="B3" s="1"/>
    </row>
    <row r="4" spans="1:10">
      <c r="A4" s="1" t="s">
        <v>207</v>
      </c>
      <c r="B4" s="1"/>
    </row>
    <row r="6" spans="1:10">
      <c r="F6" s="3" t="s">
        <v>0</v>
      </c>
      <c r="I6" s="67" t="s">
        <v>1</v>
      </c>
    </row>
    <row r="7" spans="1:10" ht="15">
      <c r="D7" s="4" t="s">
        <v>2</v>
      </c>
      <c r="E7" s="4" t="s">
        <v>3</v>
      </c>
      <c r="F7" s="5" t="s">
        <v>4</v>
      </c>
      <c r="G7" s="4" t="s">
        <v>5</v>
      </c>
      <c r="H7" s="4" t="s">
        <v>6</v>
      </c>
      <c r="I7" s="4" t="s">
        <v>210</v>
      </c>
      <c r="J7" s="4" t="s">
        <v>8</v>
      </c>
    </row>
    <row r="8" spans="1:10" ht="15">
      <c r="B8" s="1" t="s">
        <v>209</v>
      </c>
      <c r="D8" s="4"/>
      <c r="E8" s="4"/>
      <c r="F8" s="5"/>
      <c r="G8" s="4"/>
      <c r="H8" s="4"/>
      <c r="I8" s="4"/>
      <c r="J8" s="4"/>
    </row>
    <row r="9" spans="1:10" ht="15">
      <c r="B9" s="1"/>
      <c r="D9" s="4"/>
      <c r="E9" s="6"/>
      <c r="F9" s="5"/>
      <c r="G9" s="4"/>
      <c r="H9" s="4"/>
      <c r="I9" s="4"/>
      <c r="J9" s="4"/>
    </row>
    <row r="10" spans="1:10">
      <c r="B10" s="1" t="str">
        <f>'13.4.1'!A14</f>
        <v>Sales for Resale  (Account 447)</v>
      </c>
      <c r="E10" s="68"/>
    </row>
    <row r="11" spans="1:10">
      <c r="B11" s="66" t="str">
        <f>'13.4.1'!A15</f>
        <v>Existing Firm Sales - Pacific</v>
      </c>
      <c r="D11" s="69" t="str">
        <f>'13.4.1'!B15</f>
        <v>447NPC</v>
      </c>
      <c r="E11" s="70" t="s">
        <v>211</v>
      </c>
      <c r="F11" s="2">
        <f>'13.4.1'!I15</f>
        <v>0</v>
      </c>
      <c r="G11" s="67" t="s">
        <v>9</v>
      </c>
      <c r="H11" s="7" t="s">
        <v>212</v>
      </c>
      <c r="I11" s="2">
        <f>F11</f>
        <v>0</v>
      </c>
      <c r="J11" s="67" t="s">
        <v>10</v>
      </c>
    </row>
    <row r="12" spans="1:10">
      <c r="B12" s="66" t="str">
        <f>'13.4.1'!A16</f>
        <v>Post-Merger Firm Sales</v>
      </c>
      <c r="D12" s="69" t="str">
        <f>'13.4.1'!B16</f>
        <v>447NPC</v>
      </c>
      <c r="E12" s="70" t="s">
        <v>211</v>
      </c>
      <c r="F12" s="2">
        <f>'13.4.1'!I16</f>
        <v>-8090800.8140892293</v>
      </c>
      <c r="G12" s="67" t="s">
        <v>9</v>
      </c>
      <c r="H12" s="7" t="s">
        <v>212</v>
      </c>
      <c r="I12" s="2">
        <f t="shared" ref="I12:I13" si="0">F12</f>
        <v>-8090800.8140892293</v>
      </c>
      <c r="J12" s="67" t="s">
        <v>10</v>
      </c>
    </row>
    <row r="13" spans="1:10">
      <c r="B13" s="66" t="str">
        <f>'13.4.1'!A17</f>
        <v>Non-Firm Sales</v>
      </c>
      <c r="D13" s="69" t="str">
        <f>'13.4.1'!B17</f>
        <v>447NPC</v>
      </c>
      <c r="E13" s="70" t="s">
        <v>211</v>
      </c>
      <c r="F13" s="2">
        <f>'13.4.1'!I17</f>
        <v>0</v>
      </c>
      <c r="G13" s="67" t="s">
        <v>9</v>
      </c>
      <c r="H13" s="7" t="s">
        <v>212</v>
      </c>
      <c r="I13" s="2">
        <f t="shared" si="0"/>
        <v>0</v>
      </c>
      <c r="J13" s="67" t="s">
        <v>10</v>
      </c>
    </row>
    <row r="14" spans="1:10">
      <c r="B14" s="66" t="str">
        <f>'13.4.1'!A18</f>
        <v>Total Sales for Resale</v>
      </c>
      <c r="D14" s="69"/>
      <c r="E14" s="70"/>
      <c r="F14" s="8">
        <f>'13.4.1'!I18</f>
        <v>-8090800.8140892293</v>
      </c>
      <c r="I14" s="8">
        <f>SUM(I11:I13)</f>
        <v>-8090800.8140892293</v>
      </c>
    </row>
    <row r="15" spans="1:10">
      <c r="C15" s="71"/>
      <c r="D15" s="69"/>
      <c r="E15" s="70"/>
      <c r="I15" s="2"/>
    </row>
    <row r="16" spans="1:10">
      <c r="B16" s="1" t="str">
        <f>'13.4.1'!A20</f>
        <v>Purchased Power (Account 555)</v>
      </c>
      <c r="C16" s="71"/>
      <c r="D16" s="69"/>
      <c r="E16" s="70"/>
      <c r="I16" s="2"/>
    </row>
    <row r="17" spans="2:10">
      <c r="B17" s="66" t="str">
        <f>'13.4.1'!A21</f>
        <v>Existing Firm Demand - Pacific</v>
      </c>
      <c r="C17" s="71"/>
      <c r="D17" s="69" t="str">
        <f>'13.4.1'!B21</f>
        <v>555NPC</v>
      </c>
      <c r="E17" s="70" t="s">
        <v>211</v>
      </c>
      <c r="F17" s="2">
        <f>'13.4.1'!I21</f>
        <v>-3020581.1723840446</v>
      </c>
      <c r="G17" s="67" t="s">
        <v>9</v>
      </c>
      <c r="H17" s="7" t="s">
        <v>212</v>
      </c>
      <c r="I17" s="2">
        <f t="shared" ref="I17:I22" si="1">F17</f>
        <v>-3020581.1723840446</v>
      </c>
      <c r="J17" s="67" t="s">
        <v>10</v>
      </c>
    </row>
    <row r="18" spans="2:10">
      <c r="B18" s="66" t="str">
        <f>'13.4.1'!A22</f>
        <v>Existing Firm Energy - Pacific</v>
      </c>
      <c r="C18" s="71"/>
      <c r="D18" s="69" t="str">
        <f>'13.4.1'!B22</f>
        <v>555NPC</v>
      </c>
      <c r="E18" s="70" t="s">
        <v>211</v>
      </c>
      <c r="F18" s="2">
        <f>'13.4.1'!I22</f>
        <v>-7051881.3456817279</v>
      </c>
      <c r="G18" s="67" t="s">
        <v>9</v>
      </c>
      <c r="H18" s="7" t="s">
        <v>212</v>
      </c>
      <c r="I18" s="2">
        <f t="shared" si="1"/>
        <v>-7051881.3456817279</v>
      </c>
      <c r="J18" s="67" t="s">
        <v>10</v>
      </c>
    </row>
    <row r="19" spans="2:10">
      <c r="B19" s="66" t="str">
        <f>'13.4.1'!A23</f>
        <v>Existing Firm Energy - Utah</v>
      </c>
      <c r="C19" s="71"/>
      <c r="D19" s="69" t="str">
        <f>'13.4.1'!B23</f>
        <v>555NPC</v>
      </c>
      <c r="E19" s="70" t="s">
        <v>211</v>
      </c>
      <c r="F19" s="9">
        <f>'13.4.1'!I23</f>
        <v>-3171.21981862958</v>
      </c>
      <c r="G19" s="67" t="s">
        <v>9</v>
      </c>
      <c r="H19" s="7" t="s">
        <v>212</v>
      </c>
      <c r="I19" s="9">
        <f t="shared" si="1"/>
        <v>-3171.21981862958</v>
      </c>
      <c r="J19" s="67" t="s">
        <v>10</v>
      </c>
    </row>
    <row r="20" spans="2:10">
      <c r="B20" s="66" t="s">
        <v>11</v>
      </c>
      <c r="C20" s="71"/>
      <c r="D20" s="69" t="str">
        <f>'13.4.1'!B24</f>
        <v>555NPC</v>
      </c>
      <c r="E20" s="70" t="s">
        <v>211</v>
      </c>
      <c r="F20" s="2">
        <f>'13.4.1'!I24</f>
        <v>764497.25785099994</v>
      </c>
      <c r="G20" s="67" t="s">
        <v>9</v>
      </c>
      <c r="H20" s="7" t="s">
        <v>212</v>
      </c>
      <c r="I20" s="9">
        <f t="shared" si="1"/>
        <v>764497.25785099994</v>
      </c>
      <c r="J20" s="67" t="s">
        <v>10</v>
      </c>
    </row>
    <row r="21" spans="2:10">
      <c r="B21" s="66" t="str">
        <f>'13.4.1'!A26</f>
        <v>Post-Merger Firm Energy</v>
      </c>
      <c r="C21" s="71"/>
      <c r="D21" s="69" t="str">
        <f>'13.4.1'!B26</f>
        <v>555NPC</v>
      </c>
      <c r="E21" s="70" t="s">
        <v>211</v>
      </c>
      <c r="F21" s="2">
        <f>'13.4.1'!I25</f>
        <v>0</v>
      </c>
      <c r="G21" s="67" t="s">
        <v>9</v>
      </c>
      <c r="H21" s="7" t="s">
        <v>212</v>
      </c>
      <c r="I21" s="2">
        <f t="shared" si="1"/>
        <v>0</v>
      </c>
      <c r="J21" s="67" t="s">
        <v>10</v>
      </c>
    </row>
    <row r="22" spans="2:10">
      <c r="B22" s="66" t="str">
        <f>'13.4.1'!A27</f>
        <v>Other Generation Expenses</v>
      </c>
      <c r="D22" s="69" t="str">
        <f>'13.4.1'!B27</f>
        <v>555NPC</v>
      </c>
      <c r="E22" s="70" t="s">
        <v>211</v>
      </c>
      <c r="F22" s="2">
        <f>'13.4.1'!I26</f>
        <v>3034839.3246622086</v>
      </c>
      <c r="G22" s="67" t="s">
        <v>9</v>
      </c>
      <c r="H22" s="7" t="s">
        <v>212</v>
      </c>
      <c r="I22" s="2">
        <f t="shared" si="1"/>
        <v>3034839.3246622086</v>
      </c>
      <c r="J22" s="67" t="s">
        <v>10</v>
      </c>
    </row>
    <row r="23" spans="2:10">
      <c r="B23" s="66" t="str">
        <f>'13.4.1'!A28</f>
        <v>Total Purchased Power</v>
      </c>
      <c r="D23" s="69"/>
      <c r="E23" s="70"/>
      <c r="F23" s="8">
        <f>'13.4.1'!I28</f>
        <v>-6276297.1553711928</v>
      </c>
      <c r="I23" s="8">
        <f>SUM(I17:I22)</f>
        <v>-6276297.1553711928</v>
      </c>
    </row>
    <row r="24" spans="2:10">
      <c r="D24" s="69"/>
      <c r="E24" s="70"/>
      <c r="I24" s="2"/>
    </row>
    <row r="25" spans="2:10">
      <c r="B25" s="1" t="str">
        <f>'13.4.1'!A30</f>
        <v>Wheeling (Account 565)</v>
      </c>
      <c r="D25" s="69"/>
      <c r="E25" s="70"/>
      <c r="I25" s="2"/>
      <c r="J25" s="67"/>
    </row>
    <row r="26" spans="2:10">
      <c r="B26" s="66" t="str">
        <f>'13.4.1'!A31</f>
        <v>Existing Firm - Pacific</v>
      </c>
      <c r="D26" s="69" t="str">
        <f>'13.4.1'!B31</f>
        <v>565NPC</v>
      </c>
      <c r="E26" s="70" t="s">
        <v>211</v>
      </c>
      <c r="F26" s="2">
        <f>'13.4.1'!I31</f>
        <v>2006362.6550529767</v>
      </c>
      <c r="G26" s="67" t="s">
        <v>9</v>
      </c>
      <c r="H26" s="7" t="s">
        <v>212</v>
      </c>
      <c r="I26" s="2">
        <f t="shared" ref="I26:I29" si="2">F26</f>
        <v>2006362.6550529767</v>
      </c>
      <c r="J26" s="67" t="s">
        <v>10</v>
      </c>
    </row>
    <row r="27" spans="2:10">
      <c r="B27" s="66" t="str">
        <f>'13.4.1'!A32</f>
        <v>Existing Firm - Utah</v>
      </c>
      <c r="D27" s="69" t="str">
        <f>'13.4.1'!B32</f>
        <v>565NPC</v>
      </c>
      <c r="E27" s="70" t="s">
        <v>211</v>
      </c>
      <c r="F27" s="9">
        <f>'13.4.1'!I32</f>
        <v>0</v>
      </c>
      <c r="G27" s="67" t="s">
        <v>9</v>
      </c>
      <c r="H27" s="7" t="s">
        <v>212</v>
      </c>
      <c r="I27" s="9">
        <f t="shared" si="2"/>
        <v>0</v>
      </c>
      <c r="J27" s="67" t="s">
        <v>10</v>
      </c>
    </row>
    <row r="28" spans="2:10">
      <c r="B28" s="66" t="str">
        <f>'13.4.1'!A33</f>
        <v>Post Merger Firm</v>
      </c>
      <c r="C28" s="71"/>
      <c r="D28" s="69" t="str">
        <f>'13.4.1'!B33</f>
        <v>565NPC</v>
      </c>
      <c r="E28" s="70" t="s">
        <v>211</v>
      </c>
      <c r="F28" s="2">
        <f>'13.4.1'!I33</f>
        <v>0</v>
      </c>
      <c r="G28" s="67" t="s">
        <v>9</v>
      </c>
      <c r="H28" s="7" t="s">
        <v>212</v>
      </c>
      <c r="I28" s="2">
        <f t="shared" si="2"/>
        <v>0</v>
      </c>
      <c r="J28" s="67" t="s">
        <v>10</v>
      </c>
    </row>
    <row r="29" spans="2:10">
      <c r="B29" s="66" t="str">
        <f>'13.4.1'!A34</f>
        <v>Non Firm</v>
      </c>
      <c r="C29" s="71"/>
      <c r="D29" s="69" t="str">
        <f>'13.4.1'!B34</f>
        <v>565NPC</v>
      </c>
      <c r="E29" s="70" t="s">
        <v>211</v>
      </c>
      <c r="F29" s="2">
        <f>'13.4.1'!I34</f>
        <v>0</v>
      </c>
      <c r="G29" s="67" t="s">
        <v>9</v>
      </c>
      <c r="H29" s="7" t="s">
        <v>212</v>
      </c>
      <c r="I29" s="2">
        <f t="shared" si="2"/>
        <v>0</v>
      </c>
      <c r="J29" s="67" t="s">
        <v>10</v>
      </c>
    </row>
    <row r="30" spans="2:10">
      <c r="B30" s="66" t="str">
        <f>'13.4.1'!A35</f>
        <v>Total Wheeling Expense</v>
      </c>
      <c r="D30" s="69"/>
      <c r="E30" s="70"/>
      <c r="F30" s="8">
        <f>'13.4.1'!I35</f>
        <v>2006362.6550529767</v>
      </c>
      <c r="I30" s="8">
        <f>SUM(I26:I29)</f>
        <v>2006362.6550529767</v>
      </c>
      <c r="J30" s="67"/>
    </row>
    <row r="31" spans="2:10">
      <c r="D31" s="69"/>
      <c r="E31" s="70"/>
      <c r="I31" s="2"/>
    </row>
    <row r="32" spans="2:10">
      <c r="B32" s="1" t="str">
        <f>'13.4.1'!A37</f>
        <v>Fuel Expense (Accounts 501 and 547)</v>
      </c>
      <c r="C32" s="1"/>
      <c r="D32" s="69"/>
      <c r="E32" s="70"/>
      <c r="I32" s="2"/>
      <c r="J32" s="67"/>
    </row>
    <row r="33" spans="2:10">
      <c r="B33" s="66" t="str">
        <f>'13.4.1'!A38</f>
        <v>Fuel Consumed - Coal</v>
      </c>
      <c r="C33" s="1"/>
      <c r="D33" s="69" t="str">
        <f>'13.4.1'!B38</f>
        <v>501NPC</v>
      </c>
      <c r="E33" s="70" t="s">
        <v>211</v>
      </c>
      <c r="F33" s="2">
        <f>'13.4.1'!I38</f>
        <v>-9351231.0831378903</v>
      </c>
      <c r="G33" s="67" t="s">
        <v>9</v>
      </c>
      <c r="H33" s="7" t="s">
        <v>212</v>
      </c>
      <c r="I33" s="2">
        <f t="shared" ref="I33:I36" si="3">F33</f>
        <v>-9351231.0831378903</v>
      </c>
      <c r="J33" s="67" t="s">
        <v>10</v>
      </c>
    </row>
    <row r="34" spans="2:10">
      <c r="B34" s="66" t="s">
        <v>12</v>
      </c>
      <c r="C34" s="1"/>
      <c r="D34" s="69" t="s">
        <v>13</v>
      </c>
      <c r="E34" s="70" t="s">
        <v>211</v>
      </c>
      <c r="F34" s="2">
        <f>'13.4.1'!I39</f>
        <v>1881565.0022353288</v>
      </c>
      <c r="G34" s="67" t="s">
        <v>9</v>
      </c>
      <c r="H34" s="7" t="s">
        <v>212</v>
      </c>
      <c r="I34" s="2">
        <f t="shared" si="3"/>
        <v>1881565.0022353288</v>
      </c>
      <c r="J34" s="67" t="s">
        <v>10</v>
      </c>
    </row>
    <row r="35" spans="2:10">
      <c r="B35" s="66" t="str">
        <f>'13.4.1'!A40</f>
        <v>Steam from Other Sources</v>
      </c>
      <c r="C35" s="1"/>
      <c r="D35" s="69" t="str">
        <f>'13.4.1'!B40</f>
        <v>503NPC</v>
      </c>
      <c r="E35" s="70" t="s">
        <v>211</v>
      </c>
      <c r="F35" s="2">
        <f>'13.4.1'!I40</f>
        <v>-147869.86200896895</v>
      </c>
      <c r="G35" s="67" t="s">
        <v>9</v>
      </c>
      <c r="H35" s="7" t="s">
        <v>212</v>
      </c>
      <c r="I35" s="2">
        <f t="shared" si="3"/>
        <v>-147869.86200896895</v>
      </c>
      <c r="J35" s="67" t="s">
        <v>10</v>
      </c>
    </row>
    <row r="36" spans="2:10">
      <c r="B36" s="66" t="str">
        <f>'13.4.1'!A41</f>
        <v>Fuel Consumed - Natural Gas</v>
      </c>
      <c r="C36" s="1"/>
      <c r="D36" s="69" t="str">
        <f>'13.4.1'!B41</f>
        <v>547NPC</v>
      </c>
      <c r="E36" s="70" t="s">
        <v>211</v>
      </c>
      <c r="F36" s="2">
        <f>'13.4.1'!I41</f>
        <v>-1853269.8575140759</v>
      </c>
      <c r="G36" s="67" t="s">
        <v>9</v>
      </c>
      <c r="H36" s="7" t="s">
        <v>212</v>
      </c>
      <c r="I36" s="2">
        <f t="shared" si="3"/>
        <v>-1853269.8575140759</v>
      </c>
      <c r="J36" s="67" t="s">
        <v>10</v>
      </c>
    </row>
    <row r="37" spans="2:10">
      <c r="B37" s="66" t="str">
        <f>'13.4.1'!A42</f>
        <v>Total Fuel and Other Expense</v>
      </c>
      <c r="C37" s="1"/>
      <c r="D37" s="69"/>
      <c r="E37" s="70"/>
      <c r="F37" s="8">
        <f>'13.4.1'!I42</f>
        <v>-9470805.8004256077</v>
      </c>
      <c r="I37" s="8">
        <f>SUM(I33:I36)</f>
        <v>-9470805.8004256077</v>
      </c>
      <c r="J37" s="67"/>
    </row>
    <row r="38" spans="2:10">
      <c r="C38" s="1"/>
      <c r="D38" s="69"/>
      <c r="E38" s="70"/>
      <c r="I38" s="2"/>
      <c r="J38" s="67"/>
    </row>
    <row r="39" spans="2:10">
      <c r="B39" s="1" t="s">
        <v>14</v>
      </c>
      <c r="C39" s="1"/>
      <c r="D39" s="69"/>
      <c r="E39" s="70"/>
      <c r="F39" s="8">
        <f>'13.4.1'!I44</f>
        <v>-5649939.4866545945</v>
      </c>
      <c r="I39" s="8">
        <f>I37+I30+I23-I14</f>
        <v>-5649939.4866545945</v>
      </c>
      <c r="J39" s="67"/>
    </row>
    <row r="40" spans="2:10">
      <c r="C40" s="1"/>
      <c r="E40" s="68"/>
      <c r="F40" s="10"/>
      <c r="J40" s="67"/>
    </row>
    <row r="41" spans="2:10">
      <c r="C41" s="1"/>
      <c r="F41" s="10"/>
      <c r="J41" s="67"/>
    </row>
    <row r="42" spans="2:10">
      <c r="C42" s="1"/>
      <c r="F42" s="10"/>
      <c r="J42" s="67"/>
    </row>
    <row r="43" spans="2:10">
      <c r="C43" s="1"/>
      <c r="F43" s="10"/>
      <c r="J43" s="67"/>
    </row>
    <row r="44" spans="2:10">
      <c r="C44" s="1"/>
      <c r="F44" s="10"/>
      <c r="J44" s="67"/>
    </row>
    <row r="45" spans="2:10">
      <c r="C45" s="1"/>
      <c r="F45" s="10"/>
      <c r="J45" s="67"/>
    </row>
    <row r="46" spans="2:10">
      <c r="C46" s="1"/>
      <c r="F46" s="10"/>
      <c r="J46" s="67"/>
    </row>
    <row r="47" spans="2:10">
      <c r="C47" s="1"/>
      <c r="F47" s="10"/>
      <c r="J47" s="67"/>
    </row>
    <row r="48" spans="2:10">
      <c r="C48" s="1"/>
      <c r="F48" s="10"/>
      <c r="J48" s="67"/>
    </row>
    <row r="53" spans="1:10" ht="13.5" thickBot="1">
      <c r="B53" s="11" t="s">
        <v>15</v>
      </c>
    </row>
    <row r="54" spans="1:10">
      <c r="A54" s="72"/>
      <c r="B54" s="77" t="s">
        <v>16</v>
      </c>
      <c r="C54" s="77"/>
      <c r="D54" s="77"/>
      <c r="E54" s="77"/>
      <c r="F54" s="77"/>
      <c r="G54" s="77"/>
      <c r="H54" s="77"/>
      <c r="I54" s="77"/>
      <c r="J54" s="78"/>
    </row>
    <row r="55" spans="1:10">
      <c r="A55" s="73"/>
      <c r="B55" s="79"/>
      <c r="C55" s="79"/>
      <c r="D55" s="79"/>
      <c r="E55" s="79"/>
      <c r="F55" s="79"/>
      <c r="G55" s="79"/>
      <c r="H55" s="79"/>
      <c r="I55" s="79"/>
      <c r="J55" s="80"/>
    </row>
    <row r="56" spans="1:10">
      <c r="A56" s="73"/>
      <c r="B56" s="79"/>
      <c r="C56" s="79"/>
      <c r="D56" s="79"/>
      <c r="E56" s="79"/>
      <c r="F56" s="79"/>
      <c r="G56" s="79"/>
      <c r="H56" s="79"/>
      <c r="I56" s="79"/>
      <c r="J56" s="80"/>
    </row>
    <row r="57" spans="1:10">
      <c r="A57" s="73"/>
      <c r="B57" s="79"/>
      <c r="C57" s="79"/>
      <c r="D57" s="79"/>
      <c r="E57" s="79"/>
      <c r="F57" s="79"/>
      <c r="G57" s="79"/>
      <c r="H57" s="79"/>
      <c r="I57" s="79"/>
      <c r="J57" s="80"/>
    </row>
    <row r="58" spans="1:10">
      <c r="A58" s="73"/>
      <c r="B58" s="79"/>
      <c r="C58" s="79"/>
      <c r="D58" s="79"/>
      <c r="E58" s="79"/>
      <c r="F58" s="79"/>
      <c r="G58" s="79"/>
      <c r="H58" s="79"/>
      <c r="I58" s="79"/>
      <c r="J58" s="80"/>
    </row>
    <row r="59" spans="1:10">
      <c r="A59" s="73"/>
      <c r="B59" s="79"/>
      <c r="C59" s="79"/>
      <c r="D59" s="79"/>
      <c r="E59" s="79"/>
      <c r="F59" s="79"/>
      <c r="G59" s="79"/>
      <c r="H59" s="79"/>
      <c r="I59" s="79"/>
      <c r="J59" s="80"/>
    </row>
    <row r="60" spans="1:10">
      <c r="A60" s="73"/>
      <c r="B60" s="79"/>
      <c r="C60" s="79"/>
      <c r="D60" s="79"/>
      <c r="E60" s="79"/>
      <c r="F60" s="79"/>
      <c r="G60" s="79"/>
      <c r="H60" s="79"/>
      <c r="I60" s="79"/>
      <c r="J60" s="80"/>
    </row>
    <row r="61" spans="1:10" ht="13.5" thickBot="1">
      <c r="A61" s="74"/>
      <c r="B61" s="81"/>
      <c r="C61" s="81"/>
      <c r="D61" s="81"/>
      <c r="E61" s="81"/>
      <c r="F61" s="81"/>
      <c r="G61" s="81"/>
      <c r="H61" s="81"/>
      <c r="I61" s="81"/>
      <c r="J61" s="82"/>
    </row>
  </sheetData>
  <mergeCells count="1">
    <mergeCell ref="B54:J61"/>
  </mergeCells>
  <conditionalFormatting sqref="B10:B26">
    <cfRule type="cellIs" dxfId="2" priority="3" stopIfTrue="1" operator="equal">
      <formula>"Adjustment to Income/Expense/Rate Base:"</formula>
    </cfRule>
  </conditionalFormatting>
  <conditionalFormatting sqref="B22:B24">
    <cfRule type="cellIs" dxfId="1" priority="2" stopIfTrue="1" operator="equal">
      <formula>"Title"</formula>
    </cfRule>
  </conditionalFormatting>
  <conditionalFormatting sqref="B27:B39">
    <cfRule type="cellIs" dxfId="0" priority="1" stopIfTrue="1" operator="equal">
      <formula>"Adjustment to Income/Expense/Rate Base:"</formula>
    </cfRule>
  </conditionalFormatting>
  <pageMargins left="0.7" right="0.7" top="0.75" bottom="0.75" header="0.3" footer="0.3"/>
  <pageSetup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0CE96-7A93-4E78-8B60-D2CDEB635110}">
  <sheetPr>
    <pageSetUpPr fitToPage="1"/>
  </sheetPr>
  <dimension ref="A1:I46"/>
  <sheetViews>
    <sheetView view="pageBreakPreview" zoomScale="85" zoomScaleNormal="100" zoomScaleSheetLayoutView="85" workbookViewId="0">
      <selection activeCell="E45" sqref="E45"/>
    </sheetView>
  </sheetViews>
  <sheetFormatPr defaultColWidth="9.140625" defaultRowHeight="12.75"/>
  <cols>
    <col min="1" max="1" width="33" style="14" customWidth="1"/>
    <col min="2" max="2" width="10" style="13" customWidth="1"/>
    <col min="3" max="3" width="8.140625" style="13" customWidth="1"/>
    <col min="4" max="4" width="11" style="13" customWidth="1"/>
    <col min="5" max="5" width="32.140625" style="14" customWidth="1"/>
    <col min="6" max="6" width="2.42578125" style="14" customWidth="1"/>
    <col min="7" max="7" width="31" style="14" customWidth="1"/>
    <col min="8" max="8" width="2.42578125" style="14" customWidth="1"/>
    <col min="9" max="9" width="31" style="14" customWidth="1"/>
    <col min="10" max="16384" width="9.140625" style="14"/>
  </cols>
  <sheetData>
    <row r="1" spans="1:9">
      <c r="A1" s="12" t="s">
        <v>17</v>
      </c>
    </row>
    <row r="2" spans="1:9">
      <c r="A2" s="15" t="s">
        <v>213</v>
      </c>
      <c r="E2" s="16"/>
      <c r="G2" s="16"/>
      <c r="I2" s="16"/>
    </row>
    <row r="3" spans="1:9">
      <c r="A3" s="12" t="s">
        <v>18</v>
      </c>
    </row>
    <row r="4" spans="1:9" s="18" customFormat="1">
      <c r="A4" s="17"/>
      <c r="E4" s="19"/>
      <c r="F4" s="19"/>
      <c r="G4" s="19"/>
      <c r="H4" s="19"/>
    </row>
    <row r="5" spans="1:9" s="18" customFormat="1">
      <c r="A5" s="17"/>
      <c r="B5" s="20" t="s">
        <v>19</v>
      </c>
      <c r="C5" s="20" t="s">
        <v>20</v>
      </c>
      <c r="D5" s="20" t="s">
        <v>21</v>
      </c>
      <c r="E5" s="20" t="s">
        <v>22</v>
      </c>
      <c r="F5" s="20"/>
      <c r="G5" s="20" t="s">
        <v>23</v>
      </c>
      <c r="H5" s="20"/>
      <c r="I5" s="20" t="s">
        <v>24</v>
      </c>
    </row>
    <row r="6" spans="1:9" s="18" customFormat="1" ht="13.5" thickBot="1">
      <c r="A6" s="17"/>
      <c r="B6" s="20"/>
      <c r="C6" s="20"/>
      <c r="D6" s="20"/>
      <c r="E6" s="19"/>
      <c r="F6" s="19"/>
      <c r="G6" s="19"/>
      <c r="H6" s="19"/>
      <c r="I6" s="65" t="s">
        <v>25</v>
      </c>
    </row>
    <row r="7" spans="1:9" s="18" customFormat="1">
      <c r="A7" s="17"/>
      <c r="B7" s="20"/>
      <c r="C7" s="20"/>
      <c r="D7" s="20"/>
      <c r="E7" s="21" t="s">
        <v>26</v>
      </c>
      <c r="F7" s="22"/>
      <c r="G7" s="21" t="s">
        <v>27</v>
      </c>
      <c r="H7" s="22"/>
      <c r="I7" s="21" t="s">
        <v>28</v>
      </c>
    </row>
    <row r="8" spans="1:9" s="18" customFormat="1">
      <c r="A8" s="17"/>
      <c r="B8" s="20"/>
      <c r="C8" s="20"/>
      <c r="D8" s="20"/>
      <c r="E8" s="24"/>
      <c r="F8" s="22"/>
      <c r="G8" s="24"/>
      <c r="H8" s="22"/>
      <c r="I8" s="25"/>
    </row>
    <row r="9" spans="1:9" s="18" customFormat="1">
      <c r="A9" s="17"/>
      <c r="E9" s="24" t="s">
        <v>29</v>
      </c>
      <c r="F9" s="19"/>
      <c r="G9" s="24" t="s">
        <v>30</v>
      </c>
      <c r="H9" s="19"/>
      <c r="I9" s="25" t="str">
        <f>G9</f>
        <v>12 Months Ended March 2026</v>
      </c>
    </row>
    <row r="10" spans="1:9" s="18" customFormat="1">
      <c r="D10" s="18" t="s">
        <v>9</v>
      </c>
      <c r="E10" s="23"/>
      <c r="G10" s="23"/>
      <c r="I10" s="23"/>
    </row>
    <row r="11" spans="1:9" s="18" customFormat="1">
      <c r="B11" s="18" t="s">
        <v>31</v>
      </c>
      <c r="C11" s="18" t="s">
        <v>32</v>
      </c>
      <c r="D11" s="18" t="s">
        <v>32</v>
      </c>
      <c r="E11" s="23" t="s">
        <v>33</v>
      </c>
      <c r="G11" s="23" t="s">
        <v>33</v>
      </c>
      <c r="I11" s="23" t="s">
        <v>33</v>
      </c>
    </row>
    <row r="12" spans="1:9" s="18" customFormat="1">
      <c r="A12" s="27" t="s">
        <v>34</v>
      </c>
      <c r="B12" s="27" t="s">
        <v>35</v>
      </c>
      <c r="C12" s="27" t="s">
        <v>36</v>
      </c>
      <c r="D12" s="27" t="s">
        <v>37</v>
      </c>
      <c r="E12" s="28" t="s">
        <v>7</v>
      </c>
      <c r="G12" s="28" t="s">
        <v>7</v>
      </c>
      <c r="I12" s="28" t="s">
        <v>7</v>
      </c>
    </row>
    <row r="13" spans="1:9">
      <c r="E13" s="24"/>
      <c r="F13" s="26"/>
      <c r="G13" s="24"/>
      <c r="H13" s="26"/>
      <c r="I13" s="24"/>
    </row>
    <row r="14" spans="1:9">
      <c r="A14" s="14" t="s">
        <v>38</v>
      </c>
      <c r="D14" s="29"/>
      <c r="E14" s="24"/>
      <c r="G14" s="24"/>
      <c r="I14" s="24"/>
    </row>
    <row r="15" spans="1:9">
      <c r="A15" s="30" t="s">
        <v>39</v>
      </c>
      <c r="B15" s="31" t="s">
        <v>40</v>
      </c>
      <c r="C15" s="13" t="s">
        <v>9</v>
      </c>
      <c r="D15" s="29">
        <v>1</v>
      </c>
      <c r="E15" s="32">
        <f>'13.4.2'!$D$8</f>
        <v>0</v>
      </c>
      <c r="F15" s="33"/>
      <c r="G15" s="32">
        <f>'13.4.3'!$D$8</f>
        <v>0</v>
      </c>
      <c r="H15" s="33"/>
      <c r="I15" s="32">
        <f>+G15-E15</f>
        <v>0</v>
      </c>
    </row>
    <row r="16" spans="1:9">
      <c r="A16" s="30" t="s">
        <v>41</v>
      </c>
      <c r="B16" s="31" t="s">
        <v>40</v>
      </c>
      <c r="C16" s="13" t="s">
        <v>9</v>
      </c>
      <c r="D16" s="29">
        <v>1</v>
      </c>
      <c r="E16" s="32">
        <f>'13.4.2'!$D$10</f>
        <v>18423740.941022802</v>
      </c>
      <c r="F16" s="33"/>
      <c r="G16" s="32">
        <f>'13.4.3'!$D$10</f>
        <v>10332940.126933573</v>
      </c>
      <c r="H16" s="33"/>
      <c r="I16" s="32">
        <f>+G16-E16</f>
        <v>-8090800.8140892293</v>
      </c>
    </row>
    <row r="17" spans="1:9">
      <c r="A17" s="30" t="s">
        <v>42</v>
      </c>
      <c r="B17" s="31" t="s">
        <v>40</v>
      </c>
      <c r="C17" s="13" t="s">
        <v>9</v>
      </c>
      <c r="D17" s="29">
        <v>1</v>
      </c>
      <c r="E17" s="32">
        <v>0</v>
      </c>
      <c r="F17" s="33"/>
      <c r="G17" s="32">
        <v>0</v>
      </c>
      <c r="H17" s="33"/>
      <c r="I17" s="32">
        <f>+G17-E17</f>
        <v>0</v>
      </c>
    </row>
    <row r="18" spans="1:9">
      <c r="A18" s="14" t="s">
        <v>43</v>
      </c>
      <c r="E18" s="34">
        <f>SUM(E15:E17)</f>
        <v>18423740.941022802</v>
      </c>
      <c r="F18" s="33"/>
      <c r="G18" s="34">
        <f>SUM(G15:G17)</f>
        <v>10332940.126933573</v>
      </c>
      <c r="H18" s="33"/>
      <c r="I18" s="34">
        <f t="shared" ref="I18" si="0">SUM(I15:I17)</f>
        <v>-8090800.8140892293</v>
      </c>
    </row>
    <row r="19" spans="1:9">
      <c r="E19" s="24"/>
      <c r="F19" s="33"/>
      <c r="G19" s="24"/>
      <c r="H19" s="33"/>
      <c r="I19" s="24"/>
    </row>
    <row r="20" spans="1:9">
      <c r="A20" s="14" t="s">
        <v>44</v>
      </c>
      <c r="E20" s="24"/>
      <c r="F20" s="33"/>
      <c r="G20" s="24"/>
      <c r="H20" s="33"/>
      <c r="I20" s="24"/>
    </row>
    <row r="21" spans="1:9">
      <c r="A21" s="30" t="s">
        <v>45</v>
      </c>
      <c r="B21" s="31" t="s">
        <v>46</v>
      </c>
      <c r="C21" s="13" t="s">
        <v>9</v>
      </c>
      <c r="D21" s="29">
        <v>1</v>
      </c>
      <c r="E21" s="32">
        <f>'13.4.2'!$F$27</f>
        <v>5467852.2252036743</v>
      </c>
      <c r="F21" s="33"/>
      <c r="G21" s="32">
        <f>'13.4.3'!$F$27</f>
        <v>2447271.0528196297</v>
      </c>
      <c r="H21" s="33"/>
      <c r="I21" s="32">
        <f t="shared" ref="I21:I27" si="1">+G21-E21</f>
        <v>-3020581.1723840446</v>
      </c>
    </row>
    <row r="22" spans="1:9">
      <c r="A22" s="30" t="s">
        <v>47</v>
      </c>
      <c r="B22" s="31" t="s">
        <v>46</v>
      </c>
      <c r="C22" s="13" t="s">
        <v>9</v>
      </c>
      <c r="D22" s="29">
        <v>1</v>
      </c>
      <c r="E22" s="32">
        <f>'13.4.2'!$G$27</f>
        <v>12762180.468927531</v>
      </c>
      <c r="F22" s="33"/>
      <c r="G22" s="32">
        <f>'13.4.3'!$G$27</f>
        <v>5710299.1232458027</v>
      </c>
      <c r="H22" s="33"/>
      <c r="I22" s="32">
        <f t="shared" si="1"/>
        <v>-7051881.3456817279</v>
      </c>
    </row>
    <row r="23" spans="1:9">
      <c r="A23" s="30" t="s">
        <v>48</v>
      </c>
      <c r="B23" s="31" t="s">
        <v>46</v>
      </c>
      <c r="C23" s="13" t="s">
        <v>9</v>
      </c>
      <c r="D23" s="29">
        <v>1</v>
      </c>
      <c r="E23" s="32">
        <f>'13.4.2'!$G$36</f>
        <v>4340.9090990853729</v>
      </c>
      <c r="F23" s="33"/>
      <c r="G23" s="32">
        <f>'13.4.3'!$G$36</f>
        <v>1169.6892804557926</v>
      </c>
      <c r="H23" s="33"/>
      <c r="I23" s="32">
        <f t="shared" si="1"/>
        <v>-3171.21981862958</v>
      </c>
    </row>
    <row r="24" spans="1:9">
      <c r="A24" s="30" t="s">
        <v>49</v>
      </c>
      <c r="B24" s="31" t="s">
        <v>46</v>
      </c>
      <c r="C24" s="13" t="s">
        <v>9</v>
      </c>
      <c r="D24" s="29">
        <v>1</v>
      </c>
      <c r="E24" s="32">
        <f>'13.4.2'!$I$24</f>
        <v>231336.49516109997</v>
      </c>
      <c r="F24" s="33"/>
      <c r="G24" s="32">
        <f>'13.4.3'!$I$24</f>
        <v>995833.75301209989</v>
      </c>
      <c r="H24" s="33"/>
      <c r="I24" s="32">
        <f t="shared" si="1"/>
        <v>764497.25785099994</v>
      </c>
    </row>
    <row r="25" spans="1:9">
      <c r="A25" s="30" t="s">
        <v>49</v>
      </c>
      <c r="B25" s="31" t="s">
        <v>46</v>
      </c>
      <c r="C25" s="13" t="s">
        <v>9</v>
      </c>
      <c r="D25" s="29">
        <v>1</v>
      </c>
      <c r="E25" s="32">
        <v>0</v>
      </c>
      <c r="F25" s="33"/>
      <c r="G25" s="32">
        <v>0</v>
      </c>
      <c r="H25" s="33"/>
      <c r="I25" s="32">
        <f t="shared" si="1"/>
        <v>0</v>
      </c>
    </row>
    <row r="26" spans="1:9">
      <c r="A26" s="30" t="s">
        <v>50</v>
      </c>
      <c r="B26" s="31" t="s">
        <v>46</v>
      </c>
      <c r="C26" s="13" t="s">
        <v>9</v>
      </c>
      <c r="D26" s="29">
        <v>1</v>
      </c>
      <c r="E26" s="32">
        <f>'13.4.2'!$I$90</f>
        <v>88020706.674137995</v>
      </c>
      <c r="F26" s="33"/>
      <c r="G26" s="32">
        <f>'13.4.3'!$I$101</f>
        <v>91055545.998800203</v>
      </c>
      <c r="H26" s="33"/>
      <c r="I26" s="32">
        <f t="shared" si="1"/>
        <v>3034839.3246622086</v>
      </c>
    </row>
    <row r="27" spans="1:9">
      <c r="A27" s="30" t="s">
        <v>51</v>
      </c>
      <c r="B27" s="31" t="s">
        <v>46</v>
      </c>
      <c r="C27" s="13" t="s">
        <v>9</v>
      </c>
      <c r="D27" s="29">
        <v>1</v>
      </c>
      <c r="E27" s="32">
        <f>'13.4.2'!$I$91</f>
        <v>0</v>
      </c>
      <c r="F27" s="33"/>
      <c r="G27" s="32">
        <f>'13.4.3'!$I$102</f>
        <v>0</v>
      </c>
      <c r="H27" s="33"/>
      <c r="I27" s="32">
        <f t="shared" si="1"/>
        <v>0</v>
      </c>
    </row>
    <row r="28" spans="1:9">
      <c r="A28" s="37" t="s">
        <v>52</v>
      </c>
      <c r="B28" s="31"/>
      <c r="E28" s="34">
        <f>SUM(E21:E27)</f>
        <v>106486416.77252939</v>
      </c>
      <c r="F28" s="33"/>
      <c r="G28" s="34">
        <f>SUM(G21:G27)</f>
        <v>100210119.61715819</v>
      </c>
      <c r="H28" s="33"/>
      <c r="I28" s="34">
        <f t="shared" ref="I28" si="2">SUM(I21:I27)</f>
        <v>-6276297.1553711928</v>
      </c>
    </row>
    <row r="29" spans="1:9">
      <c r="E29" s="24"/>
      <c r="F29" s="33"/>
      <c r="G29" s="24"/>
      <c r="H29" s="33"/>
      <c r="I29" s="24"/>
    </row>
    <row r="30" spans="1:9">
      <c r="A30" s="14" t="s">
        <v>53</v>
      </c>
      <c r="E30" s="24"/>
      <c r="F30" s="33"/>
      <c r="G30" s="24"/>
      <c r="H30" s="33"/>
      <c r="I30" s="24"/>
    </row>
    <row r="31" spans="1:9">
      <c r="A31" s="30" t="s">
        <v>54</v>
      </c>
      <c r="B31" s="31" t="s">
        <v>55</v>
      </c>
      <c r="C31" s="13" t="s">
        <v>9</v>
      </c>
      <c r="D31" s="29">
        <v>1</v>
      </c>
      <c r="E31" s="32">
        <f>'13.4.2'!$F$99</f>
        <v>13115790.619521296</v>
      </c>
      <c r="F31" s="33"/>
      <c r="G31" s="32">
        <f>'13.4.3'!$F$110</f>
        <v>15122153.274574272</v>
      </c>
      <c r="H31" s="33"/>
      <c r="I31" s="32">
        <f>+G31-E31</f>
        <v>2006362.6550529767</v>
      </c>
    </row>
    <row r="32" spans="1:9">
      <c r="A32" s="30" t="s">
        <v>56</v>
      </c>
      <c r="B32" s="31" t="s">
        <v>55</v>
      </c>
      <c r="C32" s="13" t="s">
        <v>9</v>
      </c>
      <c r="D32" s="29">
        <v>1</v>
      </c>
      <c r="E32" s="32">
        <v>0</v>
      </c>
      <c r="F32" s="33"/>
      <c r="G32" s="32">
        <v>0</v>
      </c>
      <c r="H32" s="33"/>
      <c r="I32" s="32">
        <f>+G32-E32</f>
        <v>0</v>
      </c>
    </row>
    <row r="33" spans="1:9">
      <c r="A33" s="30" t="s">
        <v>57</v>
      </c>
      <c r="B33" s="31" t="s">
        <v>55</v>
      </c>
      <c r="C33" s="13" t="s">
        <v>9</v>
      </c>
      <c r="D33" s="29">
        <v>1</v>
      </c>
      <c r="E33" s="32">
        <v>0</v>
      </c>
      <c r="F33" s="33"/>
      <c r="G33" s="32">
        <v>0</v>
      </c>
      <c r="H33" s="33"/>
      <c r="I33" s="32">
        <f>+G33-E33</f>
        <v>0</v>
      </c>
    </row>
    <row r="34" spans="1:9">
      <c r="A34" s="30" t="s">
        <v>58</v>
      </c>
      <c r="B34" s="31" t="s">
        <v>55</v>
      </c>
      <c r="C34" s="13" t="s">
        <v>9</v>
      </c>
      <c r="D34" s="29">
        <v>1</v>
      </c>
      <c r="E34" s="32">
        <v>0</v>
      </c>
      <c r="F34" s="33"/>
      <c r="G34" s="32">
        <v>0</v>
      </c>
      <c r="H34" s="33"/>
      <c r="I34" s="32">
        <f>+G34-E34</f>
        <v>0</v>
      </c>
    </row>
    <row r="35" spans="1:9">
      <c r="A35" s="14" t="s">
        <v>59</v>
      </c>
      <c r="E35" s="34">
        <f>SUM(E31:E34)</f>
        <v>13115790.619521296</v>
      </c>
      <c r="F35" s="33"/>
      <c r="G35" s="34">
        <f>SUM(G31:G34)</f>
        <v>15122153.274574272</v>
      </c>
      <c r="H35" s="33"/>
      <c r="I35" s="34">
        <f t="shared" ref="I35" si="3">SUM(I31:I34)</f>
        <v>2006362.6550529767</v>
      </c>
    </row>
    <row r="36" spans="1:9">
      <c r="E36" s="24"/>
      <c r="F36" s="33"/>
      <c r="G36" s="24"/>
      <c r="H36" s="33"/>
      <c r="I36" s="24"/>
    </row>
    <row r="37" spans="1:9">
      <c r="A37" s="14" t="s">
        <v>60</v>
      </c>
      <c r="E37" s="24"/>
      <c r="F37" s="33"/>
      <c r="G37" s="24"/>
      <c r="H37" s="33"/>
      <c r="I37" s="24"/>
    </row>
    <row r="38" spans="1:9">
      <c r="A38" s="30" t="s">
        <v>61</v>
      </c>
      <c r="B38" s="31" t="s">
        <v>13</v>
      </c>
      <c r="C38" s="13" t="s">
        <v>9</v>
      </c>
      <c r="D38" s="29">
        <v>1</v>
      </c>
      <c r="E38" s="32">
        <f>'13.4.2'!$D$104+'13.4.2'!$D$115</f>
        <v>24559797.796350874</v>
      </c>
      <c r="F38" s="33"/>
      <c r="G38" s="32">
        <f>'13.4.3'!$D$115+'13.4.3'!$D$126</f>
        <v>15208566.713212984</v>
      </c>
      <c r="H38" s="33"/>
      <c r="I38" s="32">
        <f>+G38-E38</f>
        <v>-9351231.0831378903</v>
      </c>
    </row>
    <row r="39" spans="1:9">
      <c r="A39" s="30" t="s">
        <v>12</v>
      </c>
      <c r="B39" s="31" t="s">
        <v>13</v>
      </c>
      <c r="C39" s="13" t="s">
        <v>9</v>
      </c>
      <c r="D39" s="29">
        <v>1</v>
      </c>
      <c r="E39" s="32">
        <f>'13.4.2'!D121</f>
        <v>6799866.6930788551</v>
      </c>
      <c r="F39" s="33"/>
      <c r="G39" s="32">
        <f>'13.4.3'!D132</f>
        <v>8681431.6953141838</v>
      </c>
      <c r="H39" s="33"/>
      <c r="I39" s="32">
        <f>+G39-E39</f>
        <v>1881565.0022353288</v>
      </c>
    </row>
    <row r="40" spans="1:9">
      <c r="A40" s="30" t="s">
        <v>62</v>
      </c>
      <c r="B40" s="31" t="s">
        <v>63</v>
      </c>
      <c r="C40" s="13" t="s">
        <v>9</v>
      </c>
      <c r="D40" s="29">
        <v>1</v>
      </c>
      <c r="E40" s="32">
        <f>'13.4.2'!$D$126</f>
        <v>536917.96183334966</v>
      </c>
      <c r="F40" s="33"/>
      <c r="G40" s="32">
        <f>'13.4.3'!$D$137</f>
        <v>389048.09982438071</v>
      </c>
      <c r="H40" s="33"/>
      <c r="I40" s="32">
        <f>+G40-E40</f>
        <v>-147869.86200896895</v>
      </c>
    </row>
    <row r="41" spans="1:9">
      <c r="A41" s="30" t="s">
        <v>64</v>
      </c>
      <c r="B41" s="31" t="s">
        <v>65</v>
      </c>
      <c r="C41" s="13" t="s">
        <v>9</v>
      </c>
      <c r="D41" s="29">
        <v>1</v>
      </c>
      <c r="E41" s="32">
        <f>'13.4.2'!$D$106+'13.4.2'!$D$112+'13.4.2'!$D$116</f>
        <v>56592422.722875714</v>
      </c>
      <c r="F41" s="33"/>
      <c r="G41" s="32">
        <f>'13.4.3'!$D$117+'13.4.3'!$D$123+'13.4.3'!$D$127</f>
        <v>54739152.865361638</v>
      </c>
      <c r="H41" s="33"/>
      <c r="I41" s="32">
        <f>+G41-E41</f>
        <v>-1853269.8575140759</v>
      </c>
    </row>
    <row r="42" spans="1:9">
      <c r="A42" s="14" t="s">
        <v>66</v>
      </c>
      <c r="D42" s="38"/>
      <c r="E42" s="34">
        <f>SUM(E38:E41)</f>
        <v>88489005.174138784</v>
      </c>
      <c r="F42" s="33"/>
      <c r="G42" s="34">
        <f>SUM(G38:G41)</f>
        <v>79018199.37371318</v>
      </c>
      <c r="H42" s="33"/>
      <c r="I42" s="34">
        <f t="shared" ref="I42" si="4">SUM(I38:I41)</f>
        <v>-9470805.8004256077</v>
      </c>
    </row>
    <row r="43" spans="1:9">
      <c r="D43" s="38"/>
      <c r="E43" s="36"/>
      <c r="F43" s="35"/>
      <c r="G43" s="36"/>
      <c r="H43" s="35"/>
      <c r="I43" s="36"/>
    </row>
    <row r="44" spans="1:9" s="15" customFormat="1" ht="13.5" thickBot="1">
      <c r="A44" s="18" t="s">
        <v>67</v>
      </c>
      <c r="B44" s="18"/>
      <c r="C44" s="18"/>
      <c r="D44" s="16"/>
      <c r="E44" s="39">
        <f>SUM(-E18,E28,E35,E42)</f>
        <v>189667471.62516665</v>
      </c>
      <c r="F44" s="40"/>
      <c r="G44" s="39">
        <f>SUM(-G18,G28,G35,G42)</f>
        <v>184017532.13851207</v>
      </c>
      <c r="H44" s="40"/>
      <c r="I44" s="39">
        <f>SUM(-I18,I28,I35,I42)</f>
        <v>-5649939.4866545945</v>
      </c>
    </row>
    <row r="45" spans="1:9" ht="13.5" thickTop="1">
      <c r="E45" s="23" t="s">
        <v>206</v>
      </c>
      <c r="F45" s="41"/>
      <c r="G45" s="23" t="s">
        <v>205</v>
      </c>
      <c r="H45" s="41"/>
      <c r="I45" s="23" t="s">
        <v>68</v>
      </c>
    </row>
    <row r="46" spans="1:9" ht="13.5" thickBot="1">
      <c r="E46" s="42"/>
      <c r="F46" s="35"/>
      <c r="G46" s="42"/>
      <c r="H46" s="35"/>
      <c r="I46" s="42"/>
    </row>
  </sheetData>
  <pageMargins left="0.7" right="0.7" top="0.75" bottom="0.75" header="0.3" footer="0.3"/>
  <pageSetup scale="77" fitToHeight="0" orientation="landscape" r:id="rId1"/>
  <headerFooter alignWithMargins="0">
    <oddFooter>&amp;CPage 13.4.1</oddFooter>
  </headerFooter>
  <ignoredErrors>
    <ignoredError sqref="B5:I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336BF-B6D5-457C-82BF-49C8068C0468}">
  <dimension ref="A1:I132"/>
  <sheetViews>
    <sheetView view="pageBreakPreview" topLeftCell="A87" zoomScale="85" zoomScaleNormal="100" zoomScaleSheetLayoutView="85" workbookViewId="0">
      <selection activeCell="A2" sqref="A2"/>
    </sheetView>
  </sheetViews>
  <sheetFormatPr defaultColWidth="9.42578125" defaultRowHeight="12.75"/>
  <cols>
    <col min="1" max="1" width="2.5703125" style="44" customWidth="1"/>
    <col min="2" max="2" width="2.28515625" style="44" customWidth="1"/>
    <col min="3" max="3" width="33.7109375" style="44" customWidth="1"/>
    <col min="4" max="4" width="15.5703125" style="44" customWidth="1"/>
    <col min="5" max="5" width="2" style="44" customWidth="1"/>
    <col min="6" max="6" width="13.5703125" style="44" customWidth="1"/>
    <col min="7" max="7" width="11.42578125" style="44" bestFit="1" customWidth="1"/>
    <col min="8" max="8" width="15.140625" style="44" customWidth="1"/>
    <col min="9" max="9" width="16.140625" style="44" bestFit="1" customWidth="1"/>
    <col min="10" max="16384" width="9.42578125" style="44"/>
  </cols>
  <sheetData>
    <row r="1" spans="1:9">
      <c r="A1" s="43" t="s">
        <v>17</v>
      </c>
      <c r="E1" s="45"/>
      <c r="F1" s="46" t="s">
        <v>69</v>
      </c>
    </row>
    <row r="2" spans="1:9">
      <c r="A2" s="47"/>
      <c r="E2" s="45"/>
      <c r="F2" s="45" t="s">
        <v>70</v>
      </c>
    </row>
    <row r="3" spans="1:9">
      <c r="A3" s="48" t="s">
        <v>71</v>
      </c>
      <c r="D3" s="49"/>
      <c r="E3" s="49"/>
      <c r="F3" s="46" t="s">
        <v>72</v>
      </c>
    </row>
    <row r="4" spans="1:9">
      <c r="A4" s="83">
        <v>45717</v>
      </c>
      <c r="B4" s="83"/>
      <c r="C4" s="83"/>
      <c r="D4" s="49"/>
      <c r="E4" s="49"/>
      <c r="F4" s="45"/>
    </row>
    <row r="5" spans="1:9">
      <c r="B5" s="48"/>
      <c r="D5" s="49" t="s">
        <v>73</v>
      </c>
      <c r="E5" s="49"/>
      <c r="F5" s="50" t="s">
        <v>74</v>
      </c>
      <c r="G5" s="50" t="s">
        <v>74</v>
      </c>
      <c r="H5" s="50"/>
      <c r="I5" s="50"/>
    </row>
    <row r="6" spans="1:9" s="49" customFormat="1">
      <c r="A6" s="44"/>
      <c r="B6" s="44"/>
      <c r="C6" s="44"/>
      <c r="D6" s="51" t="s">
        <v>75</v>
      </c>
      <c r="E6" s="52"/>
      <c r="F6" s="53" t="s">
        <v>76</v>
      </c>
      <c r="G6" s="53" t="s">
        <v>77</v>
      </c>
      <c r="H6" s="53" t="s">
        <v>78</v>
      </c>
      <c r="I6" s="53" t="s">
        <v>79</v>
      </c>
    </row>
    <row r="7" spans="1:9">
      <c r="A7" s="44" t="s">
        <v>80</v>
      </c>
      <c r="F7" s="54"/>
      <c r="G7" s="54"/>
      <c r="H7" s="54"/>
      <c r="I7" s="54"/>
    </row>
    <row r="8" spans="1:9">
      <c r="B8" s="44" t="s">
        <v>81</v>
      </c>
      <c r="D8" s="55">
        <v>0</v>
      </c>
      <c r="E8" s="56"/>
      <c r="F8" s="55">
        <v>0</v>
      </c>
    </row>
    <row r="9" spans="1:9" hidden="1">
      <c r="D9" s="56"/>
      <c r="E9" s="56"/>
      <c r="F9" s="57"/>
      <c r="G9" s="54"/>
      <c r="H9" s="54"/>
      <c r="I9" s="54"/>
    </row>
    <row r="10" spans="1:9">
      <c r="B10" s="44" t="s">
        <v>82</v>
      </c>
      <c r="D10" s="55">
        <v>18423740.941022802</v>
      </c>
      <c r="E10" s="56"/>
      <c r="F10" s="57"/>
      <c r="G10" s="54"/>
      <c r="H10" s="54"/>
      <c r="I10" s="55">
        <v>18423740.941022802</v>
      </c>
    </row>
    <row r="11" spans="1:9" hidden="1">
      <c r="D11" s="56"/>
      <c r="E11" s="56"/>
      <c r="F11" s="57"/>
      <c r="G11" s="54"/>
      <c r="H11" s="54"/>
      <c r="I11" s="54"/>
    </row>
    <row r="12" spans="1:9">
      <c r="B12" s="44" t="s">
        <v>83</v>
      </c>
      <c r="D12" s="55">
        <v>0</v>
      </c>
      <c r="E12" s="56"/>
      <c r="F12" s="55">
        <v>0</v>
      </c>
      <c r="G12" s="54"/>
      <c r="H12" s="54"/>
      <c r="I12" s="54"/>
    </row>
    <row r="13" spans="1:9" hidden="1">
      <c r="D13" s="56"/>
      <c r="E13" s="56"/>
      <c r="F13" s="54"/>
      <c r="G13" s="54"/>
      <c r="H13" s="54"/>
      <c r="I13" s="54"/>
    </row>
    <row r="14" spans="1:9">
      <c r="B14" s="44" t="s">
        <v>84</v>
      </c>
      <c r="D14" s="55">
        <v>0</v>
      </c>
      <c r="E14" s="56"/>
      <c r="F14" s="54"/>
      <c r="G14" s="54"/>
      <c r="H14" s="55">
        <v>0</v>
      </c>
      <c r="I14" s="54"/>
    </row>
    <row r="15" spans="1:9">
      <c r="D15" s="49" t="s">
        <v>85</v>
      </c>
      <c r="E15" s="58" t="s">
        <v>86</v>
      </c>
      <c r="F15" s="49" t="s">
        <v>85</v>
      </c>
      <c r="G15" s="49" t="s">
        <v>85</v>
      </c>
      <c r="H15" s="49" t="s">
        <v>85</v>
      </c>
      <c r="I15" s="49" t="s">
        <v>85</v>
      </c>
    </row>
    <row r="16" spans="1:9">
      <c r="A16" s="44" t="s">
        <v>87</v>
      </c>
      <c r="D16" s="55">
        <f>SUM(D8:D14)</f>
        <v>18423740.941022802</v>
      </c>
      <c r="E16" s="56"/>
      <c r="F16" s="55">
        <f>SUM(F8:F14)</f>
        <v>0</v>
      </c>
      <c r="G16" s="55">
        <f>SUM(G8:G14)</f>
        <v>0</v>
      </c>
      <c r="H16" s="55">
        <f>SUM(H8:H14)</f>
        <v>0</v>
      </c>
      <c r="I16" s="55">
        <f>SUM(I8:I14)</f>
        <v>18423740.941022802</v>
      </c>
    </row>
    <row r="17" spans="1:9">
      <c r="D17" s="56"/>
      <c r="E17" s="56"/>
      <c r="F17" s="56"/>
      <c r="G17" s="56"/>
      <c r="H17" s="56"/>
      <c r="I17" s="56"/>
    </row>
    <row r="18" spans="1:9">
      <c r="E18" s="54"/>
      <c r="F18" s="54"/>
      <c r="G18" s="54"/>
      <c r="H18" s="54"/>
      <c r="I18" s="54"/>
    </row>
    <row r="19" spans="1:9">
      <c r="A19" s="44" t="s">
        <v>88</v>
      </c>
      <c r="D19" s="56"/>
      <c r="E19" s="56"/>
      <c r="F19" s="59"/>
      <c r="G19" s="54"/>
      <c r="H19" s="54"/>
      <c r="I19" s="54"/>
    </row>
    <row r="20" spans="1:9" hidden="1">
      <c r="C20" s="44" t="s">
        <v>89</v>
      </c>
      <c r="D20" s="55">
        <v>0</v>
      </c>
      <c r="E20" s="56"/>
      <c r="F20" s="55">
        <v>0</v>
      </c>
      <c r="G20" s="54"/>
      <c r="H20" s="54"/>
      <c r="I20" s="54"/>
    </row>
    <row r="21" spans="1:9" hidden="1">
      <c r="C21" s="44" t="s">
        <v>90</v>
      </c>
      <c r="D21" s="55">
        <v>0</v>
      </c>
      <c r="E21" s="56"/>
      <c r="F21" s="55">
        <v>0</v>
      </c>
      <c r="G21" s="55">
        <v>0</v>
      </c>
      <c r="H21" s="54"/>
      <c r="I21" s="54"/>
    </row>
    <row r="22" spans="1:9">
      <c r="C22" s="44" t="s">
        <v>91</v>
      </c>
      <c r="D22" s="55">
        <v>18217536.817359373</v>
      </c>
      <c r="E22" s="56"/>
      <c r="F22" s="55">
        <v>5465261.0452078115</v>
      </c>
      <c r="G22" s="55">
        <v>12752275.77215156</v>
      </c>
      <c r="H22" s="54"/>
      <c r="I22" s="54"/>
    </row>
    <row r="23" spans="1:9">
      <c r="C23" s="44" t="s">
        <v>92</v>
      </c>
      <c r="D23" s="55">
        <v>12495.876771833455</v>
      </c>
      <c r="E23" s="56"/>
      <c r="F23" s="55">
        <v>2591.1799958623465</v>
      </c>
      <c r="G23" s="55">
        <v>9904.6967759711079</v>
      </c>
      <c r="H23" s="54"/>
      <c r="I23" s="54"/>
    </row>
    <row r="24" spans="1:9">
      <c r="C24" s="44" t="s">
        <v>93</v>
      </c>
      <c r="D24" s="55">
        <v>231336.49516109997</v>
      </c>
      <c r="E24" s="56"/>
      <c r="F24" s="60">
        <v>0</v>
      </c>
      <c r="G24" s="60">
        <v>0</v>
      </c>
      <c r="H24" s="54"/>
      <c r="I24" s="60">
        <v>231336.49516109997</v>
      </c>
    </row>
    <row r="25" spans="1:9" hidden="1">
      <c r="C25" s="44" t="s">
        <v>94</v>
      </c>
      <c r="D25" s="55">
        <v>0</v>
      </c>
      <c r="E25" s="56"/>
      <c r="F25" s="54"/>
      <c r="G25" s="55">
        <v>0</v>
      </c>
      <c r="H25" s="54"/>
      <c r="I25" s="55"/>
    </row>
    <row r="26" spans="1:9">
      <c r="B26" s="61" t="s">
        <v>95</v>
      </c>
      <c r="C26" s="58"/>
      <c r="D26" s="49" t="s">
        <v>85</v>
      </c>
      <c r="E26" s="58" t="s">
        <v>86</v>
      </c>
      <c r="F26" s="49" t="s">
        <v>85</v>
      </c>
      <c r="G26" s="49" t="s">
        <v>85</v>
      </c>
      <c r="H26" s="49" t="s">
        <v>85</v>
      </c>
      <c r="I26" s="49" t="s">
        <v>85</v>
      </c>
    </row>
    <row r="27" spans="1:9">
      <c r="B27" s="44" t="s">
        <v>96</v>
      </c>
      <c r="D27" s="55">
        <f>SUM(D20:D25)</f>
        <v>18461369.189292308</v>
      </c>
      <c r="E27" s="56"/>
      <c r="F27" s="55">
        <f>SUM(F20:F25)</f>
        <v>5467852.2252036743</v>
      </c>
      <c r="G27" s="55">
        <f>SUM(G20:G25)</f>
        <v>12762180.468927531</v>
      </c>
      <c r="H27" s="55">
        <f>SUM(H20:H25)</f>
        <v>0</v>
      </c>
      <c r="I27" s="55">
        <f>SUM(I20:I25)</f>
        <v>231336.49516109997</v>
      </c>
    </row>
    <row r="28" spans="1:9">
      <c r="D28" s="57"/>
      <c r="E28" s="56"/>
      <c r="F28" s="57"/>
      <c r="G28" s="57"/>
      <c r="H28" s="54"/>
      <c r="I28" s="54"/>
    </row>
    <row r="29" spans="1:9">
      <c r="C29" s="44" t="s">
        <v>97</v>
      </c>
      <c r="D29" s="55">
        <v>0</v>
      </c>
      <c r="E29" s="56"/>
      <c r="F29" s="55"/>
      <c r="G29" s="55">
        <v>0</v>
      </c>
      <c r="H29" s="54"/>
      <c r="I29" s="54"/>
    </row>
    <row r="30" spans="1:9" hidden="1">
      <c r="C30" s="44" t="s">
        <v>98</v>
      </c>
      <c r="D30" s="55">
        <v>0</v>
      </c>
      <c r="E30" s="56"/>
      <c r="F30" s="55"/>
      <c r="G30" s="55">
        <v>0</v>
      </c>
      <c r="H30" s="54"/>
      <c r="I30" s="54"/>
    </row>
    <row r="31" spans="1:9" hidden="1">
      <c r="C31" s="44" t="s">
        <v>99</v>
      </c>
      <c r="D31" s="55">
        <v>0</v>
      </c>
      <c r="E31" s="56"/>
      <c r="F31" s="60">
        <v>0</v>
      </c>
      <c r="G31" s="60">
        <v>0</v>
      </c>
      <c r="H31" s="54"/>
      <c r="I31" s="60">
        <v>0</v>
      </c>
    </row>
    <row r="32" spans="1:9" hidden="1">
      <c r="C32" s="44" t="s">
        <v>100</v>
      </c>
      <c r="D32" s="55">
        <v>0</v>
      </c>
      <c r="E32" s="56"/>
      <c r="F32" s="55">
        <v>0</v>
      </c>
      <c r="G32" s="55">
        <v>0</v>
      </c>
      <c r="H32" s="54"/>
      <c r="I32" s="54"/>
    </row>
    <row r="33" spans="2:9">
      <c r="C33" s="44" t="s">
        <v>101</v>
      </c>
      <c r="D33" s="55">
        <v>4340.9090990853729</v>
      </c>
      <c r="E33" s="56"/>
      <c r="F33" s="54"/>
      <c r="G33" s="55">
        <v>4340.9090990853729</v>
      </c>
      <c r="H33" s="54"/>
      <c r="I33" s="54"/>
    </row>
    <row r="34" spans="2:9" hidden="1">
      <c r="C34" s="44" t="s">
        <v>102</v>
      </c>
      <c r="D34" s="55">
        <v>0</v>
      </c>
      <c r="E34" s="56"/>
      <c r="F34" s="55">
        <v>0</v>
      </c>
      <c r="G34" s="55">
        <v>0</v>
      </c>
      <c r="H34" s="54"/>
      <c r="I34" s="54"/>
    </row>
    <row r="35" spans="2:9">
      <c r="B35" s="61" t="s">
        <v>95</v>
      </c>
      <c r="C35" s="58"/>
      <c r="D35" s="49" t="s">
        <v>85</v>
      </c>
      <c r="E35" s="58" t="s">
        <v>86</v>
      </c>
      <c r="F35" s="49" t="s">
        <v>85</v>
      </c>
      <c r="G35" s="49" t="s">
        <v>85</v>
      </c>
      <c r="H35" s="49" t="s">
        <v>85</v>
      </c>
      <c r="I35" s="49" t="s">
        <v>85</v>
      </c>
    </row>
    <row r="36" spans="2:9">
      <c r="B36" s="44" t="s">
        <v>103</v>
      </c>
      <c r="D36" s="55">
        <f>SUM(D29:D34)</f>
        <v>4340.9090990853729</v>
      </c>
      <c r="E36" s="56"/>
      <c r="F36" s="55">
        <f>SUM(F29:F34)</f>
        <v>0</v>
      </c>
      <c r="G36" s="55">
        <f>SUM(G29:G34)</f>
        <v>4340.9090990853729</v>
      </c>
      <c r="H36" s="55">
        <v>0</v>
      </c>
      <c r="I36" s="55">
        <v>0</v>
      </c>
    </row>
    <row r="37" spans="2:9">
      <c r="D37" s="56"/>
      <c r="E37" s="56"/>
      <c r="F37" s="54"/>
      <c r="G37" s="54"/>
      <c r="H37" s="54"/>
      <c r="I37" s="54"/>
    </row>
    <row r="38" spans="2:9" hidden="1">
      <c r="B38" s="44" t="s">
        <v>104</v>
      </c>
      <c r="D38" s="55">
        <v>0</v>
      </c>
      <c r="E38" s="56"/>
      <c r="F38" s="54"/>
      <c r="G38" s="54"/>
      <c r="H38" s="54"/>
      <c r="I38" s="55">
        <v>0</v>
      </c>
    </row>
    <row r="39" spans="2:9" hidden="1">
      <c r="B39" s="44" t="s">
        <v>105</v>
      </c>
      <c r="D39" s="55">
        <v>0</v>
      </c>
      <c r="E39" s="56"/>
      <c r="F39" s="54"/>
      <c r="G39" s="54"/>
      <c r="H39" s="54"/>
      <c r="I39" s="55">
        <v>0</v>
      </c>
    </row>
    <row r="40" spans="2:9" hidden="1">
      <c r="B40" s="44" t="s">
        <v>106</v>
      </c>
      <c r="D40" s="55">
        <v>0</v>
      </c>
      <c r="E40" s="56"/>
      <c r="F40" s="54"/>
      <c r="G40" s="54"/>
      <c r="H40" s="54"/>
      <c r="I40" s="55">
        <v>0</v>
      </c>
    </row>
    <row r="41" spans="2:9" hidden="1">
      <c r="B41" s="44" t="s">
        <v>107</v>
      </c>
      <c r="D41" s="55">
        <v>0</v>
      </c>
      <c r="E41" s="56"/>
      <c r="F41" s="54"/>
      <c r="G41" s="54"/>
      <c r="H41" s="54"/>
      <c r="I41" s="55">
        <v>0</v>
      </c>
    </row>
    <row r="42" spans="2:9">
      <c r="B42" s="44" t="s">
        <v>108</v>
      </c>
      <c r="D42" s="55">
        <v>935376.45337355218</v>
      </c>
      <c r="E42" s="56"/>
      <c r="F42" s="54"/>
      <c r="G42" s="54"/>
      <c r="H42" s="54"/>
      <c r="I42" s="55">
        <v>935376.45337355218</v>
      </c>
    </row>
    <row r="43" spans="2:9">
      <c r="B43" s="44" t="s">
        <v>109</v>
      </c>
      <c r="D43" s="55">
        <v>710759.00847435871</v>
      </c>
      <c r="E43" s="56"/>
      <c r="F43" s="54"/>
      <c r="G43" s="54"/>
      <c r="H43" s="54"/>
      <c r="I43" s="55">
        <v>710759.00847435871</v>
      </c>
    </row>
    <row r="44" spans="2:9">
      <c r="B44" s="44" t="s">
        <v>110</v>
      </c>
      <c r="D44" s="55">
        <v>1010374.1443125</v>
      </c>
      <c r="E44" s="56"/>
      <c r="F44" s="54"/>
      <c r="G44" s="54"/>
      <c r="H44" s="54"/>
      <c r="I44" s="55">
        <v>1010374.1443125</v>
      </c>
    </row>
    <row r="45" spans="2:9" hidden="1">
      <c r="B45" s="44" t="s">
        <v>111</v>
      </c>
      <c r="D45" s="55">
        <v>0</v>
      </c>
      <c r="E45" s="56"/>
      <c r="F45" s="54"/>
      <c r="G45" s="54"/>
      <c r="H45" s="54"/>
      <c r="I45" s="55">
        <v>0</v>
      </c>
    </row>
    <row r="46" spans="2:9">
      <c r="B46" s="44" t="s">
        <v>112</v>
      </c>
      <c r="D46" s="55">
        <v>304399.78610669397</v>
      </c>
      <c r="E46" s="56"/>
      <c r="F46" s="54"/>
      <c r="G46" s="54"/>
      <c r="H46" s="54"/>
      <c r="I46" s="55">
        <v>304399.78610669397</v>
      </c>
    </row>
    <row r="47" spans="2:9" hidden="1">
      <c r="B47" s="44" t="s">
        <v>113</v>
      </c>
      <c r="D47" s="55">
        <v>0</v>
      </c>
      <c r="E47" s="56"/>
      <c r="F47" s="54"/>
      <c r="G47" s="54"/>
      <c r="H47" s="54"/>
      <c r="I47" s="55">
        <v>0</v>
      </c>
    </row>
    <row r="48" spans="2:9" hidden="1">
      <c r="B48" s="44" t="s">
        <v>114</v>
      </c>
      <c r="D48" s="55">
        <v>0</v>
      </c>
      <c r="E48" s="56"/>
      <c r="F48" s="54"/>
      <c r="G48" s="54"/>
      <c r="H48" s="54"/>
      <c r="I48" s="55">
        <v>0</v>
      </c>
    </row>
    <row r="49" spans="2:9" hidden="1">
      <c r="B49" s="44" t="s">
        <v>115</v>
      </c>
      <c r="D49" s="55">
        <v>0</v>
      </c>
      <c r="E49" s="56"/>
      <c r="F49" s="54"/>
      <c r="G49" s="54"/>
      <c r="H49" s="54"/>
      <c r="I49" s="55">
        <v>0</v>
      </c>
    </row>
    <row r="50" spans="2:9" hidden="1">
      <c r="B50" s="44" t="s">
        <v>116</v>
      </c>
      <c r="D50" s="55">
        <v>0</v>
      </c>
      <c r="E50" s="56"/>
      <c r="F50" s="54"/>
      <c r="G50" s="54"/>
      <c r="H50" s="54"/>
      <c r="I50" s="55">
        <v>0</v>
      </c>
    </row>
    <row r="51" spans="2:9" hidden="1">
      <c r="B51" s="44" t="s">
        <v>117</v>
      </c>
      <c r="D51" s="55">
        <v>0</v>
      </c>
      <c r="E51" s="56"/>
      <c r="F51" s="54"/>
      <c r="G51" s="54"/>
      <c r="H51" s="54"/>
      <c r="I51" s="55">
        <v>0</v>
      </c>
    </row>
    <row r="52" spans="2:9" hidden="1">
      <c r="B52" s="44" t="s">
        <v>118</v>
      </c>
      <c r="D52" s="55">
        <v>0</v>
      </c>
      <c r="E52" s="56"/>
      <c r="F52" s="54"/>
      <c r="G52" s="54"/>
      <c r="H52" s="54"/>
      <c r="I52" s="55">
        <v>0</v>
      </c>
    </row>
    <row r="53" spans="2:9" hidden="1">
      <c r="B53" s="44" t="s">
        <v>119</v>
      </c>
      <c r="D53" s="55">
        <v>0</v>
      </c>
      <c r="E53" s="56"/>
      <c r="F53" s="54"/>
      <c r="G53" s="54"/>
      <c r="H53" s="54"/>
      <c r="I53" s="55">
        <v>0</v>
      </c>
    </row>
    <row r="54" spans="2:9" hidden="1">
      <c r="B54" s="44" t="s">
        <v>120</v>
      </c>
      <c r="D54" s="55">
        <v>0</v>
      </c>
      <c r="E54" s="56"/>
      <c r="F54" s="54"/>
      <c r="G54" s="54"/>
      <c r="H54" s="54"/>
      <c r="I54" s="55">
        <v>0</v>
      </c>
    </row>
    <row r="55" spans="2:9">
      <c r="B55" s="44" t="s">
        <v>121</v>
      </c>
      <c r="D55" s="55">
        <v>559235.37277661182</v>
      </c>
      <c r="E55" s="56"/>
      <c r="F55" s="54"/>
      <c r="G55" s="54"/>
      <c r="H55" s="54"/>
      <c r="I55" s="55">
        <v>559235.37277661182</v>
      </c>
    </row>
    <row r="56" spans="2:9" hidden="1">
      <c r="B56" s="44" t="s">
        <v>122</v>
      </c>
      <c r="D56" s="55">
        <v>0</v>
      </c>
      <c r="E56" s="56"/>
      <c r="F56" s="54"/>
      <c r="G56" s="54"/>
      <c r="H56" s="54"/>
      <c r="I56" s="55">
        <v>0</v>
      </c>
    </row>
    <row r="57" spans="2:9" hidden="1">
      <c r="B57" s="44" t="s">
        <v>123</v>
      </c>
      <c r="D57" s="55">
        <v>0</v>
      </c>
      <c r="E57" s="56"/>
      <c r="F57" s="54"/>
      <c r="G57" s="54"/>
      <c r="H57" s="54"/>
      <c r="I57" s="55">
        <v>0</v>
      </c>
    </row>
    <row r="58" spans="2:9">
      <c r="B58" s="44" t="s">
        <v>124</v>
      </c>
      <c r="D58" s="55">
        <v>261079.09506740069</v>
      </c>
      <c r="E58" s="56"/>
      <c r="F58" s="54"/>
      <c r="G58" s="54"/>
      <c r="H58" s="54"/>
      <c r="I58" s="55">
        <v>261079.09506740069</v>
      </c>
    </row>
    <row r="59" spans="2:9">
      <c r="B59" s="44" t="s">
        <v>125</v>
      </c>
      <c r="D59" s="55">
        <v>231914.14978326281</v>
      </c>
      <c r="E59" s="56"/>
      <c r="F59" s="54"/>
      <c r="G59" s="54"/>
      <c r="H59" s="54"/>
      <c r="I59" s="55">
        <v>231914.14978326281</v>
      </c>
    </row>
    <row r="60" spans="2:9">
      <c r="B60" s="44" t="s">
        <v>126</v>
      </c>
      <c r="D60" s="55">
        <v>551565.66361889802</v>
      </c>
      <c r="E60" s="56"/>
      <c r="F60" s="54"/>
      <c r="G60" s="54"/>
      <c r="H60" s="54"/>
      <c r="I60" s="55">
        <v>551565.66361889802</v>
      </c>
    </row>
    <row r="61" spans="2:9">
      <c r="B61" s="44" t="s">
        <v>127</v>
      </c>
      <c r="D61" s="55">
        <v>568872.5057754264</v>
      </c>
      <c r="E61" s="56"/>
      <c r="F61" s="54"/>
      <c r="G61" s="54"/>
      <c r="H61" s="54"/>
      <c r="I61" s="55">
        <v>568872.5057754264</v>
      </c>
    </row>
    <row r="62" spans="2:9" hidden="1">
      <c r="B62" s="44" t="s">
        <v>128</v>
      </c>
      <c r="D62" s="55">
        <v>0</v>
      </c>
      <c r="E62" s="56"/>
      <c r="F62" s="54"/>
      <c r="G62" s="54"/>
      <c r="H62" s="54"/>
      <c r="I62" s="55">
        <v>0</v>
      </c>
    </row>
    <row r="63" spans="2:9">
      <c r="B63" s="44" t="s">
        <v>129</v>
      </c>
      <c r="D63" s="55">
        <v>1643632.7610410519</v>
      </c>
      <c r="E63" s="56"/>
      <c r="F63" s="54"/>
      <c r="G63" s="54"/>
      <c r="H63" s="54"/>
      <c r="I63" s="55">
        <v>1643632.7610410519</v>
      </c>
    </row>
    <row r="64" spans="2:9" hidden="1">
      <c r="B64" s="44" t="s">
        <v>130</v>
      </c>
      <c r="D64" s="55">
        <v>0</v>
      </c>
      <c r="E64" s="56"/>
      <c r="F64" s="54"/>
      <c r="G64" s="54"/>
      <c r="H64" s="54"/>
      <c r="I64" s="55">
        <v>0</v>
      </c>
    </row>
    <row r="65" spans="2:9">
      <c r="B65" s="44" t="s">
        <v>131</v>
      </c>
      <c r="D65" s="55">
        <v>12495.876771833455</v>
      </c>
      <c r="E65" s="56"/>
      <c r="F65" s="54"/>
      <c r="G65" s="54"/>
      <c r="H65" s="54"/>
      <c r="I65" s="55">
        <v>0</v>
      </c>
    </row>
    <row r="66" spans="2:9">
      <c r="B66" s="44" t="s">
        <v>132</v>
      </c>
      <c r="D66" s="55">
        <v>154508.83956935187</v>
      </c>
      <c r="E66" s="56"/>
      <c r="F66" s="54"/>
      <c r="G66" s="54"/>
      <c r="H66" s="54"/>
      <c r="I66" s="55">
        <v>154508.83956935187</v>
      </c>
    </row>
    <row r="67" spans="2:9" hidden="1">
      <c r="B67" s="44" t="s">
        <v>133</v>
      </c>
      <c r="D67" s="55">
        <v>0</v>
      </c>
      <c r="E67" s="56"/>
      <c r="F67" s="54"/>
      <c r="G67" s="54"/>
      <c r="H67" s="54"/>
      <c r="I67" s="55">
        <v>0</v>
      </c>
    </row>
    <row r="68" spans="2:9">
      <c r="B68" s="44" t="s">
        <v>134</v>
      </c>
      <c r="D68" s="55">
        <v>469334.94503833045</v>
      </c>
      <c r="E68" s="56"/>
      <c r="F68" s="54"/>
      <c r="G68" s="54"/>
      <c r="H68" s="54"/>
      <c r="I68" s="55">
        <v>469334.94503833045</v>
      </c>
    </row>
    <row r="69" spans="2:9" hidden="1">
      <c r="B69" s="44" t="s">
        <v>135</v>
      </c>
      <c r="D69" s="55">
        <v>0</v>
      </c>
      <c r="E69" s="56"/>
      <c r="F69" s="54"/>
      <c r="G69" s="54"/>
      <c r="H69" s="54"/>
      <c r="I69" s="55">
        <v>0</v>
      </c>
    </row>
    <row r="70" spans="2:9" hidden="1">
      <c r="B70" s="44" t="s">
        <v>136</v>
      </c>
      <c r="D70" s="55">
        <v>0</v>
      </c>
      <c r="E70" s="56"/>
      <c r="F70" s="54"/>
      <c r="G70" s="54"/>
      <c r="H70" s="54"/>
      <c r="I70" s="55">
        <v>0</v>
      </c>
    </row>
    <row r="71" spans="2:9">
      <c r="B71" s="44" t="s">
        <v>137</v>
      </c>
      <c r="D71" s="55">
        <v>1655175.2805681247</v>
      </c>
      <c r="E71" s="56"/>
      <c r="F71" s="54"/>
      <c r="G71" s="54"/>
      <c r="H71" s="54"/>
      <c r="I71" s="55">
        <v>1655175.2805681247</v>
      </c>
    </row>
    <row r="72" spans="2:9">
      <c r="B72" s="44" t="s">
        <v>138</v>
      </c>
      <c r="D72" s="55">
        <v>3017431.7004023199</v>
      </c>
      <c r="E72" s="56"/>
      <c r="F72" s="54"/>
      <c r="G72" s="54"/>
      <c r="H72" s="54"/>
      <c r="I72" s="55">
        <v>3017431.7004023199</v>
      </c>
    </row>
    <row r="73" spans="2:9">
      <c r="B73" s="44" t="s">
        <v>139</v>
      </c>
      <c r="D73" s="55">
        <v>858288.93920434231</v>
      </c>
      <c r="E73" s="56"/>
      <c r="F73" s="54"/>
      <c r="G73" s="54"/>
      <c r="H73" s="54"/>
      <c r="I73" s="55">
        <v>858288.93920434231</v>
      </c>
    </row>
    <row r="74" spans="2:9">
      <c r="B74" s="44" t="s">
        <v>140</v>
      </c>
      <c r="D74" s="55">
        <v>26911.970501793017</v>
      </c>
      <c r="E74" s="56"/>
      <c r="F74" s="54"/>
      <c r="G74" s="54"/>
      <c r="H74" s="54"/>
      <c r="I74" s="55">
        <v>26911.970501793017</v>
      </c>
    </row>
    <row r="75" spans="2:9" hidden="1">
      <c r="B75" s="44" t="s">
        <v>141</v>
      </c>
      <c r="D75" s="55">
        <v>0</v>
      </c>
      <c r="E75" s="56"/>
      <c r="F75" s="54"/>
      <c r="G75" s="54"/>
      <c r="H75" s="54"/>
      <c r="I75" s="55">
        <v>0</v>
      </c>
    </row>
    <row r="76" spans="2:9" hidden="1">
      <c r="B76" s="44" t="s">
        <v>142</v>
      </c>
      <c r="D76" s="55">
        <v>0</v>
      </c>
      <c r="E76" s="56"/>
      <c r="F76" s="54"/>
      <c r="G76" s="54"/>
      <c r="H76" s="54"/>
      <c r="I76" s="55">
        <v>0</v>
      </c>
    </row>
    <row r="77" spans="2:9" hidden="1">
      <c r="B77" s="44" t="s">
        <v>143</v>
      </c>
      <c r="D77" s="55">
        <v>0</v>
      </c>
      <c r="E77" s="56"/>
      <c r="F77" s="54"/>
      <c r="G77" s="54"/>
      <c r="H77" s="54"/>
      <c r="I77" s="55">
        <v>0</v>
      </c>
    </row>
    <row r="78" spans="2:9">
      <c r="B78" s="44" t="s">
        <v>144</v>
      </c>
      <c r="D78" s="55">
        <v>431508.66102330119</v>
      </c>
      <c r="E78" s="56"/>
      <c r="F78" s="54"/>
      <c r="G78" s="54"/>
      <c r="H78" s="54"/>
      <c r="I78" s="55">
        <v>431508.66102330119</v>
      </c>
    </row>
    <row r="79" spans="2:9">
      <c r="B79" s="44" t="s">
        <v>145</v>
      </c>
      <c r="D79" s="55">
        <v>802252.42525488464</v>
      </c>
      <c r="E79" s="56"/>
      <c r="F79" s="54"/>
      <c r="G79" s="54"/>
      <c r="H79" s="54"/>
      <c r="I79" s="55">
        <v>802252.42525488464</v>
      </c>
    </row>
    <row r="80" spans="2:9" hidden="1">
      <c r="B80" s="44" t="s">
        <v>146</v>
      </c>
      <c r="D80" s="55">
        <v>0</v>
      </c>
      <c r="E80" s="56"/>
      <c r="F80" s="54"/>
      <c r="G80" s="54"/>
      <c r="H80" s="54"/>
      <c r="I80" s="55">
        <v>0</v>
      </c>
    </row>
    <row r="81" spans="1:9">
      <c r="B81" s="44" t="s">
        <v>147</v>
      </c>
      <c r="D81" s="55">
        <v>1275322.9392700354</v>
      </c>
      <c r="E81" s="56"/>
      <c r="F81" s="54"/>
      <c r="G81" s="54"/>
      <c r="H81" s="54"/>
      <c r="I81" s="55">
        <v>1275322.9392700354</v>
      </c>
    </row>
    <row r="82" spans="1:9">
      <c r="B82" s="44" t="s">
        <v>148</v>
      </c>
      <c r="D82" s="55">
        <v>639410.65589928778</v>
      </c>
      <c r="E82" s="56"/>
      <c r="F82" s="54"/>
      <c r="G82" s="54"/>
      <c r="H82" s="54"/>
      <c r="I82" s="55">
        <v>639410.65589928778</v>
      </c>
    </row>
    <row r="83" spans="1:9" hidden="1">
      <c r="D83" s="55"/>
      <c r="E83" s="56"/>
      <c r="F83" s="54"/>
      <c r="G83" s="54"/>
      <c r="H83" s="54"/>
      <c r="I83" s="55">
        <v>0</v>
      </c>
    </row>
    <row r="84" spans="1:9" hidden="1">
      <c r="C84" s="44" t="s">
        <v>149</v>
      </c>
      <c r="D84" s="55">
        <v>0</v>
      </c>
      <c r="E84" s="56"/>
      <c r="F84" s="54"/>
      <c r="G84" s="54"/>
      <c r="H84" s="54"/>
      <c r="I84" s="55">
        <v>0</v>
      </c>
    </row>
    <row r="85" spans="1:9" hidden="1">
      <c r="C85" s="44" t="s">
        <v>150</v>
      </c>
      <c r="D85" s="55">
        <v>0</v>
      </c>
      <c r="E85" s="56"/>
      <c r="F85" s="54"/>
      <c r="G85" s="54"/>
      <c r="H85" s="54"/>
      <c r="I85" s="55">
        <v>0</v>
      </c>
    </row>
    <row r="86" spans="1:9" hidden="1">
      <c r="C86" s="44" t="s">
        <v>151</v>
      </c>
      <c r="D86" s="55">
        <v>0</v>
      </c>
      <c r="E86" s="56"/>
      <c r="F86" s="54"/>
      <c r="G86" s="54"/>
      <c r="H86" s="54"/>
      <c r="I86" s="55">
        <v>0</v>
      </c>
    </row>
    <row r="87" spans="1:9">
      <c r="D87" s="55"/>
      <c r="E87" s="56"/>
      <c r="F87" s="54"/>
      <c r="G87" s="54"/>
      <c r="H87" s="54"/>
      <c r="I87" s="55"/>
    </row>
    <row r="88" spans="1:9">
      <c r="C88" s="44" t="s">
        <v>152</v>
      </c>
      <c r="D88" s="55">
        <v>71913351.377076462</v>
      </c>
      <c r="E88" s="56"/>
      <c r="F88" s="54"/>
      <c r="G88" s="54">
        <v>0</v>
      </c>
      <c r="H88" s="54"/>
      <c r="I88" s="55">
        <v>71913351.377076462</v>
      </c>
    </row>
    <row r="89" spans="1:9">
      <c r="B89" s="61" t="s">
        <v>95</v>
      </c>
      <c r="C89" s="58"/>
      <c r="D89" s="49" t="s">
        <v>85</v>
      </c>
      <c r="E89" s="58" t="s">
        <v>86</v>
      </c>
      <c r="F89" s="49" t="s">
        <v>85</v>
      </c>
      <c r="G89" s="49" t="s">
        <v>85</v>
      </c>
      <c r="H89" s="49" t="s">
        <v>85</v>
      </c>
      <c r="I89" s="49" t="s">
        <v>85</v>
      </c>
    </row>
    <row r="90" spans="1:9">
      <c r="B90" s="44" t="s">
        <v>153</v>
      </c>
      <c r="D90" s="55">
        <f>SUM(D38:D89)</f>
        <v>88033202.550909832</v>
      </c>
      <c r="E90" s="56"/>
      <c r="F90" s="55">
        <f>SUM(F38:F89)</f>
        <v>0</v>
      </c>
      <c r="G90" s="55">
        <f>SUM(G38:G89)</f>
        <v>0</v>
      </c>
      <c r="H90" s="55">
        <f>SUM(H38:H89)</f>
        <v>0</v>
      </c>
      <c r="I90" s="55">
        <f>SUM(I38:I89)</f>
        <v>88020706.674137995</v>
      </c>
    </row>
    <row r="91" spans="1:9" hidden="1">
      <c r="B91" s="44" t="s">
        <v>154</v>
      </c>
      <c r="D91" s="55">
        <v>0</v>
      </c>
      <c r="E91" s="56"/>
      <c r="F91" s="58"/>
      <c r="H91" s="55"/>
      <c r="I91" s="55">
        <v>0</v>
      </c>
    </row>
    <row r="92" spans="1:9" hidden="1">
      <c r="B92" s="44" t="s">
        <v>155</v>
      </c>
      <c r="D92" s="55">
        <v>0</v>
      </c>
      <c r="E92" s="56"/>
      <c r="F92" s="55"/>
      <c r="G92" s="55"/>
      <c r="H92" s="55">
        <v>0</v>
      </c>
      <c r="I92" s="54"/>
    </row>
    <row r="93" spans="1:9">
      <c r="D93" s="49" t="s">
        <v>85</v>
      </c>
      <c r="E93" s="58" t="s">
        <v>86</v>
      </c>
      <c r="F93" s="49" t="s">
        <v>85</v>
      </c>
      <c r="G93" s="49" t="s">
        <v>85</v>
      </c>
      <c r="H93" s="49" t="s">
        <v>85</v>
      </c>
      <c r="I93" s="49" t="s">
        <v>85</v>
      </c>
    </row>
    <row r="94" spans="1:9">
      <c r="A94" s="44" t="s">
        <v>156</v>
      </c>
      <c r="D94" s="55">
        <f>SUM(F94:I94)</f>
        <v>106486416.77252939</v>
      </c>
      <c r="E94" s="56"/>
      <c r="F94" s="55">
        <f>F90+F91+F92+F36+F27</f>
        <v>5467852.2252036743</v>
      </c>
      <c r="G94" s="55">
        <f>G90+G91+G92+G36+G27</f>
        <v>12766521.378026616</v>
      </c>
      <c r="H94" s="55">
        <f>H90+H91+H92+H36+H27</f>
        <v>0</v>
      </c>
      <c r="I94" s="55">
        <f>I90+I91+I92+I36+I27</f>
        <v>88252043.169299096</v>
      </c>
    </row>
    <row r="95" spans="1:9">
      <c r="D95" s="56"/>
      <c r="E95" s="56"/>
      <c r="F95" s="56"/>
      <c r="G95" s="56"/>
      <c r="H95" s="56"/>
      <c r="I95" s="56"/>
    </row>
    <row r="96" spans="1:9">
      <c r="D96" s="56"/>
      <c r="E96" s="56"/>
      <c r="F96" s="56"/>
      <c r="G96" s="56"/>
      <c r="H96" s="56"/>
      <c r="I96" s="56"/>
    </row>
    <row r="97" spans="1:9">
      <c r="A97" s="44" t="s">
        <v>157</v>
      </c>
      <c r="F97" s="54"/>
      <c r="G97" s="54"/>
      <c r="H97" s="54"/>
      <c r="I97" s="54"/>
    </row>
    <row r="98" spans="1:9">
      <c r="F98" s="54"/>
      <c r="G98" s="54"/>
      <c r="H98" s="54"/>
      <c r="I98" s="54"/>
    </row>
    <row r="99" spans="1:9">
      <c r="B99" s="44" t="s">
        <v>158</v>
      </c>
      <c r="D99" s="55">
        <v>13115790.619521296</v>
      </c>
      <c r="E99" s="56"/>
      <c r="F99" s="55">
        <v>13115790.619521296</v>
      </c>
      <c r="G99" s="54"/>
      <c r="H99" s="54"/>
      <c r="I99" s="54"/>
    </row>
    <row r="100" spans="1:9">
      <c r="D100" s="49" t="s">
        <v>85</v>
      </c>
      <c r="E100" s="58" t="s">
        <v>86</v>
      </c>
      <c r="F100" s="49" t="s">
        <v>85</v>
      </c>
      <c r="G100" s="49" t="s">
        <v>85</v>
      </c>
      <c r="H100" s="49" t="s">
        <v>85</v>
      </c>
      <c r="I100" s="49" t="s">
        <v>85</v>
      </c>
    </row>
    <row r="101" spans="1:9">
      <c r="A101" s="44" t="s">
        <v>159</v>
      </c>
      <c r="D101" s="55">
        <f>SUM(D99:D100)</f>
        <v>13115790.619521296</v>
      </c>
      <c r="E101" s="56"/>
      <c r="F101" s="55">
        <f>SUM(F99:F100)</f>
        <v>13115790.619521296</v>
      </c>
      <c r="G101" s="55">
        <f>SUM(G99:G100)</f>
        <v>0</v>
      </c>
      <c r="H101" s="55">
        <f>SUM(H99:H100)</f>
        <v>0</v>
      </c>
      <c r="I101" s="55">
        <f>SUM(I99:I100)</f>
        <v>0</v>
      </c>
    </row>
    <row r="103" spans="1:9">
      <c r="A103" s="44" t="s">
        <v>160</v>
      </c>
    </row>
    <row r="104" spans="1:9">
      <c r="B104" s="56" t="s">
        <v>161</v>
      </c>
      <c r="D104" s="55">
        <v>2266434.4502722234</v>
      </c>
      <c r="E104" s="56"/>
      <c r="H104" s="55">
        <v>2266434.4502722234</v>
      </c>
      <c r="I104" s="57"/>
    </row>
    <row r="105" spans="1:9" hidden="1">
      <c r="B105" s="56" t="s">
        <v>162</v>
      </c>
      <c r="D105" s="55">
        <v>0</v>
      </c>
      <c r="E105" s="56"/>
      <c r="H105" s="55">
        <v>0</v>
      </c>
      <c r="I105" s="57"/>
    </row>
    <row r="106" spans="1:9">
      <c r="B106" s="56" t="s">
        <v>163</v>
      </c>
      <c r="D106" s="55">
        <v>25154747.968987759</v>
      </c>
      <c r="E106" s="56"/>
      <c r="H106" s="55">
        <v>25154747.968987759</v>
      </c>
      <c r="I106" s="57"/>
    </row>
    <row r="107" spans="1:9" hidden="1">
      <c r="B107" s="56" t="s">
        <v>164</v>
      </c>
      <c r="D107" s="55">
        <v>0</v>
      </c>
      <c r="E107" s="56"/>
      <c r="H107" s="55">
        <v>0</v>
      </c>
      <c r="I107" s="57"/>
    </row>
    <row r="108" spans="1:9" hidden="1">
      <c r="B108" s="56" t="s">
        <v>165</v>
      </c>
      <c r="D108" s="55">
        <v>0</v>
      </c>
      <c r="E108" s="56"/>
      <c r="H108" s="55">
        <v>0</v>
      </c>
      <c r="I108" s="57"/>
    </row>
    <row r="109" spans="1:9" hidden="1">
      <c r="B109" s="56" t="s">
        <v>166</v>
      </c>
      <c r="D109" s="55">
        <v>0</v>
      </c>
      <c r="E109" s="56"/>
      <c r="H109" s="55">
        <v>0</v>
      </c>
      <c r="I109" s="57"/>
    </row>
    <row r="110" spans="1:9" hidden="1">
      <c r="B110" s="56" t="s">
        <v>167</v>
      </c>
      <c r="D110" s="55">
        <v>0</v>
      </c>
      <c r="E110" s="56"/>
      <c r="H110" s="55">
        <v>0</v>
      </c>
      <c r="I110" s="57"/>
    </row>
    <row r="111" spans="1:9" hidden="1">
      <c r="B111" s="56" t="s">
        <v>168</v>
      </c>
      <c r="D111" s="55">
        <v>0</v>
      </c>
      <c r="E111" s="56"/>
      <c r="F111" s="58"/>
      <c r="H111" s="55">
        <v>0</v>
      </c>
      <c r="I111" s="57"/>
    </row>
    <row r="112" spans="1:9">
      <c r="B112" s="56" t="s">
        <v>169</v>
      </c>
      <c r="D112" s="55">
        <v>8071272.4943751115</v>
      </c>
      <c r="E112" s="56"/>
      <c r="F112" s="58"/>
      <c r="H112" s="55">
        <v>8071272.4943751115</v>
      </c>
      <c r="I112" s="57"/>
    </row>
    <row r="113" spans="1:9" hidden="1">
      <c r="B113" s="56" t="s">
        <v>170</v>
      </c>
      <c r="D113" s="55">
        <v>0</v>
      </c>
      <c r="E113" s="56"/>
      <c r="F113" s="58"/>
      <c r="H113" s="55">
        <v>0</v>
      </c>
      <c r="I113" s="57"/>
    </row>
    <row r="114" spans="1:9" hidden="1">
      <c r="B114" s="56" t="s">
        <v>171</v>
      </c>
      <c r="D114" s="55">
        <v>0</v>
      </c>
      <c r="E114" s="56"/>
      <c r="F114" s="58"/>
      <c r="H114" s="55">
        <v>0</v>
      </c>
      <c r="I114" s="57"/>
    </row>
    <row r="115" spans="1:9">
      <c r="B115" s="56" t="s">
        <v>172</v>
      </c>
      <c r="D115" s="55">
        <v>22293363.346078649</v>
      </c>
      <c r="E115" s="56"/>
      <c r="F115" s="58"/>
      <c r="H115" s="55">
        <v>22293363.346078649</v>
      </c>
      <c r="I115" s="57"/>
    </row>
    <row r="116" spans="1:9">
      <c r="B116" s="56" t="s">
        <v>173</v>
      </c>
      <c r="D116" s="55">
        <v>23366402.259512842</v>
      </c>
      <c r="E116" s="56"/>
      <c r="F116" s="58"/>
      <c r="H116" s="55">
        <v>23366402.259512842</v>
      </c>
      <c r="I116" s="57"/>
    </row>
    <row r="117" spans="1:9" hidden="1">
      <c r="B117" s="56" t="s">
        <v>174</v>
      </c>
      <c r="D117" s="55">
        <v>0</v>
      </c>
      <c r="E117" s="56"/>
      <c r="F117" s="58"/>
      <c r="H117" s="55">
        <v>0</v>
      </c>
      <c r="I117" s="57"/>
    </row>
    <row r="118" spans="1:9" hidden="1">
      <c r="B118" s="56" t="s">
        <v>175</v>
      </c>
      <c r="D118" s="55">
        <v>0</v>
      </c>
      <c r="E118" s="56"/>
      <c r="F118" s="58"/>
      <c r="H118" s="55">
        <v>0</v>
      </c>
      <c r="I118" s="57"/>
    </row>
    <row r="119" spans="1:9" hidden="1">
      <c r="B119" s="56" t="s">
        <v>176</v>
      </c>
      <c r="D119" s="55">
        <v>0</v>
      </c>
      <c r="E119" s="56"/>
      <c r="F119" s="58"/>
      <c r="H119" s="55">
        <v>0</v>
      </c>
      <c r="I119" s="57"/>
    </row>
    <row r="120" spans="1:9" hidden="1">
      <c r="B120" s="56" t="s">
        <v>177</v>
      </c>
      <c r="D120" s="55">
        <v>0</v>
      </c>
      <c r="E120" s="56"/>
      <c r="F120" s="58"/>
      <c r="H120" s="55">
        <v>0</v>
      </c>
      <c r="I120" s="57"/>
    </row>
    <row r="121" spans="1:9">
      <c r="B121" s="56" t="s">
        <v>178</v>
      </c>
      <c r="D121" s="55">
        <v>6799866.6930788551</v>
      </c>
      <c r="E121" s="56"/>
      <c r="F121" s="58"/>
      <c r="H121" s="55">
        <v>6799866.6930788551</v>
      </c>
      <c r="I121" s="57"/>
    </row>
    <row r="122" spans="1:9">
      <c r="D122" s="49" t="s">
        <v>85</v>
      </c>
      <c r="E122" s="58" t="s">
        <v>86</v>
      </c>
      <c r="F122" s="49" t="s">
        <v>85</v>
      </c>
      <c r="G122" s="49" t="s">
        <v>85</v>
      </c>
      <c r="H122" s="49" t="s">
        <v>85</v>
      </c>
      <c r="I122" s="49" t="s">
        <v>85</v>
      </c>
    </row>
    <row r="123" spans="1:9">
      <c r="A123" s="44" t="s">
        <v>179</v>
      </c>
      <c r="D123" s="55">
        <f>SUM(D104:D121)</f>
        <v>87952087.212305441</v>
      </c>
      <c r="E123" s="56"/>
      <c r="F123" s="55">
        <f t="shared" ref="F123:I123" si="0">SUM(F104:F121)</f>
        <v>0</v>
      </c>
      <c r="G123" s="55">
        <f t="shared" si="0"/>
        <v>0</v>
      </c>
      <c r="H123" s="55">
        <f t="shared" si="0"/>
        <v>87952087.212305441</v>
      </c>
      <c r="I123" s="55">
        <f t="shared" si="0"/>
        <v>0</v>
      </c>
    </row>
    <row r="124" spans="1:9">
      <c r="D124" s="56"/>
      <c r="E124" s="56"/>
      <c r="F124" s="56"/>
      <c r="G124" s="56"/>
      <c r="H124" s="56"/>
      <c r="I124" s="56"/>
    </row>
    <row r="125" spans="1:9">
      <c r="A125" s="44" t="s">
        <v>180</v>
      </c>
      <c r="D125" s="56"/>
      <c r="E125" s="56"/>
      <c r="F125" s="56"/>
      <c r="G125" s="56"/>
      <c r="H125" s="56"/>
      <c r="I125" s="56"/>
    </row>
    <row r="126" spans="1:9">
      <c r="B126" s="56" t="s">
        <v>181</v>
      </c>
      <c r="D126" s="55">
        <v>536917.96183334966</v>
      </c>
      <c r="E126" s="56"/>
      <c r="F126" s="58"/>
      <c r="H126" s="55">
        <v>536917.96183334966</v>
      </c>
      <c r="I126" s="57"/>
    </row>
    <row r="127" spans="1:9">
      <c r="D127" s="49" t="s">
        <v>85</v>
      </c>
      <c r="E127" s="58" t="s">
        <v>86</v>
      </c>
      <c r="F127" s="49" t="s">
        <v>85</v>
      </c>
      <c r="G127" s="49" t="s">
        <v>85</v>
      </c>
      <c r="H127" s="49" t="s">
        <v>85</v>
      </c>
      <c r="I127" s="49" t="s">
        <v>85</v>
      </c>
    </row>
    <row r="128" spans="1:9">
      <c r="A128" s="44" t="s">
        <v>182</v>
      </c>
      <c r="D128" s="62">
        <f>D126</f>
        <v>536917.96183334966</v>
      </c>
      <c r="E128" s="56"/>
      <c r="F128" s="55">
        <f>SUM(F126:F126)</f>
        <v>0</v>
      </c>
      <c r="G128" s="55">
        <f>SUM(G126:G126)</f>
        <v>0</v>
      </c>
      <c r="H128" s="55">
        <f>SUM(H126:H126)</f>
        <v>536917.96183334966</v>
      </c>
      <c r="I128" s="55">
        <f>SUM(I126:I126)</f>
        <v>0</v>
      </c>
    </row>
    <row r="129" spans="1:9">
      <c r="D129" s="63" t="s">
        <v>183</v>
      </c>
      <c r="E129" s="58" t="s">
        <v>86</v>
      </c>
      <c r="F129" s="63" t="s">
        <v>183</v>
      </c>
      <c r="G129" s="63" t="s">
        <v>183</v>
      </c>
      <c r="H129" s="63" t="s">
        <v>183</v>
      </c>
      <c r="I129" s="63" t="s">
        <v>183</v>
      </c>
    </row>
    <row r="130" spans="1:9">
      <c r="A130" s="44" t="s">
        <v>184</v>
      </c>
      <c r="D130" s="55">
        <f>D123+D101+D94+D128-D16</f>
        <v>189667471.62516665</v>
      </c>
      <c r="E130" s="56"/>
      <c r="F130" s="55">
        <f t="shared" ref="F130:I130" si="1">F123+F101+F94+F128-F16</f>
        <v>18583642.844724968</v>
      </c>
      <c r="G130" s="55">
        <f t="shared" si="1"/>
        <v>12766521.378026616</v>
      </c>
      <c r="H130" s="55">
        <f t="shared" si="1"/>
        <v>88489005.174138784</v>
      </c>
      <c r="I130" s="55">
        <f t="shared" si="1"/>
        <v>69828302.228276297</v>
      </c>
    </row>
    <row r="131" spans="1:9">
      <c r="D131" s="63" t="s">
        <v>183</v>
      </c>
      <c r="E131" s="58" t="s">
        <v>86</v>
      </c>
      <c r="F131" s="63" t="s">
        <v>183</v>
      </c>
      <c r="G131" s="63" t="s">
        <v>183</v>
      </c>
      <c r="H131" s="63" t="s">
        <v>183</v>
      </c>
      <c r="I131" s="63" t="s">
        <v>183</v>
      </c>
    </row>
    <row r="132" spans="1:9">
      <c r="D132" s="64" t="s">
        <v>185</v>
      </c>
    </row>
  </sheetData>
  <mergeCells count="1">
    <mergeCell ref="A4:C4"/>
  </mergeCells>
  <printOptions horizontalCentered="1"/>
  <pageMargins left="0.75" right="0.75" top="0.75" bottom="0.5" header="0.25" footer="0.25"/>
  <pageSetup scale="58" orientation="portrait" r:id="rId1"/>
  <headerFooter alignWithMargins="0">
    <oddHeader>&amp;RPage 13.4.2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8F61B-CB1F-4707-816F-EEEAD64F9D7A}">
  <dimension ref="A1:I143"/>
  <sheetViews>
    <sheetView view="pageBreakPreview" topLeftCell="A98" zoomScale="85" zoomScaleNormal="100" zoomScaleSheetLayoutView="85" workbookViewId="0">
      <selection activeCell="A2" sqref="A2"/>
    </sheetView>
  </sheetViews>
  <sheetFormatPr defaultColWidth="9.42578125" defaultRowHeight="12.75"/>
  <cols>
    <col min="1" max="1" width="2.5703125" style="44" customWidth="1"/>
    <col min="2" max="2" width="2.28515625" style="44" customWidth="1"/>
    <col min="3" max="3" width="33.7109375" style="44" customWidth="1"/>
    <col min="4" max="4" width="15.5703125" style="44" customWidth="1"/>
    <col min="5" max="5" width="2" style="44" customWidth="1"/>
    <col min="6" max="6" width="13.5703125" style="44" customWidth="1"/>
    <col min="7" max="7" width="11.42578125" style="44" bestFit="1" customWidth="1"/>
    <col min="8" max="8" width="15.140625" style="44" customWidth="1"/>
    <col min="9" max="9" width="16.140625" style="44" bestFit="1" customWidth="1"/>
    <col min="10" max="16384" width="9.42578125" style="44"/>
  </cols>
  <sheetData>
    <row r="1" spans="1:9">
      <c r="A1" s="43" t="s">
        <v>17</v>
      </c>
      <c r="E1" s="45"/>
      <c r="F1" s="46" t="s">
        <v>69</v>
      </c>
    </row>
    <row r="2" spans="1:9">
      <c r="A2" s="47"/>
      <c r="E2" s="45"/>
      <c r="F2" s="45" t="s">
        <v>70</v>
      </c>
    </row>
    <row r="3" spans="1:9">
      <c r="A3" s="48" t="s">
        <v>71</v>
      </c>
      <c r="D3" s="49"/>
      <c r="E3" s="49"/>
      <c r="F3" s="46" t="s">
        <v>72</v>
      </c>
    </row>
    <row r="4" spans="1:9">
      <c r="A4" s="83">
        <v>46082</v>
      </c>
      <c r="B4" s="83"/>
      <c r="C4" s="83"/>
      <c r="D4" s="49"/>
      <c r="E4" s="49"/>
      <c r="F4" s="45"/>
    </row>
    <row r="5" spans="1:9">
      <c r="B5" s="48"/>
      <c r="D5" s="49" t="s">
        <v>73</v>
      </c>
      <c r="E5" s="49"/>
      <c r="F5" s="50" t="s">
        <v>74</v>
      </c>
      <c r="G5" s="50" t="s">
        <v>74</v>
      </c>
      <c r="H5" s="50"/>
      <c r="I5" s="50"/>
    </row>
    <row r="6" spans="1:9" s="49" customFormat="1">
      <c r="A6" s="44"/>
      <c r="B6" s="44"/>
      <c r="C6" s="44"/>
      <c r="D6" s="51" t="s">
        <v>186</v>
      </c>
      <c r="E6" s="52"/>
      <c r="F6" s="53" t="s">
        <v>76</v>
      </c>
      <c r="G6" s="53" t="s">
        <v>77</v>
      </c>
      <c r="H6" s="53" t="s">
        <v>78</v>
      </c>
      <c r="I6" s="53" t="s">
        <v>79</v>
      </c>
    </row>
    <row r="7" spans="1:9">
      <c r="A7" s="44" t="s">
        <v>80</v>
      </c>
      <c r="F7" s="54"/>
      <c r="G7" s="54"/>
      <c r="H7" s="54"/>
      <c r="I7" s="54"/>
    </row>
    <row r="8" spans="1:9">
      <c r="B8" s="44" t="s">
        <v>81</v>
      </c>
      <c r="D8" s="55">
        <v>0</v>
      </c>
      <c r="E8" s="56"/>
      <c r="F8" s="55">
        <v>0</v>
      </c>
    </row>
    <row r="9" spans="1:9" ht="12.75" hidden="1" customHeight="1">
      <c r="D9" s="56"/>
      <c r="E9" s="56"/>
      <c r="F9" s="57"/>
      <c r="G9" s="54"/>
      <c r="H9" s="54"/>
      <c r="I9" s="54"/>
    </row>
    <row r="10" spans="1:9">
      <c r="B10" s="44" t="s">
        <v>82</v>
      </c>
      <c r="D10" s="55">
        <v>10332940.126933573</v>
      </c>
      <c r="E10" s="56"/>
      <c r="F10" s="57"/>
      <c r="G10" s="54"/>
      <c r="H10" s="54"/>
      <c r="I10" s="55">
        <v>10332940.126933573</v>
      </c>
    </row>
    <row r="11" spans="1:9" ht="12.75" hidden="1" customHeight="1">
      <c r="D11" s="56"/>
      <c r="E11" s="56"/>
      <c r="F11" s="57"/>
      <c r="G11" s="54"/>
      <c r="H11" s="54"/>
      <c r="I11" s="54"/>
    </row>
    <row r="12" spans="1:9">
      <c r="B12" s="44" t="s">
        <v>83</v>
      </c>
      <c r="D12" s="55">
        <v>0</v>
      </c>
      <c r="E12" s="56"/>
      <c r="F12" s="55">
        <v>0</v>
      </c>
      <c r="G12" s="54"/>
      <c r="H12" s="54"/>
      <c r="I12" s="54"/>
    </row>
    <row r="13" spans="1:9" ht="12.75" hidden="1" customHeight="1">
      <c r="D13" s="56"/>
      <c r="E13" s="56"/>
      <c r="F13" s="54"/>
      <c r="G13" s="54"/>
      <c r="H13" s="54"/>
      <c r="I13" s="54"/>
    </row>
    <row r="14" spans="1:9">
      <c r="B14" s="44" t="s">
        <v>84</v>
      </c>
      <c r="D14" s="55">
        <v>0</v>
      </c>
      <c r="E14" s="56"/>
      <c r="F14" s="54"/>
      <c r="G14" s="54"/>
      <c r="H14" s="55">
        <v>0</v>
      </c>
      <c r="I14" s="54"/>
    </row>
    <row r="15" spans="1:9">
      <c r="D15" s="49" t="s">
        <v>85</v>
      </c>
      <c r="E15" s="58" t="s">
        <v>86</v>
      </c>
      <c r="F15" s="49" t="s">
        <v>85</v>
      </c>
      <c r="G15" s="49" t="s">
        <v>85</v>
      </c>
      <c r="H15" s="49" t="s">
        <v>85</v>
      </c>
      <c r="I15" s="49" t="s">
        <v>85</v>
      </c>
    </row>
    <row r="16" spans="1:9">
      <c r="A16" s="44" t="s">
        <v>87</v>
      </c>
      <c r="D16" s="55">
        <f>SUM(D8:D14)</f>
        <v>10332940.126933573</v>
      </c>
      <c r="E16" s="56"/>
      <c r="F16" s="55">
        <f>SUM(F8:F14)</f>
        <v>0</v>
      </c>
      <c r="G16" s="55">
        <f>SUM(G8:G14)</f>
        <v>0</v>
      </c>
      <c r="H16" s="55">
        <f>SUM(H8:H14)</f>
        <v>0</v>
      </c>
      <c r="I16" s="55">
        <f>SUM(I8:I14)</f>
        <v>10332940.126933573</v>
      </c>
    </row>
    <row r="17" spans="1:9">
      <c r="D17" s="56"/>
      <c r="E17" s="56"/>
      <c r="F17" s="56"/>
      <c r="G17" s="56"/>
      <c r="H17" s="56"/>
      <c r="I17" s="56"/>
    </row>
    <row r="18" spans="1:9">
      <c r="E18" s="54"/>
      <c r="F18" s="54"/>
      <c r="G18" s="54"/>
      <c r="H18" s="54"/>
      <c r="I18" s="54"/>
    </row>
    <row r="19" spans="1:9">
      <c r="A19" s="44" t="s">
        <v>88</v>
      </c>
      <c r="D19" s="56"/>
      <c r="E19" s="56"/>
      <c r="F19" s="59"/>
      <c r="G19" s="54"/>
      <c r="H19" s="54"/>
      <c r="I19" s="54"/>
    </row>
    <row r="20" spans="1:9" ht="12.75" hidden="1" customHeight="1">
      <c r="C20" s="44" t="s">
        <v>89</v>
      </c>
      <c r="D20" s="55">
        <v>0</v>
      </c>
      <c r="E20" s="56"/>
      <c r="F20" s="55">
        <v>0</v>
      </c>
      <c r="G20" s="54"/>
      <c r="H20" s="54"/>
      <c r="I20" s="54"/>
    </row>
    <row r="21" spans="1:9" ht="12.75" hidden="1" customHeight="1">
      <c r="C21" s="44" t="s">
        <v>90</v>
      </c>
      <c r="D21" s="55">
        <v>0</v>
      </c>
      <c r="E21" s="56"/>
      <c r="F21" s="55">
        <v>0</v>
      </c>
      <c r="G21" s="55">
        <v>0</v>
      </c>
      <c r="H21" s="54"/>
      <c r="I21" s="54"/>
    </row>
    <row r="22" spans="1:9">
      <c r="C22" s="44" t="s">
        <v>91</v>
      </c>
      <c r="D22" s="55">
        <v>8157570.1760654328</v>
      </c>
      <c r="E22" s="56"/>
      <c r="F22" s="55">
        <v>2447271.0528196297</v>
      </c>
      <c r="G22" s="55">
        <v>5710299.1232458027</v>
      </c>
      <c r="H22" s="54"/>
      <c r="I22" s="54"/>
    </row>
    <row r="23" spans="1:9">
      <c r="C23" s="44" t="s">
        <v>92</v>
      </c>
      <c r="D23" s="55">
        <v>0</v>
      </c>
      <c r="E23" s="56"/>
      <c r="F23" s="55">
        <v>0</v>
      </c>
      <c r="G23" s="55">
        <v>0</v>
      </c>
      <c r="H23" s="54"/>
      <c r="I23" s="54"/>
    </row>
    <row r="24" spans="1:9">
      <c r="C24" s="44" t="s">
        <v>93</v>
      </c>
      <c r="D24" s="55">
        <v>995833.75301209989</v>
      </c>
      <c r="E24" s="56"/>
      <c r="F24" s="60">
        <v>0</v>
      </c>
      <c r="G24" s="60">
        <v>0</v>
      </c>
      <c r="H24" s="54"/>
      <c r="I24" s="60">
        <v>995833.75301209989</v>
      </c>
    </row>
    <row r="25" spans="1:9" ht="12.75" hidden="1" customHeight="1">
      <c r="C25" s="44" t="s">
        <v>94</v>
      </c>
      <c r="D25" s="55">
        <v>0</v>
      </c>
      <c r="E25" s="56"/>
      <c r="F25" s="54"/>
      <c r="G25" s="55">
        <v>0</v>
      </c>
      <c r="H25" s="54"/>
      <c r="I25" s="55"/>
    </row>
    <row r="26" spans="1:9">
      <c r="B26" s="61" t="s">
        <v>95</v>
      </c>
      <c r="C26" s="58"/>
      <c r="D26" s="49" t="s">
        <v>85</v>
      </c>
      <c r="E26" s="58" t="s">
        <v>86</v>
      </c>
      <c r="F26" s="49" t="s">
        <v>85</v>
      </c>
      <c r="G26" s="49" t="s">
        <v>85</v>
      </c>
      <c r="H26" s="49" t="s">
        <v>85</v>
      </c>
      <c r="I26" s="49" t="s">
        <v>85</v>
      </c>
    </row>
    <row r="27" spans="1:9">
      <c r="B27" s="44" t="s">
        <v>96</v>
      </c>
      <c r="D27" s="55">
        <f>SUM(D20:D25)</f>
        <v>9153403.9290775321</v>
      </c>
      <c r="E27" s="56"/>
      <c r="F27" s="55">
        <f>SUM(F20:F25)</f>
        <v>2447271.0528196297</v>
      </c>
      <c r="G27" s="55">
        <f>SUM(G20:G25)</f>
        <v>5710299.1232458027</v>
      </c>
      <c r="H27" s="55">
        <f>SUM(H20:H25)</f>
        <v>0</v>
      </c>
      <c r="I27" s="55">
        <f>SUM(I20:I25)</f>
        <v>995833.75301209989</v>
      </c>
    </row>
    <row r="28" spans="1:9">
      <c r="D28" s="57"/>
      <c r="E28" s="56"/>
      <c r="F28" s="57"/>
      <c r="G28" s="57"/>
      <c r="H28" s="54"/>
      <c r="I28" s="54"/>
    </row>
    <row r="29" spans="1:9">
      <c r="C29" s="44" t="s">
        <v>97</v>
      </c>
      <c r="D29" s="55">
        <v>0</v>
      </c>
      <c r="E29" s="56"/>
      <c r="F29" s="55"/>
      <c r="G29" s="55">
        <v>0</v>
      </c>
      <c r="H29" s="54"/>
      <c r="I29" s="54"/>
    </row>
    <row r="30" spans="1:9" ht="12.75" hidden="1" customHeight="1">
      <c r="C30" s="44" t="s">
        <v>98</v>
      </c>
      <c r="D30" s="55">
        <v>0</v>
      </c>
      <c r="E30" s="56"/>
      <c r="F30" s="55"/>
      <c r="G30" s="55">
        <v>0</v>
      </c>
      <c r="H30" s="54"/>
      <c r="I30" s="54"/>
    </row>
    <row r="31" spans="1:9" ht="12.75" hidden="1" customHeight="1">
      <c r="C31" s="44" t="s">
        <v>99</v>
      </c>
      <c r="D31" s="55">
        <v>0</v>
      </c>
      <c r="E31" s="56"/>
      <c r="F31" s="60">
        <v>0</v>
      </c>
      <c r="G31" s="60">
        <v>0</v>
      </c>
      <c r="H31" s="54"/>
      <c r="I31" s="60">
        <v>0</v>
      </c>
    </row>
    <row r="32" spans="1:9" ht="12.75" hidden="1" customHeight="1">
      <c r="C32" s="44" t="s">
        <v>100</v>
      </c>
      <c r="D32" s="55">
        <v>0</v>
      </c>
      <c r="E32" s="56"/>
      <c r="F32" s="55">
        <v>0</v>
      </c>
      <c r="G32" s="55">
        <v>0</v>
      </c>
      <c r="H32" s="54"/>
      <c r="I32" s="54"/>
    </row>
    <row r="33" spans="2:9">
      <c r="C33" s="44" t="s">
        <v>101</v>
      </c>
      <c r="D33" s="55">
        <v>1169.6892804557926</v>
      </c>
      <c r="E33" s="56"/>
      <c r="F33" s="54"/>
      <c r="G33" s="55">
        <v>1169.6892804557926</v>
      </c>
      <c r="H33" s="54"/>
      <c r="I33" s="54"/>
    </row>
    <row r="34" spans="2:9" ht="12.75" hidden="1" customHeight="1">
      <c r="C34" s="44" t="s">
        <v>102</v>
      </c>
      <c r="D34" s="55">
        <v>0</v>
      </c>
      <c r="E34" s="56"/>
      <c r="F34" s="55">
        <v>0</v>
      </c>
      <c r="G34" s="55">
        <v>0</v>
      </c>
      <c r="H34" s="54"/>
      <c r="I34" s="54"/>
    </row>
    <row r="35" spans="2:9">
      <c r="B35" s="61" t="s">
        <v>95</v>
      </c>
      <c r="C35" s="58"/>
      <c r="D35" s="49" t="s">
        <v>85</v>
      </c>
      <c r="E35" s="58" t="s">
        <v>86</v>
      </c>
      <c r="F35" s="49" t="s">
        <v>85</v>
      </c>
      <c r="G35" s="49" t="s">
        <v>85</v>
      </c>
      <c r="H35" s="49" t="s">
        <v>85</v>
      </c>
      <c r="I35" s="49" t="s">
        <v>85</v>
      </c>
    </row>
    <row r="36" spans="2:9">
      <c r="B36" s="44" t="s">
        <v>103</v>
      </c>
      <c r="D36" s="55">
        <f>SUM(D29:D34)</f>
        <v>1169.6892804557926</v>
      </c>
      <c r="E36" s="56"/>
      <c r="F36" s="55">
        <f>SUM(F29:F34)</f>
        <v>0</v>
      </c>
      <c r="G36" s="55">
        <f>SUM(G29:G34)</f>
        <v>1169.6892804557926</v>
      </c>
      <c r="H36" s="55">
        <v>0</v>
      </c>
      <c r="I36" s="55">
        <v>0</v>
      </c>
    </row>
    <row r="37" spans="2:9">
      <c r="D37" s="56"/>
      <c r="E37" s="56"/>
      <c r="F37" s="54"/>
      <c r="G37" s="54"/>
      <c r="H37" s="54"/>
      <c r="I37" s="54"/>
    </row>
    <row r="38" spans="2:9" ht="12.75" hidden="1" customHeight="1">
      <c r="B38" s="44" t="s">
        <v>104</v>
      </c>
      <c r="D38" s="55">
        <v>0</v>
      </c>
      <c r="E38" s="56"/>
      <c r="F38" s="54"/>
      <c r="G38" s="54"/>
      <c r="H38" s="54"/>
      <c r="I38" s="55">
        <v>0</v>
      </c>
    </row>
    <row r="39" spans="2:9" ht="12.75" hidden="1" customHeight="1">
      <c r="B39" s="44" t="s">
        <v>105</v>
      </c>
      <c r="D39" s="55">
        <v>0</v>
      </c>
      <c r="E39" s="56"/>
      <c r="F39" s="54"/>
      <c r="G39" s="54"/>
      <c r="H39" s="54"/>
      <c r="I39" s="55">
        <v>0</v>
      </c>
    </row>
    <row r="40" spans="2:9" ht="12.75" hidden="1" customHeight="1">
      <c r="B40" s="44" t="s">
        <v>106</v>
      </c>
      <c r="D40" s="55">
        <v>0</v>
      </c>
      <c r="E40" s="56"/>
      <c r="F40" s="54"/>
      <c r="G40" s="54"/>
      <c r="H40" s="54"/>
      <c r="I40" s="55">
        <v>0</v>
      </c>
    </row>
    <row r="41" spans="2:9" ht="12.75" hidden="1" customHeight="1">
      <c r="B41" s="44" t="s">
        <v>107</v>
      </c>
      <c r="D41" s="55">
        <v>0</v>
      </c>
      <c r="E41" s="56"/>
      <c r="F41" s="54"/>
      <c r="G41" s="54"/>
      <c r="H41" s="54"/>
      <c r="I41" s="55">
        <v>0</v>
      </c>
    </row>
    <row r="42" spans="2:9">
      <c r="B42" s="44" t="s">
        <v>108</v>
      </c>
      <c r="D42" s="55">
        <v>935376.45337355218</v>
      </c>
      <c r="E42" s="56"/>
      <c r="F42" s="54"/>
      <c r="G42" s="54"/>
      <c r="H42" s="54"/>
      <c r="I42" s="55">
        <v>935376.45337355218</v>
      </c>
    </row>
    <row r="43" spans="2:9">
      <c r="B43" s="44" t="s">
        <v>109</v>
      </c>
      <c r="D43" s="55">
        <v>710759.00847435871</v>
      </c>
      <c r="E43" s="56"/>
      <c r="F43" s="54"/>
      <c r="G43" s="54"/>
      <c r="H43" s="54"/>
      <c r="I43" s="55">
        <v>710759.00847435871</v>
      </c>
    </row>
    <row r="44" spans="2:9" ht="12.75" customHeight="1">
      <c r="B44" s="44" t="s">
        <v>110</v>
      </c>
      <c r="D44" s="55">
        <v>3400293.483386735</v>
      </c>
      <c r="E44" s="56"/>
      <c r="F44" s="54"/>
      <c r="G44" s="54"/>
      <c r="H44" s="54"/>
      <c r="I44" s="55">
        <v>3400293.483386735</v>
      </c>
    </row>
    <row r="45" spans="2:9" ht="12.75" hidden="1" customHeight="1">
      <c r="B45" s="44" t="s">
        <v>111</v>
      </c>
      <c r="D45" s="55">
        <v>0</v>
      </c>
      <c r="E45" s="56"/>
      <c r="F45" s="54"/>
      <c r="G45" s="54"/>
      <c r="H45" s="54"/>
      <c r="I45" s="55">
        <v>0</v>
      </c>
    </row>
    <row r="46" spans="2:9">
      <c r="B46" s="44" t="s">
        <v>112</v>
      </c>
      <c r="D46" s="55">
        <v>361023.85510913632</v>
      </c>
      <c r="E46" s="56"/>
      <c r="F46" s="54"/>
      <c r="G46" s="54"/>
      <c r="H46" s="54"/>
      <c r="I46" s="55">
        <v>361023.85510913632</v>
      </c>
    </row>
    <row r="47" spans="2:9" ht="12.75" hidden="1" customHeight="1">
      <c r="B47" s="44" t="s">
        <v>113</v>
      </c>
      <c r="D47" s="55">
        <v>0</v>
      </c>
      <c r="E47" s="56"/>
      <c r="F47" s="54"/>
      <c r="G47" s="54"/>
      <c r="H47" s="54"/>
      <c r="I47" s="55">
        <v>0</v>
      </c>
    </row>
    <row r="48" spans="2:9" ht="12.75" hidden="1" customHeight="1">
      <c r="B48" s="44" t="s">
        <v>114</v>
      </c>
      <c r="D48" s="55">
        <v>0</v>
      </c>
      <c r="E48" s="56"/>
      <c r="F48" s="54"/>
      <c r="G48" s="54"/>
      <c r="H48" s="54"/>
      <c r="I48" s="55">
        <v>0</v>
      </c>
    </row>
    <row r="49" spans="2:9" ht="12.75" hidden="1" customHeight="1">
      <c r="B49" s="44" t="s">
        <v>115</v>
      </c>
      <c r="D49" s="55">
        <v>0</v>
      </c>
      <c r="E49" s="56"/>
      <c r="F49" s="54"/>
      <c r="G49" s="54"/>
      <c r="H49" s="54"/>
      <c r="I49" s="55">
        <v>0</v>
      </c>
    </row>
    <row r="50" spans="2:9" ht="12.75" hidden="1" customHeight="1">
      <c r="B50" s="44" t="s">
        <v>116</v>
      </c>
      <c r="D50" s="55">
        <v>0</v>
      </c>
      <c r="E50" s="56"/>
      <c r="F50" s="54"/>
      <c r="G50" s="54"/>
      <c r="H50" s="54"/>
      <c r="I50" s="55">
        <v>0</v>
      </c>
    </row>
    <row r="51" spans="2:9" ht="12.75" hidden="1" customHeight="1">
      <c r="B51" s="44" t="s">
        <v>117</v>
      </c>
      <c r="D51" s="55">
        <v>0</v>
      </c>
      <c r="E51" s="56"/>
      <c r="F51" s="54"/>
      <c r="G51" s="54"/>
      <c r="H51" s="54"/>
      <c r="I51" s="55">
        <v>0</v>
      </c>
    </row>
    <row r="52" spans="2:9" ht="12.75" hidden="1" customHeight="1">
      <c r="B52" s="44" t="s">
        <v>97</v>
      </c>
      <c r="D52" s="55">
        <v>0</v>
      </c>
      <c r="E52" s="56"/>
      <c r="F52" s="54"/>
      <c r="G52" s="54"/>
      <c r="H52" s="54"/>
      <c r="I52" s="55">
        <v>0</v>
      </c>
    </row>
    <row r="53" spans="2:9" ht="12.75" hidden="1" customHeight="1">
      <c r="B53" s="44" t="s">
        <v>118</v>
      </c>
      <c r="D53" s="55">
        <v>0</v>
      </c>
      <c r="E53" s="56"/>
      <c r="F53" s="54"/>
      <c r="G53" s="54"/>
      <c r="H53" s="54"/>
      <c r="I53" s="55">
        <v>0</v>
      </c>
    </row>
    <row r="54" spans="2:9" ht="12.75" hidden="1" customHeight="1">
      <c r="B54" s="44" t="s">
        <v>119</v>
      </c>
      <c r="D54" s="55">
        <v>0</v>
      </c>
      <c r="E54" s="56"/>
      <c r="F54" s="54"/>
      <c r="G54" s="54"/>
      <c r="H54" s="54"/>
      <c r="I54" s="55">
        <v>0</v>
      </c>
    </row>
    <row r="55" spans="2:9" ht="12.75" hidden="1" customHeight="1">
      <c r="B55" s="44" t="s">
        <v>120</v>
      </c>
      <c r="D55" s="55">
        <v>0</v>
      </c>
      <c r="E55" s="56"/>
      <c r="F55" s="54"/>
      <c r="G55" s="54"/>
      <c r="H55" s="54"/>
      <c r="I55" s="55">
        <v>0</v>
      </c>
    </row>
    <row r="56" spans="2:9" ht="12.75" customHeight="1">
      <c r="B56" s="44" t="s">
        <v>121</v>
      </c>
      <c r="D56" s="55">
        <v>556405.51633336779</v>
      </c>
      <c r="E56" s="56"/>
      <c r="F56" s="54"/>
      <c r="G56" s="54"/>
      <c r="H56" s="54"/>
      <c r="I56" s="55">
        <v>556405.51633336779</v>
      </c>
    </row>
    <row r="57" spans="2:9" hidden="1">
      <c r="B57" s="44" t="s">
        <v>122</v>
      </c>
      <c r="D57" s="55">
        <v>0</v>
      </c>
      <c r="E57" s="56"/>
      <c r="F57" s="54"/>
      <c r="G57" s="54"/>
      <c r="H57" s="54"/>
      <c r="I57" s="55">
        <v>0</v>
      </c>
    </row>
    <row r="58" spans="2:9" ht="12.75" hidden="1" customHeight="1">
      <c r="B58" s="44" t="s">
        <v>123</v>
      </c>
      <c r="D58" s="55">
        <v>0</v>
      </c>
      <c r="E58" s="56"/>
      <c r="F58" s="54"/>
      <c r="G58" s="54"/>
      <c r="H58" s="54"/>
      <c r="I58" s="55">
        <v>0</v>
      </c>
    </row>
    <row r="59" spans="2:9" ht="12.75" hidden="1" customHeight="1">
      <c r="B59" s="44" t="s">
        <v>124</v>
      </c>
      <c r="D59" s="55">
        <v>0</v>
      </c>
      <c r="E59" s="56"/>
      <c r="F59" s="54"/>
      <c r="G59" s="54"/>
      <c r="H59" s="54"/>
      <c r="I59" s="55">
        <v>0</v>
      </c>
    </row>
    <row r="60" spans="2:9">
      <c r="B60" s="44" t="s">
        <v>125</v>
      </c>
      <c r="D60" s="55">
        <v>238302.38593781024</v>
      </c>
      <c r="E60" s="56"/>
      <c r="F60" s="54"/>
      <c r="G60" s="54"/>
      <c r="H60" s="54"/>
      <c r="I60" s="55">
        <v>238302.38593781024</v>
      </c>
    </row>
    <row r="61" spans="2:9">
      <c r="B61" s="44" t="s">
        <v>126</v>
      </c>
      <c r="D61" s="55">
        <v>547411.83722532925</v>
      </c>
      <c r="E61" s="56"/>
      <c r="F61" s="54"/>
      <c r="G61" s="54"/>
      <c r="H61" s="54"/>
      <c r="I61" s="55">
        <v>547411.83722532925</v>
      </c>
    </row>
    <row r="62" spans="2:9">
      <c r="B62" s="44" t="s">
        <v>127</v>
      </c>
      <c r="D62" s="55">
        <v>651070.07999999973</v>
      </c>
      <c r="E62" s="56"/>
      <c r="F62" s="54"/>
      <c r="G62" s="54"/>
      <c r="H62" s="54"/>
      <c r="I62" s="55">
        <v>651070.07999999973</v>
      </c>
    </row>
    <row r="63" spans="2:9" hidden="1">
      <c r="B63" s="44" t="s">
        <v>128</v>
      </c>
      <c r="D63" s="55">
        <v>0</v>
      </c>
      <c r="E63" s="56"/>
      <c r="F63" s="54"/>
      <c r="G63" s="54"/>
      <c r="H63" s="54"/>
      <c r="I63" s="55">
        <v>0</v>
      </c>
    </row>
    <row r="64" spans="2:9" ht="12.75" customHeight="1">
      <c r="B64" s="44" t="s">
        <v>129</v>
      </c>
      <c r="D64" s="55">
        <v>1643632.7610410519</v>
      </c>
      <c r="E64" s="56"/>
      <c r="F64" s="54"/>
      <c r="G64" s="54"/>
      <c r="H64" s="54"/>
      <c r="I64" s="55">
        <v>1643632.7610410519</v>
      </c>
    </row>
    <row r="65" spans="2:9" hidden="1">
      <c r="B65" s="44" t="s">
        <v>130</v>
      </c>
      <c r="D65" s="55">
        <v>0</v>
      </c>
      <c r="E65" s="56"/>
      <c r="F65" s="54"/>
      <c r="G65" s="54"/>
      <c r="H65" s="54"/>
      <c r="I65" s="55">
        <v>0</v>
      </c>
    </row>
    <row r="66" spans="2:9">
      <c r="B66" s="44" t="s">
        <v>131</v>
      </c>
      <c r="D66" s="55">
        <v>18642.358116750616</v>
      </c>
      <c r="E66" s="56"/>
      <c r="F66" s="54"/>
      <c r="G66" s="54"/>
      <c r="H66" s="54"/>
      <c r="I66" s="55">
        <v>18642.358116750616</v>
      </c>
    </row>
    <row r="67" spans="2:9">
      <c r="B67" s="44" t="s">
        <v>132</v>
      </c>
      <c r="D67" s="55">
        <v>158768.61948640764</v>
      </c>
      <c r="E67" s="56"/>
      <c r="F67" s="54"/>
      <c r="G67" s="54"/>
      <c r="H67" s="54"/>
      <c r="I67" s="55">
        <v>158768.61948640764</v>
      </c>
    </row>
    <row r="68" spans="2:9" ht="12.75" hidden="1" customHeight="1">
      <c r="B68" s="44" t="s">
        <v>133</v>
      </c>
      <c r="D68" s="55">
        <v>0</v>
      </c>
      <c r="E68" s="56"/>
      <c r="F68" s="54"/>
      <c r="G68" s="54"/>
      <c r="H68" s="54"/>
      <c r="I68" s="55">
        <v>0</v>
      </c>
    </row>
    <row r="69" spans="2:9">
      <c r="B69" s="44" t="s">
        <v>134</v>
      </c>
      <c r="D69" s="55">
        <v>466962.19435877836</v>
      </c>
      <c r="E69" s="56"/>
      <c r="F69" s="54"/>
      <c r="G69" s="54"/>
      <c r="H69" s="54"/>
      <c r="I69" s="55">
        <v>466962.19435877836</v>
      </c>
    </row>
    <row r="70" spans="2:9" ht="12.75" hidden="1" customHeight="1">
      <c r="B70" s="44" t="s">
        <v>135</v>
      </c>
      <c r="D70" s="55">
        <v>0</v>
      </c>
      <c r="E70" s="56"/>
      <c r="F70" s="54"/>
      <c r="G70" s="54"/>
      <c r="H70" s="54"/>
      <c r="I70" s="55">
        <v>0</v>
      </c>
    </row>
    <row r="71" spans="2:9" ht="12.75" hidden="1" customHeight="1">
      <c r="B71" s="44" t="s">
        <v>136</v>
      </c>
      <c r="D71" s="55">
        <v>0</v>
      </c>
      <c r="E71" s="56"/>
      <c r="F71" s="54"/>
      <c r="G71" s="54"/>
      <c r="H71" s="54"/>
      <c r="I71" s="55">
        <v>0</v>
      </c>
    </row>
    <row r="72" spans="2:9">
      <c r="B72" s="44" t="s">
        <v>137</v>
      </c>
      <c r="D72" s="55">
        <v>1637702.0543291194</v>
      </c>
      <c r="E72" s="56"/>
      <c r="F72" s="54"/>
      <c r="G72" s="54"/>
      <c r="H72" s="54"/>
      <c r="I72" s="55">
        <v>1637702.0543291194</v>
      </c>
    </row>
    <row r="73" spans="2:9">
      <c r="B73" s="44" t="s">
        <v>138</v>
      </c>
      <c r="D73" s="55">
        <v>2873668.8404882806</v>
      </c>
      <c r="E73" s="56"/>
      <c r="F73" s="54"/>
      <c r="G73" s="54"/>
      <c r="H73" s="54"/>
      <c r="I73" s="55">
        <v>2873668.8404882806</v>
      </c>
    </row>
    <row r="74" spans="2:9">
      <c r="B74" s="44" t="s">
        <v>139</v>
      </c>
      <c r="D74" s="55">
        <v>742128.32005517278</v>
      </c>
      <c r="E74" s="56"/>
      <c r="F74" s="54"/>
      <c r="G74" s="54"/>
      <c r="H74" s="54"/>
      <c r="I74" s="55">
        <v>742128.32005517278</v>
      </c>
    </row>
    <row r="75" spans="2:9" hidden="1">
      <c r="B75" s="44" t="s">
        <v>187</v>
      </c>
      <c r="D75" s="55">
        <v>0</v>
      </c>
      <c r="E75" s="56"/>
      <c r="F75" s="54"/>
      <c r="G75" s="54"/>
      <c r="H75" s="54"/>
      <c r="I75" s="55">
        <v>0</v>
      </c>
    </row>
    <row r="76" spans="2:9" ht="12.75" customHeight="1">
      <c r="B76" s="44" t="s">
        <v>188</v>
      </c>
      <c r="D76" s="55">
        <v>540003.26709621225</v>
      </c>
      <c r="E76" s="56"/>
      <c r="F76" s="54"/>
      <c r="G76" s="54"/>
      <c r="H76" s="54"/>
      <c r="I76" s="55">
        <v>540003.26709621225</v>
      </c>
    </row>
    <row r="77" spans="2:9" ht="12.75" customHeight="1">
      <c r="B77" s="44" t="s">
        <v>189</v>
      </c>
      <c r="D77" s="55">
        <v>1080006.5341924485</v>
      </c>
      <c r="E77" s="56"/>
      <c r="F77" s="54"/>
      <c r="G77" s="54"/>
      <c r="H77" s="54"/>
      <c r="I77" s="55">
        <v>1080006.5341924485</v>
      </c>
    </row>
    <row r="78" spans="2:9" ht="12.75" hidden="1" customHeight="1">
      <c r="B78" s="44" t="s">
        <v>143</v>
      </c>
      <c r="D78" s="55">
        <v>0</v>
      </c>
      <c r="E78" s="56"/>
      <c r="F78" s="54"/>
      <c r="G78" s="54"/>
      <c r="H78" s="54"/>
      <c r="I78" s="55">
        <v>0</v>
      </c>
    </row>
    <row r="79" spans="2:9">
      <c r="B79" s="44" t="s">
        <v>144</v>
      </c>
      <c r="D79" s="55">
        <v>1426064.2771919074</v>
      </c>
      <c r="E79" s="56"/>
      <c r="F79" s="54"/>
      <c r="G79" s="54"/>
      <c r="H79" s="54"/>
      <c r="I79" s="55">
        <v>1426064.2771919074</v>
      </c>
    </row>
    <row r="80" spans="2:9" ht="12.75" customHeight="1">
      <c r="B80" s="44" t="s">
        <v>145</v>
      </c>
      <c r="D80" s="55">
        <v>2673697.3994004102</v>
      </c>
      <c r="E80" s="56"/>
      <c r="F80" s="54"/>
      <c r="G80" s="54"/>
      <c r="H80" s="54"/>
      <c r="I80" s="55">
        <v>2673697.3994004102</v>
      </c>
    </row>
    <row r="81" spans="2:9">
      <c r="B81" s="44" t="s">
        <v>147</v>
      </c>
      <c r="D81" s="55">
        <v>1646931.7396596791</v>
      </c>
      <c r="E81" s="56"/>
      <c r="F81" s="54"/>
      <c r="G81" s="54"/>
      <c r="H81" s="54"/>
      <c r="I81" s="55">
        <v>1646931.7396596791</v>
      </c>
    </row>
    <row r="82" spans="2:9" hidden="1">
      <c r="B82" s="44" t="s">
        <v>190</v>
      </c>
      <c r="D82" s="55">
        <v>0</v>
      </c>
      <c r="E82" s="56"/>
      <c r="F82" s="54"/>
      <c r="G82" s="54"/>
      <c r="H82" s="54"/>
      <c r="I82" s="55">
        <v>0</v>
      </c>
    </row>
    <row r="83" spans="2:9">
      <c r="B83" s="44" t="s">
        <v>148</v>
      </c>
      <c r="D83" s="55">
        <v>1312437.8800287251</v>
      </c>
      <c r="E83" s="56"/>
      <c r="F83" s="54"/>
      <c r="G83" s="54"/>
      <c r="H83" s="54"/>
      <c r="I83" s="55">
        <v>1312437.8800287251</v>
      </c>
    </row>
    <row r="84" spans="2:9" hidden="1">
      <c r="B84" s="44" t="s">
        <v>191</v>
      </c>
      <c r="D84" s="55">
        <v>0</v>
      </c>
      <c r="E84" s="56"/>
      <c r="F84" s="54"/>
      <c r="G84" s="54"/>
      <c r="H84" s="54"/>
      <c r="I84" s="55">
        <v>0</v>
      </c>
    </row>
    <row r="85" spans="2:9" hidden="1">
      <c r="B85" s="44" t="s">
        <v>192</v>
      </c>
      <c r="D85" s="55">
        <v>0</v>
      </c>
      <c r="E85" s="56"/>
      <c r="F85" s="54"/>
      <c r="G85" s="54"/>
      <c r="H85" s="54"/>
      <c r="I85" s="55">
        <v>0</v>
      </c>
    </row>
    <row r="86" spans="2:9" hidden="1">
      <c r="B86" s="44" t="s">
        <v>193</v>
      </c>
      <c r="D86" s="55">
        <v>0</v>
      </c>
      <c r="E86" s="56"/>
      <c r="F86" s="54"/>
      <c r="G86" s="54"/>
      <c r="H86" s="54"/>
      <c r="I86" s="55">
        <v>0</v>
      </c>
    </row>
    <row r="87" spans="2:9" hidden="1">
      <c r="B87" s="44" t="s">
        <v>194</v>
      </c>
      <c r="D87" s="55">
        <v>0</v>
      </c>
      <c r="E87" s="56"/>
      <c r="F87" s="54"/>
      <c r="G87" s="54"/>
      <c r="H87" s="54"/>
      <c r="I87" s="55">
        <v>0</v>
      </c>
    </row>
    <row r="88" spans="2:9" hidden="1">
      <c r="B88" s="44" t="s">
        <v>195</v>
      </c>
      <c r="D88" s="55">
        <v>0</v>
      </c>
      <c r="E88" s="56"/>
      <c r="F88" s="54"/>
      <c r="G88" s="54"/>
      <c r="H88" s="54"/>
      <c r="I88" s="55">
        <v>0</v>
      </c>
    </row>
    <row r="89" spans="2:9" hidden="1">
      <c r="B89" s="44" t="s">
        <v>196</v>
      </c>
      <c r="D89" s="55">
        <v>0</v>
      </c>
      <c r="E89" s="56"/>
      <c r="F89" s="54"/>
      <c r="G89" s="54"/>
      <c r="H89" s="54"/>
      <c r="I89" s="55">
        <v>0</v>
      </c>
    </row>
    <row r="90" spans="2:9" hidden="1">
      <c r="B90" s="44" t="s">
        <v>197</v>
      </c>
      <c r="D90" s="55">
        <v>0</v>
      </c>
      <c r="E90" s="56"/>
      <c r="F90" s="54"/>
      <c r="G90" s="54"/>
      <c r="H90" s="54"/>
      <c r="I90" s="55">
        <v>0</v>
      </c>
    </row>
    <row r="91" spans="2:9" hidden="1">
      <c r="B91" s="44" t="s">
        <v>198</v>
      </c>
      <c r="D91" s="55">
        <v>0</v>
      </c>
      <c r="E91" s="56"/>
      <c r="F91" s="54"/>
      <c r="G91" s="54"/>
      <c r="H91" s="54"/>
      <c r="I91" s="55">
        <v>0</v>
      </c>
    </row>
    <row r="92" spans="2:9" hidden="1">
      <c r="B92" s="44" t="s">
        <v>199</v>
      </c>
      <c r="D92" s="55">
        <v>0</v>
      </c>
      <c r="E92" s="56"/>
      <c r="F92" s="54"/>
      <c r="G92" s="54"/>
      <c r="H92" s="54"/>
      <c r="I92" s="55">
        <v>0</v>
      </c>
    </row>
    <row r="93" spans="2:9" hidden="1">
      <c r="B93" s="44" t="s">
        <v>200</v>
      </c>
      <c r="D93" s="55">
        <v>0</v>
      </c>
      <c r="E93" s="56"/>
      <c r="F93" s="54"/>
      <c r="G93" s="54"/>
      <c r="H93" s="54"/>
      <c r="I93" s="55">
        <v>0</v>
      </c>
    </row>
    <row r="94" spans="2:9" ht="12.75" hidden="1" customHeight="1">
      <c r="B94" s="44" t="s">
        <v>201</v>
      </c>
      <c r="D94" s="55">
        <v>0</v>
      </c>
      <c r="E94" s="56"/>
      <c r="F94" s="54"/>
      <c r="G94" s="54"/>
      <c r="H94" s="54"/>
      <c r="I94" s="55">
        <v>0</v>
      </c>
    </row>
    <row r="95" spans="2:9" ht="12.75" hidden="1" customHeight="1">
      <c r="B95" s="44" t="s">
        <v>202</v>
      </c>
      <c r="D95" s="55">
        <v>0</v>
      </c>
      <c r="E95" s="56"/>
      <c r="F95" s="54"/>
      <c r="G95" s="54"/>
      <c r="H95" s="54"/>
      <c r="I95" s="55">
        <v>0</v>
      </c>
    </row>
    <row r="96" spans="2:9" ht="12.75" hidden="1" customHeight="1">
      <c r="B96" s="44" t="s">
        <v>203</v>
      </c>
      <c r="D96" s="55">
        <v>0</v>
      </c>
      <c r="E96" s="56"/>
      <c r="F96" s="54"/>
      <c r="G96" s="54"/>
      <c r="H96" s="54"/>
      <c r="I96" s="55">
        <v>0</v>
      </c>
    </row>
    <row r="97" spans="1:9" ht="12.75" hidden="1" customHeight="1">
      <c r="B97" s="44" t="s">
        <v>204</v>
      </c>
      <c r="D97" s="55">
        <v>0</v>
      </c>
      <c r="E97" s="56"/>
      <c r="F97" s="54"/>
      <c r="G97" s="54"/>
      <c r="H97" s="54"/>
      <c r="I97" s="55">
        <v>0</v>
      </c>
    </row>
    <row r="98" spans="1:9">
      <c r="D98" s="55"/>
      <c r="E98" s="56"/>
      <c r="F98" s="54"/>
      <c r="G98" s="54"/>
      <c r="H98" s="54"/>
      <c r="I98" s="55"/>
    </row>
    <row r="99" spans="1:9">
      <c r="C99" s="44" t="s">
        <v>152</v>
      </c>
      <c r="D99" s="55">
        <v>67434257.133514971</v>
      </c>
      <c r="E99" s="56"/>
      <c r="F99" s="54"/>
      <c r="G99" s="54"/>
      <c r="H99" s="54"/>
      <c r="I99" s="55">
        <v>67434257.133514971</v>
      </c>
    </row>
    <row r="100" spans="1:9">
      <c r="B100" s="61" t="s">
        <v>95</v>
      </c>
      <c r="C100" s="58"/>
      <c r="D100" s="49" t="s">
        <v>85</v>
      </c>
      <c r="E100" s="58" t="s">
        <v>86</v>
      </c>
      <c r="F100" s="49" t="s">
        <v>85</v>
      </c>
      <c r="G100" s="49" t="s">
        <v>85</v>
      </c>
      <c r="H100" s="49" t="s">
        <v>85</v>
      </c>
      <c r="I100" s="49" t="s">
        <v>85</v>
      </c>
    </row>
    <row r="101" spans="1:9">
      <c r="B101" s="44" t="s">
        <v>153</v>
      </c>
      <c r="D101" s="55">
        <f>SUM(D38:D100)</f>
        <v>91055545.998800203</v>
      </c>
      <c r="E101" s="56"/>
      <c r="F101" s="55">
        <f>SUM(F38:F100)</f>
        <v>0</v>
      </c>
      <c r="G101" s="55">
        <f>SUM(G38:G100)</f>
        <v>0</v>
      </c>
      <c r="H101" s="55">
        <f>SUM(H38:H100)</f>
        <v>0</v>
      </c>
      <c r="I101" s="55">
        <f>SUM(I38:I100)</f>
        <v>91055545.998800203</v>
      </c>
    </row>
    <row r="102" spans="1:9" ht="12.75" hidden="1" customHeight="1">
      <c r="B102" s="44" t="s">
        <v>154</v>
      </c>
      <c r="D102" s="55">
        <v>0</v>
      </c>
      <c r="E102" s="56"/>
      <c r="F102" s="58"/>
      <c r="H102" s="55"/>
      <c r="I102" s="55">
        <v>0</v>
      </c>
    </row>
    <row r="103" spans="1:9" ht="12.75" hidden="1" customHeight="1">
      <c r="B103" s="44" t="s">
        <v>155</v>
      </c>
      <c r="D103" s="55">
        <v>0</v>
      </c>
      <c r="E103" s="56"/>
      <c r="F103" s="55"/>
      <c r="G103" s="55"/>
      <c r="H103" s="55">
        <v>0</v>
      </c>
      <c r="I103" s="54"/>
    </row>
    <row r="104" spans="1:9">
      <c r="D104" s="49" t="s">
        <v>85</v>
      </c>
      <c r="E104" s="58" t="s">
        <v>86</v>
      </c>
      <c r="F104" s="49" t="s">
        <v>85</v>
      </c>
      <c r="G104" s="49" t="s">
        <v>85</v>
      </c>
      <c r="H104" s="49" t="s">
        <v>85</v>
      </c>
      <c r="I104" s="49" t="s">
        <v>85</v>
      </c>
    </row>
    <row r="105" spans="1:9">
      <c r="A105" s="44" t="s">
        <v>156</v>
      </c>
      <c r="D105" s="55">
        <f>SUM(F105:I105)</f>
        <v>100210119.6171582</v>
      </c>
      <c r="E105" s="56"/>
      <c r="F105" s="55">
        <f>F101+F102+F103+F36+F27</f>
        <v>2447271.0528196297</v>
      </c>
      <c r="G105" s="55">
        <f>G101+G102+G103+G36+G27</f>
        <v>5711468.8125262586</v>
      </c>
      <c r="H105" s="55">
        <f>H101+H102+H103+H36+H27</f>
        <v>0</v>
      </c>
      <c r="I105" s="55">
        <f>I101+I102+I103+I36+I27</f>
        <v>92051379.751812309</v>
      </c>
    </row>
    <row r="106" spans="1:9">
      <c r="D106" s="56"/>
      <c r="E106" s="56"/>
      <c r="F106" s="56"/>
      <c r="G106" s="56"/>
      <c r="H106" s="56"/>
      <c r="I106" s="56"/>
    </row>
    <row r="107" spans="1:9">
      <c r="D107" s="56"/>
      <c r="E107" s="56"/>
      <c r="F107" s="56"/>
      <c r="G107" s="56"/>
      <c r="H107" s="56"/>
      <c r="I107" s="56"/>
    </row>
    <row r="108" spans="1:9">
      <c r="A108" s="44" t="s">
        <v>157</v>
      </c>
      <c r="F108" s="54"/>
      <c r="G108" s="54"/>
      <c r="H108" s="54"/>
      <c r="I108" s="54"/>
    </row>
    <row r="109" spans="1:9">
      <c r="F109" s="54"/>
      <c r="G109" s="54"/>
      <c r="H109" s="54"/>
      <c r="I109" s="54"/>
    </row>
    <row r="110" spans="1:9">
      <c r="B110" s="44" t="s">
        <v>158</v>
      </c>
      <c r="D110" s="55">
        <v>15122153.274574272</v>
      </c>
      <c r="E110" s="56"/>
      <c r="F110" s="55">
        <v>15122153.274574272</v>
      </c>
      <c r="G110" s="54"/>
      <c r="H110" s="54"/>
      <c r="I110" s="54"/>
    </row>
    <row r="111" spans="1:9">
      <c r="D111" s="49" t="s">
        <v>85</v>
      </c>
      <c r="E111" s="58" t="s">
        <v>86</v>
      </c>
      <c r="F111" s="49" t="s">
        <v>85</v>
      </c>
      <c r="G111" s="49" t="s">
        <v>85</v>
      </c>
      <c r="H111" s="49" t="s">
        <v>85</v>
      </c>
      <c r="I111" s="49" t="s">
        <v>85</v>
      </c>
    </row>
    <row r="112" spans="1:9">
      <c r="A112" s="44" t="s">
        <v>159</v>
      </c>
      <c r="D112" s="55">
        <f>SUM(D110:D111)</f>
        <v>15122153.274574272</v>
      </c>
      <c r="E112" s="56"/>
      <c r="F112" s="55">
        <f>SUM(F110:F111)</f>
        <v>15122153.274574272</v>
      </c>
      <c r="G112" s="55">
        <f>SUM(G110:G111)</f>
        <v>0</v>
      </c>
      <c r="H112" s="55">
        <f>SUM(H110:H111)</f>
        <v>0</v>
      </c>
      <c r="I112" s="55">
        <f>SUM(I110:I111)</f>
        <v>0</v>
      </c>
    </row>
    <row r="114" spans="1:9">
      <c r="A114" s="44" t="s">
        <v>160</v>
      </c>
    </row>
    <row r="115" spans="1:9">
      <c r="B115" s="56" t="s">
        <v>161</v>
      </c>
      <c r="D115" s="55">
        <v>1823877.2136094032</v>
      </c>
      <c r="E115" s="56"/>
      <c r="H115" s="55">
        <v>1823877.2136094032</v>
      </c>
      <c r="I115" s="57"/>
    </row>
    <row r="116" spans="1:9" ht="12.75" hidden="1" customHeight="1">
      <c r="B116" s="56" t="s">
        <v>162</v>
      </c>
      <c r="D116" s="55">
        <v>0</v>
      </c>
      <c r="E116" s="56"/>
      <c r="H116" s="55">
        <v>0</v>
      </c>
      <c r="I116" s="57"/>
    </row>
    <row r="117" spans="1:9">
      <c r="B117" s="56" t="s">
        <v>163</v>
      </c>
      <c r="D117" s="55">
        <v>21704497.040051103</v>
      </c>
      <c r="E117" s="56"/>
      <c r="H117" s="55">
        <v>21704497.040051103</v>
      </c>
      <c r="I117" s="57"/>
    </row>
    <row r="118" spans="1:9" ht="12.75" hidden="1" customHeight="1">
      <c r="B118" s="56" t="s">
        <v>164</v>
      </c>
      <c r="D118" s="55">
        <v>0</v>
      </c>
      <c r="E118" s="56"/>
      <c r="H118" s="55">
        <v>0</v>
      </c>
      <c r="I118" s="57"/>
    </row>
    <row r="119" spans="1:9" ht="12.75" hidden="1" customHeight="1">
      <c r="B119" s="56" t="s">
        <v>165</v>
      </c>
      <c r="D119" s="55">
        <v>0</v>
      </c>
      <c r="E119" s="56"/>
      <c r="H119" s="55">
        <v>0</v>
      </c>
      <c r="I119" s="57"/>
    </row>
    <row r="120" spans="1:9" ht="12.75" hidden="1" customHeight="1">
      <c r="B120" s="56" t="s">
        <v>166</v>
      </c>
      <c r="D120" s="55">
        <v>0</v>
      </c>
      <c r="E120" s="56"/>
      <c r="H120" s="55">
        <v>0</v>
      </c>
      <c r="I120" s="57"/>
    </row>
    <row r="121" spans="1:9" ht="12.75" hidden="1" customHeight="1">
      <c r="B121" s="56" t="s">
        <v>167</v>
      </c>
      <c r="D121" s="55">
        <v>0</v>
      </c>
      <c r="E121" s="56"/>
      <c r="H121" s="55">
        <v>0</v>
      </c>
      <c r="I121" s="57"/>
    </row>
    <row r="122" spans="1:9" ht="12.75" hidden="1" customHeight="1">
      <c r="B122" s="56" t="s">
        <v>168</v>
      </c>
      <c r="D122" s="55">
        <v>0</v>
      </c>
      <c r="E122" s="56"/>
      <c r="F122" s="58"/>
      <c r="H122" s="55">
        <v>0</v>
      </c>
      <c r="I122" s="57"/>
    </row>
    <row r="123" spans="1:9">
      <c r="B123" s="56" t="s">
        <v>169</v>
      </c>
      <c r="D123" s="55">
        <v>7691513.1304658148</v>
      </c>
      <c r="E123" s="56"/>
      <c r="F123" s="58"/>
      <c r="H123" s="55">
        <v>7691513.1304658148</v>
      </c>
      <c r="I123" s="57"/>
    </row>
    <row r="124" spans="1:9" ht="12.75" hidden="1" customHeight="1">
      <c r="B124" s="56" t="s">
        <v>170</v>
      </c>
      <c r="D124" s="55">
        <v>0</v>
      </c>
      <c r="E124" s="56"/>
      <c r="F124" s="58"/>
      <c r="H124" s="55">
        <v>0</v>
      </c>
      <c r="I124" s="57"/>
    </row>
    <row r="125" spans="1:9" ht="12.75" hidden="1" customHeight="1">
      <c r="B125" s="56" t="s">
        <v>171</v>
      </c>
      <c r="D125" s="55">
        <v>0</v>
      </c>
      <c r="E125" s="56"/>
      <c r="F125" s="58"/>
      <c r="H125" s="55">
        <v>0</v>
      </c>
      <c r="I125" s="57"/>
    </row>
    <row r="126" spans="1:9">
      <c r="B126" s="56" t="s">
        <v>172</v>
      </c>
      <c r="D126" s="55">
        <v>13384689.499603581</v>
      </c>
      <c r="E126" s="56"/>
      <c r="F126" s="58"/>
      <c r="H126" s="55">
        <v>13384689.499603581</v>
      </c>
      <c r="I126" s="57"/>
    </row>
    <row r="127" spans="1:9">
      <c r="B127" s="56" t="s">
        <v>173</v>
      </c>
      <c r="D127" s="55">
        <v>25343142.694844723</v>
      </c>
      <c r="E127" s="56"/>
      <c r="F127" s="58"/>
      <c r="H127" s="55">
        <v>25343142.694844723</v>
      </c>
      <c r="I127" s="57"/>
    </row>
    <row r="128" spans="1:9" ht="12.75" hidden="1" customHeight="1">
      <c r="B128" s="56" t="s">
        <v>174</v>
      </c>
      <c r="D128" s="55">
        <v>0</v>
      </c>
      <c r="E128" s="56"/>
      <c r="F128" s="58"/>
      <c r="H128" s="55">
        <v>0</v>
      </c>
      <c r="I128" s="57"/>
    </row>
    <row r="129" spans="1:9" ht="12.75" hidden="1" customHeight="1">
      <c r="B129" s="56" t="s">
        <v>175</v>
      </c>
      <c r="D129" s="55">
        <v>0</v>
      </c>
      <c r="E129" s="56"/>
      <c r="F129" s="58"/>
      <c r="H129" s="55">
        <v>0</v>
      </c>
      <c r="I129" s="57"/>
    </row>
    <row r="130" spans="1:9" ht="12.75" hidden="1" customHeight="1">
      <c r="B130" s="56" t="s">
        <v>176</v>
      </c>
      <c r="D130" s="55">
        <v>0</v>
      </c>
      <c r="E130" s="56"/>
      <c r="F130" s="58"/>
      <c r="H130" s="55">
        <v>0</v>
      </c>
      <c r="I130" s="57"/>
    </row>
    <row r="131" spans="1:9" ht="12.75" hidden="1" customHeight="1">
      <c r="B131" s="56" t="s">
        <v>177</v>
      </c>
      <c r="D131" s="55">
        <v>0</v>
      </c>
      <c r="E131" s="56"/>
      <c r="F131" s="58"/>
      <c r="H131" s="55">
        <v>0</v>
      </c>
      <c r="I131" s="57"/>
    </row>
    <row r="132" spans="1:9">
      <c r="B132" s="56" t="s">
        <v>178</v>
      </c>
      <c r="D132" s="55">
        <v>8681431.6953141838</v>
      </c>
      <c r="E132" s="56"/>
      <c r="F132" s="58"/>
      <c r="H132" s="55">
        <v>8681431.6953141838</v>
      </c>
      <c r="I132" s="57"/>
    </row>
    <row r="133" spans="1:9" ht="12.75" customHeight="1">
      <c r="D133" s="49" t="s">
        <v>85</v>
      </c>
      <c r="E133" s="58" t="s">
        <v>86</v>
      </c>
      <c r="F133" s="49" t="s">
        <v>85</v>
      </c>
      <c r="G133" s="49" t="s">
        <v>85</v>
      </c>
      <c r="H133" s="49" t="s">
        <v>85</v>
      </c>
      <c r="I133" s="49" t="s">
        <v>85</v>
      </c>
    </row>
    <row r="134" spans="1:9">
      <c r="A134" s="44" t="s">
        <v>179</v>
      </c>
      <c r="D134" s="55">
        <f>SUM(D115:D132)</f>
        <v>78629151.273888811</v>
      </c>
      <c r="E134" s="56"/>
      <c r="F134" s="55">
        <f t="shared" ref="F134:I134" si="0">SUM(F115:F132)</f>
        <v>0</v>
      </c>
      <c r="G134" s="55">
        <f t="shared" si="0"/>
        <v>0</v>
      </c>
      <c r="H134" s="55">
        <f t="shared" si="0"/>
        <v>78629151.273888811</v>
      </c>
      <c r="I134" s="55">
        <f t="shared" si="0"/>
        <v>0</v>
      </c>
    </row>
    <row r="135" spans="1:9">
      <c r="D135" s="56"/>
      <c r="E135" s="56"/>
      <c r="F135" s="56"/>
      <c r="G135" s="56"/>
      <c r="H135" s="56"/>
      <c r="I135" s="56"/>
    </row>
    <row r="136" spans="1:9">
      <c r="A136" s="44" t="s">
        <v>180</v>
      </c>
      <c r="D136" s="56"/>
      <c r="E136" s="56"/>
      <c r="F136" s="56"/>
      <c r="G136" s="56"/>
      <c r="H136" s="56"/>
      <c r="I136" s="56"/>
    </row>
    <row r="137" spans="1:9">
      <c r="B137" s="56" t="s">
        <v>181</v>
      </c>
      <c r="D137" s="55">
        <v>389048.09982438071</v>
      </c>
      <c r="E137" s="56"/>
      <c r="F137" s="58"/>
      <c r="H137" s="55">
        <v>389048.09982438071</v>
      </c>
      <c r="I137" s="57"/>
    </row>
    <row r="138" spans="1:9">
      <c r="D138" s="49" t="s">
        <v>85</v>
      </c>
      <c r="E138" s="58" t="s">
        <v>86</v>
      </c>
      <c r="F138" s="49" t="s">
        <v>85</v>
      </c>
      <c r="G138" s="49" t="s">
        <v>85</v>
      </c>
      <c r="H138" s="49" t="s">
        <v>85</v>
      </c>
      <c r="I138" s="49" t="s">
        <v>85</v>
      </c>
    </row>
    <row r="139" spans="1:9">
      <c r="A139" s="44" t="s">
        <v>182</v>
      </c>
      <c r="D139" s="62">
        <f>D137</f>
        <v>389048.09982438071</v>
      </c>
      <c r="E139" s="56"/>
      <c r="F139" s="55">
        <f>SUM(F137:F137)</f>
        <v>0</v>
      </c>
      <c r="G139" s="55">
        <f>SUM(G137:G137)</f>
        <v>0</v>
      </c>
      <c r="H139" s="55">
        <f>SUM(H137:H137)</f>
        <v>389048.09982438071</v>
      </c>
      <c r="I139" s="55">
        <f>SUM(I137:I137)</f>
        <v>0</v>
      </c>
    </row>
    <row r="140" spans="1:9">
      <c r="D140" s="63" t="s">
        <v>183</v>
      </c>
      <c r="E140" s="58" t="s">
        <v>86</v>
      </c>
      <c r="F140" s="63" t="s">
        <v>183</v>
      </c>
      <c r="G140" s="63" t="s">
        <v>183</v>
      </c>
      <c r="H140" s="63" t="s">
        <v>183</v>
      </c>
      <c r="I140" s="63" t="s">
        <v>183</v>
      </c>
    </row>
    <row r="141" spans="1:9">
      <c r="A141" s="44" t="s">
        <v>184</v>
      </c>
      <c r="D141" s="55">
        <f>D134+D112+D105+D139-D16</f>
        <v>184017532.13851207</v>
      </c>
      <c r="E141" s="56"/>
      <c r="F141" s="55">
        <f>F134+F112+F105+F139-F16</f>
        <v>17569424.327393901</v>
      </c>
      <c r="G141" s="55">
        <f>G134+G112+G105+G139-G16</f>
        <v>5711468.8125262586</v>
      </c>
      <c r="H141" s="55">
        <f>H134+H112+H105+H139-H16</f>
        <v>79018199.373713195</v>
      </c>
      <c r="I141" s="55">
        <f>I134+I112+I105+I139-I16</f>
        <v>81718439.624878734</v>
      </c>
    </row>
    <row r="142" spans="1:9">
      <c r="D142" s="63" t="s">
        <v>183</v>
      </c>
      <c r="E142" s="58" t="s">
        <v>86</v>
      </c>
      <c r="F142" s="63" t="s">
        <v>183</v>
      </c>
      <c r="G142" s="63" t="s">
        <v>183</v>
      </c>
      <c r="H142" s="63" t="s">
        <v>183</v>
      </c>
      <c r="I142" s="63" t="s">
        <v>183</v>
      </c>
    </row>
    <row r="143" spans="1:9">
      <c r="D143" s="64" t="s">
        <v>185</v>
      </c>
    </row>
  </sheetData>
  <mergeCells count="1">
    <mergeCell ref="A4:C4"/>
  </mergeCells>
  <printOptions horizontalCentered="1"/>
  <pageMargins left="0.75" right="0.75" top="0.75" bottom="0.5" header="0.25" footer="0.25"/>
  <pageSetup scale="58" orientation="portrait" r:id="rId1"/>
  <headerFooter alignWithMargins="0">
    <oddHeader>&amp;RPage 13.4.3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2025-03-07T08:00:00+00:00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CADDDA40-EE45-4504-A3A4-5D1422C17BC7}"/>
</file>

<file path=customXml/itemProps2.xml><?xml version="1.0" encoding="utf-8"?>
<ds:datastoreItem xmlns:ds="http://schemas.openxmlformats.org/officeDocument/2006/customXml" ds:itemID="{53D06027-96AE-47CE-B199-297155B11B47}"/>
</file>

<file path=customXml/itemProps3.xml><?xml version="1.0" encoding="utf-8"?>
<ds:datastoreItem xmlns:ds="http://schemas.openxmlformats.org/officeDocument/2006/customXml" ds:itemID="{FE226BD1-1B93-4C1D-B339-C068C98CED85}"/>
</file>

<file path=customXml/itemProps4.xml><?xml version="1.0" encoding="utf-8"?>
<ds:datastoreItem xmlns:ds="http://schemas.openxmlformats.org/officeDocument/2006/customXml" ds:itemID="{84D89C5E-FB94-4DCA-AE5C-A071F8522B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13.4</vt:lpstr>
      <vt:lpstr>13.4.1</vt:lpstr>
      <vt:lpstr>13.4.2</vt:lpstr>
      <vt:lpstr>13.4.3</vt:lpstr>
      <vt:lpstr>'13.4'!Print_Area</vt:lpstr>
      <vt:lpstr>'13.4.1'!Print_Area</vt:lpstr>
      <vt:lpstr>'13.4.2'!Print_Area</vt:lpstr>
      <vt:lpstr>'13.4.3'!Print_Area</vt:lpstr>
      <vt:lpstr>'13.4.2'!Print_Titles</vt:lpstr>
      <vt:lpstr>'13.4.3'!Print_Titles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2025-03-04T20:55:53Z</dcterms:created>
  <dcterms:modified xsi:type="dcterms:W3CDTF">2025-03-04T23:53:42Z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