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thomrc\AppData\Local\Temp\Workshare\ww4qyku3.bnb\9\"/>
    </mc:Choice>
  </mc:AlternateContent>
  <xr:revisionPtr revIDLastSave="0" documentId="13_ncr:1_{108F4AD6-A4C8-4266-B8C9-E1A5E30D4F82}" xr6:coauthVersionLast="41" xr6:coauthVersionMax="41" xr10:uidLastSave="{00000000-0000-0000-0000-000000000000}"/>
  <bookViews>
    <workbookView xWindow="2070" yWindow="4005" windowWidth="18900" windowHeight="11055" activeTab="1" xr2:uid="{00000000-000D-0000-FFFF-FFFF00000000}"/>
  </bookViews>
  <sheets>
    <sheet name="Public Version" sheetId="2" r:id="rId1"/>
    <sheet name="JAK-4C Attrition Analysis" sheetId="1" r:id="rId2"/>
  </sheets>
  <definedNames>
    <definedName name="_xlnm.Print_Area" localSheetId="1">'JAK-4C Attrition Analysis'!$S$1:$AJ$66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Patil, Alok A</author>
  </authors>
  <commentList>
    <comment ref="I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Patil, Alok A:</t>
        </r>
        <r>
          <rPr>
            <sz val="9"/>
            <color indexed="81"/>
            <rFont val="Tahoma"/>
            <family val="2"/>
          </rPr>
          <t xml:space="preserve">
Source: NEW-PSE-WP-MRM-1T-Attrition-Study-Tax-19GRC-06-2019
Tab: electric activity 
Excel rows: 7-16</t>
        </r>
      </text>
    </comment>
    <comment ref="I20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Patil, Alok A:</t>
        </r>
        <r>
          <rPr>
            <sz val="9"/>
            <color indexed="81"/>
            <rFont val="Tahoma"/>
            <family val="2"/>
          </rPr>
          <t xml:space="preserve">
Source: NEW-PSE-WP-MRM-1T-Attrition-Study-Tax-19GRC-06-2019
Tab: gas activity 
Excel rows: 8-17</t>
        </r>
      </text>
    </comment>
  </commentList>
</comments>
</file>

<file path=xl/sharedStrings.xml><?xml version="1.0" encoding="utf-8"?>
<sst xmlns="http://schemas.openxmlformats.org/spreadsheetml/2006/main" count="370" uniqueCount="53">
  <si>
    <t>Capital Expenditures</t>
  </si>
  <si>
    <t>Utility Plant Additions</t>
  </si>
  <si>
    <t>Black &amp; Veatch Attrition Comparison Analysis</t>
  </si>
  <si>
    <t>Support to connect the 2020 5-year plan to the below categories - not needed at this point per Jonathan Bingham</t>
  </si>
  <si>
    <t xml:space="preserve">Comparing B&amp;V attrition model to 2020 5-year plan </t>
  </si>
  <si>
    <t>Comparing B&amp;V attrition model to forecasted plant additions as of 2019 11&amp;01 forecast</t>
  </si>
  <si>
    <t>Activity (per 2019 5-year plan)</t>
  </si>
  <si>
    <t>Activity (per 2020 5-year plan)</t>
  </si>
  <si>
    <t>NO.</t>
  </si>
  <si>
    <t>ELECTRIC</t>
  </si>
  <si>
    <t>2018 EOP CBR</t>
  </si>
  <si>
    <t>Escalation Factor annual</t>
  </si>
  <si>
    <t>Total</t>
  </si>
  <si>
    <t>Gross Plant</t>
  </si>
  <si>
    <t>Production</t>
  </si>
  <si>
    <t>MACRS 20</t>
  </si>
  <si>
    <t>Electric Production</t>
  </si>
  <si>
    <t>Transmission</t>
  </si>
  <si>
    <t>Electric Transmission</t>
  </si>
  <si>
    <t>Distribution</t>
  </si>
  <si>
    <t>Electric Distribution</t>
  </si>
  <si>
    <t>Intangible Plant</t>
  </si>
  <si>
    <t>S/L 3</t>
  </si>
  <si>
    <t>Electric General Plant</t>
  </si>
  <si>
    <t>Common General Plant</t>
  </si>
  <si>
    <t>General Plant</t>
  </si>
  <si>
    <t>MACRS 7</t>
  </si>
  <si>
    <t xml:space="preserve">Colstrip </t>
  </si>
  <si>
    <t>AMI</t>
  </si>
  <si>
    <t>MACRS 5</t>
  </si>
  <si>
    <t>GTZ</t>
  </si>
  <si>
    <t>s/L 3</t>
  </si>
  <si>
    <t>GAS</t>
  </si>
  <si>
    <t>gas Production</t>
  </si>
  <si>
    <t>Gas Production</t>
  </si>
  <si>
    <t>gas Transmission</t>
  </si>
  <si>
    <t>Gas Transmission</t>
  </si>
  <si>
    <t>gas Distribution</t>
  </si>
  <si>
    <t>Gas Distribution</t>
  </si>
  <si>
    <t>S/L  3</t>
  </si>
  <si>
    <t>Gas General Plant</t>
  </si>
  <si>
    <t>CRM</t>
  </si>
  <si>
    <t>TOTAL ATTRITION ANALYSIS</t>
  </si>
  <si>
    <t>Gross Plant Additions</t>
  </si>
  <si>
    <t>CAPITAL BUDGET</t>
  </si>
  <si>
    <r>
      <t>CAPITAL BUDGET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(2020 &amp; 2021 details are based on the 2020 5-year plan)</t>
    </r>
  </si>
  <si>
    <t>GROSS UTILITY PLANT ADDITIONS</t>
  </si>
  <si>
    <t>Percent Change</t>
  </si>
  <si>
    <t>PSE Direct Filed - Ron Amen</t>
  </si>
  <si>
    <t>Public Version</t>
  </si>
  <si>
    <t>REDACTED</t>
  </si>
  <si>
    <t>REDACTED VERSION</t>
  </si>
  <si>
    <t>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</si>
</sst>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 style="thin">
        <color indexed="64"/>
      </top>
      <bottom style="thin">
        <color rgb="FFFFFF00"/>
      </bottom>
      <diagonal/>
    </border>
    <border>
      <left/>
      <right/>
      <top style="thin">
        <color indexed="64"/>
      </top>
      <bottom style="thin">
        <color rgb="FFFFFF00"/>
      </bottom>
      <diagonal/>
    </border>
    <border>
      <left/>
      <right style="thin">
        <color rgb="FFFFFF00"/>
      </right>
      <top style="thin">
        <color indexed="64"/>
      </top>
      <bottom style="thin">
        <color rgb="FFFFFF00"/>
      </bottom>
      <diagonal/>
    </border>
    <border>
      <left style="thin">
        <color rgb="FFFFFF00"/>
      </left>
      <right/>
      <top style="thin">
        <color rgb="FFFFFF00"/>
      </top>
      <bottom style="thin">
        <color rgb="FFFFFF00"/>
      </bottom>
      <diagonal/>
    </border>
    <border>
      <left/>
      <right/>
      <top style="thin">
        <color rgb="FFFFFF00"/>
      </top>
      <bottom style="thin">
        <color rgb="FFFFFF00"/>
      </bottom>
      <diagonal/>
    </border>
    <border>
      <left/>
      <right style="thin">
        <color rgb="FFFFFF00"/>
      </right>
      <top style="thin">
        <color rgb="FFFFFF00"/>
      </top>
      <bottom style="thin">
        <color rgb="FFFFFF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2">
    <xf numFmtId="0" fontId="0" fillId="0" borderId="0" xfId="0"/>
    <xf numFmtId="10" fontId="0" fillId="0" borderId="0" xfId="2" applyNumberFormat="1" applyFont="1"/>
    <xf numFmtId="0" fontId="4" fillId="0" borderId="0" xfId="0" applyFont="1"/>
    <xf numFmtId="0" fontId="0" fillId="0" borderId="4" xfId="0" applyBorder="1"/>
    <xf numFmtId="10" fontId="0" fillId="0" borderId="0" xfId="2" applyNumberFormat="1" applyFont="1" applyBorder="1"/>
    <xf numFmtId="0" fontId="0" fillId="0" borderId="0" xfId="0" applyBorder="1"/>
    <xf numFmtId="0" fontId="0" fillId="0" borderId="5" xfId="0" applyBorder="1"/>
    <xf numFmtId="41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1" fontId="2" fillId="0" borderId="0" xfId="0" applyNumberFormat="1" applyFont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1" fontId="0" fillId="0" borderId="0" xfId="0" applyNumberFormat="1"/>
    <xf numFmtId="0" fontId="0" fillId="0" borderId="0" xfId="0" applyFill="1"/>
    <xf numFmtId="0" fontId="0" fillId="0" borderId="0" xfId="0" applyFill="1" applyBorder="1"/>
    <xf numFmtId="10" fontId="0" fillId="0" borderId="0" xfId="0" applyNumberFormat="1"/>
    <xf numFmtId="164" fontId="0" fillId="0" borderId="0" xfId="0" applyNumberFormat="1"/>
    <xf numFmtId="43" fontId="0" fillId="0" borderId="0" xfId="1" applyFont="1"/>
    <xf numFmtId="165" fontId="0" fillId="0" borderId="0" xfId="1" applyNumberFormat="1" applyFont="1" applyFill="1"/>
    <xf numFmtId="165" fontId="0" fillId="0" borderId="0" xfId="1" applyNumberFormat="1" applyFont="1"/>
    <xf numFmtId="41" fontId="0" fillId="0" borderId="0" xfId="0" applyNumberFormat="1" applyBorder="1"/>
    <xf numFmtId="165" fontId="0" fillId="0" borderId="0" xfId="1" applyNumberFormat="1" applyFont="1" applyFill="1" applyBorder="1"/>
    <xf numFmtId="41" fontId="0" fillId="0" borderId="0" xfId="0" applyNumberFormat="1" applyFill="1"/>
    <xf numFmtId="41" fontId="0" fillId="0" borderId="0" xfId="0" applyNumberFormat="1" applyFill="1" applyBorder="1"/>
    <xf numFmtId="41" fontId="0" fillId="0" borderId="15" xfId="0" applyNumberFormat="1" applyBorder="1"/>
    <xf numFmtId="164" fontId="0" fillId="0" borderId="15" xfId="0" applyNumberFormat="1" applyBorder="1"/>
    <xf numFmtId="165" fontId="0" fillId="0" borderId="15" xfId="1" applyNumberFormat="1" applyFont="1" applyFill="1" applyBorder="1"/>
    <xf numFmtId="165" fontId="0" fillId="0" borderId="15" xfId="1" applyNumberFormat="1" applyFont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0" fillId="0" borderId="0" xfId="0" applyNumberFormat="1"/>
    <xf numFmtId="165" fontId="0" fillId="0" borderId="0" xfId="0" applyNumberFormat="1" applyFill="1"/>
    <xf numFmtId="165" fontId="0" fillId="0" borderId="0" xfId="0" applyNumberFormat="1" applyBorder="1"/>
    <xf numFmtId="165" fontId="0" fillId="0" borderId="0" xfId="0" applyNumberFormat="1" applyFill="1" applyBorder="1"/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0" fillId="0" borderId="15" xfId="0" applyBorder="1"/>
    <xf numFmtId="165" fontId="0" fillId="0" borderId="15" xfId="0" applyNumberFormat="1" applyBorder="1"/>
    <xf numFmtId="43" fontId="0" fillId="0" borderId="0" xfId="0" applyNumberFormat="1"/>
    <xf numFmtId="43" fontId="0" fillId="0" borderId="0" xfId="0" applyNumberFormat="1" applyBorder="1"/>
    <xf numFmtId="0" fontId="5" fillId="0" borderId="0" xfId="0" applyFont="1" applyFill="1" applyBorder="1" applyAlignment="1">
      <alignment horizontal="left"/>
    </xf>
    <xf numFmtId="164" fontId="0" fillId="0" borderId="0" xfId="2" applyNumberFormat="1" applyFont="1"/>
    <xf numFmtId="164" fontId="0" fillId="0" borderId="15" xfId="2" applyNumberFormat="1" applyFont="1" applyBorder="1"/>
    <xf numFmtId="0" fontId="0" fillId="0" borderId="6" xfId="0" applyBorder="1"/>
    <xf numFmtId="10" fontId="0" fillId="0" borderId="7" xfId="2" applyNumberFormat="1" applyFont="1" applyBorder="1"/>
    <xf numFmtId="0" fontId="0" fillId="0" borderId="7" xfId="0" applyBorder="1"/>
    <xf numFmtId="0" fontId="0" fillId="0" borderId="8" xfId="0" applyBorder="1"/>
    <xf numFmtId="165" fontId="0" fillId="3" borderId="16" xfId="1" applyNumberFormat="1" applyFont="1" applyFill="1" applyBorder="1"/>
    <xf numFmtId="165" fontId="0" fillId="3" borderId="17" xfId="1" applyNumberFormat="1" applyFont="1" applyFill="1" applyBorder="1"/>
    <xf numFmtId="165" fontId="0" fillId="3" borderId="18" xfId="1" applyNumberFormat="1" applyFont="1" applyFill="1" applyBorder="1"/>
    <xf numFmtId="165" fontId="0" fillId="3" borderId="19" xfId="1" applyNumberFormat="1" applyFont="1" applyFill="1" applyBorder="1"/>
    <xf numFmtId="165" fontId="0" fillId="3" borderId="0" xfId="1" applyNumberFormat="1" applyFont="1" applyFill="1" applyBorder="1"/>
    <xf numFmtId="165" fontId="0" fillId="3" borderId="20" xfId="1" applyNumberFormat="1" applyFont="1" applyFill="1" applyBorder="1"/>
    <xf numFmtId="41" fontId="0" fillId="3" borderId="19" xfId="0" applyNumberFormat="1" applyFill="1" applyBorder="1"/>
    <xf numFmtId="41" fontId="0" fillId="3" borderId="0" xfId="0" applyNumberFormat="1" applyFill="1" applyBorder="1"/>
    <xf numFmtId="41" fontId="0" fillId="3" borderId="20" xfId="0" applyNumberFormat="1" applyFill="1" applyBorder="1"/>
    <xf numFmtId="165" fontId="0" fillId="3" borderId="21" xfId="0" applyNumberFormat="1" applyFill="1" applyBorder="1"/>
    <xf numFmtId="165" fontId="0" fillId="3" borderId="22" xfId="0" applyNumberFormat="1" applyFill="1" applyBorder="1"/>
    <xf numFmtId="165" fontId="0" fillId="3" borderId="23" xfId="0" applyNumberFormat="1" applyFill="1" applyBorder="1"/>
    <xf numFmtId="165" fontId="0" fillId="3" borderId="0" xfId="0" applyNumberFormat="1" applyFill="1" applyBorder="1"/>
    <xf numFmtId="165" fontId="0" fillId="3" borderId="16" xfId="0" applyNumberFormat="1" applyFill="1" applyBorder="1"/>
    <xf numFmtId="165" fontId="0" fillId="3" borderId="17" xfId="0" applyNumberFormat="1" applyFill="1" applyBorder="1"/>
    <xf numFmtId="165" fontId="0" fillId="3" borderId="18" xfId="0" applyNumberFormat="1" applyFill="1" applyBorder="1"/>
    <xf numFmtId="165" fontId="0" fillId="3" borderId="19" xfId="0" applyNumberFormat="1" applyFill="1" applyBorder="1"/>
    <xf numFmtId="165" fontId="0" fillId="3" borderId="20" xfId="0" applyNumberFormat="1" applyFill="1" applyBorder="1"/>
    <xf numFmtId="164" fontId="0" fillId="3" borderId="0" xfId="2" applyNumberFormat="1" applyFont="1" applyFill="1" applyBorder="1"/>
    <xf numFmtId="164" fontId="0" fillId="3" borderId="16" xfId="2" applyNumberFormat="1" applyFont="1" applyFill="1" applyBorder="1"/>
    <xf numFmtId="164" fontId="0" fillId="3" borderId="17" xfId="2" applyNumberFormat="1" applyFont="1" applyFill="1" applyBorder="1"/>
    <xf numFmtId="164" fontId="0" fillId="3" borderId="18" xfId="2" applyNumberFormat="1" applyFont="1" applyFill="1" applyBorder="1"/>
    <xf numFmtId="164" fontId="0" fillId="3" borderId="19" xfId="2" applyNumberFormat="1" applyFont="1" applyFill="1" applyBorder="1"/>
    <xf numFmtId="164" fontId="0" fillId="3" borderId="20" xfId="2" applyNumberFormat="1" applyFont="1" applyFill="1" applyBorder="1"/>
    <xf numFmtId="164" fontId="0" fillId="3" borderId="21" xfId="2" applyNumberFormat="1" applyFont="1" applyFill="1" applyBorder="1"/>
    <xf numFmtId="164" fontId="0" fillId="3" borderId="22" xfId="2" applyNumberFormat="1" applyFont="1" applyFill="1" applyBorder="1"/>
    <xf numFmtId="164" fontId="0" fillId="3" borderId="23" xfId="2" applyNumberFormat="1" applyFont="1" applyFill="1" applyBorder="1"/>
    <xf numFmtId="0" fontId="0" fillId="3" borderId="25" xfId="0" applyFill="1" applyBorder="1"/>
    <xf numFmtId="0" fontId="0" fillId="3" borderId="26" xfId="0" applyFill="1" applyBorder="1"/>
    <xf numFmtId="10" fontId="2" fillId="3" borderId="24" xfId="2" applyNumberFormat="1" applyFont="1" applyFill="1" applyBorder="1"/>
    <xf numFmtId="10" fontId="2" fillId="3" borderId="24" xfId="2" applyNumberFormat="1" applyFont="1" applyFill="1" applyBorder="1" applyAlignment="1">
      <alignment horizontal="center"/>
    </xf>
    <xf numFmtId="10" fontId="2" fillId="3" borderId="25" xfId="2" applyNumberFormat="1" applyFont="1" applyFill="1" applyBorder="1" applyAlignment="1">
      <alignment horizontal="center"/>
    </xf>
    <xf numFmtId="10" fontId="2" fillId="3" borderId="26" xfId="2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customProperty" Target="../customProperty1.bin" />
  <Relationship Id="rId1" Type="http://schemas.openxmlformats.org/officeDocument/2006/relationships/printerSettings" Target="../printerSettings/printerSettings1.bin" />
  <Relationship Id="rId4" Type="http://schemas.openxmlformats.org/officeDocument/2006/relationships/comments" Target="../comments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8810E-2174-4A5D-AD67-67F2C44A48C4}">
  <dimension ref="B3:L5"/>
  <sheetViews>
    <sheetView workbookViewId="0">
      <selection activeCell="E9" sqref="E9"/>
    </sheetView>
  </sheetViews>
  <sheetFormatPr defaultRowHeight="15" x14ac:dyDescent="0.25"/>
  <sheetData>
    <row r="3" spans="2:12" x14ac:dyDescent="0.25">
      <c r="B3" s="78" t="s">
        <v>49</v>
      </c>
      <c r="C3" s="79"/>
      <c r="D3" s="79"/>
      <c r="E3" s="79"/>
      <c r="F3" s="79"/>
      <c r="G3" s="79"/>
      <c r="H3" s="79"/>
      <c r="I3" s="79"/>
      <c r="J3" s="79"/>
      <c r="K3" s="79"/>
      <c r="L3" s="80"/>
    </row>
    <row r="5" spans="2:12" x14ac:dyDescent="0.25">
      <c r="B5" s="78" t="s">
        <v>50</v>
      </c>
      <c r="C5" s="79"/>
      <c r="D5" s="79"/>
      <c r="E5" s="79"/>
      <c r="F5" s="79"/>
      <c r="G5" s="79"/>
      <c r="H5" s="79"/>
      <c r="I5" s="79"/>
      <c r="J5" s="79"/>
      <c r="K5" s="79"/>
      <c r="L5" s="80"/>
    </row>
  </sheetData>
  <mergeCells count="2">
    <mergeCell ref="B5:L5"/>
    <mergeCell ref="B3:L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67"/>
  <sheetViews>
    <sheetView showGridLines="0" tabSelected="1" topLeftCell="S1" zoomScale="70" zoomScaleNormal="70" workbookViewId="0">
      <selection activeCell="AD74" sqref="AD74"/>
    </sheetView>
  </sheetViews>
  <sheetFormatPr defaultRowHeight="15" outlineLevelRow="1" outlineLevelCol="1" x14ac:dyDescent="0.25"/>
  <cols>
    <col min="1" max="1" width="0" hidden="1" customWidth="1" outlineLevel="1"/>
    <col min="2" max="2" width="24.140625" hidden="1" customWidth="1" outlineLevel="1"/>
    <col min="3" max="3" width="12.5703125" hidden="1" customWidth="1" outlineLevel="1"/>
    <col min="4" max="4" width="20.140625" hidden="1" customWidth="1" outlineLevel="1"/>
    <col min="5" max="5" width="12.85546875" hidden="1" customWidth="1" outlineLevel="1"/>
    <col min="6" max="6" width="5.28515625" hidden="1" customWidth="1" outlineLevel="1"/>
    <col min="7" max="7" width="18" hidden="1" customWidth="1" outlineLevel="1"/>
    <col min="8" max="8" width="15.28515625" hidden="1" customWidth="1" outlineLevel="1"/>
    <col min="9" max="9" width="17.7109375" hidden="1" customWidth="1" outlineLevel="1"/>
    <col min="10" max="10" width="16.28515625" hidden="1" customWidth="1" outlineLevel="1"/>
    <col min="11" max="11" width="15" hidden="1" customWidth="1" outlineLevel="1"/>
    <col min="12" max="12" width="24.140625" hidden="1" customWidth="1" collapsed="1"/>
    <col min="13" max="15" width="14.5703125" hidden="1" customWidth="1"/>
    <col min="16" max="17" width="13.5703125" hidden="1" customWidth="1"/>
    <col min="18" max="18" width="0" hidden="1" customWidth="1"/>
    <col min="19" max="19" width="1.7109375" customWidth="1"/>
    <col min="20" max="20" width="8.7109375" style="1" hidden="1" customWidth="1" outlineLevel="1"/>
    <col min="21" max="21" width="9.140625" style="1" collapsed="1"/>
    <col min="22" max="22" width="37.5703125" customWidth="1"/>
    <col min="23" max="25" width="15.5703125" customWidth="1"/>
    <col min="26" max="28" width="1.7109375" customWidth="1"/>
    <col min="29" max="29" width="7.7109375" customWidth="1"/>
    <col min="30" max="30" width="41.140625" customWidth="1"/>
    <col min="31" max="33" width="15.5703125" customWidth="1"/>
    <col min="34" max="35" width="1.7109375" customWidth="1"/>
  </cols>
  <sheetData>
    <row r="1" spans="1:34" ht="15.75" thickBot="1" x14ac:dyDescent="0.3"/>
    <row r="2" spans="1:34" ht="18.75" x14ac:dyDescent="0.3">
      <c r="B2" t="s">
        <v>48</v>
      </c>
      <c r="S2" s="90" t="s">
        <v>0</v>
      </c>
      <c r="T2" s="91"/>
      <c r="U2" s="91"/>
      <c r="V2" s="91"/>
      <c r="W2" s="91"/>
      <c r="X2" s="91"/>
      <c r="Y2" s="91"/>
      <c r="Z2" s="92"/>
      <c r="AB2" s="90" t="s">
        <v>1</v>
      </c>
      <c r="AC2" s="91"/>
      <c r="AD2" s="91"/>
      <c r="AE2" s="91"/>
      <c r="AF2" s="91"/>
      <c r="AG2" s="91"/>
      <c r="AH2" s="92"/>
    </row>
    <row r="3" spans="1:34" ht="30.6" hidden="1" customHeight="1" outlineLevel="1" x14ac:dyDescent="0.35">
      <c r="B3" s="2" t="s">
        <v>2</v>
      </c>
      <c r="M3" s="93" t="s">
        <v>3</v>
      </c>
      <c r="N3" s="94"/>
      <c r="O3" s="94"/>
      <c r="P3" s="94"/>
      <c r="Q3" s="95"/>
      <c r="S3" s="3"/>
      <c r="T3" s="4"/>
      <c r="U3" s="4"/>
      <c r="V3" s="5"/>
      <c r="W3" s="93" t="s">
        <v>4</v>
      </c>
      <c r="X3" s="94"/>
      <c r="Y3" s="95"/>
      <c r="Z3" s="6"/>
      <c r="AB3" s="3"/>
      <c r="AC3" s="5"/>
      <c r="AD3" s="5"/>
      <c r="AE3" s="93" t="s">
        <v>5</v>
      </c>
      <c r="AF3" s="94"/>
      <c r="AG3" s="95"/>
      <c r="AH3" s="6"/>
    </row>
    <row r="4" spans="1:34" ht="30.6" hidden="1" customHeight="1" outlineLevel="1" thickBot="1" x14ac:dyDescent="0.3">
      <c r="M4" s="96"/>
      <c r="N4" s="97"/>
      <c r="O4" s="97"/>
      <c r="P4" s="97"/>
      <c r="Q4" s="98"/>
      <c r="S4" s="3"/>
      <c r="T4" s="4"/>
      <c r="U4" s="4"/>
      <c r="V4" s="5"/>
      <c r="W4" s="99"/>
      <c r="X4" s="100"/>
      <c r="Y4" s="101"/>
      <c r="Z4" s="6"/>
      <c r="AB4" s="3"/>
      <c r="AC4" s="5"/>
      <c r="AD4" s="5"/>
      <c r="AE4" s="99"/>
      <c r="AF4" s="100"/>
      <c r="AG4" s="101"/>
      <c r="AH4" s="6"/>
    </row>
    <row r="5" spans="1:34" ht="15" hidden="1" customHeight="1" outlineLevel="1" x14ac:dyDescent="0.25">
      <c r="G5" s="81" t="s">
        <v>6</v>
      </c>
      <c r="H5" s="82"/>
      <c r="I5" s="83"/>
      <c r="M5" s="84" t="s">
        <v>7</v>
      </c>
      <c r="N5" s="85"/>
      <c r="O5" s="85"/>
      <c r="P5" s="85"/>
      <c r="Q5" s="86"/>
      <c r="S5" s="3"/>
      <c r="T5" s="4"/>
      <c r="U5" s="4"/>
      <c r="V5" s="5"/>
      <c r="W5" s="81" t="str">
        <f>G5</f>
        <v>Activity (per 2019 5-year plan)</v>
      </c>
      <c r="X5" s="82"/>
      <c r="Y5" s="83"/>
      <c r="Z5" s="6"/>
      <c r="AB5" s="3"/>
      <c r="AC5" s="5"/>
      <c r="AD5" s="5"/>
      <c r="AE5" s="87" t="str">
        <f>W5</f>
        <v>Activity (per 2019 5-year plan)</v>
      </c>
      <c r="AF5" s="88"/>
      <c r="AG5" s="89"/>
      <c r="AH5" s="6"/>
    </row>
    <row r="6" spans="1:34" ht="30" hidden="1" outlineLevel="1" x14ac:dyDescent="0.25">
      <c r="A6" s="7" t="s">
        <v>8</v>
      </c>
      <c r="B6" s="8" t="s">
        <v>9</v>
      </c>
      <c r="C6" s="7"/>
      <c r="D6" s="9" t="s">
        <v>10</v>
      </c>
      <c r="E6" s="10" t="s">
        <v>11</v>
      </c>
      <c r="F6" s="7"/>
      <c r="G6" s="9">
        <v>2019</v>
      </c>
      <c r="H6" s="9">
        <v>2020</v>
      </c>
      <c r="I6" s="9">
        <v>2021</v>
      </c>
      <c r="J6" s="9" t="s">
        <v>12</v>
      </c>
      <c r="K6" s="9"/>
      <c r="L6" s="8" t="s">
        <v>9</v>
      </c>
      <c r="M6" s="9">
        <v>2020</v>
      </c>
      <c r="N6" s="9">
        <v>2021</v>
      </c>
      <c r="O6" s="9">
        <v>2022</v>
      </c>
      <c r="P6" s="9">
        <v>2023</v>
      </c>
      <c r="Q6" s="9">
        <v>2024</v>
      </c>
      <c r="S6" s="3"/>
      <c r="T6" s="4"/>
      <c r="U6" s="7" t="s">
        <v>8</v>
      </c>
      <c r="V6" s="11" t="s">
        <v>9</v>
      </c>
      <c r="W6" s="12">
        <v>2019</v>
      </c>
      <c r="X6" s="12">
        <v>2020</v>
      </c>
      <c r="Y6" s="12">
        <v>2021</v>
      </c>
      <c r="Z6" s="6"/>
      <c r="AB6" s="3"/>
      <c r="AC6" s="7" t="s">
        <v>8</v>
      </c>
      <c r="AD6" s="11" t="s">
        <v>9</v>
      </c>
      <c r="AE6" s="12">
        <v>2019</v>
      </c>
      <c r="AF6" s="12">
        <v>2020</v>
      </c>
      <c r="AG6" s="12">
        <v>2021</v>
      </c>
      <c r="AH6" s="6"/>
    </row>
    <row r="7" spans="1:34" hidden="1" outlineLevel="1" x14ac:dyDescent="0.25">
      <c r="A7" s="13">
        <v>1</v>
      </c>
      <c r="B7" s="13" t="s">
        <v>13</v>
      </c>
      <c r="C7" s="13"/>
      <c r="D7" s="13"/>
      <c r="E7" s="13"/>
      <c r="F7" s="13"/>
      <c r="G7" s="13"/>
      <c r="H7" s="13"/>
      <c r="I7" s="13"/>
      <c r="J7" s="13"/>
      <c r="K7" s="13"/>
      <c r="M7" s="14"/>
      <c r="S7" s="3"/>
      <c r="T7" s="4"/>
      <c r="U7" s="13">
        <v>1</v>
      </c>
      <c r="V7" s="5"/>
      <c r="W7" s="15"/>
      <c r="X7" s="15"/>
      <c r="Y7" s="5"/>
      <c r="Z7" s="6"/>
      <c r="AB7" s="3"/>
      <c r="AC7" s="13">
        <v>1</v>
      </c>
      <c r="AD7" s="5"/>
      <c r="AE7" s="15"/>
      <c r="AF7" s="15"/>
      <c r="AG7" s="5"/>
      <c r="AH7" s="6"/>
    </row>
    <row r="8" spans="1:34" hidden="1" outlineLevel="1" x14ac:dyDescent="0.25">
      <c r="A8" s="13">
        <v>2</v>
      </c>
      <c r="B8" s="13" t="s">
        <v>14</v>
      </c>
      <c r="C8" s="13" t="s">
        <v>15</v>
      </c>
      <c r="D8" s="13">
        <v>4255307261.6078076</v>
      </c>
      <c r="E8" s="16">
        <v>1.5006211864456276E-2</v>
      </c>
      <c r="F8" s="17"/>
      <c r="G8" s="13">
        <v>63856042.316046029</v>
      </c>
      <c r="H8" s="13">
        <v>64814279.615866303</v>
      </c>
      <c r="I8" s="13">
        <v>65786896.427624106</v>
      </c>
      <c r="J8" s="13"/>
      <c r="K8" s="18"/>
      <c r="L8" s="13" t="s">
        <v>16</v>
      </c>
      <c r="M8" s="19">
        <v>50513071.869999997</v>
      </c>
      <c r="N8" s="19">
        <v>63505346.70000001</v>
      </c>
      <c r="O8" s="20">
        <v>94284317.400000006</v>
      </c>
      <c r="P8" s="20">
        <v>80165833.74000001</v>
      </c>
      <c r="Q8" s="20">
        <v>23363046.800000001</v>
      </c>
      <c r="S8" s="3"/>
      <c r="T8" s="4"/>
      <c r="U8" s="13">
        <v>2</v>
      </c>
      <c r="V8" s="21" t="s">
        <v>16</v>
      </c>
      <c r="W8" s="22">
        <f t="shared" ref="W8:Y11" si="0">G8</f>
        <v>63856042.316046029</v>
      </c>
      <c r="X8" s="22">
        <f t="shared" si="0"/>
        <v>64814279.615866303</v>
      </c>
      <c r="Y8" s="22">
        <f t="shared" si="0"/>
        <v>65786896.427624106</v>
      </c>
      <c r="Z8" s="6"/>
      <c r="AB8" s="3"/>
      <c r="AC8" s="13">
        <v>2</v>
      </c>
      <c r="AD8" s="21" t="s">
        <v>16</v>
      </c>
      <c r="AE8" s="22">
        <f t="shared" ref="AE8:AG17" si="1">G8</f>
        <v>63856042.316046029</v>
      </c>
      <c r="AF8" s="22">
        <f t="shared" si="1"/>
        <v>64814279.615866303</v>
      </c>
      <c r="AG8" s="22">
        <f t="shared" si="1"/>
        <v>65786896.427624106</v>
      </c>
      <c r="AH8" s="6"/>
    </row>
    <row r="9" spans="1:34" hidden="1" outlineLevel="1" x14ac:dyDescent="0.25">
      <c r="A9" s="13">
        <v>3</v>
      </c>
      <c r="B9" s="13" t="s">
        <v>17</v>
      </c>
      <c r="C9" s="13" t="s">
        <v>15</v>
      </c>
      <c r="D9" s="13">
        <v>1564423215.1968832</v>
      </c>
      <c r="E9" s="16">
        <v>5.3215264320141842E-2</v>
      </c>
      <c r="F9" s="17"/>
      <c r="G9" s="13">
        <v>83251194.905268282</v>
      </c>
      <c r="H9" s="13">
        <v>87681429.247119769</v>
      </c>
      <c r="I9" s="13">
        <v>92347419.680473059</v>
      </c>
      <c r="J9" s="13">
        <f t="shared" ref="J9:J18" si="2">SUM(G9:I9)</f>
        <v>263280043.8328611</v>
      </c>
      <c r="K9" s="13"/>
      <c r="L9" s="13" t="s">
        <v>18</v>
      </c>
      <c r="M9" s="19">
        <v>37153112</v>
      </c>
      <c r="N9" s="19">
        <v>83486496</v>
      </c>
      <c r="O9" s="20">
        <v>43651543</v>
      </c>
      <c r="P9" s="20">
        <v>40079175</v>
      </c>
      <c r="Q9" s="20">
        <v>43282106</v>
      </c>
      <c r="S9" s="3"/>
      <c r="T9" s="4"/>
      <c r="U9" s="13">
        <v>3</v>
      </c>
      <c r="V9" s="21" t="s">
        <v>18</v>
      </c>
      <c r="W9" s="22">
        <f t="shared" si="0"/>
        <v>83251194.905268282</v>
      </c>
      <c r="X9" s="22">
        <f t="shared" si="0"/>
        <v>87681429.247119769</v>
      </c>
      <c r="Y9" s="22">
        <f t="shared" si="0"/>
        <v>92347419.680473059</v>
      </c>
      <c r="Z9" s="6"/>
      <c r="AB9" s="3"/>
      <c r="AC9" s="13">
        <v>3</v>
      </c>
      <c r="AD9" s="21" t="s">
        <v>18</v>
      </c>
      <c r="AE9" s="22">
        <f t="shared" si="1"/>
        <v>83251194.905268282</v>
      </c>
      <c r="AF9" s="22">
        <f t="shared" si="1"/>
        <v>87681429.247119769</v>
      </c>
      <c r="AG9" s="22">
        <f t="shared" si="1"/>
        <v>92347419.680473059</v>
      </c>
      <c r="AH9" s="6"/>
    </row>
    <row r="10" spans="1:34" hidden="1" outlineLevel="1" x14ac:dyDescent="0.25">
      <c r="A10" s="13">
        <v>4</v>
      </c>
      <c r="B10" s="13" t="s">
        <v>19</v>
      </c>
      <c r="C10" s="13" t="s">
        <v>15</v>
      </c>
      <c r="D10" s="13">
        <v>3984180772.2717438</v>
      </c>
      <c r="E10" s="16">
        <v>3.4394221048451933E-2</v>
      </c>
      <c r="F10" s="17"/>
      <c r="G10" s="13">
        <v>137032794.17850628</v>
      </c>
      <c r="H10" s="13">
        <v>141745930.39236885</v>
      </c>
      <c r="I10" s="13">
        <v>146621171.25500247</v>
      </c>
      <c r="J10" s="13">
        <f t="shared" si="2"/>
        <v>425399895.82587767</v>
      </c>
      <c r="K10" s="13"/>
      <c r="L10" s="13" t="s">
        <v>20</v>
      </c>
      <c r="M10" s="19">
        <v>287373675</v>
      </c>
      <c r="N10" s="19">
        <v>338202924.64271998</v>
      </c>
      <c r="O10" s="20">
        <v>400591554.64271998</v>
      </c>
      <c r="P10" s="20">
        <v>408789403.61904681</v>
      </c>
      <c r="Q10" s="20">
        <v>390434328.0587588</v>
      </c>
      <c r="S10" s="3"/>
      <c r="T10" s="4"/>
      <c r="U10" s="13">
        <v>4</v>
      </c>
      <c r="V10" s="21" t="s">
        <v>20</v>
      </c>
      <c r="W10" s="22">
        <f t="shared" si="0"/>
        <v>137032794.17850628</v>
      </c>
      <c r="X10" s="22">
        <f t="shared" si="0"/>
        <v>141745930.39236885</v>
      </c>
      <c r="Y10" s="22">
        <f t="shared" si="0"/>
        <v>146621171.25500247</v>
      </c>
      <c r="Z10" s="6"/>
      <c r="AB10" s="3"/>
      <c r="AC10" s="13">
        <v>4</v>
      </c>
      <c r="AD10" s="21" t="s">
        <v>20</v>
      </c>
      <c r="AE10" s="22">
        <f t="shared" si="1"/>
        <v>137032794.17850628</v>
      </c>
      <c r="AF10" s="22">
        <f t="shared" si="1"/>
        <v>141745930.39236885</v>
      </c>
      <c r="AG10" s="22">
        <f t="shared" si="1"/>
        <v>146621171.25500247</v>
      </c>
      <c r="AH10" s="6"/>
    </row>
    <row r="11" spans="1:34" hidden="1" outlineLevel="1" x14ac:dyDescent="0.25">
      <c r="A11" s="13">
        <v>5</v>
      </c>
      <c r="B11" s="13" t="s">
        <v>21</v>
      </c>
      <c r="C11" s="13" t="s">
        <v>22</v>
      </c>
      <c r="D11" s="13">
        <v>337621144.70309448</v>
      </c>
      <c r="E11" s="16">
        <v>0.16157434378051261</v>
      </c>
      <c r="F11" s="17"/>
      <c r="G11" s="13">
        <v>54550914.901827984</v>
      </c>
      <c r="H11" s="13">
        <v>63364943.179717429</v>
      </c>
      <c r="I11" s="13">
        <v>73603092.292669728</v>
      </c>
      <c r="J11" s="13">
        <f t="shared" si="2"/>
        <v>191518950.37421513</v>
      </c>
      <c r="K11" s="13"/>
      <c r="L11" s="13" t="s">
        <v>21</v>
      </c>
      <c r="M11" s="19">
        <v>63469666.456600003</v>
      </c>
      <c r="N11" s="19">
        <v>60845387.179300003</v>
      </c>
      <c r="O11" s="20">
        <v>70712861.984999999</v>
      </c>
      <c r="P11" s="20">
        <v>75291125</v>
      </c>
      <c r="Q11" s="20">
        <v>84756295</v>
      </c>
      <c r="S11" s="3"/>
      <c r="T11" s="4"/>
      <c r="U11" s="13">
        <v>5</v>
      </c>
      <c r="V11" s="21" t="s">
        <v>21</v>
      </c>
      <c r="W11" s="22">
        <f t="shared" si="0"/>
        <v>54550914.901827984</v>
      </c>
      <c r="X11" s="22">
        <f t="shared" si="0"/>
        <v>63364943.179717429</v>
      </c>
      <c r="Y11" s="22">
        <f t="shared" si="0"/>
        <v>73603092.292669728</v>
      </c>
      <c r="Z11" s="6"/>
      <c r="AB11" s="3"/>
      <c r="AC11" s="13">
        <v>5</v>
      </c>
      <c r="AD11" s="21" t="s">
        <v>21</v>
      </c>
      <c r="AE11" s="22">
        <f t="shared" si="1"/>
        <v>54550914.901827984</v>
      </c>
      <c r="AF11" s="22">
        <f t="shared" si="1"/>
        <v>63364943.179717429</v>
      </c>
      <c r="AG11" s="22">
        <f t="shared" si="1"/>
        <v>73603092.292669728</v>
      </c>
      <c r="AH11" s="6"/>
    </row>
    <row r="12" spans="1:34" hidden="1" outlineLevel="1" x14ac:dyDescent="0.25">
      <c r="A12" s="13"/>
      <c r="B12" s="13"/>
      <c r="C12" s="13"/>
      <c r="D12" s="13"/>
      <c r="E12" s="16"/>
      <c r="F12" s="17"/>
      <c r="G12" s="13"/>
      <c r="H12" s="13"/>
      <c r="I12" s="13"/>
      <c r="J12" s="13"/>
      <c r="K12" s="13"/>
      <c r="L12" s="13" t="s">
        <v>23</v>
      </c>
      <c r="M12" s="19">
        <v>11119400</v>
      </c>
      <c r="N12" s="19">
        <v>29582300</v>
      </c>
      <c r="O12" s="20">
        <v>15477600</v>
      </c>
      <c r="P12" s="20">
        <v>8336100</v>
      </c>
      <c r="Q12" s="20">
        <v>12984609.148348864</v>
      </c>
      <c r="S12" s="3"/>
      <c r="T12" s="4"/>
      <c r="U12" s="13"/>
      <c r="V12" s="21" t="s">
        <v>23</v>
      </c>
      <c r="W12" s="22">
        <v>0</v>
      </c>
      <c r="X12" s="22">
        <v>0</v>
      </c>
      <c r="Y12" s="22">
        <v>0</v>
      </c>
      <c r="Z12" s="6"/>
      <c r="AB12" s="3"/>
      <c r="AC12" s="13"/>
      <c r="AD12" s="21" t="s">
        <v>23</v>
      </c>
      <c r="AE12" s="22">
        <f t="shared" si="1"/>
        <v>0</v>
      </c>
      <c r="AF12" s="22">
        <f t="shared" si="1"/>
        <v>0</v>
      </c>
      <c r="AG12" s="22">
        <f t="shared" si="1"/>
        <v>0</v>
      </c>
      <c r="AH12" s="6"/>
    </row>
    <row r="13" spans="1:34" hidden="1" outlineLevel="1" x14ac:dyDescent="0.25">
      <c r="K13" s="13"/>
      <c r="L13" s="23" t="s">
        <v>24</v>
      </c>
      <c r="M13" s="19">
        <v>16829395.267200001</v>
      </c>
      <c r="N13" s="19">
        <v>21052310.317250002</v>
      </c>
      <c r="O13" s="20">
        <v>10259074.017633501</v>
      </c>
      <c r="P13" s="20">
        <v>7871809.7846725052</v>
      </c>
      <c r="Q13" s="20">
        <v>7569362.5622474374</v>
      </c>
      <c r="S13" s="3"/>
      <c r="T13" s="4"/>
      <c r="U13"/>
      <c r="V13" s="24" t="s">
        <v>24</v>
      </c>
      <c r="W13" s="22">
        <v>0</v>
      </c>
      <c r="X13" s="22">
        <v>0</v>
      </c>
      <c r="Y13" s="22">
        <v>0</v>
      </c>
      <c r="Z13" s="6"/>
      <c r="AB13" s="3"/>
      <c r="AD13" s="24" t="s">
        <v>24</v>
      </c>
      <c r="AE13" s="22">
        <f t="shared" si="1"/>
        <v>0</v>
      </c>
      <c r="AF13" s="22">
        <f t="shared" si="1"/>
        <v>0</v>
      </c>
      <c r="AG13" s="22">
        <f t="shared" si="1"/>
        <v>0</v>
      </c>
      <c r="AH13" s="6"/>
    </row>
    <row r="14" spans="1:34" hidden="1" outlineLevel="1" x14ac:dyDescent="0.25">
      <c r="A14" s="13">
        <v>6</v>
      </c>
      <c r="B14" s="13" t="s">
        <v>25</v>
      </c>
      <c r="C14" s="13" t="s">
        <v>26</v>
      </c>
      <c r="D14" s="13">
        <v>591015440.11650848</v>
      </c>
      <c r="E14" s="16">
        <v>6.0398964202900807E-2</v>
      </c>
      <c r="F14" s="17"/>
      <c r="G14" s="13">
        <v>35696720.410958663</v>
      </c>
      <c r="H14" s="13">
        <v>37852765.34922111</v>
      </c>
      <c r="I14" s="13">
        <v>40139033.168529518</v>
      </c>
      <c r="J14" s="13">
        <f>SUM(G14:I14)</f>
        <v>113688518.9287093</v>
      </c>
      <c r="K14" s="13"/>
      <c r="L14" s="23" t="s">
        <v>25</v>
      </c>
      <c r="M14" s="19">
        <f>SUM(M12:M13)</f>
        <v>27948795.267200001</v>
      </c>
      <c r="N14" s="19">
        <f>SUM(N12:N13)</f>
        <v>50634610.317249998</v>
      </c>
      <c r="O14" s="20">
        <f t="shared" ref="O14:Q14" si="3">SUM(O12:O13)</f>
        <v>25736674.017633501</v>
      </c>
      <c r="P14" s="20">
        <f t="shared" si="3"/>
        <v>16207909.784672506</v>
      </c>
      <c r="Q14" s="20">
        <f t="shared" si="3"/>
        <v>20553971.710596301</v>
      </c>
      <c r="S14" s="3"/>
      <c r="T14" s="4"/>
      <c r="U14" s="13">
        <v>6</v>
      </c>
      <c r="V14" s="24" t="s">
        <v>25</v>
      </c>
      <c r="W14" s="22">
        <f t="shared" ref="W14:Y17" si="4">G14</f>
        <v>35696720.410958663</v>
      </c>
      <c r="X14" s="22">
        <f t="shared" si="4"/>
        <v>37852765.34922111</v>
      </c>
      <c r="Y14" s="22">
        <f t="shared" si="4"/>
        <v>40139033.168529518</v>
      </c>
      <c r="Z14" s="6"/>
      <c r="AB14" s="3"/>
      <c r="AC14" s="13">
        <v>6</v>
      </c>
      <c r="AD14" s="24" t="s">
        <v>25</v>
      </c>
      <c r="AE14" s="22">
        <f t="shared" si="1"/>
        <v>35696720.410958663</v>
      </c>
      <c r="AF14" s="22">
        <f t="shared" si="1"/>
        <v>37852765.34922111</v>
      </c>
      <c r="AG14" s="22">
        <f t="shared" si="1"/>
        <v>40139033.168529518</v>
      </c>
      <c r="AH14" s="6"/>
    </row>
    <row r="15" spans="1:34" hidden="1" outlineLevel="1" x14ac:dyDescent="0.25">
      <c r="A15" s="13">
        <v>7</v>
      </c>
      <c r="B15" s="13" t="s">
        <v>27</v>
      </c>
      <c r="C15" s="13" t="s">
        <v>15</v>
      </c>
      <c r="D15" s="13"/>
      <c r="E15" s="17"/>
      <c r="F15" s="17"/>
      <c r="G15" s="13">
        <v>0</v>
      </c>
      <c r="H15" s="13">
        <v>0</v>
      </c>
      <c r="I15" s="13">
        <v>0</v>
      </c>
      <c r="J15" s="13">
        <f t="shared" si="2"/>
        <v>0</v>
      </c>
      <c r="K15" s="13"/>
      <c r="L15" s="13" t="s">
        <v>27</v>
      </c>
      <c r="M15" s="19">
        <v>24746000</v>
      </c>
      <c r="N15" s="19">
        <v>24915800</v>
      </c>
      <c r="O15" s="20">
        <v>17950000</v>
      </c>
      <c r="P15" s="20">
        <v>11808000</v>
      </c>
      <c r="Q15" s="20">
        <v>21690000</v>
      </c>
      <c r="S15" s="3"/>
      <c r="T15" s="4"/>
      <c r="U15" s="13">
        <v>7</v>
      </c>
      <c r="V15" s="21" t="s">
        <v>27</v>
      </c>
      <c r="W15" s="22">
        <f t="shared" si="4"/>
        <v>0</v>
      </c>
      <c r="X15" s="22">
        <f t="shared" si="4"/>
        <v>0</v>
      </c>
      <c r="Y15" s="22">
        <f t="shared" si="4"/>
        <v>0</v>
      </c>
      <c r="Z15" s="6"/>
      <c r="AB15" s="3"/>
      <c r="AC15" s="13">
        <v>7</v>
      </c>
      <c r="AD15" s="21" t="s">
        <v>27</v>
      </c>
      <c r="AE15" s="22">
        <f t="shared" si="1"/>
        <v>0</v>
      </c>
      <c r="AF15" s="22">
        <f t="shared" si="1"/>
        <v>0</v>
      </c>
      <c r="AG15" s="22">
        <f t="shared" si="1"/>
        <v>0</v>
      </c>
      <c r="AH15" s="6"/>
    </row>
    <row r="16" spans="1:34" hidden="1" outlineLevel="1" x14ac:dyDescent="0.25">
      <c r="A16" s="13">
        <v>8</v>
      </c>
      <c r="B16" s="13" t="s">
        <v>28</v>
      </c>
      <c r="C16" s="13" t="s">
        <v>29</v>
      </c>
      <c r="D16" s="13">
        <v>65960577.016595259</v>
      </c>
      <c r="E16" s="17"/>
      <c r="F16" s="17"/>
      <c r="G16" s="13">
        <v>56628240.085732639</v>
      </c>
      <c r="H16" s="13">
        <v>58375774.901277043</v>
      </c>
      <c r="I16" s="13">
        <v>51414155.559539527</v>
      </c>
      <c r="J16" s="13">
        <f t="shared" si="2"/>
        <v>166418170.5465492</v>
      </c>
      <c r="K16" s="13"/>
      <c r="L16" s="13" t="s">
        <v>28</v>
      </c>
      <c r="M16" s="19">
        <v>58690600.852900006</v>
      </c>
      <c r="N16" s="19">
        <v>48819979.374600001</v>
      </c>
      <c r="O16" s="20">
        <v>48819978.712700002</v>
      </c>
      <c r="P16" s="20">
        <v>29462739.688700002</v>
      </c>
      <c r="Q16" s="20">
        <v>0</v>
      </c>
      <c r="S16" s="3"/>
      <c r="T16" s="4">
        <v>0.66190000000000004</v>
      </c>
      <c r="U16" s="13">
        <v>8</v>
      </c>
      <c r="V16" s="21" t="s">
        <v>28</v>
      </c>
      <c r="W16" s="22">
        <f t="shared" si="4"/>
        <v>56628240.085732639</v>
      </c>
      <c r="X16" s="22">
        <f t="shared" si="4"/>
        <v>58375774.901277043</v>
      </c>
      <c r="Y16" s="22">
        <f t="shared" si="4"/>
        <v>51414155.559539527</v>
      </c>
      <c r="Z16" s="6"/>
      <c r="AB16" s="3"/>
      <c r="AC16" s="13">
        <v>8</v>
      </c>
      <c r="AD16" s="21" t="s">
        <v>28</v>
      </c>
      <c r="AE16" s="22">
        <f t="shared" si="1"/>
        <v>56628240.085732639</v>
      </c>
      <c r="AF16" s="22">
        <f t="shared" si="1"/>
        <v>58375774.901277043</v>
      </c>
      <c r="AG16" s="22">
        <f t="shared" si="1"/>
        <v>51414155.559539527</v>
      </c>
      <c r="AH16" s="6"/>
    </row>
    <row r="17" spans="1:34" hidden="1" outlineLevel="1" x14ac:dyDescent="0.25">
      <c r="A17" s="13">
        <v>9</v>
      </c>
      <c r="B17" s="13" t="s">
        <v>30</v>
      </c>
      <c r="C17" s="13" t="s">
        <v>31</v>
      </c>
      <c r="D17" s="13">
        <v>100037416.65184399</v>
      </c>
      <c r="E17" s="17"/>
      <c r="F17" s="17"/>
      <c r="G17" s="13">
        <v>30492738.400130928</v>
      </c>
      <c r="H17" s="13">
        <v>39886525.106570065</v>
      </c>
      <c r="I17" s="13">
        <v>30631977.834374245</v>
      </c>
      <c r="J17" s="13">
        <f t="shared" si="2"/>
        <v>101011241.34107524</v>
      </c>
      <c r="K17" s="13"/>
      <c r="L17" s="13" t="s">
        <v>30</v>
      </c>
      <c r="M17" s="19">
        <v>29123600.000000004</v>
      </c>
      <c r="N17" s="19">
        <v>17209400.000000007</v>
      </c>
      <c r="O17" s="20">
        <v>3309500</v>
      </c>
      <c r="P17" s="20">
        <v>3309500</v>
      </c>
      <c r="Q17" s="20">
        <v>3309500</v>
      </c>
      <c r="S17" s="3"/>
      <c r="T17" s="4"/>
      <c r="U17" s="13">
        <v>9</v>
      </c>
      <c r="V17" s="21" t="s">
        <v>30</v>
      </c>
      <c r="W17" s="22">
        <f t="shared" si="4"/>
        <v>30492738.400130928</v>
      </c>
      <c r="X17" s="22">
        <f t="shared" si="4"/>
        <v>39886525.106570065</v>
      </c>
      <c r="Y17" s="22">
        <f t="shared" si="4"/>
        <v>30631977.834374245</v>
      </c>
      <c r="Z17" s="6"/>
      <c r="AB17" s="3"/>
      <c r="AC17" s="13">
        <v>9</v>
      </c>
      <c r="AD17" s="21" t="s">
        <v>30</v>
      </c>
      <c r="AE17" s="22">
        <f t="shared" si="1"/>
        <v>30492738.400130928</v>
      </c>
      <c r="AF17" s="22">
        <f t="shared" si="1"/>
        <v>39886525.106570065</v>
      </c>
      <c r="AG17" s="22">
        <f t="shared" si="1"/>
        <v>30631977.834374245</v>
      </c>
      <c r="AH17" s="6"/>
    </row>
    <row r="18" spans="1:34" hidden="1" outlineLevel="1" x14ac:dyDescent="0.25">
      <c r="A18" s="13">
        <v>10</v>
      </c>
      <c r="B18" s="25" t="s">
        <v>12</v>
      </c>
      <c r="C18" s="25"/>
      <c r="D18" s="25">
        <v>10898545827.564478</v>
      </c>
      <c r="E18" s="26"/>
      <c r="F18" s="26"/>
      <c r="G18" s="25">
        <v>461508645.19847077</v>
      </c>
      <c r="H18" s="25">
        <v>493721647.7921406</v>
      </c>
      <c r="I18" s="25">
        <v>500543746.21821266</v>
      </c>
      <c r="J18" s="25">
        <f t="shared" si="2"/>
        <v>1455774039.2088239</v>
      </c>
      <c r="K18" s="21"/>
      <c r="M18" s="27">
        <f>SUM(M14:M17,M8:M11)</f>
        <v>579018521.44669998</v>
      </c>
      <c r="N18" s="27">
        <f t="shared" ref="N18:Q18" si="5">SUM(N14:N17,N8:N11)</f>
        <v>687619944.21386993</v>
      </c>
      <c r="O18" s="28">
        <f t="shared" si="5"/>
        <v>705056429.75805354</v>
      </c>
      <c r="P18" s="28">
        <f t="shared" si="5"/>
        <v>665113686.8324194</v>
      </c>
      <c r="Q18" s="28">
        <f t="shared" si="5"/>
        <v>587389247.56935513</v>
      </c>
      <c r="S18" s="3"/>
      <c r="T18" s="4"/>
      <c r="U18" s="13">
        <v>10</v>
      </c>
      <c r="V18" s="5"/>
      <c r="W18" s="27">
        <f>SUM(W14:W17,W8:W11)</f>
        <v>461508645.19847077</v>
      </c>
      <c r="X18" s="27">
        <f>SUM(X14:X17,X8:X11)</f>
        <v>493721647.79214054</v>
      </c>
      <c r="Y18" s="27">
        <f t="shared" ref="Y18" si="6">SUM(Y14:Y17,Y8:Y11)</f>
        <v>500543746.21821266</v>
      </c>
      <c r="Z18" s="6"/>
      <c r="AB18" s="3"/>
      <c r="AC18" s="13">
        <v>10</v>
      </c>
      <c r="AD18" s="5"/>
      <c r="AE18" s="27">
        <f>SUM(AE14:AE17,AE8:AE11)</f>
        <v>461508645.19847077</v>
      </c>
      <c r="AF18" s="27">
        <f>SUM(AF14:AF17,AF8:AF11)</f>
        <v>493721647.79214054</v>
      </c>
      <c r="AG18" s="27">
        <f t="shared" ref="AG18" si="7">SUM(AG14:AG17,AG8:AG11)</f>
        <v>500543746.21821266</v>
      </c>
      <c r="AH18" s="6"/>
    </row>
    <row r="19" spans="1:34" hidden="1" outlineLevel="1" x14ac:dyDescent="0.25">
      <c r="M19" s="19"/>
      <c r="N19" s="19"/>
      <c r="O19" s="20"/>
      <c r="P19" s="20"/>
      <c r="Q19" s="20"/>
      <c r="S19" s="3"/>
      <c r="T19" s="4"/>
      <c r="U19" s="4"/>
      <c r="V19" s="5"/>
      <c r="W19" s="22"/>
      <c r="X19" s="22"/>
      <c r="Y19" s="22"/>
      <c r="Z19" s="6"/>
      <c r="AB19" s="3"/>
      <c r="AC19" s="5"/>
      <c r="AD19" s="5"/>
      <c r="AE19" s="22"/>
      <c r="AF19" s="22"/>
      <c r="AG19" s="22"/>
      <c r="AH19" s="6"/>
    </row>
    <row r="20" spans="1:34" ht="30" hidden="1" outlineLevel="1" x14ac:dyDescent="0.25">
      <c r="A20" s="7" t="s">
        <v>8</v>
      </c>
      <c r="B20" s="8" t="s">
        <v>32</v>
      </c>
      <c r="C20" s="8" t="s">
        <v>32</v>
      </c>
      <c r="D20" s="9" t="s">
        <v>10</v>
      </c>
      <c r="E20" s="10" t="s">
        <v>11</v>
      </c>
      <c r="F20" s="7"/>
      <c r="G20" s="9">
        <v>2019</v>
      </c>
      <c r="H20" s="9">
        <v>2020</v>
      </c>
      <c r="I20" s="9">
        <v>2021</v>
      </c>
      <c r="J20" s="9" t="s">
        <v>12</v>
      </c>
      <c r="K20" s="9"/>
      <c r="L20" s="8" t="s">
        <v>32</v>
      </c>
      <c r="M20" s="29">
        <v>2020</v>
      </c>
      <c r="N20" s="29">
        <v>2021</v>
      </c>
      <c r="O20" s="9">
        <v>2022</v>
      </c>
      <c r="P20" s="9">
        <v>2023</v>
      </c>
      <c r="Q20" s="9">
        <v>2024</v>
      </c>
      <c r="S20" s="3"/>
      <c r="T20" s="4"/>
      <c r="U20" s="7" t="s">
        <v>8</v>
      </c>
      <c r="V20" s="11" t="s">
        <v>32</v>
      </c>
      <c r="W20" s="12">
        <v>2019</v>
      </c>
      <c r="X20" s="30">
        <v>2020</v>
      </c>
      <c r="Y20" s="30">
        <v>2021</v>
      </c>
      <c r="Z20" s="6"/>
      <c r="AB20" s="3"/>
      <c r="AC20" s="7" t="s">
        <v>8</v>
      </c>
      <c r="AD20" s="11" t="s">
        <v>32</v>
      </c>
      <c r="AE20" s="12">
        <v>2019</v>
      </c>
      <c r="AF20" s="30">
        <v>2020</v>
      </c>
      <c r="AG20" s="30">
        <v>2021</v>
      </c>
      <c r="AH20" s="6"/>
    </row>
    <row r="21" spans="1:34" hidden="1" outlineLevel="1" x14ac:dyDescent="0.25">
      <c r="A21">
        <v>1</v>
      </c>
      <c r="B21" s="13" t="s">
        <v>13</v>
      </c>
      <c r="C21" s="13"/>
      <c r="D21" s="13"/>
      <c r="E21" s="13"/>
      <c r="F21" s="13"/>
      <c r="G21" s="13"/>
      <c r="H21" s="13"/>
      <c r="I21" s="13"/>
      <c r="J21" s="13"/>
      <c r="K21" s="13"/>
      <c r="M21" s="14"/>
      <c r="N21" s="14"/>
      <c r="S21" s="3"/>
      <c r="T21" s="4"/>
      <c r="U21" s="13">
        <v>1</v>
      </c>
      <c r="V21" s="5"/>
      <c r="W21" s="15"/>
      <c r="X21" s="15"/>
      <c r="Y21" s="15"/>
      <c r="Z21" s="6"/>
      <c r="AB21" s="3"/>
      <c r="AC21" s="13">
        <v>1</v>
      </c>
      <c r="AD21" s="5"/>
      <c r="AE21" s="15"/>
      <c r="AF21" s="15"/>
      <c r="AG21" s="15"/>
      <c r="AH21" s="6"/>
    </row>
    <row r="22" spans="1:34" hidden="1" outlineLevel="1" x14ac:dyDescent="0.25">
      <c r="A22">
        <v>2</v>
      </c>
      <c r="B22" s="13" t="s">
        <v>14</v>
      </c>
      <c r="C22" s="13" t="s">
        <v>15</v>
      </c>
      <c r="D22" s="13">
        <v>69070916.140000001</v>
      </c>
      <c r="E22" s="16">
        <v>1.3282089954823606E-2</v>
      </c>
      <c r="F22" s="17"/>
      <c r="G22" s="13">
        <v>917406.12143355771</v>
      </c>
      <c r="H22" s="13">
        <v>929591.19206354406</v>
      </c>
      <c r="I22" s="13">
        <v>941938.1058977436</v>
      </c>
      <c r="J22" s="13">
        <f t="shared" ref="J22:J32" si="8">SUM(G22:I22)</f>
        <v>2788935.4193948456</v>
      </c>
      <c r="K22" s="13"/>
      <c r="L22" s="13" t="s">
        <v>33</v>
      </c>
      <c r="M22" s="19">
        <v>55570865</v>
      </c>
      <c r="N22" s="19">
        <v>13067264</v>
      </c>
      <c r="O22" s="20">
        <v>3500000</v>
      </c>
      <c r="P22" s="20">
        <v>2500000</v>
      </c>
      <c r="Q22" s="20">
        <v>2500000</v>
      </c>
      <c r="S22" s="3"/>
      <c r="T22" s="4"/>
      <c r="U22" s="13">
        <v>2</v>
      </c>
      <c r="V22" s="21" t="s">
        <v>34</v>
      </c>
      <c r="W22" s="22">
        <f t="shared" ref="W22:Y25" si="9">G22</f>
        <v>917406.12143355771</v>
      </c>
      <c r="X22" s="22">
        <f t="shared" si="9"/>
        <v>929591.19206354406</v>
      </c>
      <c r="Y22" s="22">
        <f t="shared" si="9"/>
        <v>941938.1058977436</v>
      </c>
      <c r="Z22" s="6"/>
      <c r="AB22" s="3"/>
      <c r="AC22" s="13">
        <v>2</v>
      </c>
      <c r="AD22" s="21" t="s">
        <v>34</v>
      </c>
      <c r="AE22" s="22">
        <f t="shared" ref="AE22:AG31" si="10">G22</f>
        <v>917406.12143355771</v>
      </c>
      <c r="AF22" s="22">
        <f t="shared" si="10"/>
        <v>929591.19206354406</v>
      </c>
      <c r="AG22" s="22">
        <f t="shared" si="10"/>
        <v>941938.1058977436</v>
      </c>
      <c r="AH22" s="6"/>
    </row>
    <row r="23" spans="1:34" hidden="1" outlineLevel="1" x14ac:dyDescent="0.25">
      <c r="A23">
        <v>3</v>
      </c>
      <c r="B23" s="13" t="s">
        <v>17</v>
      </c>
      <c r="C23" s="13" t="s">
        <v>15</v>
      </c>
      <c r="D23" s="13">
        <v>0</v>
      </c>
      <c r="E23" s="16">
        <v>0</v>
      </c>
      <c r="F23" s="17"/>
      <c r="G23" s="13">
        <v>0</v>
      </c>
      <c r="H23" s="13">
        <v>0</v>
      </c>
      <c r="I23" s="13">
        <v>0</v>
      </c>
      <c r="J23" s="13">
        <f t="shared" si="8"/>
        <v>0</v>
      </c>
      <c r="K23" s="13"/>
      <c r="L23" s="13" t="s">
        <v>35</v>
      </c>
      <c r="M23" s="19">
        <v>0</v>
      </c>
      <c r="N23" s="19">
        <v>0</v>
      </c>
      <c r="O23" s="20">
        <v>0</v>
      </c>
      <c r="P23" s="20">
        <v>0</v>
      </c>
      <c r="Q23" s="20">
        <v>0</v>
      </c>
      <c r="S23" s="3"/>
      <c r="T23" s="4"/>
      <c r="U23" s="13">
        <v>3</v>
      </c>
      <c r="V23" s="21" t="s">
        <v>36</v>
      </c>
      <c r="W23" s="22">
        <f t="shared" si="9"/>
        <v>0</v>
      </c>
      <c r="X23" s="22">
        <f t="shared" si="9"/>
        <v>0</v>
      </c>
      <c r="Y23" s="22">
        <f t="shared" si="9"/>
        <v>0</v>
      </c>
      <c r="Z23" s="6"/>
      <c r="AB23" s="3"/>
      <c r="AC23" s="13">
        <v>3</v>
      </c>
      <c r="AD23" s="21" t="s">
        <v>36</v>
      </c>
      <c r="AE23" s="22">
        <f t="shared" si="10"/>
        <v>0</v>
      </c>
      <c r="AF23" s="22">
        <f t="shared" si="10"/>
        <v>0</v>
      </c>
      <c r="AG23" s="22">
        <f t="shared" si="10"/>
        <v>0</v>
      </c>
      <c r="AH23" s="6"/>
    </row>
    <row r="24" spans="1:34" hidden="1" outlineLevel="1" x14ac:dyDescent="0.25">
      <c r="A24">
        <v>4</v>
      </c>
      <c r="B24" s="13" t="s">
        <v>19</v>
      </c>
      <c r="C24" s="13" t="s">
        <v>15</v>
      </c>
      <c r="D24" s="13">
        <v>3717931323.3387775</v>
      </c>
      <c r="E24" s="16">
        <v>5.2166066813214673E-2</v>
      </c>
      <c r="F24" s="17"/>
      <c r="G24" s="13">
        <v>193949853.82023433</v>
      </c>
      <c r="H24" s="13">
        <v>204067454.85303387</v>
      </c>
      <c r="I24" s="13">
        <v>214712851.33729991</v>
      </c>
      <c r="J24" s="13">
        <f t="shared" si="8"/>
        <v>612730160.01056814</v>
      </c>
      <c r="K24" s="13"/>
      <c r="L24" s="13" t="s">
        <v>37</v>
      </c>
      <c r="M24" s="19">
        <v>229149900</v>
      </c>
      <c r="N24" s="19">
        <v>235752733</v>
      </c>
      <c r="O24" s="20">
        <v>226562767</v>
      </c>
      <c r="P24" s="20">
        <v>244083067</v>
      </c>
      <c r="Q24" s="20">
        <v>247682871.94133043</v>
      </c>
      <c r="S24" s="3"/>
      <c r="T24" s="4"/>
      <c r="U24" s="13">
        <v>4</v>
      </c>
      <c r="V24" s="21" t="s">
        <v>38</v>
      </c>
      <c r="W24" s="22">
        <f t="shared" si="9"/>
        <v>193949853.82023433</v>
      </c>
      <c r="X24" s="22">
        <f t="shared" si="9"/>
        <v>204067454.85303387</v>
      </c>
      <c r="Y24" s="22">
        <f t="shared" si="9"/>
        <v>214712851.33729991</v>
      </c>
      <c r="Z24" s="6"/>
      <c r="AB24" s="3"/>
      <c r="AC24" s="13">
        <v>4</v>
      </c>
      <c r="AD24" s="21" t="s">
        <v>38</v>
      </c>
      <c r="AE24" s="22">
        <f t="shared" si="10"/>
        <v>193949853.82023433</v>
      </c>
      <c r="AF24" s="22">
        <f t="shared" si="10"/>
        <v>204067454.85303387</v>
      </c>
      <c r="AG24" s="22">
        <f t="shared" si="10"/>
        <v>214712851.33729991</v>
      </c>
      <c r="AH24" s="6"/>
    </row>
    <row r="25" spans="1:34" hidden="1" outlineLevel="1" x14ac:dyDescent="0.25">
      <c r="A25">
        <v>5</v>
      </c>
      <c r="B25" s="13" t="s">
        <v>21</v>
      </c>
      <c r="C25" s="13" t="s">
        <v>39</v>
      </c>
      <c r="D25" s="13">
        <v>117580695.01451939</v>
      </c>
      <c r="E25" s="16">
        <v>0.15105801563149757</v>
      </c>
      <c r="F25" s="17"/>
      <c r="G25" s="13">
        <v>17761506.46546562</v>
      </c>
      <c r="H25" s="13">
        <v>20444524.386764865</v>
      </c>
      <c r="I25" s="13">
        <v>23532833.671159327</v>
      </c>
      <c r="J25" s="13">
        <f t="shared" si="8"/>
        <v>61738864.523389816</v>
      </c>
      <c r="K25" s="13"/>
      <c r="L25" s="13" t="s">
        <v>21</v>
      </c>
      <c r="M25" s="19">
        <v>32420447.543400001</v>
      </c>
      <c r="N25" s="19">
        <v>31079959.820700001</v>
      </c>
      <c r="O25" s="20">
        <v>36120288.015000001</v>
      </c>
      <c r="P25" s="20">
        <v>38458875</v>
      </c>
      <c r="Q25" s="20">
        <v>43293705</v>
      </c>
      <c r="S25" s="3"/>
      <c r="T25" s="4"/>
      <c r="U25" s="13">
        <v>5</v>
      </c>
      <c r="V25" s="21" t="s">
        <v>21</v>
      </c>
      <c r="W25" s="22">
        <f t="shared" si="9"/>
        <v>17761506.46546562</v>
      </c>
      <c r="X25" s="22">
        <f t="shared" si="9"/>
        <v>20444524.386764865</v>
      </c>
      <c r="Y25" s="22">
        <f t="shared" si="9"/>
        <v>23532833.671159327</v>
      </c>
      <c r="Z25" s="6"/>
      <c r="AB25" s="3"/>
      <c r="AC25" s="13">
        <v>5</v>
      </c>
      <c r="AD25" s="21" t="s">
        <v>21</v>
      </c>
      <c r="AE25" s="22">
        <f t="shared" si="10"/>
        <v>17761506.46546562</v>
      </c>
      <c r="AF25" s="22">
        <f t="shared" si="10"/>
        <v>20444524.386764865</v>
      </c>
      <c r="AG25" s="22">
        <f t="shared" si="10"/>
        <v>23532833.671159327</v>
      </c>
      <c r="AH25" s="6"/>
    </row>
    <row r="26" spans="1:34" hidden="1" outlineLevel="1" x14ac:dyDescent="0.25">
      <c r="B26" s="13"/>
      <c r="C26" s="13"/>
      <c r="D26" s="13"/>
      <c r="E26" s="16"/>
      <c r="F26" s="17"/>
      <c r="G26" s="13"/>
      <c r="H26" s="13"/>
      <c r="I26" s="13"/>
      <c r="J26" s="13"/>
      <c r="K26" s="13"/>
      <c r="L26" s="13" t="s">
        <v>40</v>
      </c>
      <c r="M26" s="19">
        <v>3960300</v>
      </c>
      <c r="N26" s="19">
        <v>7912300</v>
      </c>
      <c r="O26" s="20">
        <v>7897600</v>
      </c>
      <c r="P26" s="20">
        <v>7906100</v>
      </c>
      <c r="Q26" s="20">
        <v>7914609.1483488651</v>
      </c>
      <c r="S26" s="3"/>
      <c r="T26" s="4"/>
      <c r="U26" s="13"/>
      <c r="V26" s="21" t="s">
        <v>40</v>
      </c>
      <c r="W26" s="22">
        <v>0</v>
      </c>
      <c r="X26" s="22">
        <v>0</v>
      </c>
      <c r="Y26" s="22">
        <v>0</v>
      </c>
      <c r="Z26" s="6"/>
      <c r="AB26" s="3"/>
      <c r="AC26" s="13"/>
      <c r="AD26" s="21" t="s">
        <v>40</v>
      </c>
      <c r="AE26" s="22">
        <f t="shared" si="10"/>
        <v>0</v>
      </c>
      <c r="AF26" s="22">
        <f t="shared" si="10"/>
        <v>0</v>
      </c>
      <c r="AG26" s="22">
        <f t="shared" si="10"/>
        <v>0</v>
      </c>
      <c r="AH26" s="6"/>
    </row>
    <row r="27" spans="1:34" hidden="1" outlineLevel="1" x14ac:dyDescent="0.25">
      <c r="B27" s="13"/>
      <c r="C27" s="13"/>
      <c r="D27" s="13"/>
      <c r="E27" s="16"/>
      <c r="F27" s="17"/>
      <c r="G27" s="13"/>
      <c r="H27" s="13"/>
      <c r="I27" s="13"/>
      <c r="J27" s="13"/>
      <c r="K27" s="13"/>
      <c r="L27" s="13" t="s">
        <v>24</v>
      </c>
      <c r="M27" s="19">
        <v>8596492.7327999994</v>
      </c>
      <c r="N27" s="19">
        <v>10753567.18275</v>
      </c>
      <c r="O27" s="20">
        <v>5240357.9473665003</v>
      </c>
      <c r="P27" s="20">
        <v>4020938.0392774954</v>
      </c>
      <c r="Q27" s="20">
        <v>3866447.3217946193</v>
      </c>
      <c r="S27" s="3"/>
      <c r="T27" s="4"/>
      <c r="U27"/>
      <c r="V27" s="21" t="s">
        <v>24</v>
      </c>
      <c r="W27" s="22">
        <v>0</v>
      </c>
      <c r="X27" s="22">
        <v>0</v>
      </c>
      <c r="Y27" s="22">
        <v>0</v>
      </c>
      <c r="Z27" s="6"/>
      <c r="AB27" s="3"/>
      <c r="AD27" s="21" t="s">
        <v>24</v>
      </c>
      <c r="AE27" s="22">
        <f t="shared" si="10"/>
        <v>0</v>
      </c>
      <c r="AF27" s="22">
        <f t="shared" si="10"/>
        <v>0</v>
      </c>
      <c r="AG27" s="22">
        <f t="shared" si="10"/>
        <v>0</v>
      </c>
      <c r="AH27" s="6"/>
    </row>
    <row r="28" spans="1:34" hidden="1" outlineLevel="1" x14ac:dyDescent="0.25">
      <c r="A28">
        <v>6</v>
      </c>
      <c r="B28" s="13" t="s">
        <v>25</v>
      </c>
      <c r="C28" s="13" t="s">
        <v>26</v>
      </c>
      <c r="D28" s="13">
        <v>213554388.95514211</v>
      </c>
      <c r="E28" s="16">
        <v>2.903099810414056E-2</v>
      </c>
      <c r="F28" s="17"/>
      <c r="G28" s="13">
        <v>6199697.0608876264</v>
      </c>
      <c r="H28" s="13">
        <v>6379680.4545085011</v>
      </c>
      <c r="I28" s="13">
        <v>6564888.9456883604</v>
      </c>
      <c r="J28" s="13">
        <f t="shared" si="8"/>
        <v>19144266.461084489</v>
      </c>
      <c r="K28" s="13"/>
      <c r="L28" s="13" t="s">
        <v>25</v>
      </c>
      <c r="M28" s="19">
        <f>SUM(M26:M27)</f>
        <v>12556792.732799999</v>
      </c>
      <c r="N28" s="19">
        <f t="shared" ref="N28:Q28" si="11">SUM(N26:N27)</f>
        <v>18665867.182750002</v>
      </c>
      <c r="O28" s="20">
        <f t="shared" si="11"/>
        <v>13137957.9473665</v>
      </c>
      <c r="P28" s="20">
        <f t="shared" si="11"/>
        <v>11927038.039277496</v>
      </c>
      <c r="Q28" s="20">
        <f t="shared" si="11"/>
        <v>11781056.470143484</v>
      </c>
      <c r="S28" s="3"/>
      <c r="T28" s="4"/>
      <c r="U28" s="13">
        <v>6</v>
      </c>
      <c r="V28" s="21" t="s">
        <v>25</v>
      </c>
      <c r="W28" s="22">
        <f t="shared" ref="W28:Y31" si="12">G28</f>
        <v>6199697.0608876264</v>
      </c>
      <c r="X28" s="22">
        <f t="shared" si="12"/>
        <v>6379680.4545085011</v>
      </c>
      <c r="Y28" s="22">
        <f t="shared" si="12"/>
        <v>6564888.9456883604</v>
      </c>
      <c r="Z28" s="6"/>
      <c r="AB28" s="3"/>
      <c r="AC28" s="13">
        <v>6</v>
      </c>
      <c r="AD28" s="21" t="s">
        <v>25</v>
      </c>
      <c r="AE28" s="22">
        <f t="shared" si="10"/>
        <v>6199697.0608876264</v>
      </c>
      <c r="AF28" s="22">
        <f t="shared" si="10"/>
        <v>6379680.4545085011</v>
      </c>
      <c r="AG28" s="22">
        <f t="shared" si="10"/>
        <v>6564888.9456883604</v>
      </c>
      <c r="AH28" s="6"/>
    </row>
    <row r="29" spans="1:34" hidden="1" outlineLevel="1" x14ac:dyDescent="0.25">
      <c r="A29">
        <v>7</v>
      </c>
      <c r="B29" s="13" t="s">
        <v>41</v>
      </c>
      <c r="C29" s="13" t="s">
        <v>15</v>
      </c>
      <c r="D29" s="13">
        <v>105802468.1600001</v>
      </c>
      <c r="E29" s="17">
        <v>0</v>
      </c>
      <c r="F29" s="17"/>
      <c r="G29" s="13">
        <v>0</v>
      </c>
      <c r="H29" s="13">
        <v>0</v>
      </c>
      <c r="I29" s="13">
        <v>0</v>
      </c>
      <c r="J29" s="13">
        <f t="shared" si="8"/>
        <v>0</v>
      </c>
      <c r="K29" s="13"/>
      <c r="L29" s="13" t="s">
        <v>41</v>
      </c>
      <c r="M29" s="20"/>
      <c r="N29" s="19"/>
      <c r="O29" s="20"/>
      <c r="P29" s="20"/>
      <c r="Q29" s="20"/>
      <c r="S29" s="3"/>
      <c r="T29" s="4"/>
      <c r="U29" s="13">
        <v>7</v>
      </c>
      <c r="V29" s="21" t="s">
        <v>41</v>
      </c>
      <c r="W29" s="22">
        <f t="shared" si="12"/>
        <v>0</v>
      </c>
      <c r="X29" s="22">
        <f t="shared" si="12"/>
        <v>0</v>
      </c>
      <c r="Y29" s="22">
        <f t="shared" si="12"/>
        <v>0</v>
      </c>
      <c r="Z29" s="6"/>
      <c r="AB29" s="3"/>
      <c r="AC29" s="13">
        <v>7</v>
      </c>
      <c r="AD29" s="21" t="s">
        <v>41</v>
      </c>
      <c r="AE29" s="22">
        <f t="shared" si="10"/>
        <v>0</v>
      </c>
      <c r="AF29" s="22">
        <f t="shared" si="10"/>
        <v>0</v>
      </c>
      <c r="AG29" s="22">
        <f t="shared" si="10"/>
        <v>0</v>
      </c>
      <c r="AH29" s="6"/>
    </row>
    <row r="30" spans="1:34" hidden="1" outlineLevel="1" x14ac:dyDescent="0.25">
      <c r="A30">
        <v>8</v>
      </c>
      <c r="B30" s="13" t="s">
        <v>28</v>
      </c>
      <c r="C30" s="13" t="s">
        <v>29</v>
      </c>
      <c r="D30" s="13">
        <v>25901244.283404738</v>
      </c>
      <c r="E30" s="17"/>
      <c r="F30" s="17"/>
      <c r="G30" s="13">
        <v>22236644.161418274</v>
      </c>
      <c r="H30" s="13">
        <v>22922862.023638956</v>
      </c>
      <c r="I30" s="13">
        <v>20189189.710053027</v>
      </c>
      <c r="J30" s="13">
        <f t="shared" si="8"/>
        <v>65348695.895110257</v>
      </c>
      <c r="K30" s="13"/>
      <c r="L30" s="13" t="s">
        <v>28</v>
      </c>
      <c r="M30" s="20">
        <v>29979290.147100002</v>
      </c>
      <c r="N30" s="19">
        <v>24937354.625399999</v>
      </c>
      <c r="O30" s="20">
        <v>24937354.287300002</v>
      </c>
      <c r="P30" s="20">
        <v>15049633.3113</v>
      </c>
      <c r="Q30" s="20">
        <v>0</v>
      </c>
      <c r="S30" s="3"/>
      <c r="T30" s="4">
        <v>0.33810000000000001</v>
      </c>
      <c r="U30" s="13">
        <v>8</v>
      </c>
      <c r="V30" s="21" t="s">
        <v>28</v>
      </c>
      <c r="W30" s="22">
        <f t="shared" si="12"/>
        <v>22236644.161418274</v>
      </c>
      <c r="X30" s="22">
        <f t="shared" si="12"/>
        <v>22922862.023638956</v>
      </c>
      <c r="Y30" s="22">
        <f t="shared" si="12"/>
        <v>20189189.710053027</v>
      </c>
      <c r="Z30" s="6"/>
      <c r="AB30" s="3"/>
      <c r="AC30" s="13">
        <v>8</v>
      </c>
      <c r="AD30" s="21" t="s">
        <v>28</v>
      </c>
      <c r="AE30" s="22">
        <f t="shared" si="10"/>
        <v>22236644.161418274</v>
      </c>
      <c r="AF30" s="22">
        <f t="shared" si="10"/>
        <v>22922862.023638956</v>
      </c>
      <c r="AG30" s="22">
        <f t="shared" si="10"/>
        <v>20189189.710053027</v>
      </c>
      <c r="AH30" s="6"/>
    </row>
    <row r="31" spans="1:34" hidden="1" outlineLevel="1" x14ac:dyDescent="0.25">
      <c r="A31">
        <v>9</v>
      </c>
      <c r="B31" s="13" t="s">
        <v>30</v>
      </c>
      <c r="C31" s="13" t="s">
        <v>39</v>
      </c>
      <c r="D31" s="13">
        <v>51099336.108155988</v>
      </c>
      <c r="E31" s="17"/>
      <c r="F31" s="17"/>
      <c r="G31" s="13">
        <v>15575758.956162961</v>
      </c>
      <c r="H31" s="13">
        <v>20374126.210199933</v>
      </c>
      <c r="I31" s="13">
        <v>15646882.770512056</v>
      </c>
      <c r="J31" s="13">
        <f t="shared" si="8"/>
        <v>51596767.936874956</v>
      </c>
      <c r="K31" s="13"/>
      <c r="L31" s="13" t="s">
        <v>30</v>
      </c>
      <c r="M31" s="20">
        <v>14876400</v>
      </c>
      <c r="N31" s="19">
        <v>8790600.0000000037</v>
      </c>
      <c r="O31" s="20">
        <v>1690500</v>
      </c>
      <c r="P31" s="20">
        <v>1690500</v>
      </c>
      <c r="Q31" s="20">
        <v>1690500</v>
      </c>
      <c r="S31" s="3"/>
      <c r="T31" s="4"/>
      <c r="U31" s="13">
        <v>9</v>
      </c>
      <c r="V31" s="21" t="s">
        <v>30</v>
      </c>
      <c r="W31" s="22">
        <f t="shared" si="12"/>
        <v>15575758.956162961</v>
      </c>
      <c r="X31" s="22">
        <f t="shared" si="12"/>
        <v>20374126.210199933</v>
      </c>
      <c r="Y31" s="22">
        <f t="shared" si="12"/>
        <v>15646882.770512056</v>
      </c>
      <c r="Z31" s="6"/>
      <c r="AB31" s="3"/>
      <c r="AC31" s="13">
        <v>9</v>
      </c>
      <c r="AD31" s="21" t="s">
        <v>30</v>
      </c>
      <c r="AE31" s="22">
        <f t="shared" si="10"/>
        <v>15575758.956162961</v>
      </c>
      <c r="AF31" s="22">
        <f t="shared" si="10"/>
        <v>20374126.210199933</v>
      </c>
      <c r="AG31" s="22">
        <f t="shared" si="10"/>
        <v>15646882.770512056</v>
      </c>
      <c r="AH31" s="6"/>
    </row>
    <row r="32" spans="1:34" hidden="1" outlineLevel="1" x14ac:dyDescent="0.25">
      <c r="A32">
        <v>10</v>
      </c>
      <c r="B32" s="25" t="s">
        <v>12</v>
      </c>
      <c r="C32" s="25"/>
      <c r="D32" s="25">
        <v>4300940372</v>
      </c>
      <c r="E32" s="26"/>
      <c r="F32" s="26"/>
      <c r="G32" s="25">
        <v>256640866.58560237</v>
      </c>
      <c r="H32" s="25">
        <v>275118239.12020969</v>
      </c>
      <c r="I32" s="25">
        <v>281588584.54061043</v>
      </c>
      <c r="J32" s="25">
        <f t="shared" si="8"/>
        <v>813347690.24642253</v>
      </c>
      <c r="K32" s="21"/>
      <c r="M32" s="28">
        <f>SUM(M28:M31,M22:M25)</f>
        <v>374553695.42329997</v>
      </c>
      <c r="N32" s="27">
        <f>SUM(N28:N31,N22:N25)</f>
        <v>332293778.62884998</v>
      </c>
      <c r="O32" s="28">
        <f>SUM(O28:O31,O22:O25)</f>
        <v>305948867.24966651</v>
      </c>
      <c r="P32" s="28">
        <f>SUM(P28:P31,P22:P25)</f>
        <v>313709113.35057747</v>
      </c>
      <c r="Q32" s="28">
        <f>SUM(Q28:Q31,Q22:Q25)</f>
        <v>306948133.41147393</v>
      </c>
      <c r="S32" s="3"/>
      <c r="T32" s="4"/>
      <c r="U32" s="13">
        <v>10</v>
      </c>
      <c r="V32" s="5"/>
      <c r="W32" s="28">
        <f>SUM(W28:W31,W22:W25)</f>
        <v>256640866.58560234</v>
      </c>
      <c r="X32" s="28">
        <f>SUM(X28:X31,X22:X25)</f>
        <v>275118239.12020969</v>
      </c>
      <c r="Y32" s="27">
        <f>SUM(Y28:Y31,Y22:Y25)</f>
        <v>281588584.54061043</v>
      </c>
      <c r="Z32" s="6"/>
      <c r="AB32" s="3"/>
      <c r="AC32" s="13">
        <v>10</v>
      </c>
      <c r="AD32" s="5"/>
      <c r="AE32" s="28">
        <f>SUM(AE28:AE31,AE22:AE25)</f>
        <v>256640866.58560234</v>
      </c>
      <c r="AF32" s="28">
        <f>SUM(AF28:AF31,AF22:AF25)</f>
        <v>275118239.12020969</v>
      </c>
      <c r="AG32" s="27">
        <f>SUM(AG28:AG31,AG22:AG25)</f>
        <v>281588584.54061043</v>
      </c>
      <c r="AH32" s="6"/>
    </row>
    <row r="33" spans="1:34" hidden="1" outlineLevel="1" x14ac:dyDescent="0.25">
      <c r="N33" s="14"/>
      <c r="S33" s="3"/>
      <c r="T33" s="4"/>
      <c r="U33" s="4"/>
      <c r="V33" s="5"/>
      <c r="W33" s="5"/>
      <c r="X33" s="5"/>
      <c r="Y33" s="15"/>
      <c r="Z33" s="6"/>
      <c r="AB33" s="3"/>
      <c r="AC33" s="5"/>
      <c r="AD33" s="5"/>
      <c r="AE33" s="5"/>
      <c r="AF33" s="5"/>
      <c r="AG33" s="15"/>
      <c r="AH33" s="6"/>
    </row>
    <row r="34" spans="1:34" collapsed="1" x14ac:dyDescent="0.25">
      <c r="M34" s="31"/>
      <c r="N34" s="32"/>
      <c r="O34" s="31"/>
      <c r="P34" s="31"/>
      <c r="Q34" s="31"/>
      <c r="S34" s="3"/>
      <c r="T34" s="4"/>
      <c r="V34" s="5"/>
      <c r="W34" s="33"/>
      <c r="X34" s="33"/>
      <c r="Y34" s="34"/>
      <c r="Z34" s="6"/>
      <c r="AB34" s="3"/>
      <c r="AC34" s="5"/>
      <c r="AD34" s="5"/>
      <c r="AE34" s="33"/>
      <c r="AF34" s="33"/>
      <c r="AG34" s="34"/>
      <c r="AH34" s="6"/>
    </row>
    <row r="35" spans="1:34" x14ac:dyDescent="0.25">
      <c r="A35" s="7" t="s">
        <v>8</v>
      </c>
      <c r="B35" s="35" t="s">
        <v>42</v>
      </c>
      <c r="C35" s="7"/>
      <c r="D35" s="9"/>
      <c r="E35" s="10"/>
      <c r="F35" s="7"/>
      <c r="G35" s="9">
        <v>2019</v>
      </c>
      <c r="H35" s="9">
        <v>2020</v>
      </c>
      <c r="I35" s="9">
        <v>2021</v>
      </c>
      <c r="J35" s="9" t="s">
        <v>12</v>
      </c>
      <c r="K35" s="7" t="s">
        <v>8</v>
      </c>
      <c r="L35" s="35" t="s">
        <v>42</v>
      </c>
      <c r="M35" s="9">
        <v>2020</v>
      </c>
      <c r="N35" s="29">
        <v>2021</v>
      </c>
      <c r="O35" s="9">
        <v>2022</v>
      </c>
      <c r="P35" s="9">
        <v>2023</v>
      </c>
      <c r="Q35" s="9">
        <v>2024</v>
      </c>
      <c r="S35" s="3"/>
      <c r="T35" s="4"/>
      <c r="U35" s="7" t="s">
        <v>8</v>
      </c>
      <c r="V35" s="36" t="s">
        <v>42</v>
      </c>
      <c r="W35" s="12">
        <v>2019</v>
      </c>
      <c r="X35" s="12">
        <v>2020</v>
      </c>
      <c r="Y35" s="30">
        <v>2021</v>
      </c>
      <c r="Z35" s="6"/>
      <c r="AB35" s="3"/>
      <c r="AC35" s="7" t="s">
        <v>8</v>
      </c>
      <c r="AD35" s="36" t="s">
        <v>42</v>
      </c>
      <c r="AE35" s="12">
        <v>2019</v>
      </c>
      <c r="AF35" s="12">
        <v>2020</v>
      </c>
      <c r="AG35" s="30">
        <v>2021</v>
      </c>
      <c r="AH35" s="6"/>
    </row>
    <row r="36" spans="1:34" x14ac:dyDescent="0.25">
      <c r="A36">
        <v>1</v>
      </c>
      <c r="B36" s="13" t="s">
        <v>13</v>
      </c>
      <c r="K36">
        <v>1</v>
      </c>
      <c r="L36" s="13" t="s">
        <v>13</v>
      </c>
      <c r="M36" s="31"/>
      <c r="N36" s="31"/>
      <c r="O36" s="31"/>
      <c r="P36" s="31"/>
      <c r="Q36" s="31"/>
      <c r="S36" s="3"/>
      <c r="T36" s="4"/>
      <c r="U36" s="13">
        <v>1</v>
      </c>
      <c r="V36" s="21" t="s">
        <v>43</v>
      </c>
      <c r="W36" s="33"/>
      <c r="X36" s="33"/>
      <c r="Y36" s="33"/>
      <c r="Z36" s="6"/>
      <c r="AB36" s="3"/>
      <c r="AC36" s="13">
        <v>1</v>
      </c>
      <c r="AD36" s="21" t="s">
        <v>43</v>
      </c>
      <c r="AE36" s="33"/>
      <c r="AF36" s="33"/>
      <c r="AG36" s="33"/>
      <c r="AH36" s="6"/>
    </row>
    <row r="37" spans="1:34" x14ac:dyDescent="0.25">
      <c r="A37">
        <v>2</v>
      </c>
      <c r="B37" s="13" t="s">
        <v>14</v>
      </c>
      <c r="D37" s="13"/>
      <c r="G37" s="13">
        <f t="shared" ref="G37:I38" si="13">(G8+G22)/1000</f>
        <v>64773.448437479587</v>
      </c>
      <c r="H37" s="13">
        <f t="shared" si="13"/>
        <v>65743.870807929852</v>
      </c>
      <c r="I37" s="13">
        <f t="shared" si="13"/>
        <v>66728.834533521847</v>
      </c>
      <c r="J37" s="13">
        <f>SUM(G37:I37)</f>
        <v>197246.1537789313</v>
      </c>
      <c r="K37">
        <v>2</v>
      </c>
      <c r="L37" s="13" t="s">
        <v>14</v>
      </c>
      <c r="M37" s="20">
        <f>(M8+M22)/1000</f>
        <v>106083.93687000001</v>
      </c>
      <c r="N37" s="20">
        <f t="shared" ref="N37:Q38" si="14">(N8+N22)/1000</f>
        <v>76572.610700000019</v>
      </c>
      <c r="O37" s="20">
        <f t="shared" si="14"/>
        <v>97784.3174</v>
      </c>
      <c r="P37" s="20">
        <f t="shared" si="14"/>
        <v>82665.833740000016</v>
      </c>
      <c r="Q37" s="20">
        <f t="shared" si="14"/>
        <v>25863.0468</v>
      </c>
      <c r="S37" s="3"/>
      <c r="T37" s="4"/>
      <c r="U37" s="13">
        <f>U36+1</f>
        <v>2</v>
      </c>
      <c r="V37" s="21" t="s">
        <v>14</v>
      </c>
      <c r="W37" s="48" t="s">
        <v>52</v>
      </c>
      <c r="X37" s="49" t="s">
        <v>52</v>
      </c>
      <c r="Y37" s="50" t="s">
        <v>52</v>
      </c>
      <c r="Z37" s="6"/>
      <c r="AB37" s="3"/>
      <c r="AC37" s="13">
        <f>AC36+1</f>
        <v>2</v>
      </c>
      <c r="AD37" s="21" t="s">
        <v>14</v>
      </c>
      <c r="AE37" s="48" t="s">
        <v>52</v>
      </c>
      <c r="AF37" s="49" t="s">
        <v>52</v>
      </c>
      <c r="AG37" s="50" t="s">
        <v>52</v>
      </c>
      <c r="AH37" s="6"/>
    </row>
    <row r="38" spans="1:34" x14ac:dyDescent="0.25">
      <c r="A38">
        <v>3</v>
      </c>
      <c r="B38" s="13" t="s">
        <v>17</v>
      </c>
      <c r="D38" s="13"/>
      <c r="G38" s="13">
        <f t="shared" si="13"/>
        <v>83251.194905268276</v>
      </c>
      <c r="H38" s="13">
        <f t="shared" si="13"/>
        <v>87681.42924711977</v>
      </c>
      <c r="I38" s="13">
        <f t="shared" si="13"/>
        <v>92347.41968047306</v>
      </c>
      <c r="J38" s="13">
        <f t="shared" ref="J38:J42" si="15">SUM(G38:I38)</f>
        <v>263280.04383286112</v>
      </c>
      <c r="K38">
        <v>3</v>
      </c>
      <c r="L38" s="13" t="s">
        <v>17</v>
      </c>
      <c r="M38" s="20">
        <f>(M9+M23)/1000</f>
        <v>37153.112000000001</v>
      </c>
      <c r="N38" s="20">
        <f t="shared" si="14"/>
        <v>83486.495999999999</v>
      </c>
      <c r="O38" s="20">
        <f t="shared" si="14"/>
        <v>43651.542999999998</v>
      </c>
      <c r="P38" s="20">
        <f t="shared" si="14"/>
        <v>40079.175000000003</v>
      </c>
      <c r="Q38" s="20">
        <f t="shared" si="14"/>
        <v>43282.106</v>
      </c>
      <c r="S38" s="3"/>
      <c r="T38" s="4"/>
      <c r="U38" s="13">
        <f t="shared" ref="U38:U63" si="16">U37+1</f>
        <v>3</v>
      </c>
      <c r="V38" s="21" t="s">
        <v>17</v>
      </c>
      <c r="W38" s="51" t="s">
        <v>52</v>
      </c>
      <c r="X38" s="52" t="s">
        <v>52</v>
      </c>
      <c r="Y38" s="53" t="s">
        <v>52</v>
      </c>
      <c r="Z38" s="6"/>
      <c r="AB38" s="3"/>
      <c r="AC38" s="13">
        <f t="shared" ref="AC38:AC63" si="17">AC37+1</f>
        <v>3</v>
      </c>
      <c r="AD38" s="21" t="s">
        <v>17</v>
      </c>
      <c r="AE38" s="51" t="s">
        <v>52</v>
      </c>
      <c r="AF38" s="52" t="s">
        <v>52</v>
      </c>
      <c r="AG38" s="53" t="s">
        <v>52</v>
      </c>
      <c r="AH38" s="6"/>
    </row>
    <row r="39" spans="1:34" x14ac:dyDescent="0.25">
      <c r="A39">
        <v>4</v>
      </c>
      <c r="B39" s="13" t="s">
        <v>20</v>
      </c>
      <c r="D39" s="13"/>
      <c r="G39" s="13">
        <f>(G10+G16)/1000</f>
        <v>193661.03426423893</v>
      </c>
      <c r="H39" s="13">
        <f>(H10+H16)/1000</f>
        <v>200121.70529364588</v>
      </c>
      <c r="I39" s="13">
        <f>(I10+I16)/1000</f>
        <v>198035.326814542</v>
      </c>
      <c r="J39" s="13">
        <f t="shared" si="15"/>
        <v>591818.06637242681</v>
      </c>
      <c r="K39">
        <v>4</v>
      </c>
      <c r="L39" s="13" t="s">
        <v>20</v>
      </c>
      <c r="M39" s="13">
        <f>(M10+M16)/1000</f>
        <v>346064.27585290006</v>
      </c>
      <c r="N39" s="13">
        <f t="shared" ref="N39:Q39" si="18">(N10+N16)/1000</f>
        <v>387022.90401731996</v>
      </c>
      <c r="O39" s="13">
        <f t="shared" si="18"/>
        <v>449411.53335541999</v>
      </c>
      <c r="P39" s="13">
        <f t="shared" si="18"/>
        <v>438252.14330774685</v>
      </c>
      <c r="Q39" s="13">
        <f t="shared" si="18"/>
        <v>390434.32805875881</v>
      </c>
      <c r="S39" s="3"/>
      <c r="T39" s="4"/>
      <c r="U39" s="13">
        <f t="shared" si="16"/>
        <v>4</v>
      </c>
      <c r="V39" s="21" t="s">
        <v>20</v>
      </c>
      <c r="W39" s="54" t="s">
        <v>52</v>
      </c>
      <c r="X39" s="55" t="s">
        <v>52</v>
      </c>
      <c r="Y39" s="56" t="s">
        <v>52</v>
      </c>
      <c r="Z39" s="6"/>
      <c r="AB39" s="3"/>
      <c r="AC39" s="13">
        <f t="shared" si="17"/>
        <v>4</v>
      </c>
      <c r="AD39" s="21" t="s">
        <v>20</v>
      </c>
      <c r="AE39" s="54" t="s">
        <v>52</v>
      </c>
      <c r="AF39" s="55" t="s">
        <v>52</v>
      </c>
      <c r="AG39" s="56" t="s">
        <v>52</v>
      </c>
      <c r="AH39" s="6"/>
    </row>
    <row r="40" spans="1:34" x14ac:dyDescent="0.25">
      <c r="A40">
        <v>5</v>
      </c>
      <c r="B40" s="13" t="s">
        <v>21</v>
      </c>
      <c r="D40" s="13"/>
      <c r="G40" s="13">
        <f>(G11+G25+G17+G29+G31)/1000</f>
        <v>118380.91872358749</v>
      </c>
      <c r="H40" s="13">
        <f>(H11+H25+H17+H29+H31)/1000</f>
        <v>144070.11888325229</v>
      </c>
      <c r="I40" s="13">
        <f>(I11+I25+I17+I29+I31)/1000</f>
        <v>143414.78656871535</v>
      </c>
      <c r="J40" s="13">
        <f t="shared" si="15"/>
        <v>405865.82417555514</v>
      </c>
      <c r="K40">
        <v>5</v>
      </c>
      <c r="L40" s="13" t="s">
        <v>21</v>
      </c>
      <c r="M40" s="13">
        <f>(M11+M25+M17+M29+M31)/1000</f>
        <v>139890.114</v>
      </c>
      <c r="N40" s="13">
        <f t="shared" ref="N40:Q40" si="19">(N11+N25+N17+N29+N31)/1000</f>
        <v>117925.34699999999</v>
      </c>
      <c r="O40" s="13">
        <f t="shared" si="19"/>
        <v>111833.15</v>
      </c>
      <c r="P40" s="13">
        <f t="shared" si="19"/>
        <v>118750</v>
      </c>
      <c r="Q40" s="13">
        <f t="shared" si="19"/>
        <v>133050</v>
      </c>
      <c r="S40" s="3"/>
      <c r="T40" s="4"/>
      <c r="U40" s="13">
        <f t="shared" si="16"/>
        <v>5</v>
      </c>
      <c r="V40" s="21" t="s">
        <v>21</v>
      </c>
      <c r="W40" s="54" t="s">
        <v>52</v>
      </c>
      <c r="X40" s="55" t="s">
        <v>52</v>
      </c>
      <c r="Y40" s="56" t="s">
        <v>52</v>
      </c>
      <c r="Z40" s="6"/>
      <c r="AB40" s="3"/>
      <c r="AC40" s="13">
        <f t="shared" si="17"/>
        <v>5</v>
      </c>
      <c r="AD40" s="21" t="s">
        <v>21</v>
      </c>
      <c r="AE40" s="54" t="s">
        <v>52</v>
      </c>
      <c r="AF40" s="55" t="s">
        <v>52</v>
      </c>
      <c r="AG40" s="56" t="s">
        <v>52</v>
      </c>
      <c r="AH40" s="6"/>
    </row>
    <row r="41" spans="1:34" x14ac:dyDescent="0.25">
      <c r="A41">
        <v>6</v>
      </c>
      <c r="B41" s="13" t="s">
        <v>25</v>
      </c>
      <c r="D41" s="13"/>
      <c r="G41" s="13">
        <f>(G14+G28)/1000</f>
        <v>41896.417471846289</v>
      </c>
      <c r="H41" s="13">
        <f>(H14+H28)/1000</f>
        <v>44232.445803729606</v>
      </c>
      <c r="I41" s="13">
        <f>(I14+I28)/1000</f>
        <v>46703.922114217879</v>
      </c>
      <c r="J41" s="13">
        <f t="shared" si="15"/>
        <v>132832.78538979377</v>
      </c>
      <c r="K41">
        <v>6</v>
      </c>
      <c r="L41" s="13" t="s">
        <v>25</v>
      </c>
      <c r="M41" s="13">
        <f>(M14+M28+M15)/1000</f>
        <v>65251.588000000003</v>
      </c>
      <c r="N41" s="13">
        <f t="shared" ref="N41:Q41" si="20">(N14+N28+N15)/1000</f>
        <v>94216.277499999997</v>
      </c>
      <c r="O41" s="13">
        <f t="shared" si="20"/>
        <v>56824.631965</v>
      </c>
      <c r="P41" s="13">
        <f t="shared" si="20"/>
        <v>39942.947823950002</v>
      </c>
      <c r="Q41" s="13">
        <f t="shared" si="20"/>
        <v>54025.028180739784</v>
      </c>
      <c r="S41" s="3"/>
      <c r="T41" s="4"/>
      <c r="U41" s="13">
        <f t="shared" si="16"/>
        <v>6</v>
      </c>
      <c r="V41" s="21" t="s">
        <v>25</v>
      </c>
      <c r="W41" s="54" t="s">
        <v>52</v>
      </c>
      <c r="X41" s="55" t="s">
        <v>52</v>
      </c>
      <c r="Y41" s="56" t="s">
        <v>52</v>
      </c>
      <c r="Z41" s="6"/>
      <c r="AB41" s="3"/>
      <c r="AC41" s="13">
        <f t="shared" si="17"/>
        <v>6</v>
      </c>
      <c r="AD41" s="21" t="s">
        <v>25</v>
      </c>
      <c r="AE41" s="54" t="s">
        <v>52</v>
      </c>
      <c r="AF41" s="55" t="s">
        <v>52</v>
      </c>
      <c r="AG41" s="56" t="s">
        <v>52</v>
      </c>
      <c r="AH41" s="6"/>
    </row>
    <row r="42" spans="1:34" x14ac:dyDescent="0.25">
      <c r="A42">
        <v>7</v>
      </c>
      <c r="B42" s="13" t="s">
        <v>38</v>
      </c>
      <c r="D42" s="13"/>
      <c r="G42" s="13">
        <f>(G24+G30)/1000</f>
        <v>216186.49798165262</v>
      </c>
      <c r="H42" s="13">
        <f>(H24+H30)/1000</f>
        <v>226990.31687667285</v>
      </c>
      <c r="I42" s="13">
        <f>(I24+I30)/1000</f>
        <v>234902.04104735295</v>
      </c>
      <c r="J42" s="13">
        <f t="shared" si="15"/>
        <v>678078.85590567836</v>
      </c>
      <c r="K42">
        <v>7</v>
      </c>
      <c r="L42" s="13" t="s">
        <v>38</v>
      </c>
      <c r="M42" s="13">
        <f>(M24+M30)/1000</f>
        <v>259129.19014709999</v>
      </c>
      <c r="N42" s="13">
        <f t="shared" ref="N42:Q42" si="21">(N24+N30)/1000</f>
        <v>260690.08762540002</v>
      </c>
      <c r="O42" s="13">
        <f t="shared" si="21"/>
        <v>251500.12128729999</v>
      </c>
      <c r="P42" s="13">
        <f t="shared" si="21"/>
        <v>259132.7003113</v>
      </c>
      <c r="Q42" s="13">
        <f t="shared" si="21"/>
        <v>247682.87194133044</v>
      </c>
      <c r="S42" s="3"/>
      <c r="T42" s="4"/>
      <c r="U42" s="13">
        <f t="shared" si="16"/>
        <v>7</v>
      </c>
      <c r="V42" s="21" t="s">
        <v>38</v>
      </c>
      <c r="W42" s="54" t="s">
        <v>52</v>
      </c>
      <c r="X42" s="55" t="s">
        <v>52</v>
      </c>
      <c r="Y42" s="56" t="s">
        <v>52</v>
      </c>
      <c r="Z42" s="6"/>
      <c r="AB42" s="3"/>
      <c r="AC42" s="13">
        <f t="shared" si="17"/>
        <v>7</v>
      </c>
      <c r="AD42" s="21" t="s">
        <v>38</v>
      </c>
      <c r="AE42" s="54" t="s">
        <v>52</v>
      </c>
      <c r="AF42" s="55" t="s">
        <v>52</v>
      </c>
      <c r="AG42" s="56" t="s">
        <v>52</v>
      </c>
      <c r="AH42" s="6"/>
    </row>
    <row r="43" spans="1:34" x14ac:dyDescent="0.25">
      <c r="A43">
        <v>8</v>
      </c>
      <c r="B43" s="25" t="s">
        <v>12</v>
      </c>
      <c r="C43" s="37"/>
      <c r="D43" s="25"/>
      <c r="E43" s="37"/>
      <c r="F43" s="37"/>
      <c r="G43" s="25">
        <f>(SUM(G37:G42))</f>
        <v>718149.5117840732</v>
      </c>
      <c r="H43" s="25">
        <f t="shared" ref="H43:J43" si="22">(SUM(H37:H42))</f>
        <v>768839.88691235031</v>
      </c>
      <c r="I43" s="25">
        <f t="shared" si="22"/>
        <v>782132.33075882308</v>
      </c>
      <c r="J43" s="25">
        <f t="shared" si="22"/>
        <v>2269121.7294552466</v>
      </c>
      <c r="K43">
        <v>8</v>
      </c>
      <c r="L43" s="25" t="s">
        <v>12</v>
      </c>
      <c r="M43" s="38">
        <f>SUM(M37:M42)</f>
        <v>953572.21687000012</v>
      </c>
      <c r="N43" s="38">
        <f t="shared" ref="N43:Q43" si="23">SUM(N37:N42)</f>
        <v>1019913.72284272</v>
      </c>
      <c r="O43" s="38">
        <f t="shared" si="23"/>
        <v>1011005.29700772</v>
      </c>
      <c r="P43" s="38">
        <f t="shared" si="23"/>
        <v>978822.80018299678</v>
      </c>
      <c r="Q43" s="38">
        <f t="shared" si="23"/>
        <v>894337.38098082901</v>
      </c>
      <c r="S43" s="3"/>
      <c r="T43" s="4"/>
      <c r="U43" s="13">
        <f t="shared" si="16"/>
        <v>8</v>
      </c>
      <c r="V43" s="25" t="s">
        <v>12</v>
      </c>
      <c r="W43" s="57" t="s">
        <v>52</v>
      </c>
      <c r="X43" s="58" t="s">
        <v>52</v>
      </c>
      <c r="Y43" s="59" t="s">
        <v>52</v>
      </c>
      <c r="Z43" s="6"/>
      <c r="AB43" s="3"/>
      <c r="AC43" s="13">
        <f t="shared" si="17"/>
        <v>8</v>
      </c>
      <c r="AD43" s="25" t="s">
        <v>12</v>
      </c>
      <c r="AE43" s="57" t="s">
        <v>52</v>
      </c>
      <c r="AF43" s="58" t="s">
        <v>52</v>
      </c>
      <c r="AG43" s="59" t="s">
        <v>52</v>
      </c>
      <c r="AH43" s="6"/>
    </row>
    <row r="44" spans="1:34" x14ac:dyDescent="0.25">
      <c r="D44" s="13"/>
      <c r="M44" s="39"/>
      <c r="S44" s="3"/>
      <c r="T44" s="4"/>
      <c r="U44" s="13">
        <f t="shared" si="16"/>
        <v>9</v>
      </c>
      <c r="V44" s="5"/>
      <c r="W44" s="40"/>
      <c r="X44" s="40"/>
      <c r="Y44" s="5"/>
      <c r="Z44" s="6"/>
      <c r="AB44" s="3"/>
      <c r="AC44" s="13">
        <f t="shared" si="17"/>
        <v>9</v>
      </c>
      <c r="AD44" s="5"/>
      <c r="AE44" s="40"/>
      <c r="AF44" s="40"/>
      <c r="AG44" s="5"/>
      <c r="AH44" s="6"/>
    </row>
    <row r="45" spans="1:34" x14ac:dyDescent="0.25">
      <c r="A45" s="7" t="s">
        <v>8</v>
      </c>
      <c r="B45" s="8" t="s">
        <v>44</v>
      </c>
      <c r="C45" s="7"/>
      <c r="D45" s="9"/>
      <c r="E45" s="10"/>
      <c r="F45" s="7"/>
      <c r="G45" s="9">
        <v>2019</v>
      </c>
      <c r="H45" s="9">
        <v>2020</v>
      </c>
      <c r="I45" s="9">
        <v>2021</v>
      </c>
      <c r="J45" s="9" t="s">
        <v>12</v>
      </c>
      <c r="K45" s="7" t="s">
        <v>8</v>
      </c>
      <c r="L45" s="8" t="s">
        <v>44</v>
      </c>
      <c r="S45" s="3"/>
      <c r="T45" s="4"/>
      <c r="U45" s="13">
        <f t="shared" si="16"/>
        <v>10</v>
      </c>
      <c r="V45" s="36" t="s">
        <v>45</v>
      </c>
      <c r="W45" s="5"/>
      <c r="X45" s="5"/>
      <c r="Y45" s="5"/>
      <c r="Z45" s="6"/>
      <c r="AB45" s="3"/>
      <c r="AC45" s="13">
        <f t="shared" si="17"/>
        <v>10</v>
      </c>
      <c r="AD45" s="41" t="s">
        <v>46</v>
      </c>
      <c r="AE45" s="5"/>
      <c r="AF45" s="5"/>
      <c r="AG45" s="5"/>
      <c r="AH45" s="6"/>
    </row>
    <row r="46" spans="1:34" x14ac:dyDescent="0.25">
      <c r="A46">
        <v>1</v>
      </c>
      <c r="B46" s="13" t="s">
        <v>13</v>
      </c>
      <c r="K46">
        <v>1</v>
      </c>
      <c r="L46" s="13" t="s">
        <v>13</v>
      </c>
      <c r="S46" s="3"/>
      <c r="T46" s="4"/>
      <c r="U46" s="13">
        <f t="shared" si="16"/>
        <v>11</v>
      </c>
      <c r="V46" s="21"/>
      <c r="W46" s="5"/>
      <c r="X46" s="5"/>
      <c r="Y46" s="5"/>
      <c r="Z46" s="6"/>
      <c r="AB46" s="3"/>
      <c r="AC46" s="13">
        <f t="shared" si="17"/>
        <v>11</v>
      </c>
      <c r="AD46" s="21"/>
      <c r="AE46" s="5"/>
      <c r="AF46" s="5"/>
      <c r="AG46" s="5"/>
      <c r="AH46" s="6"/>
    </row>
    <row r="47" spans="1:34" x14ac:dyDescent="0.25">
      <c r="A47">
        <v>2</v>
      </c>
      <c r="B47" s="13" t="s">
        <v>14</v>
      </c>
      <c r="D47" s="13"/>
      <c r="G47" s="13">
        <v>102384</v>
      </c>
      <c r="H47" s="13">
        <v>118630</v>
      </c>
      <c r="I47" s="13">
        <v>76192</v>
      </c>
      <c r="J47" s="13">
        <f>SUM(G47:I47)</f>
        <v>297206</v>
      </c>
      <c r="K47">
        <v>2</v>
      </c>
      <c r="L47" s="13" t="s">
        <v>14</v>
      </c>
      <c r="M47" s="31">
        <v>106083.93687000001</v>
      </c>
      <c r="N47" s="31">
        <v>76572.610700000019</v>
      </c>
      <c r="O47" s="31">
        <v>97784.3174</v>
      </c>
      <c r="P47" s="31">
        <v>82665.833740000016</v>
      </c>
      <c r="Q47" s="31">
        <v>25863.0468</v>
      </c>
      <c r="S47" s="3"/>
      <c r="T47" s="4"/>
      <c r="U47" s="13">
        <f t="shared" si="16"/>
        <v>12</v>
      </c>
      <c r="V47" s="21" t="s">
        <v>14</v>
      </c>
      <c r="W47" s="61" t="s">
        <v>52</v>
      </c>
      <c r="X47" s="62" t="s">
        <v>52</v>
      </c>
      <c r="Y47" s="63" t="s">
        <v>52</v>
      </c>
      <c r="Z47" s="6"/>
      <c r="AB47" s="3"/>
      <c r="AC47" s="13">
        <f t="shared" si="17"/>
        <v>12</v>
      </c>
      <c r="AD47" s="21" t="s">
        <v>14</v>
      </c>
      <c r="AE47" s="61" t="s">
        <v>52</v>
      </c>
      <c r="AF47" s="62" t="s">
        <v>52</v>
      </c>
      <c r="AG47" s="63" t="s">
        <v>52</v>
      </c>
      <c r="AH47" s="6"/>
    </row>
    <row r="48" spans="1:34" x14ac:dyDescent="0.25">
      <c r="A48">
        <v>3</v>
      </c>
      <c r="B48" s="13" t="s">
        <v>17</v>
      </c>
      <c r="D48" s="13"/>
      <c r="G48" s="13">
        <v>36059</v>
      </c>
      <c r="H48" s="13">
        <v>101115</v>
      </c>
      <c r="I48" s="13">
        <v>99429</v>
      </c>
      <c r="J48" s="13">
        <f t="shared" ref="J48:J52" si="24">SUM(G48:I48)</f>
        <v>236603</v>
      </c>
      <c r="K48">
        <v>3</v>
      </c>
      <c r="L48" s="13" t="s">
        <v>17</v>
      </c>
      <c r="M48" s="31">
        <v>37153.112000000001</v>
      </c>
      <c r="N48" s="31">
        <v>83486.495999999999</v>
      </c>
      <c r="O48" s="31">
        <v>43651.542999999998</v>
      </c>
      <c r="P48" s="31">
        <v>40079.175000000003</v>
      </c>
      <c r="Q48" s="31">
        <v>43282.106</v>
      </c>
      <c r="S48" s="3"/>
      <c r="T48" s="4"/>
      <c r="U48" s="13">
        <f t="shared" si="16"/>
        <v>13</v>
      </c>
      <c r="V48" s="21" t="s">
        <v>17</v>
      </c>
      <c r="W48" s="64" t="s">
        <v>52</v>
      </c>
      <c r="X48" s="60" t="s">
        <v>52</v>
      </c>
      <c r="Y48" s="65" t="s">
        <v>52</v>
      </c>
      <c r="Z48" s="6"/>
      <c r="AB48" s="3"/>
      <c r="AC48" s="13">
        <f t="shared" si="17"/>
        <v>13</v>
      </c>
      <c r="AD48" s="21" t="s">
        <v>17</v>
      </c>
      <c r="AE48" s="64" t="s">
        <v>52</v>
      </c>
      <c r="AF48" s="60" t="s">
        <v>52</v>
      </c>
      <c r="AG48" s="65" t="s">
        <v>52</v>
      </c>
      <c r="AH48" s="6"/>
    </row>
    <row r="49" spans="1:34" x14ac:dyDescent="0.25">
      <c r="A49">
        <v>4</v>
      </c>
      <c r="B49" s="13" t="s">
        <v>20</v>
      </c>
      <c r="D49" s="13"/>
      <c r="G49" s="13">
        <v>331147</v>
      </c>
      <c r="H49" s="13">
        <v>318116</v>
      </c>
      <c r="I49" s="13">
        <v>378753</v>
      </c>
      <c r="J49" s="13">
        <f t="shared" si="24"/>
        <v>1028016</v>
      </c>
      <c r="K49">
        <v>4</v>
      </c>
      <c r="L49" s="13" t="s">
        <v>20</v>
      </c>
      <c r="M49" s="31">
        <v>346064.27585290006</v>
      </c>
      <c r="N49" s="31">
        <v>387022.90401731996</v>
      </c>
      <c r="O49" s="31">
        <v>449411.53335541999</v>
      </c>
      <c r="P49" s="31">
        <v>438252.14330774685</v>
      </c>
      <c r="Q49" s="31">
        <v>390434.32805875881</v>
      </c>
      <c r="S49" s="3"/>
      <c r="T49" s="4"/>
      <c r="U49" s="13">
        <f t="shared" si="16"/>
        <v>14</v>
      </c>
      <c r="V49" s="21" t="s">
        <v>20</v>
      </c>
      <c r="W49" s="64" t="s">
        <v>52</v>
      </c>
      <c r="X49" s="60" t="s">
        <v>52</v>
      </c>
      <c r="Y49" s="65" t="s">
        <v>52</v>
      </c>
      <c r="Z49" s="6"/>
      <c r="AB49" s="3"/>
      <c r="AC49" s="13">
        <f t="shared" si="17"/>
        <v>14</v>
      </c>
      <c r="AD49" s="21" t="s">
        <v>20</v>
      </c>
      <c r="AE49" s="64" t="s">
        <v>52</v>
      </c>
      <c r="AF49" s="60" t="s">
        <v>52</v>
      </c>
      <c r="AG49" s="65" t="s">
        <v>52</v>
      </c>
      <c r="AH49" s="6"/>
    </row>
    <row r="50" spans="1:34" x14ac:dyDescent="0.25">
      <c r="A50">
        <v>5</v>
      </c>
      <c r="B50" s="13" t="s">
        <v>21</v>
      </c>
      <c r="D50" s="13"/>
      <c r="G50" s="13">
        <v>62857</v>
      </c>
      <c r="H50" s="13">
        <v>45000</v>
      </c>
      <c r="I50" s="13">
        <v>32000</v>
      </c>
      <c r="J50" s="13">
        <f t="shared" si="24"/>
        <v>139857</v>
      </c>
      <c r="K50">
        <v>5</v>
      </c>
      <c r="L50" s="13" t="s">
        <v>21</v>
      </c>
      <c r="M50" s="31">
        <v>139890.114</v>
      </c>
      <c r="N50" s="31">
        <v>117925.34699999999</v>
      </c>
      <c r="O50" s="31">
        <v>111833.15</v>
      </c>
      <c r="P50" s="31">
        <v>118750</v>
      </c>
      <c r="Q50" s="31">
        <v>133050</v>
      </c>
      <c r="S50" s="3"/>
      <c r="T50" s="4"/>
      <c r="U50" s="13">
        <f t="shared" si="16"/>
        <v>15</v>
      </c>
      <c r="V50" s="21" t="s">
        <v>21</v>
      </c>
      <c r="W50" s="64" t="s">
        <v>52</v>
      </c>
      <c r="X50" s="60" t="s">
        <v>52</v>
      </c>
      <c r="Y50" s="65" t="s">
        <v>52</v>
      </c>
      <c r="Z50" s="6"/>
      <c r="AB50" s="3"/>
      <c r="AC50" s="13">
        <f t="shared" si="17"/>
        <v>15</v>
      </c>
      <c r="AD50" s="21" t="s">
        <v>21</v>
      </c>
      <c r="AE50" s="64" t="s">
        <v>52</v>
      </c>
      <c r="AF50" s="60" t="s">
        <v>52</v>
      </c>
      <c r="AG50" s="65" t="s">
        <v>52</v>
      </c>
      <c r="AH50" s="6"/>
    </row>
    <row r="51" spans="1:34" x14ac:dyDescent="0.25">
      <c r="A51">
        <v>6</v>
      </c>
      <c r="B51" s="13" t="s">
        <v>25</v>
      </c>
      <c r="D51" s="13"/>
      <c r="G51" s="13">
        <v>115528</v>
      </c>
      <c r="H51" s="13">
        <v>104970</v>
      </c>
      <c r="I51" s="13">
        <v>74201</v>
      </c>
      <c r="J51" s="13">
        <f t="shared" si="24"/>
        <v>294699</v>
      </c>
      <c r="K51">
        <v>6</v>
      </c>
      <c r="L51" s="13" t="s">
        <v>25</v>
      </c>
      <c r="M51" s="31">
        <v>65251.588000000003</v>
      </c>
      <c r="N51" s="31">
        <v>94216.277499999997</v>
      </c>
      <c r="O51" s="31">
        <v>56824.631965</v>
      </c>
      <c r="P51" s="31">
        <v>39942.947823950002</v>
      </c>
      <c r="Q51" s="31">
        <v>54025.028180739784</v>
      </c>
      <c r="S51" s="3"/>
      <c r="T51" s="4"/>
      <c r="U51" s="13">
        <f t="shared" si="16"/>
        <v>16</v>
      </c>
      <c r="V51" s="21" t="s">
        <v>25</v>
      </c>
      <c r="W51" s="64" t="s">
        <v>52</v>
      </c>
      <c r="X51" s="60" t="s">
        <v>52</v>
      </c>
      <c r="Y51" s="65" t="s">
        <v>52</v>
      </c>
      <c r="Z51" s="6"/>
      <c r="AB51" s="3"/>
      <c r="AC51" s="13">
        <f t="shared" si="17"/>
        <v>16</v>
      </c>
      <c r="AD51" s="21" t="s">
        <v>25</v>
      </c>
      <c r="AE51" s="64" t="s">
        <v>52</v>
      </c>
      <c r="AF51" s="60" t="s">
        <v>52</v>
      </c>
      <c r="AG51" s="65" t="s">
        <v>52</v>
      </c>
      <c r="AH51" s="6"/>
    </row>
    <row r="52" spans="1:34" x14ac:dyDescent="0.25">
      <c r="A52">
        <v>7</v>
      </c>
      <c r="B52" s="13" t="s">
        <v>38</v>
      </c>
      <c r="D52" s="13"/>
      <c r="G52" s="13">
        <v>237623</v>
      </c>
      <c r="H52" s="13">
        <v>228714</v>
      </c>
      <c r="I52" s="13">
        <v>235035</v>
      </c>
      <c r="J52" s="13">
        <f t="shared" si="24"/>
        <v>701372</v>
      </c>
      <c r="K52">
        <v>7</v>
      </c>
      <c r="L52" s="13" t="s">
        <v>38</v>
      </c>
      <c r="M52" s="31">
        <v>259129.19014709999</v>
      </c>
      <c r="N52" s="31">
        <v>260690.08762540002</v>
      </c>
      <c r="O52" s="31">
        <v>251500.12128729999</v>
      </c>
      <c r="P52" s="31">
        <v>259132.7003113</v>
      </c>
      <c r="Q52" s="31">
        <v>247682.87194133044</v>
      </c>
      <c r="S52" s="3"/>
      <c r="T52" s="4"/>
      <c r="U52" s="13">
        <f t="shared" si="16"/>
        <v>17</v>
      </c>
      <c r="V52" s="21" t="s">
        <v>38</v>
      </c>
      <c r="W52" s="64" t="s">
        <v>52</v>
      </c>
      <c r="X52" s="60" t="s">
        <v>52</v>
      </c>
      <c r="Y52" s="65" t="s">
        <v>52</v>
      </c>
      <c r="Z52" s="6"/>
      <c r="AB52" s="3"/>
      <c r="AC52" s="13">
        <f t="shared" si="17"/>
        <v>17</v>
      </c>
      <c r="AD52" s="21" t="s">
        <v>38</v>
      </c>
      <c r="AE52" s="64" t="s">
        <v>52</v>
      </c>
      <c r="AF52" s="60" t="s">
        <v>52</v>
      </c>
      <c r="AG52" s="65" t="s">
        <v>52</v>
      </c>
      <c r="AH52" s="6"/>
    </row>
    <row r="53" spans="1:34" x14ac:dyDescent="0.25">
      <c r="A53">
        <v>8</v>
      </c>
      <c r="B53" s="25" t="s">
        <v>12</v>
      </c>
      <c r="C53" s="37"/>
      <c r="D53" s="25"/>
      <c r="E53" s="37"/>
      <c r="F53" s="37"/>
      <c r="G53" s="25">
        <f>(SUM(G47:G52))</f>
        <v>885598</v>
      </c>
      <c r="H53" s="25">
        <f t="shared" ref="H53:J53" si="25">(SUM(H47:H52))</f>
        <v>916545</v>
      </c>
      <c r="I53" s="25">
        <f t="shared" si="25"/>
        <v>895610</v>
      </c>
      <c r="J53" s="25">
        <f t="shared" si="25"/>
        <v>2697753</v>
      </c>
      <c r="K53">
        <v>8</v>
      </c>
      <c r="L53" s="25" t="s">
        <v>12</v>
      </c>
      <c r="M53" s="38">
        <f>M43</f>
        <v>953572.21687000012</v>
      </c>
      <c r="N53" s="38">
        <f>N43</f>
        <v>1019913.72284272</v>
      </c>
      <c r="O53" s="38">
        <f>O43</f>
        <v>1011005.29700772</v>
      </c>
      <c r="P53" s="38">
        <f>P43</f>
        <v>978822.80018299678</v>
      </c>
      <c r="Q53" s="38">
        <f>Q43</f>
        <v>894337.38098082901</v>
      </c>
      <c r="S53" s="3"/>
      <c r="T53" s="4"/>
      <c r="U53" s="13">
        <f t="shared" si="16"/>
        <v>18</v>
      </c>
      <c r="V53" s="25" t="s">
        <v>12</v>
      </c>
      <c r="W53" s="57" t="s">
        <v>52</v>
      </c>
      <c r="X53" s="58" t="s">
        <v>52</v>
      </c>
      <c r="Y53" s="59" t="s">
        <v>52</v>
      </c>
      <c r="Z53" s="6"/>
      <c r="AB53" s="3"/>
      <c r="AC53" s="13">
        <f t="shared" si="17"/>
        <v>18</v>
      </c>
      <c r="AD53" s="25" t="s">
        <v>12</v>
      </c>
      <c r="AE53" s="57" t="s">
        <v>52</v>
      </c>
      <c r="AF53" s="58" t="s">
        <v>52</v>
      </c>
      <c r="AG53" s="59" t="s">
        <v>52</v>
      </c>
      <c r="AH53" s="6"/>
    </row>
    <row r="54" spans="1:34" x14ac:dyDescent="0.25">
      <c r="S54" s="3"/>
      <c r="T54" s="4"/>
      <c r="U54" s="13">
        <f t="shared" si="16"/>
        <v>19</v>
      </c>
      <c r="V54" s="5"/>
      <c r="W54" s="5"/>
      <c r="X54" s="5"/>
      <c r="Y54" s="5"/>
      <c r="Z54" s="6"/>
      <c r="AB54" s="3"/>
      <c r="AC54" s="13">
        <f t="shared" si="17"/>
        <v>19</v>
      </c>
      <c r="AD54" s="5"/>
      <c r="AE54" s="5"/>
      <c r="AF54" s="5"/>
      <c r="AG54" s="5"/>
      <c r="AH54" s="6"/>
    </row>
    <row r="55" spans="1:34" x14ac:dyDescent="0.25">
      <c r="A55" s="7" t="s">
        <v>8</v>
      </c>
      <c r="B55" s="8" t="s">
        <v>47</v>
      </c>
      <c r="C55" s="7"/>
      <c r="D55" s="9"/>
      <c r="E55" s="10"/>
      <c r="F55" s="7"/>
      <c r="G55" s="9">
        <v>2019</v>
      </c>
      <c r="H55" s="9">
        <v>2020</v>
      </c>
      <c r="I55" s="9">
        <v>2021</v>
      </c>
      <c r="J55" s="9" t="s">
        <v>12</v>
      </c>
      <c r="K55" s="7" t="s">
        <v>8</v>
      </c>
      <c r="L55" s="8" t="s">
        <v>47</v>
      </c>
      <c r="S55" s="3"/>
      <c r="T55" s="4"/>
      <c r="U55" s="13">
        <f t="shared" si="16"/>
        <v>20</v>
      </c>
      <c r="V55" s="11" t="s">
        <v>47</v>
      </c>
      <c r="W55" s="5"/>
      <c r="X55" s="5"/>
      <c r="Y55" s="5"/>
      <c r="Z55" s="6"/>
      <c r="AB55" s="3"/>
      <c r="AC55" s="13">
        <f t="shared" si="17"/>
        <v>20</v>
      </c>
      <c r="AD55" s="11" t="s">
        <v>47</v>
      </c>
      <c r="AE55" s="5"/>
      <c r="AF55" s="5"/>
      <c r="AG55" s="5"/>
      <c r="AH55" s="6"/>
    </row>
    <row r="56" spans="1:34" x14ac:dyDescent="0.25">
      <c r="A56">
        <v>1</v>
      </c>
      <c r="B56" s="13" t="s">
        <v>13</v>
      </c>
      <c r="K56">
        <v>1</v>
      </c>
      <c r="L56" s="13" t="s">
        <v>13</v>
      </c>
      <c r="S56" s="3"/>
      <c r="T56" s="4"/>
      <c r="U56" s="13">
        <f t="shared" si="16"/>
        <v>21</v>
      </c>
      <c r="V56" s="21"/>
      <c r="W56" s="5"/>
      <c r="X56" s="5"/>
      <c r="Y56" s="5"/>
      <c r="Z56" s="6"/>
      <c r="AB56" s="3"/>
      <c r="AC56" s="13">
        <f t="shared" si="17"/>
        <v>21</v>
      </c>
      <c r="AD56" s="21"/>
      <c r="AE56" s="5"/>
      <c r="AF56" s="5"/>
      <c r="AG56" s="5"/>
      <c r="AH56" s="6"/>
    </row>
    <row r="57" spans="1:34" x14ac:dyDescent="0.25">
      <c r="A57">
        <v>2</v>
      </c>
      <c r="B57" s="13" t="s">
        <v>14</v>
      </c>
      <c r="D57" s="13"/>
      <c r="G57" s="42">
        <f>G37/G47-1</f>
        <v>-0.36734794071847565</v>
      </c>
      <c r="H57" s="42">
        <f t="shared" ref="H57:J57" si="26">H37/H47-1</f>
        <v>-0.44580737749363697</v>
      </c>
      <c r="I57" s="42">
        <f t="shared" si="26"/>
        <v>-0.12420156271627147</v>
      </c>
      <c r="J57" s="42">
        <f t="shared" si="26"/>
        <v>-0.33633185810874844</v>
      </c>
      <c r="K57">
        <v>2</v>
      </c>
      <c r="L57" s="13" t="s">
        <v>14</v>
      </c>
      <c r="M57" s="42">
        <f>M37/M47-1</f>
        <v>0</v>
      </c>
      <c r="N57" s="42">
        <f t="shared" ref="N57:Q63" si="27">N37/N47-1</f>
        <v>0</v>
      </c>
      <c r="O57" s="42">
        <f t="shared" si="27"/>
        <v>0</v>
      </c>
      <c r="P57" s="42">
        <f t="shared" si="27"/>
        <v>0</v>
      </c>
      <c r="Q57" s="42">
        <f t="shared" si="27"/>
        <v>0</v>
      </c>
      <c r="S57" s="3"/>
      <c r="T57" s="4"/>
      <c r="U57" s="13">
        <f t="shared" si="16"/>
        <v>22</v>
      </c>
      <c r="V57" s="21" t="s">
        <v>14</v>
      </c>
      <c r="W57" s="67" t="s">
        <v>52</v>
      </c>
      <c r="X57" s="68" t="s">
        <v>52</v>
      </c>
      <c r="Y57" s="69" t="s">
        <v>52</v>
      </c>
      <c r="Z57" s="6"/>
      <c r="AB57" s="3"/>
      <c r="AC57" s="13">
        <f t="shared" si="17"/>
        <v>22</v>
      </c>
      <c r="AD57" s="21" t="s">
        <v>14</v>
      </c>
      <c r="AE57" s="67" t="s">
        <v>52</v>
      </c>
      <c r="AF57" s="68" t="s">
        <v>52</v>
      </c>
      <c r="AG57" s="69" t="s">
        <v>52</v>
      </c>
      <c r="AH57" s="6"/>
    </row>
    <row r="58" spans="1:34" x14ac:dyDescent="0.25">
      <c r="A58">
        <v>3</v>
      </c>
      <c r="B58" s="13" t="s">
        <v>17</v>
      </c>
      <c r="D58" s="13"/>
      <c r="G58" s="42">
        <f t="shared" ref="G58:J63" si="28">G38/G48-1</f>
        <v>1.3087494080609079</v>
      </c>
      <c r="H58" s="42">
        <f t="shared" si="28"/>
        <v>-0.13285438117866022</v>
      </c>
      <c r="I58" s="42">
        <f t="shared" si="28"/>
        <v>-7.1222483576491191E-2</v>
      </c>
      <c r="J58" s="42">
        <f t="shared" si="28"/>
        <v>0.11275023492035663</v>
      </c>
      <c r="K58">
        <v>3</v>
      </c>
      <c r="L58" s="13" t="s">
        <v>17</v>
      </c>
      <c r="M58" s="42">
        <f t="shared" ref="M58:P63" si="29">M38/M48-1</f>
        <v>0</v>
      </c>
      <c r="N58" s="42">
        <f t="shared" si="29"/>
        <v>0</v>
      </c>
      <c r="O58" s="42">
        <f t="shared" si="29"/>
        <v>0</v>
      </c>
      <c r="P58" s="42">
        <f t="shared" si="29"/>
        <v>0</v>
      </c>
      <c r="Q58" s="42">
        <f t="shared" si="27"/>
        <v>0</v>
      </c>
      <c r="S58" s="3"/>
      <c r="T58" s="4"/>
      <c r="U58" s="13">
        <f t="shared" si="16"/>
        <v>23</v>
      </c>
      <c r="V58" s="21" t="s">
        <v>17</v>
      </c>
      <c r="W58" s="70" t="s">
        <v>52</v>
      </c>
      <c r="X58" s="66" t="s">
        <v>52</v>
      </c>
      <c r="Y58" s="71" t="s">
        <v>52</v>
      </c>
      <c r="Z58" s="6"/>
      <c r="AB58" s="3"/>
      <c r="AC58" s="13">
        <f t="shared" si="17"/>
        <v>23</v>
      </c>
      <c r="AD58" s="21" t="s">
        <v>17</v>
      </c>
      <c r="AE58" s="70" t="s">
        <v>52</v>
      </c>
      <c r="AF58" s="66" t="s">
        <v>52</v>
      </c>
      <c r="AG58" s="71" t="s">
        <v>52</v>
      </c>
      <c r="AH58" s="6"/>
    </row>
    <row r="59" spans="1:34" x14ac:dyDescent="0.25">
      <c r="A59">
        <v>4</v>
      </c>
      <c r="B59" s="13" t="s">
        <v>20</v>
      </c>
      <c r="D59" s="13"/>
      <c r="G59" s="42">
        <f t="shared" si="28"/>
        <v>-0.41518106984439263</v>
      </c>
      <c r="H59" s="42">
        <f t="shared" si="28"/>
        <v>-0.3709159385455435</v>
      </c>
      <c r="I59" s="42">
        <f t="shared" si="28"/>
        <v>-0.4771385921311726</v>
      </c>
      <c r="J59" s="42">
        <f t="shared" si="28"/>
        <v>-0.4243104520042229</v>
      </c>
      <c r="K59">
        <v>4</v>
      </c>
      <c r="L59" s="13" t="s">
        <v>20</v>
      </c>
      <c r="M59" s="42">
        <f t="shared" si="29"/>
        <v>0</v>
      </c>
      <c r="N59" s="42">
        <f t="shared" si="29"/>
        <v>0</v>
      </c>
      <c r="O59" s="42">
        <f t="shared" si="29"/>
        <v>0</v>
      </c>
      <c r="P59" s="42">
        <f t="shared" si="29"/>
        <v>0</v>
      </c>
      <c r="Q59" s="42">
        <f t="shared" si="27"/>
        <v>0</v>
      </c>
      <c r="S59" s="3"/>
      <c r="T59" s="4"/>
      <c r="U59" s="13">
        <f t="shared" si="16"/>
        <v>24</v>
      </c>
      <c r="V59" s="21" t="s">
        <v>20</v>
      </c>
      <c r="W59" s="70" t="s">
        <v>52</v>
      </c>
      <c r="X59" s="66" t="s">
        <v>52</v>
      </c>
      <c r="Y59" s="71" t="s">
        <v>52</v>
      </c>
      <c r="Z59" s="6"/>
      <c r="AB59" s="3"/>
      <c r="AC59" s="13">
        <f t="shared" si="17"/>
        <v>24</v>
      </c>
      <c r="AD59" s="21" t="s">
        <v>20</v>
      </c>
      <c r="AE59" s="70" t="s">
        <v>52</v>
      </c>
      <c r="AF59" s="66" t="s">
        <v>52</v>
      </c>
      <c r="AG59" s="71" t="s">
        <v>52</v>
      </c>
      <c r="AH59" s="6"/>
    </row>
    <row r="60" spans="1:34" x14ac:dyDescent="0.25">
      <c r="A60">
        <v>5</v>
      </c>
      <c r="B60" s="13" t="s">
        <v>21</v>
      </c>
      <c r="D60" s="13"/>
      <c r="G60" s="42">
        <f t="shared" si="28"/>
        <v>0.88333707818679685</v>
      </c>
      <c r="H60" s="42">
        <f t="shared" si="28"/>
        <v>2.2015581974056064</v>
      </c>
      <c r="I60" s="42">
        <f t="shared" si="28"/>
        <v>3.4817120802723549</v>
      </c>
      <c r="J60" s="42">
        <f t="shared" si="28"/>
        <v>1.9020057928852694</v>
      </c>
      <c r="K60">
        <v>5</v>
      </c>
      <c r="L60" s="13" t="s">
        <v>21</v>
      </c>
      <c r="M60" s="42">
        <f t="shared" si="29"/>
        <v>0</v>
      </c>
      <c r="N60" s="42">
        <f t="shared" si="29"/>
        <v>0</v>
      </c>
      <c r="O60" s="42">
        <f t="shared" si="29"/>
        <v>0</v>
      </c>
      <c r="P60" s="42">
        <f t="shared" si="29"/>
        <v>0</v>
      </c>
      <c r="Q60" s="42">
        <f t="shared" si="27"/>
        <v>0</v>
      </c>
      <c r="S60" s="3"/>
      <c r="T60" s="4"/>
      <c r="U60" s="13">
        <f t="shared" si="16"/>
        <v>25</v>
      </c>
      <c r="V60" s="21" t="s">
        <v>21</v>
      </c>
      <c r="W60" s="70" t="s">
        <v>52</v>
      </c>
      <c r="X60" s="66" t="s">
        <v>52</v>
      </c>
      <c r="Y60" s="71" t="s">
        <v>52</v>
      </c>
      <c r="Z60" s="6"/>
      <c r="AB60" s="3"/>
      <c r="AC60" s="13">
        <f t="shared" si="17"/>
        <v>25</v>
      </c>
      <c r="AD60" s="21" t="s">
        <v>21</v>
      </c>
      <c r="AE60" s="70" t="s">
        <v>52</v>
      </c>
      <c r="AF60" s="66" t="s">
        <v>52</v>
      </c>
      <c r="AG60" s="71" t="s">
        <v>52</v>
      </c>
      <c r="AH60" s="6"/>
    </row>
    <row r="61" spans="1:34" x14ac:dyDescent="0.25">
      <c r="A61">
        <v>6</v>
      </c>
      <c r="B61" s="13" t="s">
        <v>25</v>
      </c>
      <c r="D61" s="13"/>
      <c r="G61" s="42">
        <f t="shared" si="28"/>
        <v>-0.63734837033579494</v>
      </c>
      <c r="H61" s="42">
        <f t="shared" si="28"/>
        <v>-0.57861821659779356</v>
      </c>
      <c r="I61" s="42">
        <f t="shared" si="28"/>
        <v>-0.37057557021848919</v>
      </c>
      <c r="J61" s="42">
        <f t="shared" si="28"/>
        <v>-0.54925946341930654</v>
      </c>
      <c r="K61">
        <v>6</v>
      </c>
      <c r="L61" s="13" t="s">
        <v>25</v>
      </c>
      <c r="M61" s="42">
        <f t="shared" si="29"/>
        <v>0</v>
      </c>
      <c r="N61" s="42">
        <f t="shared" si="29"/>
        <v>0</v>
      </c>
      <c r="O61" s="42">
        <f t="shared" si="29"/>
        <v>0</v>
      </c>
      <c r="P61" s="42">
        <f t="shared" si="29"/>
        <v>0</v>
      </c>
      <c r="Q61" s="42">
        <f t="shared" si="27"/>
        <v>0</v>
      </c>
      <c r="S61" s="3"/>
      <c r="T61" s="4"/>
      <c r="U61" s="13">
        <f t="shared" si="16"/>
        <v>26</v>
      </c>
      <c r="V61" s="21" t="s">
        <v>25</v>
      </c>
      <c r="W61" s="70" t="s">
        <v>52</v>
      </c>
      <c r="X61" s="66" t="s">
        <v>52</v>
      </c>
      <c r="Y61" s="71" t="s">
        <v>52</v>
      </c>
      <c r="Z61" s="6"/>
      <c r="AB61" s="3"/>
      <c r="AC61" s="13">
        <f t="shared" si="17"/>
        <v>26</v>
      </c>
      <c r="AD61" s="21" t="s">
        <v>25</v>
      </c>
      <c r="AE61" s="70" t="s">
        <v>52</v>
      </c>
      <c r="AF61" s="66" t="s">
        <v>52</v>
      </c>
      <c r="AG61" s="71" t="s">
        <v>52</v>
      </c>
      <c r="AH61" s="6"/>
    </row>
    <row r="62" spans="1:34" x14ac:dyDescent="0.25">
      <c r="A62">
        <v>7</v>
      </c>
      <c r="B62" s="13" t="s">
        <v>38</v>
      </c>
      <c r="D62" s="13"/>
      <c r="G62" s="42">
        <f t="shared" si="28"/>
        <v>-9.0212235424800502E-2</v>
      </c>
      <c r="H62" s="42">
        <f t="shared" si="28"/>
        <v>-7.5364128270554165E-3</v>
      </c>
      <c r="I62" s="42">
        <f t="shared" si="28"/>
        <v>-5.6569852424981359E-4</v>
      </c>
      <c r="J62" s="42">
        <f t="shared" si="28"/>
        <v>-3.3210826913993796E-2</v>
      </c>
      <c r="K62">
        <v>7</v>
      </c>
      <c r="L62" s="13" t="s">
        <v>38</v>
      </c>
      <c r="M62" s="42">
        <f t="shared" si="29"/>
        <v>0</v>
      </c>
      <c r="N62" s="42">
        <f t="shared" si="29"/>
        <v>0</v>
      </c>
      <c r="O62" s="42">
        <f t="shared" si="29"/>
        <v>0</v>
      </c>
      <c r="P62" s="42">
        <f t="shared" si="29"/>
        <v>0</v>
      </c>
      <c r="Q62" s="42">
        <f t="shared" si="27"/>
        <v>0</v>
      </c>
      <c r="S62" s="3"/>
      <c r="T62" s="4"/>
      <c r="U62" s="13">
        <f t="shared" si="16"/>
        <v>27</v>
      </c>
      <c r="V62" s="21" t="s">
        <v>38</v>
      </c>
      <c r="W62" s="70" t="s">
        <v>52</v>
      </c>
      <c r="X62" s="66" t="s">
        <v>52</v>
      </c>
      <c r="Y62" s="71" t="s">
        <v>52</v>
      </c>
      <c r="Z62" s="6"/>
      <c r="AB62" s="3"/>
      <c r="AC62" s="13">
        <f t="shared" si="17"/>
        <v>27</v>
      </c>
      <c r="AD62" s="21" t="s">
        <v>38</v>
      </c>
      <c r="AE62" s="70" t="s">
        <v>52</v>
      </c>
      <c r="AF62" s="66" t="s">
        <v>52</v>
      </c>
      <c r="AG62" s="71" t="s">
        <v>52</v>
      </c>
      <c r="AH62" s="6"/>
    </row>
    <row r="63" spans="1:34" x14ac:dyDescent="0.25">
      <c r="A63">
        <v>8</v>
      </c>
      <c r="B63" s="25" t="s">
        <v>12</v>
      </c>
      <c r="C63" s="37"/>
      <c r="D63" s="25"/>
      <c r="E63" s="37"/>
      <c r="F63" s="37"/>
      <c r="G63" s="43">
        <f t="shared" si="28"/>
        <v>-0.18907956907753498</v>
      </c>
      <c r="H63" s="43">
        <f t="shared" si="28"/>
        <v>-0.16115424020386304</v>
      </c>
      <c r="I63" s="43">
        <f t="shared" si="28"/>
        <v>-0.12670433474523168</v>
      </c>
      <c r="J63" s="43">
        <f t="shared" si="28"/>
        <v>-0.15888454967699173</v>
      </c>
      <c r="K63">
        <v>8</v>
      </c>
      <c r="L63" s="25" t="s">
        <v>12</v>
      </c>
      <c r="M63" s="43">
        <f t="shared" si="29"/>
        <v>0</v>
      </c>
      <c r="N63" s="43">
        <f t="shared" si="29"/>
        <v>0</v>
      </c>
      <c r="O63" s="43">
        <f t="shared" si="29"/>
        <v>0</v>
      </c>
      <c r="P63" s="43">
        <f t="shared" si="29"/>
        <v>0</v>
      </c>
      <c r="Q63" s="43">
        <f t="shared" si="27"/>
        <v>0</v>
      </c>
      <c r="S63" s="3"/>
      <c r="T63" s="4"/>
      <c r="U63" s="13">
        <f t="shared" si="16"/>
        <v>28</v>
      </c>
      <c r="V63" s="25" t="s">
        <v>12</v>
      </c>
      <c r="W63" s="72" t="s">
        <v>52</v>
      </c>
      <c r="X63" s="73" t="s">
        <v>52</v>
      </c>
      <c r="Y63" s="74" t="s">
        <v>52</v>
      </c>
      <c r="Z63" s="6"/>
      <c r="AB63" s="3"/>
      <c r="AC63" s="13">
        <f t="shared" si="17"/>
        <v>28</v>
      </c>
      <c r="AD63" s="25" t="s">
        <v>12</v>
      </c>
      <c r="AE63" s="72" t="s">
        <v>52</v>
      </c>
      <c r="AF63" s="73" t="s">
        <v>52</v>
      </c>
      <c r="AG63" s="74" t="s">
        <v>52</v>
      </c>
      <c r="AH63" s="6"/>
    </row>
    <row r="64" spans="1:34" ht="15.75" thickBot="1" x14ac:dyDescent="0.3">
      <c r="S64" s="44"/>
      <c r="T64" s="45"/>
      <c r="U64" s="4"/>
      <c r="V64" s="5"/>
      <c r="W64" s="5"/>
      <c r="X64" s="5"/>
      <c r="Y64" s="5"/>
      <c r="Z64" s="6"/>
      <c r="AB64" s="3"/>
      <c r="AC64" s="5"/>
      <c r="AD64" s="5"/>
      <c r="AE64" s="46"/>
      <c r="AF64" s="46"/>
      <c r="AG64" s="46"/>
      <c r="AH64" s="47"/>
    </row>
    <row r="65" spans="2:30" x14ac:dyDescent="0.25">
      <c r="U65" s="77" t="s">
        <v>51</v>
      </c>
      <c r="V65" s="75"/>
      <c r="W65" s="75"/>
      <c r="X65" s="75"/>
      <c r="Y65" s="75"/>
      <c r="Z65" s="75"/>
      <c r="AA65" s="75"/>
      <c r="AB65" s="75"/>
      <c r="AC65" s="76"/>
      <c r="AD65" s="76"/>
    </row>
    <row r="66" spans="2:30" x14ac:dyDescent="0.25">
      <c r="B66" s="24"/>
      <c r="G66" s="31"/>
      <c r="H66" s="31"/>
      <c r="I66" s="31"/>
      <c r="J66" s="31"/>
      <c r="K66" s="31"/>
    </row>
    <row r="67" spans="2:30" x14ac:dyDescent="0.25">
      <c r="B67" s="24"/>
      <c r="G67" s="13"/>
      <c r="H67" s="13"/>
      <c r="I67" s="13"/>
      <c r="J67" s="13"/>
      <c r="K67" s="13"/>
    </row>
  </sheetData>
  <mergeCells count="9">
    <mergeCell ref="G5:I5"/>
    <mergeCell ref="M5:Q5"/>
    <mergeCell ref="W5:Y5"/>
    <mergeCell ref="AE5:AG5"/>
    <mergeCell ref="S2:Z2"/>
    <mergeCell ref="AB2:AH2"/>
    <mergeCell ref="M3:Q4"/>
    <mergeCell ref="W3:Y4"/>
    <mergeCell ref="AE3:AG4"/>
  </mergeCells>
  <pageMargins left="0.7" right="0.7" top="0.75" bottom="0.75" header="0.3" footer="0.3"/>
  <pageSetup scale="59" orientation="landscape" r:id="rId1"/>
  <customProperties>
    <customPr name="EpmWorksheetKeyString_GU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2020-01-27T08:00:00+00:00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82A31B3-853A-4D18-8A4A-C3F30AB9924F}"/>
</file>

<file path=customXml/itemProps2.xml><?xml version="1.0" encoding="utf-8"?>
<ds:datastoreItem xmlns:ds="http://schemas.openxmlformats.org/officeDocument/2006/customXml" ds:itemID="{4BA00F11-A3F1-4355-A271-87A64E8CDA62}"/>
</file>

<file path=customXml/itemProps3.xml><?xml version="1.0" encoding="utf-8"?>
<ds:datastoreItem xmlns:ds="http://schemas.openxmlformats.org/officeDocument/2006/customXml" ds:itemID="{3348CC44-BE2D-4148-B3DF-6A09E65D544F}"/>
</file>

<file path=customXml/itemProps4.xml><?xml version="1.0" encoding="utf-8"?>
<ds:datastoreItem xmlns:ds="http://schemas.openxmlformats.org/officeDocument/2006/customXml" ds:itemID="{0D504176-EAFC-4A7D-B4F7-78D17D8EEC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Public Version</vt:lpstr>
      <vt:lpstr>JAK-4C Attrition Analysis</vt:lpstr>
      <vt:lpstr>'JAK-4C Attrition Analysis'!Print_Area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