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E114B0F-15A4-4631-9312-32FFAF95D4EF}" xr6:coauthVersionLast="47" xr6:coauthVersionMax="47" xr10:uidLastSave="{00000000-0000-0000-0000-000000000000}"/>
  <bookViews>
    <workbookView xWindow="1950" yWindow="1950" windowWidth="8640" windowHeight="14610" xr2:uid="{00000000-000D-0000-FFFF-FFFF00000000}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[6]FIA!#REF!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3" l="1"/>
  <c r="F13" i="3"/>
  <c r="F24" i="3" s="1"/>
  <c r="G24" i="3" s="1"/>
  <c r="D13" i="3"/>
  <c r="E13" i="3" s="1"/>
  <c r="B13" i="3"/>
  <c r="C13" i="3" s="1"/>
  <c r="F12" i="3"/>
  <c r="G12" i="3" s="1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D10" i="3"/>
  <c r="E10" i="3" s="1"/>
  <c r="B10" i="3"/>
  <c r="C10" i="3" s="1"/>
  <c r="F9" i="3"/>
  <c r="F20" i="3" s="1"/>
  <c r="G20" i="3" s="1"/>
  <c r="D9" i="3"/>
  <c r="E9" i="3" s="1"/>
  <c r="C9" i="3"/>
  <c r="B9" i="3"/>
  <c r="B20" i="3" s="1"/>
  <c r="C20" i="3" s="1"/>
  <c r="A6" i="3"/>
  <c r="A2" i="3"/>
  <c r="G13" i="3" l="1"/>
  <c r="B21" i="3"/>
  <c r="C21" i="3" s="1"/>
  <c r="D22" i="3"/>
  <c r="E22" i="3" s="1"/>
  <c r="F23" i="3"/>
  <c r="G23" i="3" s="1"/>
  <c r="D21" i="3"/>
  <c r="E21" i="3" s="1"/>
  <c r="B24" i="3"/>
  <c r="C24" i="3" s="1"/>
  <c r="G9" i="3"/>
  <c r="E12" i="3"/>
  <c r="D20" i="3"/>
  <c r="E20" i="3" s="1"/>
  <c r="F21" i="3"/>
  <c r="G21" i="3" s="1"/>
  <c r="B23" i="3"/>
  <c r="C23" i="3" s="1"/>
  <c r="D24" i="3"/>
  <c r="E24" i="3" s="1"/>
  <c r="D24" i="2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<sst xmlns="http://schemas.openxmlformats.org/spreadsheetml/2006/main" count="96" uniqueCount="39">
  <si>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</si>
  <si>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</si>
  <si>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</si>
  <si>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</si>
  <si>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</si>
  <si>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</si>
  <si>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</si>
  <si>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</si>
  <si>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</si>
  <si>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</si>
  <si>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</si>
  <si>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</si>
  <si>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</si>
  <si>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</si>
  <si>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</si>
  <si>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</si>
  <si>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</si>
  <si>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</si>
  <si>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</si>
  <si>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</si>
  <si>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</si>
  <si>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</si>
  <si>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</si>
  <si>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</si>
  <si>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</si>
  <si>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</si>
  <si>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</si>
  <si>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</si>
  <si>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February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</si>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</sst>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10"/>
    <xf numFmtId="0" fontId="14" fillId="0" borderId="0" xfId="10" applyFont="1"/>
    <xf numFmtId="0" fontId="14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11" applyFont="1" applyAlignment="1">
      <alignment wrapText="1"/>
    </xf>
    <xf numFmtId="167" fontId="14" fillId="2" borderId="0" xfId="10" applyNumberFormat="1" applyFont="1" applyFill="1" applyAlignment="1">
      <alignment horizontal="center" wrapText="1"/>
    </xf>
    <xf numFmtId="0" fontId="13" fillId="2" borderId="0" xfId="11" applyFill="1" applyAlignment="1">
      <alignment horizontal="center" wrapText="1"/>
    </xf>
  </cellXfs>
  <cellStyles count="12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4" xfId="11" xr:uid="{00000000-0005-0000-0000-000009000000}"/>
    <cellStyle name="Normal 5" xfId="3" xr:uid="{00000000-0005-0000-0000-00000A000000}"/>
    <cellStyle name="Normal_PERSONAL" xfId="10" xr:uid="{00000000-0005-0000-0000-00000B000000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91</xdr:row>
      <xdr:rowOff>19051</xdr:rowOff>
    </xdr:from>
    <xdr:to>
      <xdr:col>7</xdr:col>
      <xdr:colOff>438150</xdr:colOff>
      <xdr:row>111</xdr:row>
      <xdr:rowOff>105922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763376"/>
          <a:ext cx="7458075" cy="3030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3.%20March%202024/Migration%20Adjust%20-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-4.2349999999999999E-2</v>
          </cell>
          <cell r="H39">
            <v>-1.226E-2</v>
          </cell>
          <cell r="I39">
            <v>-2.461E-2</v>
          </cell>
          <cell r="J39">
            <v>-2.7089999999999999E-2</v>
          </cell>
          <cell r="K39">
            <v>-2.5270000000000001E-2</v>
          </cell>
        </row>
        <row r="40">
          <cell r="G40">
            <v>-8.233E-2</v>
          </cell>
          <cell r="H40">
            <v>-8.233E-2</v>
          </cell>
          <cell r="I40">
            <v>-8.233E-2</v>
          </cell>
          <cell r="J40">
            <v>-8.233E-2</v>
          </cell>
          <cell r="K40">
            <v>-8.233E-2</v>
          </cell>
        </row>
        <row r="41">
          <cell r="G41">
            <v>-0.12468</v>
          </cell>
          <cell r="H41">
            <v>-9.4590000000000007E-2</v>
          </cell>
          <cell r="I41">
            <v>-0.10694000000000001</v>
          </cell>
          <cell r="J41">
            <v>-0.10942</v>
          </cell>
          <cell r="K41">
            <v>-0.1076</v>
          </cell>
        </row>
      </sheetData>
      <sheetData sheetId="2"/>
      <sheetData sheetId="3">
        <row r="20">
          <cell r="A20">
            <v>45352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selection activeCell="B48" sqref="B4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28</v>
      </c>
      <c r="B3" s="46"/>
      <c r="C3" s="46"/>
      <c r="D3" s="46"/>
    </row>
    <row r="4" spans="1:8" x14ac:dyDescent="0.2">
      <c r="A4" s="47">
        <v>2024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45351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-71222.5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7396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-8567.81</v>
      </c>
    </row>
    <row r="15" spans="1:8" x14ac:dyDescent="0.2">
      <c r="A15" s="4"/>
      <c r="B15" s="4" t="s">
        <v>7</v>
      </c>
      <c r="C15" s="4"/>
      <c r="D15" s="14">
        <f>SUM(D11:D14)</f>
        <v>-1171.8099999999995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-72394.31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-85567264.530000001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18088172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-475102</v>
      </c>
    </row>
    <row r="24" spans="1:19" x14ac:dyDescent="0.2">
      <c r="A24" s="4"/>
      <c r="B24" s="4" t="s">
        <v>7</v>
      </c>
      <c r="C24" s="4"/>
      <c r="D24" s="14">
        <f>SUM(D20:D23)</f>
        <v>17613070</v>
      </c>
      <c r="E24" s="11"/>
    </row>
    <row r="25" spans="1:19" x14ac:dyDescent="0.2">
      <c r="A25" s="4"/>
      <c r="B25" s="4" t="s">
        <v>8</v>
      </c>
      <c r="C25" s="4"/>
      <c r="D25" s="13">
        <f>+D24+D19</f>
        <v>-67954194.530000001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-17027751.259999998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3590904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-140431.67000000001</v>
      </c>
    </row>
    <row r="42" spans="1:8" s="15" customFormat="1" x14ac:dyDescent="0.2">
      <c r="A42" s="4"/>
      <c r="B42" s="4" t="s">
        <v>7</v>
      </c>
      <c r="C42" s="4"/>
      <c r="D42" s="14">
        <f>SUM(D38:D41)</f>
        <v>3450472.33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-13577278.929999998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-13022883.100000005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-5406054.0999999996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-5406054.0999999996</v>
      </c>
      <c r="E59" s="11"/>
    </row>
    <row r="60" spans="1:9" x14ac:dyDescent="0.2">
      <c r="A60" s="4"/>
      <c r="B60" s="4" t="s">
        <v>8</v>
      </c>
      <c r="C60" s="4"/>
      <c r="D60" s="21">
        <f>+D59+D56</f>
        <v>-18428937.200000003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2896898.8000000035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-791668.99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-791668.99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2105229.8100000033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-305924.89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-89208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-89208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-395132.89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54938.31999999973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19379.63</v>
      </c>
      <c r="H80" s="11"/>
    </row>
    <row r="81" spans="1:8" x14ac:dyDescent="0.2">
      <c r="A81" s="4"/>
      <c r="B81" s="4" t="s">
        <v>7</v>
      </c>
      <c r="C81" s="4"/>
      <c r="D81" s="34">
        <f>SUM(D79:D80)</f>
        <v>19379.63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74317.949999999735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-113043209.16000001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14794819.060000004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-98248390.099999994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-81603867.769999996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-16644522.33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D30" sqref="D30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29</v>
      </c>
      <c r="B1" s="50"/>
      <c r="C1" s="50"/>
      <c r="D1" s="50"/>
      <c r="E1" s="50"/>
      <c r="F1" s="50"/>
      <c r="G1" s="50"/>
    </row>
    <row r="2" spans="1:7" x14ac:dyDescent="0.2">
      <c r="A2" s="51">
        <f>[8]CommodAmort!A20</f>
        <v>45352</v>
      </c>
      <c r="B2" s="52"/>
      <c r="C2" s="52"/>
      <c r="D2" s="52"/>
      <c r="E2" s="52"/>
      <c r="F2" s="52"/>
      <c r="G2" s="52"/>
    </row>
    <row r="5" spans="1:7" ht="14.1" customHeight="1" x14ac:dyDescent="0.2">
      <c r="A5" s="40" t="s">
        <v>30</v>
      </c>
    </row>
    <row r="6" spans="1:7" ht="14.1" customHeight="1" x14ac:dyDescent="0.2">
      <c r="A6" s="40" t="str">
        <f>"FROM SALES TO TRANSPORT in "&amp;TEXT([8]CommodAmort!A20,"mmmm, yyyy")&amp;" are as follows:"</f>
        <v>FROM SALES TO TRANSPORT in March, 2024 are as follows:</v>
      </c>
    </row>
    <row r="7" spans="1:7" ht="14.1" customHeight="1" x14ac:dyDescent="0.2"/>
    <row r="8" spans="1:7" ht="14.1" customHeight="1" x14ac:dyDescent="0.2">
      <c r="B8" s="41" t="s">
        <v>31</v>
      </c>
      <c r="C8" s="41"/>
      <c r="D8" s="41" t="s">
        <v>32</v>
      </c>
      <c r="E8" s="41"/>
      <c r="F8" s="41" t="s">
        <v>33</v>
      </c>
      <c r="G8" s="41"/>
    </row>
    <row r="9" spans="1:7" ht="14.1" customHeight="1" x14ac:dyDescent="0.2">
      <c r="A9" s="40" t="s">
        <v>34</v>
      </c>
      <c r="B9" s="42">
        <f>'[8]Amort Exh.'!G41</f>
        <v>-0.12468</v>
      </c>
      <c r="C9" s="39" t="str">
        <f>IF(B9&gt;0,"Surcharge","Refund")</f>
        <v>Refund</v>
      </c>
      <c r="D9" s="42">
        <f>'[8]Amort Exh.'!G40</f>
        <v>-8.233E-2</v>
      </c>
      <c r="E9" s="39" t="str">
        <f>IF(D9&gt;0,"Surcharge","Refund")</f>
        <v>Refund</v>
      </c>
      <c r="F9" s="42">
        <f>'[8]Amort Exh.'!G39</f>
        <v>-4.2349999999999999E-2</v>
      </c>
      <c r="G9" s="39" t="str">
        <f>IF(F9&gt;0,"Surcharge","Refund")</f>
        <v>Refund</v>
      </c>
    </row>
    <row r="10" spans="1:7" ht="14.1" customHeight="1" x14ac:dyDescent="0.2">
      <c r="A10" s="40" t="s">
        <v>35</v>
      </c>
      <c r="B10" s="42">
        <f>'[8]Amort Exh.'!H41</f>
        <v>-9.4590000000000007E-2</v>
      </c>
      <c r="C10" s="39" t="str">
        <f>IF(B10&gt;0,"Surcharge","Refund")</f>
        <v>Refund</v>
      </c>
      <c r="D10" s="42">
        <f>'[8]Amort Exh.'!H40</f>
        <v>-8.233E-2</v>
      </c>
      <c r="E10" s="39" t="str">
        <f>IF(D10&gt;0,"Surcharge","Refund")</f>
        <v>Refund</v>
      </c>
      <c r="F10" s="42">
        <f>'[8]Amort Exh.'!H39</f>
        <v>-1.226E-2</v>
      </c>
      <c r="G10" s="39" t="str">
        <f>IF(F10&gt;0,"Surcharge","Refund")</f>
        <v>Refund</v>
      </c>
    </row>
    <row r="11" spans="1:7" ht="14.1" customHeight="1" x14ac:dyDescent="0.2">
      <c r="A11" s="40" t="s">
        <v>36</v>
      </c>
      <c r="B11" s="42">
        <f>'[8]Amort Exh.'!I41</f>
        <v>-0.10694000000000001</v>
      </c>
      <c r="C11" s="39" t="str">
        <f>IF(B11&gt;0,"Surcharge","Refund")</f>
        <v>Refund</v>
      </c>
      <c r="D11" s="42">
        <f>'[8]Amort Exh.'!I40</f>
        <v>-8.233E-2</v>
      </c>
      <c r="E11" s="39" t="str">
        <f>IF(D11&gt;0,"Surcharge","Refund")</f>
        <v>Refund</v>
      </c>
      <c r="F11" s="42">
        <f>'[8]Amort Exh.'!I39</f>
        <v>-2.461E-2</v>
      </c>
      <c r="G11" s="39" t="str">
        <f>IF(F11&gt;0,"Surcharge","Refund")</f>
        <v>Refund</v>
      </c>
    </row>
    <row r="12" spans="1:7" ht="14.1" customHeight="1" x14ac:dyDescent="0.2">
      <c r="A12" s="40" t="s">
        <v>37</v>
      </c>
      <c r="B12" s="42">
        <f>'[8]Amort Exh.'!J41</f>
        <v>-0.10942</v>
      </c>
      <c r="C12" s="39" t="str">
        <f>IF(B12&gt;0,"Surcharge","Refund")</f>
        <v>Refund</v>
      </c>
      <c r="D12" s="42">
        <f>'[8]Amort Exh.'!J40</f>
        <v>-8.233E-2</v>
      </c>
      <c r="E12" s="39" t="str">
        <f>IF(D12&gt;0,"Surcharge","Refund")</f>
        <v>Refund</v>
      </c>
      <c r="F12" s="42">
        <f>'[8]Amort Exh.'!J39</f>
        <v>-2.7089999999999999E-2</v>
      </c>
      <c r="G12" s="39" t="str">
        <f>IF(F12&gt;0,"Surcharge","Refund")</f>
        <v>Refund</v>
      </c>
    </row>
    <row r="13" spans="1:7" ht="14.1" customHeight="1" x14ac:dyDescent="0.2">
      <c r="A13" s="40" t="s">
        <v>38</v>
      </c>
      <c r="B13" s="42">
        <f>'[8]Amort Exh.'!K41</f>
        <v>-0.1076</v>
      </c>
      <c r="C13" s="39" t="str">
        <f>IF(B13&gt;0,"Surcharge","Refund")</f>
        <v>Refund</v>
      </c>
      <c r="D13" s="42">
        <f>'[8]Amort Exh.'!K40</f>
        <v>-8.233E-2</v>
      </c>
      <c r="E13" s="39" t="str">
        <f>IF(D13&gt;0,"Surcharge","Refund")</f>
        <v>Refund</v>
      </c>
      <c r="F13" s="42">
        <f>'[8]Amort Exh.'!K39</f>
        <v>-2.5270000000000001E-2</v>
      </c>
      <c r="G13" s="39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0" t="s">
        <v>30</v>
      </c>
    </row>
    <row r="17" spans="1:7" ht="14.1" customHeight="1" x14ac:dyDescent="0.2">
      <c r="A17" s="40" t="str">
        <f>"FROM TRANSPORT TO SALES in "&amp;TEXT([8]CommodAmort!A20,"mmmm, yyyy")&amp;" are as follows:"</f>
        <v>FROM TRANSPORT TO SALES in March, 2024 are as follows:</v>
      </c>
    </row>
    <row r="18" spans="1:7" ht="14.1" customHeight="1" x14ac:dyDescent="0.2"/>
    <row r="19" spans="1:7" ht="14.1" customHeight="1" x14ac:dyDescent="0.2">
      <c r="B19" s="41" t="s">
        <v>31</v>
      </c>
      <c r="C19" s="41"/>
      <c r="D19" s="41" t="s">
        <v>32</v>
      </c>
      <c r="E19" s="41"/>
      <c r="F19" s="41" t="s">
        <v>33</v>
      </c>
      <c r="G19" s="41"/>
    </row>
    <row r="20" spans="1:7" ht="14.1" customHeight="1" x14ac:dyDescent="0.2">
      <c r="A20" s="40" t="s">
        <v>34</v>
      </c>
      <c r="B20" s="42">
        <f>-B9</f>
        <v>0.12468</v>
      </c>
      <c r="C20" s="43" t="str">
        <f>IF(B20&gt;0,"Surcharge","Refund")</f>
        <v>Surcharge</v>
      </c>
      <c r="D20" s="42">
        <f>-D9</f>
        <v>8.233E-2</v>
      </c>
      <c r="E20" s="43" t="str">
        <f>IF(D20&gt;0,"Surcharge","Refund")</f>
        <v>Surcharge</v>
      </c>
      <c r="F20" s="42">
        <f>-F9</f>
        <v>4.2349999999999999E-2</v>
      </c>
      <c r="G20" s="43" t="str">
        <f>IF(F20&gt;0,"Surcharge","Refund")</f>
        <v>Surcharge</v>
      </c>
    </row>
    <row r="21" spans="1:7" ht="14.1" customHeight="1" x14ac:dyDescent="0.2">
      <c r="A21" s="40" t="s">
        <v>35</v>
      </c>
      <c r="B21" s="42">
        <f>-B10</f>
        <v>9.4590000000000007E-2</v>
      </c>
      <c r="C21" s="43" t="str">
        <f>IF(B21&gt;0,"Surcharge","Refund")</f>
        <v>Surcharge</v>
      </c>
      <c r="D21" s="42">
        <f>-D10</f>
        <v>8.233E-2</v>
      </c>
      <c r="E21" s="43" t="str">
        <f>IF(D21&gt;0,"Surcharge","Refund")</f>
        <v>Surcharge</v>
      </c>
      <c r="F21" s="42">
        <f>-F10</f>
        <v>1.226E-2</v>
      </c>
      <c r="G21" s="43" t="str">
        <f>IF(F21&gt;0,"Surcharge","Refund")</f>
        <v>Surcharge</v>
      </c>
    </row>
    <row r="22" spans="1:7" ht="14.1" customHeight="1" x14ac:dyDescent="0.2">
      <c r="A22" s="40" t="s">
        <v>36</v>
      </c>
      <c r="B22" s="42">
        <f>-B11</f>
        <v>0.10694000000000001</v>
      </c>
      <c r="C22" s="43" t="str">
        <f>IF(B22&gt;0,"Surcharge","Refund")</f>
        <v>Surcharge</v>
      </c>
      <c r="D22" s="42">
        <f>-D11</f>
        <v>8.233E-2</v>
      </c>
      <c r="E22" s="43" t="str">
        <f>IF(D22&gt;0,"Surcharge","Refund")</f>
        <v>Surcharge</v>
      </c>
      <c r="F22" s="42">
        <f>-F11</f>
        <v>2.461E-2</v>
      </c>
      <c r="G22" s="43" t="str">
        <f>IF(F22&gt;0,"Surcharge","Refund")</f>
        <v>Surcharge</v>
      </c>
    </row>
    <row r="23" spans="1:7" ht="14.1" customHeight="1" x14ac:dyDescent="0.2">
      <c r="A23" s="40" t="s">
        <v>37</v>
      </c>
      <c r="B23" s="42">
        <f>-B12</f>
        <v>0.10942</v>
      </c>
      <c r="C23" s="43" t="str">
        <f>IF(B23&gt;0,"Surcharge","Refund")</f>
        <v>Surcharge</v>
      </c>
      <c r="D23" s="42">
        <f>-D12</f>
        <v>8.233E-2</v>
      </c>
      <c r="E23" s="43" t="str">
        <f>IF(D23&gt;0,"Surcharge","Refund")</f>
        <v>Surcharge</v>
      </c>
      <c r="F23" s="42">
        <f>-F12</f>
        <v>2.7089999999999999E-2</v>
      </c>
      <c r="G23" s="43" t="str">
        <f>IF(F23&gt;0,"Surcharge","Refund")</f>
        <v>Surcharge</v>
      </c>
    </row>
    <row r="24" spans="1:7" ht="14.1" customHeight="1" x14ac:dyDescent="0.2">
      <c r="A24" s="40" t="s">
        <v>38</v>
      </c>
      <c r="B24" s="42">
        <f>-B13</f>
        <v>0.1076</v>
      </c>
      <c r="C24" s="43" t="str">
        <f>IF(B24&gt;0,"Surcharge","Refund")</f>
        <v>Surcharge</v>
      </c>
      <c r="D24" s="42">
        <f>-D13</f>
        <v>8.233E-2</v>
      </c>
      <c r="E24" s="43" t="str">
        <f>IF(D24&gt;0,"Surcharge","Refund")</f>
        <v>Surcharge</v>
      </c>
      <c r="F24" s="42">
        <f>-F13</f>
        <v>2.5270000000000001E-2</v>
      </c>
      <c r="G24" s="43" t="str">
        <f>IF(F24&gt;0,"Surcharge","Refund")</f>
        <v>Surcharge</v>
      </c>
    </row>
  </sheetData>
  <mergeCells count="2">
    <mergeCell ref="A1:G1"/>
    <mergeCell ref="A2:G2"/>
  </mergeCells>
  <conditionalFormatting sqref="B9:B13 D9:D13 F9:F13 B20:B24 D20:D24 F20:F2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9:C13 E9:E13 G9:G13 C20:C24 E20:E24 G20:G24">
    <cfRule type="cellIs" dxfId="1" priority="1" stopIfTrue="1" operator="equal">
      <formula>"Surcharge"</formula>
    </cfRule>
    <cfRule type="cellIs" dxfId="0" priority="2" stopIfTrue="1" operator="equal">
      <formula>"Refund"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C97DB7C-8DAC-4FE8-B056-E6ED15E7C975}"/>
</file>

<file path=customXml/itemProps3.xml><?xml version="1.0" encoding="utf-8"?>
<ds:datastoreItem xmlns:ds="http://schemas.openxmlformats.org/officeDocument/2006/customXml" ds:itemID="{68B549E2-C13C-47C8-A85C-07C33197FAF0}"/>
</file>

<file path=customXml/itemProps4.xml><?xml version="1.0" encoding="utf-8"?>
<ds:datastoreItem xmlns:ds="http://schemas.openxmlformats.org/officeDocument/2006/customXml" ds:itemID="{1E1E4AD2-A782-4C78-AAC1-2FCD65C5419F}"/>
</file>

<file path=customXml/itemProps5.xml><?xml version="1.0" encoding="utf-8"?>
<ds:datastoreItem xmlns:ds="http://schemas.openxmlformats.org/officeDocument/2006/customXml" ds:itemID="{C53983A6-2E3D-43AF-B9E2-739E44029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2024-03-08T00:27:38Z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