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0" yWindow="180" windowWidth="20496" windowHeight="7368" tabRatio="713"/>
  </bookViews>
  <sheets>
    <sheet name="3.19E" sheetId="24" r:id="rId1"/>
    <sheet name="3.19G" sheetId="25" r:id="rId2"/>
    <sheet name="2020 AMI in  Ratebase" sheetId="22" r:id="rId3"/>
    <sheet name="Plant Assets" sheetId="20" r:id="rId4"/>
    <sheet name="DFIT" sheetId="23" r:id="rId5"/>
    <sheet name="WBS &amp; WO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ECURRENT" hidden="1">[1]ConsolidatingPL!#REF!</definedName>
    <definedName name="_inv2">[3]PartsFlow!$D$61:$R$62</definedName>
    <definedName name="_inv3">[3]PartsFlow!$D$80:$R$81</definedName>
    <definedName name="_inv4">[3]PartsFlow!$D$99:$R$100</definedName>
    <definedName name="_inv5">[3]PartsFlow!$D$118:$R$119</definedName>
    <definedName name="_inv6">[3]PartsFlow!$D$137:$R$138</definedName>
    <definedName name="_inv7">[3]PartsFlow!$D$156:$R$157</definedName>
    <definedName name="_inv8">[3]PartsFlow!$D$175:$R$176</definedName>
    <definedName name="_inv9">[3]PartsFlow!$D$194:$R$195</definedName>
    <definedName name="_MMP2007">SUM('[2]Run-Cost Data'!$O$5:$S$5)</definedName>
    <definedName name="_MMP2008">SUM('[2]Run-Cost Data'!$O$6:$S$17)</definedName>
    <definedName name="_MMP2009">SUM('[2]Run-Cost Data'!$O$18:$S$29)</definedName>
    <definedName name="_MMP2010">SUM('[2]Run-Cost Data'!$O$30:$S$41)</definedName>
    <definedName name="_MMP2011">SUM('[2]Run-Cost Data'!$O$42:$S$53)</definedName>
    <definedName name="_MMP2012">SUM('[2]Run-Cost Data'!$O$54:$S$65)</definedName>
    <definedName name="_MMP2013">SUM('[2]Run-Cost Data'!$O$66:$S$77)</definedName>
    <definedName name="_MMP2014">SUM('[2]Run-Cost Data'!$O$78:$S$89)</definedName>
    <definedName name="_MMP2015">SUM('[2]Run-Cost Data'!$O$90:$S$101)</definedName>
    <definedName name="_MMP2016">SUM('[2]Run-Cost Data'!$O$102:$S$113)</definedName>
    <definedName name="_MMP2017">SUM('[2]Run-Cost Data'!$O$114:$S$125)</definedName>
    <definedName name="_MMP2018">SUM('[2]Run-Cost Data'!$O$126:$S$137)</definedName>
    <definedName name="_MMP2019">SUM('[2]Run-Cost Data'!$O$138:$S$149)</definedName>
    <definedName name="_MMP2020">SUM('[2]Run-Cost Data'!$O$150:$S$161)</definedName>
    <definedName name="_MMP2021">SUM('[2]Run-Cost Data'!$O$162:$S$173)</definedName>
    <definedName name="_MMP2022">SUM('[2]Run-Cost Data'!$O$174:$S$185)</definedName>
    <definedName name="_MMP2023">SUM('[2]Run-Cost Data'!$O$186:$S$197)</definedName>
    <definedName name="_MMP2024">SUM('[2]Run-Cost Data'!$O$198:$S$209)</definedName>
    <definedName name="_MMP2025">SUM('[2]Run-Cost Data'!$O$210:$S$221)</definedName>
    <definedName name="_MMP2026">SUM('[2]Run-Cost Data'!$O$222:$S$233)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Acq1Plant">'[4]Acquisition Inputs'!$C$8</definedName>
    <definedName name="Acq2Plant">'[4]Acquisition Inputs'!$C$70</definedName>
    <definedName name="AlphaTest">[5]Resources!$M$69:$M$73</definedName>
    <definedName name="Amort">[6]DATA!$AA$5:$AB$173,[6]DATA!$D$5:$D$173,[6]DATA!$A$5:$A$38,[6]DATA!$A$39:$A$124,[6]DATA!$A$125:$A$151,[6]DATA!$A$152:$A$173</definedName>
    <definedName name="aquila_lookup">'[7]Cabot Gas Replacement'!$B$8:$F$16</definedName>
    <definedName name="Asset_Class_Switch">[8]Assumptions!$D$5</definedName>
    <definedName name="ATWACC">'[9]Revenue Calculation'!$F$8</definedName>
    <definedName name="Aurora_Prices">"Monthly Price Summary'!$C$4:$H$63"</definedName>
    <definedName name="b" hidden="1">{#N/A,#N/A,FALSE,"Coversheet";#N/A,#N/A,FALSE,"QA"}</definedName>
    <definedName name="BidPrice">'[10]General Inputs'!$I$8</definedName>
    <definedName name="BPARedirect">'[10]General Inputs'!$I$5</definedName>
    <definedName name="Button_1">"TradeSummary_Ken_Finicle_List"</definedName>
    <definedName name="CapEx_AFUDC">[10]CapEx!$B$26</definedName>
    <definedName name="CapEx_Facility">[10]CapEx!$B$2</definedName>
    <definedName name="CapEx_Improvements">[10]CapEx!$B$8</definedName>
    <definedName name="CapEx_NetWorkCap">[9]CapEx!$B$31</definedName>
    <definedName name="CapEx_PropertyTax">[10]CapEx!$B$23</definedName>
    <definedName name="CapEx_REET">[10]CapEx!$B$7</definedName>
    <definedName name="CapEx_Sensitivity">[10]CapEx!$B$25</definedName>
    <definedName name="CapEx_SnoPUD">[10]CapEx!$B$24</definedName>
    <definedName name="CapEx_Total">[10]CapEx!$B$27</definedName>
    <definedName name="CaseDescription">'[4]Dispatch Cases'!$C$11</definedName>
    <definedName name="catalog">[3]PartsDataTable!$A$15</definedName>
    <definedName name="CBWorkbookPriority" hidden="1">-2060790043</definedName>
    <definedName name="CCGT_HeatRate">[4]Assumptions!$H$23</definedName>
    <definedName name="CCGTPrice">[4]Assumptions!$H$22</definedName>
    <definedName name="change_made">[3]PartsFlow!$A$318</definedName>
    <definedName name="change_schedule">[3]PartsFlow!$A$319</definedName>
    <definedName name="CIPrice">'[3]Customer Data'!$F$243</definedName>
    <definedName name="CL_RT2">'[11]Transp Data'!$A$6:$C$81</definedName>
    <definedName name="ClosingDate">'[10]General Inputs'!$E$4</definedName>
    <definedName name="cofa">'[12]Acct Codes'!$A$1:$B$186</definedName>
    <definedName name="ConsummableCost">'[3]Customer Data'!$I$88</definedName>
    <definedName name="ConversionFactor">[4]Assumptions!$I$65</definedName>
    <definedName name="CPI">'[13]General Inputs'!$D$53</definedName>
    <definedName name="ctypedropdown">[3]PartsDataTable!$F$2:$F$9</definedName>
    <definedName name="ctypeselect">[3]PartsDataTable!$H$1</definedName>
    <definedName name="ctypestart">[3]PartsDataTable!$G$1</definedName>
    <definedName name="CustomerData">'[3]Customer Data'!$A$1</definedName>
    <definedName name="datastart">[3]PartsDataTable!$P$1</definedName>
    <definedName name="DebtPerc">[4]Assumptions!$I$58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_HeatRate">[4]Assumptions!$L$23</definedName>
    <definedName name="DFIT" hidden="1">{#N/A,#N/A,FALSE,"Coversheet";#N/A,#N/A,FALSE,"QA"}</definedName>
    <definedName name="Discount_for_Revenue_Reqmt">'[14]Assumptions of Purchase'!$B$45</definedName>
    <definedName name="duration">'[3]Customer Data'!$F$12</definedName>
    <definedName name="Electric_Prices">'[15]Monthly Price Summary'!$B$4:$E$27</definedName>
    <definedName name="EndDate">[4]Assumptions!$C$11</definedName>
    <definedName name="EnforceLeadTime">'[3]Customer Data'!$I$127</definedName>
    <definedName name="EquityPerc">'[10]Revenue Calculation'!$I$3</definedName>
    <definedName name="Estimate" hidden="1">{#N/A,#N/A,FALSE,"Summ";#N/A,#N/A,FALSE,"General"}</definedName>
    <definedName name="ex" hidden="1">{#N/A,#N/A,FALSE,"Summ";#N/A,#N/A,FALSE,"General"}</definedName>
    <definedName name="ExpirationDate">[3]PartsDataTable!$E$14</definedName>
    <definedName name="Fed_Cap_Tax">[16]Inputs!$E$112</definedName>
    <definedName name="FedTaxRate">[4]Assumptions!$C$33</definedName>
    <definedName name="FEE">[17]Cash_Flow!$F$50:$V$51</definedName>
    <definedName name="FERC_Lookup">'[18]Map Table'!$E$2:$F$58</definedName>
    <definedName name="FERCRATE">'[13]General Inputs'!$P$46</definedName>
    <definedName name="FFE">[17]Cash_Flow!$F$50:$V$51</definedName>
    <definedName name="FFHAtClosing">'[10]General Inputs'!$E$14</definedName>
    <definedName name="FirstTurbine">[3]PartsFlow!$B$9</definedName>
    <definedName name="FirstYearAssessment">'[10]General Inputs'!$E$26</definedName>
    <definedName name="FirstYearofStratPlan">[5]Resources!$E$69</definedName>
    <definedName name="FITRate">'[10]General Inputs'!$E$19</definedName>
    <definedName name="FlexPlanCapacity">[19]Menu!$B$13</definedName>
    <definedName name="GasTransCost">[5]Resources!$D$77</definedName>
    <definedName name="GDPIPArray">'[10]General Inputs'!$E$39:$AF$39</definedName>
    <definedName name="GEData">'[3]GE Data'!$A$1</definedName>
    <definedName name="GEOpSpare">'[3]GE Data'!$F$67</definedName>
    <definedName name="GRCUpdate">'[10]General Inputs'!$I$6</definedName>
    <definedName name="gtformat1">'[3]Customer Data'!$B$57</definedName>
    <definedName name="gtformat2">'[3]Customer Data'!$B$153</definedName>
    <definedName name="gtformat3">'[3]Customer Data'!$B$175</definedName>
    <definedName name="gtinv1">'[3]Customer Data'!$B$161</definedName>
    <definedName name="gtinv2">'[3]Customer Data'!$B$183</definedName>
    <definedName name="gtnumber">'[3]Customer Data'!$F$13</definedName>
    <definedName name="Heatrate_DF">'[10]General Inputs'!$E$12</definedName>
    <definedName name="Heatrate_Primary">'[10]General Inputs'!$E$11</definedName>
    <definedName name="HoursInServiceAtClosing">'[10]General Inputs'!$E$15</definedName>
    <definedName name="if">'[20]General Inputs'!$E$9</definedName>
    <definedName name="Inflation">[5]Resources!$E$68</definedName>
    <definedName name="initialcol">[3]PartsFlow!$D$7</definedName>
    <definedName name="IntervalCI">'[3]Customer Data'!$F$48</definedName>
    <definedName name="intervaldatastart">[3]PartsDataTable!$I$266</definedName>
    <definedName name="IntervalHGP">'[3]Customer Data'!$F$49</definedName>
    <definedName name="IntervalMI">'[3]Customer Data'!$F$50</definedName>
    <definedName name="INTRESEXCH">[21]Sheet1!$AG$1</definedName>
    <definedName name="InvAnchor1">'[3]Customer Data'!$B$162</definedName>
    <definedName name="InvAnchor2">'[3]Customer Data'!$B$184</definedName>
    <definedName name="invpedigree1">'[3]Customer Data'!$C$162:$I$169</definedName>
    <definedName name="invpedigree2">'[3]Customer Data'!$C$184:$H$191</definedName>
    <definedName name="KickOffDate">'[10]General Inputs'!$E$3</definedName>
    <definedName name="land">[9]CapEx!$B$4</definedName>
    <definedName name="Last_Row">IF([0]!Values_Entered,Header_Row+[0]!Number_of_Payments,Header_Row)</definedName>
    <definedName name="LATEPAY">[21]Sheet1!$E$3:$E$25</definedName>
    <definedName name="Legal">[3]Legal!$A$1</definedName>
    <definedName name="LevelizedCost">'[10]Revenue Calculation'!$I$8</definedName>
    <definedName name="LoadArray">'[22]Load Source Data'!$C$78:$X$89</definedName>
    <definedName name="LTSACoverage">'[10]General Inputs'!$I$7</definedName>
    <definedName name="MaintBasis">'[3]Customer Data'!$F$20</definedName>
    <definedName name="MaintenanceBasis">'[3]Customer Data'!$F$20</definedName>
    <definedName name="MaxBid">[10]CapEx!$B$32</definedName>
    <definedName name="mcnarycost">'[13]General Inputs'!$P$45</definedName>
    <definedName name="mcnarytoggle">'[13]General Inputs'!$P$44</definedName>
    <definedName name="MERGER_COST">[21]Sheet1!$AF$3:$AJ$28</definedName>
    <definedName name="MGT">[17]Cash_Flow!$F$52:$V$53</definedName>
    <definedName name="midc">#REF!,#REF!</definedName>
    <definedName name="MinorPrice">'[3]Customer Data'!$G$247</definedName>
    <definedName name="MMRecovery">'[10]General Inputs'!$I$9</definedName>
    <definedName name="MonthsInFirstYear">'[10]General Inputs'!$E$5</definedName>
    <definedName name="MonthsOfTransaction">'[10]General Inputs'!$E$6</definedName>
    <definedName name="MSC">[23]MSC!$C$50:$I$305</definedName>
    <definedName name="MTD_Format">[24]Mthly!$B$11:$D$11,[24]Mthly!$B$35:$D$35</definedName>
    <definedName name="mwhoutlookdata">'[25]pivoted data'!$D$3:$R$42</definedName>
    <definedName name="nameplate">'[13]General Inputs'!$G$51</definedName>
    <definedName name="Nameplate_DF">'[10]General Inputs'!$E$10</definedName>
    <definedName name="Nameplate_Primary">'[10]General Inputs'!$E$9</definedName>
    <definedName name="new" hidden="1">{#N/A,#N/A,FALSE,"Summ";#N/A,#N/A,FALSE,"General"}</definedName>
    <definedName name="nonrefundtrans">'[13]General Inputs'!$P$47</definedName>
    <definedName name="NPV">'[3]Accumulated Offer'!$A$1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Input">'[26]MiscItems(Input)'!$B$5:$AO$8,'[26]MiscItems(Input)'!$B$13:$AO$13,'[26]MiscItems(Input)'!$B$15:$B$17,'[26]MiscItems(Input)'!$B$17:$AO$17,'[26]MiscItems(Input)'!$B$15:$AO$15</definedName>
    <definedName name="OBCLEASE">[21]Sheet1!$AF$4:$AI$23</definedName>
    <definedName name="OfferComp">'[3]Offer Comp.'!$A$1</definedName>
    <definedName name="OpSpAnchor">'[3]Customer Data'!$F$198</definedName>
    <definedName name="OpSpares">'[3]Customer Data'!$194:$218</definedName>
    <definedName name="OutageAdder">'[3]Customer Data'!$F$231</definedName>
    <definedName name="outlookdata">'[27]pivoted data'!$D$3:$Q$90</definedName>
    <definedName name="Part10Anchor">[3]PartsFlow!$B$205</definedName>
    <definedName name="Part10Int">'[3]Customer Data'!$E$119</definedName>
    <definedName name="Part10RS">'[3]Customer Data'!$B$142</definedName>
    <definedName name="Part10Spare">'[3]Customer Data'!$C$119</definedName>
    <definedName name="Part11Anchor">[3]PartsFlow!$B$224</definedName>
    <definedName name="Part11Int">'[3]Customer Data'!$E$120</definedName>
    <definedName name="Part11RS">'[3]Customer Data'!$B$143</definedName>
    <definedName name="Part11Spare">'[3]Customer Data'!$C$120</definedName>
    <definedName name="Part12Anchor">[3]PartsFlow!$B$243</definedName>
    <definedName name="Part12Int">'[3]Customer Data'!$E$121</definedName>
    <definedName name="Part12RS">'[3]Customer Data'!$B$144</definedName>
    <definedName name="Part12Spare">'[3]Customer Data'!$C$121</definedName>
    <definedName name="Part13Anchor">[3]PartsFlow!$B$262</definedName>
    <definedName name="Part13Int">'[3]Customer Data'!$E$122</definedName>
    <definedName name="Part13RS">'[3]Customer Data'!$B$145</definedName>
    <definedName name="Part13Spare">'[3]Customer Data'!$C$122</definedName>
    <definedName name="Part14Anchor">[3]PartsFlow!$B$281</definedName>
    <definedName name="Part15Anchor">[3]PartsFlow!$B$300</definedName>
    <definedName name="Part1Anchor">[3]PartsFlow!$B$34</definedName>
    <definedName name="Part1Int">'[3]Customer Data'!$E$109</definedName>
    <definedName name="Part1RS">'[3]Customer Data'!$B$132</definedName>
    <definedName name="Part1Spare">'[3]Customer Data'!$C$109</definedName>
    <definedName name="Part2Anchor">[3]PartsFlow!$B$53</definedName>
    <definedName name="Part2Int">'[3]Customer Data'!$E$110</definedName>
    <definedName name="Part2RS">'[3]Customer Data'!$B$133</definedName>
    <definedName name="Part2Spare">'[3]Customer Data'!$C$110</definedName>
    <definedName name="Part3Anchor">[3]PartsFlow!$B$72</definedName>
    <definedName name="Part3Int">'[3]Customer Data'!$E$111</definedName>
    <definedName name="Part3RS">'[3]Customer Data'!$B$134</definedName>
    <definedName name="Part3Spare">'[3]Customer Data'!$C$111</definedName>
    <definedName name="Part4Anchor">[3]PartsFlow!$B$91</definedName>
    <definedName name="Part4Int">'[3]Customer Data'!$E$112</definedName>
    <definedName name="Part4RS">'[3]Customer Data'!$B$135</definedName>
    <definedName name="Part4Spare">'[3]Customer Data'!$C$112</definedName>
    <definedName name="Part5Anchor">[3]PartsFlow!$B$110</definedName>
    <definedName name="Part5Int">'[3]Customer Data'!$E$114</definedName>
    <definedName name="Part5RS">'[3]Customer Data'!$B$137</definedName>
    <definedName name="Part5Spare">'[3]Customer Data'!$C$114</definedName>
    <definedName name="Part6Anchor">[3]PartsFlow!$B$129</definedName>
    <definedName name="Part6Int">'[3]Customer Data'!$E$115</definedName>
    <definedName name="Part6RS">'[3]Customer Data'!$B$138</definedName>
    <definedName name="Part6Spare">'[3]Customer Data'!$C$115</definedName>
    <definedName name="Part7Anchor">[3]PartsFlow!$B$148</definedName>
    <definedName name="Part7Int">'[3]Customer Data'!$E$116</definedName>
    <definedName name="Part7RS">'[3]Customer Data'!$B$139</definedName>
    <definedName name="Part7Spare">'[3]Customer Data'!$C$116</definedName>
    <definedName name="Part8Anchor">[3]PartsFlow!$B$167</definedName>
    <definedName name="Part8Int">'[3]Customer Data'!$E$117</definedName>
    <definedName name="Part8RS">'[3]Customer Data'!$B$140</definedName>
    <definedName name="Part8Spare">'[3]Customer Data'!$C$117</definedName>
    <definedName name="Part9Anchor">[3]PartsFlow!$B$186</definedName>
    <definedName name="Part9Int">'[3]Customer Data'!$E$118</definedName>
    <definedName name="Part9RS">'[3]Customer Data'!$B$141</definedName>
    <definedName name="Part9Spare">'[3]Customer Data'!$C$118</definedName>
    <definedName name="PartInfo">[3]PartsDataTable!$F$21:$K$38</definedName>
    <definedName name="PartInfo2">[3]PartsDataTable!$G$44:$I$59</definedName>
    <definedName name="parts1">[3]PartsFlow!$D$34:$R$41</definedName>
    <definedName name="parts10">[3]PartsFlow!$D$205:$R$212</definedName>
    <definedName name="parts11">[3]PartsFlow!$D$224:$R$231</definedName>
    <definedName name="parts12">[3]PartsFlow!$D$243:$R$250</definedName>
    <definedName name="parts13">[3]PartsFlow!$D$262:$R$269</definedName>
    <definedName name="parts14">[3]PartsFlow!$D$281:$R$288</definedName>
    <definedName name="parts2">[3]PartsFlow!$D$53:$R$60</definedName>
    <definedName name="parts3">[3]PartsFlow!$D$72:$R$79</definedName>
    <definedName name="parts4">[3]PartsFlow!$D$91:$R$98</definedName>
    <definedName name="parts5">[3]PartsFlow!$D$110:$R$117</definedName>
    <definedName name="parts6">[3]PartsFlow!$D$129:$R$136</definedName>
    <definedName name="parts7">[3]PartsFlow!$D$148:$R$155</definedName>
    <definedName name="parts8">[3]PartsFlow!$D$167:$R$174</definedName>
    <definedName name="parts9">[3]PartsFlow!$D$186:$R$193</definedName>
    <definedName name="PartsFlow">[3]PartsFlow!$A$1</definedName>
    <definedName name="pcorc">'[28]Exhibit A-1 Original'!$A$77</definedName>
    <definedName name="peak_new_table">'[29]2008 Extreme Peaks - 080403'!$E$5:$AD$8</definedName>
    <definedName name="peak_table">'[29]Peaks-F01'!$C$5:$E$243</definedName>
    <definedName name="Percent_debt">[16]Inputs!$E$129</definedName>
    <definedName name="PercentAdder">'[3]Customer Data'!$F$224</definedName>
    <definedName name="PerPropAdjust">'[10]General Inputs'!$E$22</definedName>
    <definedName name="Plant_Input">'[26]Plant(Input)'!$B$7:$AP$9,'[26]Plant(Input)'!$B$11,'[26]Plant(Input)'!$B$15:$AP$15,'[26]Plant(Input)'!$B$18,'[26]Plant(Input)'!$B$20:$AP$20</definedName>
    <definedName name="PlantReplacementCost">'[10]General Inputs'!$E$30</definedName>
    <definedName name="PreTaxDebtCost">[4]Assumptions!$I$56</definedName>
    <definedName name="PreTaxWACC">[4]Assumptions!$I$62</definedName>
    <definedName name="Prices_Aurora">'[15]Monthly Price Summary'!$C$4:$H$63</definedName>
    <definedName name="print_all">[30]Civil!$A$1:$Q$95</definedName>
    <definedName name="Projects">[31]Sheet1!$A$1147:$B$1887</definedName>
    <definedName name="PropTaxDiscountRate">'[10]General Inputs'!$E$24</definedName>
    <definedName name="PropTaxREET">'[10]General Inputs'!$E$27</definedName>
    <definedName name="Prov_Cap_Tax">[16]Inputs!$E$111</definedName>
    <definedName name="PSE">'[32]4.04'!$A$6</definedName>
    <definedName name="PSE_Pre_Tax_Equity_Rate">'[14]Assumptions of Purchase'!$B$42</definedName>
    <definedName name="PSEBPAshare">'[13]General Inputs'!$M$45</definedName>
    <definedName name="PSEPaysREET">'[10]General Inputs'!$I$4</definedName>
    <definedName name="QTD_Format">[24]QTD!$B$11:$D$11,[24]QTD!$B$35:$D$35</definedName>
    <definedName name="RATE2">'[11]Transp Data'!$A$8:$I$112</definedName>
    <definedName name="RealPropAdjust">'[10]General Inputs'!$E$23</definedName>
    <definedName name="REETRate">'[10]General Inputs'!$E$20</definedName>
    <definedName name="resource_lookup">'[33]#REF'!$B$3:$C$112</definedName>
    <definedName name="resource_name_lookup">'[34]Map Table'!$B$4:$C$100</definedName>
    <definedName name="RowAvgCF">[5]Resources!$J$76</definedName>
    <definedName name="RowB2CF">[5]Resources!$J$75</definedName>
    <definedName name="RowCapCost">[5]Resources!$J$68</definedName>
    <definedName name="RowFOM">[5]Resources!$J$70</definedName>
    <definedName name="RowNIMF">[5]Resources!$J$72</definedName>
    <definedName name="RowNIMV">[5]Resources!$J$73</definedName>
    <definedName name="RowPPAPrice">[5]Resources!$J$74</definedName>
    <definedName name="RowVOM">[5]Resources!$J$71</definedName>
    <definedName name="RowY0">[5]Resources!$J$69</definedName>
    <definedName name="rrsum1">[3]PartsFlow!$D$50:$R$51</definedName>
    <definedName name="rrsum10">[3]PartsFlow!$D$221:$R$222</definedName>
    <definedName name="rrsum11">[3]PartsFlow!$D$240:$R$241</definedName>
    <definedName name="rrsum12">[3]PartsFlow!$D$259:$R$260</definedName>
    <definedName name="rrsum13">[3]PartsFlow!$D$278:$R$279</definedName>
    <definedName name="rrsum14">[3]PartsFlow!$D$297:$R$298</definedName>
    <definedName name="rrsum2">[3]PartsFlow!$D$69:$R$70</definedName>
    <definedName name="rrsum3">[3]PartsFlow!$D$88:$R$89</definedName>
    <definedName name="rrsum4">[3]PartsFlow!$D$107:$R$108</definedName>
    <definedName name="rrsum5">[3]PartsFlow!$D$126:$R$127</definedName>
    <definedName name="rrsum6">[3]PartsFlow!$D$145:$R$146</definedName>
    <definedName name="rrsum7">[3]PartsFlow!$D$164:$R$165</definedName>
    <definedName name="rrsum8">[3]PartsFlow!$D$183:$R$184</definedName>
    <definedName name="rrsum9">[3]PartsFlow!$D$202:$R$203</definedName>
    <definedName name="SalesTaxRate">'[10]General Inputs'!$E$21</definedName>
    <definedName name="Sch194Rlfwd">'[35]Sch94 Rlfwd'!$B$11</definedName>
    <definedName name="ScheduleStart">[3]PartsFlow!$E$9</definedName>
    <definedName name="ScheduleValues">[3]PartsFlow!$E$9:$BX$24</definedName>
    <definedName name="six" hidden="1">{#N/A,#N/A,FALSE,"Drill Sites";"WP 212",#N/A,FALSE,"MWAG EOR";"WP 213",#N/A,FALSE,"MWAG EOR";#N/A,#N/A,FALSE,"Misc. Facility";#N/A,#N/A,FALSE,"WWTP"}</definedName>
    <definedName name="Spare1">[3]PartsFlow!$D$34:$R$43</definedName>
    <definedName name="SPChart">'[3]Self Perf. Chart'!$A$1</definedName>
    <definedName name="SPItem">'[3]Self-Perf Itemization'!$A$1</definedName>
    <definedName name="StalkingHorseBid">[10]CapEx!$B$33</definedName>
    <definedName name="StartDate">[4]Assumptions!$C$9</definedName>
    <definedName name="StartQuarter">'[3]Customer Data'!$F$11</definedName>
    <definedName name="StartYear">'[3]Customer Data'!$F$10</definedName>
    <definedName name="stconfig">'[3]Customer Data'!$E$73:$E$80</definedName>
    <definedName name="STDataStart">[3]PartsDataTable!$C$61</definedName>
    <definedName name="stformat">'[3]Customer Data'!$D$72</definedName>
    <definedName name="stg3_0green1">'[3]Customer Data'!$I$154:$I$161</definedName>
    <definedName name="stg3_0green10">'[3]Customer Data'!$I$116</definedName>
    <definedName name="stg3_0green11">'[3]Customer Data'!$I$119</definedName>
    <definedName name="stg3_0green12">'[3]Customer Data'!$I$122</definedName>
    <definedName name="stg3_0green2">'[3]Customer Data'!$E$176:$E$183</definedName>
    <definedName name="stg3_0green3">'[3]Customer Data'!$H$176:$H$183</definedName>
    <definedName name="stg3_0green4">'[3]Customer Data'!$C$116</definedName>
    <definedName name="stg3_0green5">'[3]Customer Data'!$C$119</definedName>
    <definedName name="stg3_0green6">'[3]Customer Data'!$C$122</definedName>
    <definedName name="stg3_0green7">'[3]Customer Data'!$G$116</definedName>
    <definedName name="stg3_0green8">'[3]Customer Data'!$G$119</definedName>
    <definedName name="stg3_0green9">'[3]Customer Data'!$G$122</definedName>
    <definedName name="stg3_1green1">'[3]Customer Data'!$E$116</definedName>
    <definedName name="stg3_1green2">'[3]Customer Data'!$E$119</definedName>
    <definedName name="stg3_1green3">'[3]Customer Data'!$E$122</definedName>
    <definedName name="stg3_graytext1">'[3]Customer Data'!$I$152:$I$153</definedName>
    <definedName name="stg3_graytext2">'[3]Customer Data'!$E$174:$E$175</definedName>
    <definedName name="stg3_graytext3">'[3]Customer Data'!$H$174:$H$175</definedName>
    <definedName name="stg3_hiderow1">'[3]Customer Data'!$139:$139</definedName>
    <definedName name="stg3_hiderow2">'[3]Customer Data'!$142:$142</definedName>
    <definedName name="stg3_hiderow3">'[3]Customer Data'!$145:$145</definedName>
    <definedName name="stg3_hiderow4">'[3]Customer Data'!$116:$116</definedName>
    <definedName name="stg3_hiderow5">'[3]Customer Data'!$119:$119</definedName>
    <definedName name="stg3_hiderow6">'[3]Customer Data'!$122:$122</definedName>
    <definedName name="stg3_NoPartgreen1">'[3]Customer Data'!$I$162:$I$169</definedName>
    <definedName name="stg3_NoPartgreen2">'[3]Customer Data'!$E$184:$E$191</definedName>
    <definedName name="stg3_NoPartgreen3">'[3]Customer Data'!$H$184:$H$191</definedName>
    <definedName name="sthistory">'[3]Customer Data'!$68:$82</definedName>
    <definedName name="STMajCustInt">'[3]Customer Data'!$E$105</definedName>
    <definedName name="STMajorSpares">'[3]Customer Data'!$C$105</definedName>
    <definedName name="STMinCustInt">'[3]Customer Data'!$E$104</definedName>
    <definedName name="STMinorSpares">'[3]Customer Data'!$C$104</definedName>
    <definedName name="stnumber">'[3]Customer Data'!$F$14</definedName>
    <definedName name="stselect">[3]PartsDataTable!$F$41</definedName>
    <definedName name="t" hidden="1">{#N/A,#N/A,FALSE,"CESTSUM";#N/A,#N/A,FALSE,"est sum A";#N/A,#N/A,FALSE,"est detail A"}</definedName>
    <definedName name="T1AtCI">'[3]Customer Data'!$F$58</definedName>
    <definedName name="T1AtHGP">'[3]Customer Data'!$G$58</definedName>
    <definedName name="T1AtMI">'[3]Customer Data'!$H$58</definedName>
    <definedName name="T1LeadTime">'[3]Customer Data'!$I$58</definedName>
    <definedName name="T1OPYEAR">'[3]Customer Data'!$C$58</definedName>
    <definedName name="T1QTR1">[3]PartsFlow!$E$10</definedName>
    <definedName name="t1sched">[3]PartsFlow!$E$10:$R$10</definedName>
    <definedName name="T1TotalExp">'[3]Customer Data'!$E$58</definedName>
    <definedName name="T2AtCI">'[3]Customer Data'!$F$59</definedName>
    <definedName name="T2AtHGP">'[3]Customer Data'!$G$59</definedName>
    <definedName name="T2AtMI">'[3]Customer Data'!$H$59</definedName>
    <definedName name="T2LeadTime">'[3]Customer Data'!$I$59</definedName>
    <definedName name="T2OPYEAR">'[3]Customer Data'!$C$59</definedName>
    <definedName name="T2QTR1">[3]PartsFlow!$E$12</definedName>
    <definedName name="t2sched">[3]PartsFlow!$E$12:$R$12</definedName>
    <definedName name="T2TotalExp">'[3]Customer Data'!$E$59</definedName>
    <definedName name="T3AtCI">'[3]Customer Data'!$F$60</definedName>
    <definedName name="T3AtHGP">'[3]Customer Data'!$G$60</definedName>
    <definedName name="T3AtMI">'[3]Customer Data'!$H$60</definedName>
    <definedName name="T3LeadTime">'[3]Customer Data'!$I$60</definedName>
    <definedName name="T3OPYEAR">'[3]Customer Data'!$C$60</definedName>
    <definedName name="T3QTR1">[3]PartsFlow!$E$14</definedName>
    <definedName name="t3sched">[3]PartsFlow!$E$24:$R$24</definedName>
    <definedName name="T3TotalExp">'[3]Customer Data'!$E$60</definedName>
    <definedName name="T4AtCI">'[3]Customer Data'!$F$61</definedName>
    <definedName name="T4AtHGP">'[3]Customer Data'!$G$61</definedName>
    <definedName name="T4AtMI">'[3]Customer Data'!$H$61</definedName>
    <definedName name="T4LeadTime">'[3]Customer Data'!$I$61</definedName>
    <definedName name="T4OPYEAR">'[3]Customer Data'!$C$61</definedName>
    <definedName name="T4QTR1">[3]PartsFlow!$E$16</definedName>
    <definedName name="T4TotalExp">'[3]Customer Data'!$E$61</definedName>
    <definedName name="T5AtCI">'[3]Customer Data'!$F$62</definedName>
    <definedName name="T5AtHGP">'[3]Customer Data'!$G$62</definedName>
    <definedName name="T5AtMI">'[3]Customer Data'!$H$62</definedName>
    <definedName name="T5LeadTime">'[3]Customer Data'!$I$62</definedName>
    <definedName name="T5OPYEAR">'[3]Customer Data'!$C$62</definedName>
    <definedName name="T5QTR1">[3]PartsFlow!$E$18</definedName>
    <definedName name="T5TotalExp">'[3]Customer Data'!$E$62</definedName>
    <definedName name="T6AtCI">'[3]Customer Data'!$F$63</definedName>
    <definedName name="T6AtHGP">'[3]Customer Data'!$G$63</definedName>
    <definedName name="T6AtMI">'[3]Customer Data'!$H$63</definedName>
    <definedName name="T6LeadTime">'[3]Customer Data'!$I$63</definedName>
    <definedName name="T6OPYEAR">'[3]Customer Data'!$C$63</definedName>
    <definedName name="T6QTR1">[3]PartsFlow!$E$20</definedName>
    <definedName name="T6TotalExp">'[3]Customer Data'!$E$63</definedName>
    <definedName name="T7AtCI">'[3]Customer Data'!$F$64</definedName>
    <definedName name="T7AtHGP">'[3]Customer Data'!$G$64</definedName>
    <definedName name="T7AtMI">'[3]Customer Data'!$H$64</definedName>
    <definedName name="T7LeadTime">'[3]Customer Data'!$I$64</definedName>
    <definedName name="T7OPYEAR">'[3]Customer Data'!$C$64</definedName>
    <definedName name="T7QTR1">[3]PartsFlow!$E$22</definedName>
    <definedName name="T7TotalExp">'[3]Customer Data'!$E$64</definedName>
    <definedName name="T8AtCI">'[3]Customer Data'!$F$65</definedName>
    <definedName name="T8AtHGP">'[3]Customer Data'!$G$65</definedName>
    <definedName name="T8AtMI">'[3]Customer Data'!$H$65</definedName>
    <definedName name="T8LeadTime">'[3]Customer Data'!$I$65</definedName>
    <definedName name="T8OPYEAR">'[3]Customer Data'!$C$65</definedName>
    <definedName name="T8QTR1">[3]PartsFlow!$E$24</definedName>
    <definedName name="T8TotalExp">'[3]Customer Data'!$E$65</definedName>
    <definedName name="technology">[3]PartsDataTable!$A$2:$A$13</definedName>
    <definedName name="techselect">[3]PartsDataTable!$B$1</definedName>
    <definedName name="techstart">[3]PartsDataTable!$A$1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[21]Sheet1!$A$4:$E$40</definedName>
    <definedName name="ThermalBookLife">[4]Assumptions!$C$25</definedName>
    <definedName name="Title">[4]Assumptions!$A$1</definedName>
    <definedName name="TotalEquity">'[10]Revenue Calculation'!$I$6</definedName>
    <definedName name="TRANS2007">SUM('[2]Run-Cost Data'!$T$5:$X$5)</definedName>
    <definedName name="TRANS2008">SUM('[2]Run-Cost Data'!$T$6:$X$17)</definedName>
    <definedName name="TRANS2009">SUM('[2]Run-Cost Data'!$T$18:$X$29)</definedName>
    <definedName name="TRANS2010">SUM('[2]Run-Cost Data'!$T$30:$X$41)</definedName>
    <definedName name="TRANS2011">SUM('[2]Run-Cost Data'!$T$42:$X$53)</definedName>
    <definedName name="TRANS2012">SUM('[2]Run-Cost Data'!$T$54:$X$65)</definedName>
    <definedName name="TRANS2013">SUM('[2]Run-Cost Data'!$T$66:$X$77)</definedName>
    <definedName name="TRANS2014">SUM('[2]Run-Cost Data'!$T$78:$X$89)</definedName>
    <definedName name="TRANS2015">SUM('[2]Run-Cost Data'!$T$90:$X$101)</definedName>
    <definedName name="TRANS2016">SUM('[2]Run-Cost Data'!$T$102:$X$113)</definedName>
    <definedName name="TRANS2017">SUM('[2]Run-Cost Data'!$T$114:$X$125)</definedName>
    <definedName name="TRANS2018">SUM('[2]Run-Cost Data'!$T$126:$X$137)</definedName>
    <definedName name="TRANS2019">SUM('[2]Run-Cost Data'!$T$138:$X$149)</definedName>
    <definedName name="TRANS2020">SUM('[2]Run-Cost Data'!$T$150:$X$161)</definedName>
    <definedName name="TRANS2021">SUM('[2]Run-Cost Data'!$T$162:$X$173)</definedName>
    <definedName name="TRANS2022">SUM('[2]Run-Cost Data'!$T$174:$X$185)</definedName>
    <definedName name="TRANS2023">SUM('[2]Run-Cost Data'!$T$186:$X$197)</definedName>
    <definedName name="TRANS2024">SUM('[2]Run-Cost Data'!$T$198:$X$209)</definedName>
    <definedName name="TRANS2025">SUM('[2]Run-Cost Data'!$T$210:$X$221)</definedName>
    <definedName name="TRANS2026">SUM('[2]Run-Cost Data'!$T$222:$X$233)</definedName>
    <definedName name="TransCap">'[9]General Inputs'!$E$17</definedName>
    <definedName name="u" hidden="1">{#N/A,#N/A,FALSE,"Summ";#N/A,#N/A,FALSE,"General"}</definedName>
    <definedName name="Values_Entered">IF(Loan_Amount*Interest_Rate*Loan_Years*Loan_Start&gt;0,1,0)</definedName>
    <definedName name="version">[3]PartsDataTable!$A$14</definedName>
    <definedName name="VOMEsc">[4]Assumptions!$C$21</definedName>
    <definedName name="WACC">[4]Assumptions!$I$61</definedName>
    <definedName name="what">'[36]General Inputs'!$E$4</definedName>
    <definedName name="WHS">[23]Warehouse!$C$50:$I$300</definedName>
    <definedName name="Wind_NamePlate">'[5]Wind Own'!$B$7</definedName>
    <definedName name="WindTransCost">[5]Resources!$D$78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x1start">'[3]Customer Data'!$B$92</definedName>
    <definedName name="x2start">'[3]Customer Data'!$B$96</definedName>
    <definedName name="x3start">'[3]Customer Data'!$B$100</definedName>
    <definedName name="x4start">'[3]Customer Data'!$B$104</definedName>
    <definedName name="xseries">'[3]Accumulated Offer'!$D$41</definedName>
    <definedName name="XYZ">[3]PartsFlow!$E$23</definedName>
    <definedName name="YearByYear">[3]YearByYear!$A$1</definedName>
    <definedName name="YearOfCostData">[5]Resources!$E$70</definedName>
    <definedName name="Years_evaluated">'[37]Revison Inputs'!$B$6</definedName>
    <definedName name="yrformat1">'[3]Customer Data'!$E$197</definedName>
    <definedName name="yseries1">'[3]Accumulated Offer'!$D$45</definedName>
    <definedName name="yseries2">'[3]Accumulated Offer'!$D$52</definedName>
    <definedName name="yseries3">'[3]Accumulated Offer'!$D$59</definedName>
    <definedName name="YTD_Format">[24]YTD!$B$13:$D$13,[24]YTD!$B$36:$D$36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4" l="1"/>
  <c r="D17" i="25"/>
  <c r="J19" i="20" l="1"/>
  <c r="I19" i="20"/>
  <c r="G19" i="20"/>
  <c r="F19" i="20"/>
  <c r="D19" i="20"/>
  <c r="C19" i="20"/>
  <c r="F11" i="23" l="1"/>
  <c r="E10" i="23"/>
  <c r="O21" i="23"/>
  <c r="O20" i="23"/>
  <c r="O19" i="23"/>
  <c r="O18" i="23"/>
  <c r="O22" i="23" s="1"/>
  <c r="N23" i="23"/>
  <c r="D21" i="23"/>
  <c r="E21" i="23" s="1"/>
  <c r="F21" i="23" s="1"/>
  <c r="G21" i="23" s="1"/>
  <c r="H21" i="23" s="1"/>
  <c r="I21" i="23" s="1"/>
  <c r="J21" i="23" s="1"/>
  <c r="K21" i="23" s="1"/>
  <c r="L21" i="23" s="1"/>
  <c r="M21" i="23" s="1"/>
  <c r="N21" i="23" s="1"/>
  <c r="C21" i="23"/>
  <c r="D20" i="23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C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C19" i="23"/>
  <c r="D18" i="23"/>
  <c r="C18" i="23"/>
  <c r="B21" i="23"/>
  <c r="B20" i="23"/>
  <c r="B19" i="23"/>
  <c r="B18" i="23"/>
  <c r="B22" i="23" s="1"/>
  <c r="O16" i="23"/>
  <c r="D22" i="23" l="1"/>
  <c r="C22" i="23"/>
  <c r="E18" i="23"/>
  <c r="B14" i="23"/>
  <c r="C14" i="23"/>
  <c r="E22" i="23" l="1"/>
  <c r="F18" i="23"/>
  <c r="G1" i="20"/>
  <c r="D1" i="20"/>
  <c r="C22" i="20" l="1"/>
  <c r="C24" i="20" s="1"/>
  <c r="D22" i="20"/>
  <c r="D24" i="20" s="1"/>
  <c r="G22" i="20"/>
  <c r="G24" i="20" s="1"/>
  <c r="F22" i="20"/>
  <c r="F24" i="20" s="1"/>
  <c r="E13" i="23"/>
  <c r="E12" i="23"/>
  <c r="E14" i="23" s="1"/>
  <c r="F12" i="23"/>
  <c r="F13" i="23"/>
  <c r="G18" i="23"/>
  <c r="F22" i="23"/>
  <c r="F14" i="23" l="1"/>
  <c r="D16" i="22" s="1"/>
  <c r="C16" i="25" s="1"/>
  <c r="E16" i="25" s="1"/>
  <c r="C16" i="22"/>
  <c r="G14" i="23"/>
  <c r="G22" i="23"/>
  <c r="H18" i="23"/>
  <c r="E16" i="22" l="1"/>
  <c r="C16" i="24"/>
  <c r="E16" i="24" s="1"/>
  <c r="I18" i="23"/>
  <c r="H22" i="23"/>
  <c r="D15" i="22" l="1"/>
  <c r="C15" i="25" s="1"/>
  <c r="E15" i="25" s="1"/>
  <c r="D14" i="22"/>
  <c r="C14" i="25" s="1"/>
  <c r="J18" i="23"/>
  <c r="I22" i="23"/>
  <c r="G77" i="18"/>
  <c r="G78" i="18" s="1"/>
  <c r="G79" i="18" s="1"/>
  <c r="G61" i="18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C17" i="25" l="1"/>
  <c r="E14" i="25"/>
  <c r="E17" i="25" s="1"/>
  <c r="D17" i="22"/>
  <c r="C14" i="22"/>
  <c r="C14" i="24" s="1"/>
  <c r="I22" i="20"/>
  <c r="I24" i="20" s="1"/>
  <c r="C15" i="22"/>
  <c r="J22" i="20"/>
  <c r="J24" i="20" s="1"/>
  <c r="J22" i="23"/>
  <c r="K18" i="23"/>
  <c r="E15" i="22" l="1"/>
  <c r="C15" i="24"/>
  <c r="E15" i="24" s="1"/>
  <c r="C17" i="24"/>
  <c r="E14" i="24"/>
  <c r="E17" i="24" s="1"/>
  <c r="C17" i="22"/>
  <c r="E14" i="22"/>
  <c r="L18" i="23"/>
  <c r="K22" i="23"/>
  <c r="E17" i="22" l="1"/>
  <c r="M18" i="23"/>
  <c r="L22" i="23"/>
  <c r="M22" i="23" l="1"/>
  <c r="N18" i="23"/>
  <c r="N22" i="23" s="1"/>
</calcChain>
</file>

<file path=xl/sharedStrings.xml><?xml version="1.0" encoding="utf-8"?>
<sst xmlns="http://schemas.openxmlformats.org/spreadsheetml/2006/main" count="117" uniqueCount="79">
  <si>
    <t>AMI SYSTEM INTEGRATION - SW.CN.3YR</t>
  </si>
  <si>
    <t>AMI PROJECT - HW.3YR</t>
  </si>
  <si>
    <t>AMI PROJECT - SW.3YR.CN</t>
  </si>
  <si>
    <t>MDMS INTEGRATION FOR AMI-SW.5Y.CS</t>
  </si>
  <si>
    <t>AMI - MDMS UPGRADE - SW.CN.3YR</t>
  </si>
  <si>
    <t>AMI METER SHOP AUTOMATE UPGRADE-SW.CN.3Y</t>
  </si>
  <si>
    <t>AMI INFRASTR ADVANCEDSECURITY.SW.CN.5Y</t>
  </si>
  <si>
    <t>Description</t>
  </si>
  <si>
    <t>Electric</t>
  </si>
  <si>
    <t>Gas</t>
  </si>
  <si>
    <t>Common</t>
  </si>
  <si>
    <t>AMI Gas Combo Meters - SW.CS.3YR</t>
  </si>
  <si>
    <t>CANCELED-AMI Project - HW.3YR</t>
  </si>
  <si>
    <t>AMI Infrastructure Advanced Security-SOF</t>
  </si>
  <si>
    <t>AMI PROJECT - SW.3YR</t>
  </si>
  <si>
    <t>OPTIONAL NON-COMMUNICATING METER-SW.CS.5</t>
  </si>
  <si>
    <t>AMI - NET METERING BILLING REPORT - SW.C</t>
  </si>
  <si>
    <t>AMI ENHANCEMENTS 2019 - SW.CS.3YR</t>
  </si>
  <si>
    <t>MDMS Archive Capability - SW.CS.3YR</t>
  </si>
  <si>
    <t>Disk capacity expension for MDMS - HW.CE</t>
  </si>
  <si>
    <t>143002450;143002516;143002517;143003176;143003178;143003226;143004821;143004825</t>
  </si>
  <si>
    <t>SW</t>
  </si>
  <si>
    <t>HW</t>
  </si>
  <si>
    <t>143002450;143004826;143004825;143004824;143004821;143004550;143003881;143003685;143003226;143003178;143003176;143003173;143002542;143002517;143002516</t>
  </si>
  <si>
    <t>AMI Plant Assets</t>
  </si>
  <si>
    <t>Gross Plant</t>
  </si>
  <si>
    <t>Reserve</t>
  </si>
  <si>
    <t>R.10009.12.01.06</t>
  </si>
  <si>
    <t>CN45N</t>
  </si>
  <si>
    <t>Can</t>
  </si>
  <si>
    <t>APVN</t>
  </si>
  <si>
    <t>Minor Add</t>
  </si>
  <si>
    <t>R.10009.12.01.02</t>
  </si>
  <si>
    <t>Total PSE</t>
  </si>
  <si>
    <t>Total Gas</t>
  </si>
  <si>
    <t>Total Electric</t>
  </si>
  <si>
    <t>No.</t>
  </si>
  <si>
    <t xml:space="preserve">Line </t>
  </si>
  <si>
    <t>Allocation of Common to Electric and Gas</t>
  </si>
  <si>
    <t>Four Factor Allocator</t>
  </si>
  <si>
    <t>Total After Common Allocation</t>
  </si>
  <si>
    <t>PUGET SOUND ENERGY-ELECTRIC</t>
  </si>
  <si>
    <t>REMOVE AMI RATEBASE</t>
  </si>
  <si>
    <t>FOR THE TWELVE MONTHS ENDED DECEMBER 31, 2020</t>
  </si>
  <si>
    <t>COMMMISSION BASIS REPORT</t>
  </si>
  <si>
    <t>per Tax Department:</t>
  </si>
  <si>
    <t>AMI Plant Assets Accumulated Deferred Taxes</t>
  </si>
  <si>
    <t>2020 ADIT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</si>
  <si>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</si>
  <si>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</si>
  <si>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</si>
  <si>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</si>
  <si>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</si>
  <si>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</si>
  <si>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</si>
  <si>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</si>
  <si>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</si>
  <si>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</si>
  <si>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</si>
  <si>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12/31/2020 AMA</t>
  </si>
  <si>
    <t>Dec-20 AMA Before Common Allocation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</si>
  <si>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</si>
  <si>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</si>
  <si>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</si>
  <si>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</si>
  <si>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</si>
  <si>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</si>
  <si>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</si>
  <si>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</si>
  <si>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</si>
  <si>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</si>
  <si>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</si>
  <si>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REMOVE GAS AMI RATEBASE</t>
  </si>
  <si>
    <t>Adj 3.19G</t>
  </si>
  <si>
    <t>Adj 3.19E</t>
  </si>
  <si>
    <t>REMOVE ELECTRIC AMI RATEBASE</t>
  </si>
  <si>
    <t>PUGET SOUND ENERGY- ELECTRIC</t>
  </si>
  <si>
    <t>UTILITY PLANT RATEBASE (AMA)</t>
  </si>
  <si>
    <t>NET  PLANT RATEBASE (AMA)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</si>
</sst>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PAGE&quot;\ 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2" fontId="6" fillId="0" borderId="0" xfId="0" applyNumberFormat="1" applyFont="1"/>
    <xf numFmtId="41" fontId="6" fillId="0" borderId="0" xfId="0" applyNumberFormat="1" applyFont="1"/>
    <xf numFmtId="0" fontId="7" fillId="0" borderId="0" xfId="0" applyFont="1" applyAlignment="1">
      <alignment vertical="center"/>
    </xf>
    <xf numFmtId="43" fontId="4" fillId="0" borderId="0" xfId="1" applyFont="1" applyAlignment="1">
      <alignment horizontal="right"/>
    </xf>
    <xf numFmtId="10" fontId="4" fillId="0" borderId="0" xfId="1" applyNumberFormat="1" applyFont="1"/>
    <xf numFmtId="43" fontId="4" fillId="0" borderId="0" xfId="1" applyFont="1" applyBorder="1"/>
    <xf numFmtId="43" fontId="4" fillId="0" borderId="0" xfId="1" applyFont="1"/>
    <xf numFmtId="43" fontId="3" fillId="0" borderId="0" xfId="1" applyFont="1" applyBorder="1"/>
    <xf numFmtId="43" fontId="3" fillId="0" borderId="0" xfId="1" applyFont="1"/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3" fillId="0" borderId="0" xfId="0" applyFont="1" applyBorder="1"/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7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0" fontId="4" fillId="0" borderId="0" xfId="0" applyFont="1"/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5" xfId="1" applyNumberFormat="1" applyFont="1" applyBorder="1"/>
    <xf numFmtId="164" fontId="3" fillId="0" borderId="5" xfId="0" applyNumberFormat="1" applyFont="1" applyBorder="1"/>
    <xf numFmtId="43" fontId="9" fillId="0" borderId="0" xfId="0" applyNumberFormat="1" applyFont="1"/>
    <xf numFmtId="0" fontId="9" fillId="0" borderId="0" xfId="0" applyFont="1"/>
    <xf numFmtId="17" fontId="3" fillId="0" borderId="0" xfId="0" applyNumberFormat="1" applyFont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3" fillId="0" borderId="0" xfId="0" applyNumberFormat="1" applyFont="1"/>
    <xf numFmtId="0" fontId="10" fillId="0" borderId="0" xfId="0" applyFont="1"/>
    <xf numFmtId="0" fontId="3" fillId="2" borderId="0" xfId="0" applyFont="1" applyFill="1"/>
    <xf numFmtId="0" fontId="2" fillId="0" borderId="0" xfId="0" quotePrefix="1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2" fontId="12" fillId="0" borderId="0" xfId="0" applyNumberFormat="1" applyFont="1" applyFill="1" applyBorder="1" applyAlignment="1"/>
    <xf numFmtId="0" fontId="12" fillId="0" borderId="0" xfId="0" applyFont="1" applyFill="1" applyAlignment="1">
      <alignment horizontal="left" indent="2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/>
    <xf numFmtId="42" fontId="12" fillId="0" borderId="0" xfId="0" applyNumberFormat="1" applyFont="1" applyFill="1" applyBorder="1" applyAlignment="1">
      <alignment horizontal="right"/>
    </xf>
    <xf numFmtId="43" fontId="12" fillId="0" borderId="0" xfId="0" applyNumberFormat="1" applyFont="1" applyFill="1" applyBorder="1" applyAlignment="1"/>
    <xf numFmtId="43" fontId="12" fillId="0" borderId="2" xfId="0" applyNumberFormat="1" applyFont="1" applyFill="1" applyBorder="1" applyAlignment="1"/>
    <xf numFmtId="41" fontId="6" fillId="0" borderId="2" xfId="0" applyNumberFormat="1" applyFont="1" applyFill="1" applyBorder="1"/>
    <xf numFmtId="42" fontId="0" fillId="0" borderId="0" xfId="0" applyNumberFormat="1"/>
    <xf numFmtId="164" fontId="12" fillId="0" borderId="0" xfId="0" applyNumberFormat="1" applyFont="1" applyFill="1" applyBorder="1" applyAlignment="1"/>
    <xf numFmtId="164" fontId="12" fillId="0" borderId="2" xfId="0" applyNumberFormat="1" applyFont="1" applyFill="1" applyBorder="1" applyAlignment="1"/>
    <xf numFmtId="43" fontId="4" fillId="2" borderId="0" xfId="1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17</xdr:col>
      <xdr:colOff>322477</xdr:colOff>
      <xdr:row>58</xdr:row>
      <xdr:rowOff>39909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96500"/>
          <a:ext cx="10980952" cy="77142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30</xdr:col>
      <xdr:colOff>46774</xdr:colOff>
      <xdr:row>68</xdr:row>
      <xdr:rowOff>44939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6286500"/>
          <a:ext cx="6809524" cy="6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</xdr:rowOff>
    </xdr:from>
    <xdr:to>
      <xdr:col>16</xdr:col>
      <xdr:colOff>535517</xdr:colOff>
      <xdr:row>106</xdr:row>
      <xdr:rowOff>118111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468601"/>
          <a:ext cx="10682817" cy="400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16</xdr:col>
      <xdr:colOff>209549</xdr:colOff>
      <xdr:row>140</xdr:row>
      <xdr:rowOff>38684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704050"/>
          <a:ext cx="10356849" cy="58616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20</xdr:col>
      <xdr:colOff>150820</xdr:colOff>
      <xdr:row>20</xdr:row>
      <xdr:rowOff>47186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0500"/>
          <a:ext cx="12638095" cy="3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20</xdr:col>
      <xdr:colOff>141296</xdr:colOff>
      <xdr:row>23</xdr:row>
      <xdr:rowOff>39912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648075"/>
          <a:ext cx="12628571" cy="7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74\Goldendale%20Proforma%20-%20Curr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Wild_Horse_Wind_Project\Financial\Finance\Post%2010-15-04%20Turbine%20Bid%20Proformas\RES-Post%2010-15-04\8.78%25%20WACC-RES-Hopkins%20Ridge%20Vestas%20V80%20Turbin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Phase%202%20RFP%20Quantitative%20Analysis\PSM%20Input%20Assumptions\Gas%20Transport\Gas%20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Active%20Projects\NatG_834_Mint%20Farm_Ownership\Financial\LTSA%20Analysis\Mint%20Farm%20Maintenance%20Option%20Model_wo%20duct%20fir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OLK13BE\Goldendale%20Proforma%20-%20Curr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Joel/Chelan/Pro%20Forma%20Models/PSE%20Incremental/Cash%20-%20No%20Defease/12-15%20Final%20for%20Board/12-15%20(Hydro)NoD%20CPUD-PSEIncremental-1215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Content.Outlook\QQRNG2KX\DEM-WP(C)%20AURORA%20Scenarios%20Summary%20(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Content.Outlook\QQRNG2KX\Mint%20Farm%20Proforma%20-%20022609%20ver1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2\2007%20Strat%20Plan%20-%20v7%20Low%202007%20Capital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Tenaska%20&amp;%20Encogen%20Information\Tenaska\PCORC%20Disallowance\Tenaska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Content.Outlook\QQRNG2KX\Mint%20Farm%20Proforma%20-%200205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  <row r="53">
          <cell r="D53">
            <v>2.5499999999999998E-2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9">
          <cell r="E9">
            <v>252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/>
      <sheetData sheetId="11"/>
      <sheetData sheetId="12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88">
          <cell r="I88">
            <v>37440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3">
          <cell r="F243">
            <v>171000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15">
          <cell r="A15">
            <v>2005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/>
      <sheetData sheetId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cenario Summary"/>
      <sheetName val="Monthly Cost Summary"/>
      <sheetName val="Exclude MF Scenario=====&gt;"/>
      <sheetName val="Aurora &amp; Non Aurora WHE"/>
      <sheetName val="AURORA Total WHE"/>
      <sheetName val="Pivot Costs WHE"/>
      <sheetName val="Pivot Energy WHE"/>
      <sheetName val="Exclude WHE Scenario=====&gt;"/>
      <sheetName val="Aurora &amp; Non Aurora MF"/>
      <sheetName val="AURORA Total MF"/>
      <sheetName val="Pivot Costs MF"/>
      <sheetName val="Pivot Energy MF"/>
      <sheetName val="Map 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4">
          <cell r="B4" t="str">
            <v>Baker Replacement 1997-2025</v>
          </cell>
          <cell r="C4" t="str">
            <v>Baker Replacement</v>
          </cell>
        </row>
        <row r="5">
          <cell r="B5" t="str">
            <v>BC Hydro Point Roberts 2004-2007</v>
          </cell>
          <cell r="C5" t="str">
            <v>BC Hydro Point Roberts</v>
          </cell>
        </row>
        <row r="6">
          <cell r="B6" t="str">
            <v>BC Hydro Point Roberts 2007-2025</v>
          </cell>
          <cell r="C6" t="str">
            <v>BC Hydro Point Roberts</v>
          </cell>
        </row>
        <row r="7">
          <cell r="B7" t="str">
            <v>BPA Snohomish Conservation  2004-2010</v>
          </cell>
          <cell r="C7" t="str">
            <v>BPA Snohomish Conservation</v>
          </cell>
        </row>
        <row r="8">
          <cell r="B8" t="str">
            <v>Canadian EA 2004-2025</v>
          </cell>
          <cell r="C8" t="str">
            <v>Canadian EA</v>
          </cell>
        </row>
        <row r="9">
          <cell r="B9" t="str">
            <v>Colstrip 1</v>
          </cell>
          <cell r="C9" t="str">
            <v>Colstrip 1&amp;2</v>
          </cell>
        </row>
        <row r="10">
          <cell r="B10" t="str">
            <v>Colstrip 2</v>
          </cell>
          <cell r="C10" t="str">
            <v>Colstrip 1&amp;2</v>
          </cell>
        </row>
        <row r="11">
          <cell r="B11" t="str">
            <v>Colstrip 3</v>
          </cell>
          <cell r="C11" t="str">
            <v>Colstrip 3&amp;4</v>
          </cell>
        </row>
        <row r="12">
          <cell r="B12" t="str">
            <v>Colstrip 4</v>
          </cell>
          <cell r="C12" t="str">
            <v>Colstrip 3&amp;4</v>
          </cell>
        </row>
        <row r="13">
          <cell r="B13" t="str">
            <v xml:space="preserve">Electron </v>
          </cell>
          <cell r="C13" t="str">
            <v>Puget's Hydro</v>
          </cell>
        </row>
        <row r="14">
          <cell r="B14" t="str">
            <v>Encogen 1</v>
          </cell>
          <cell r="C14" t="str">
            <v>Encogen</v>
          </cell>
        </row>
        <row r="15">
          <cell r="B15" t="str">
            <v>Frederickson 1</v>
          </cell>
          <cell r="C15" t="str">
            <v>Frederickson 1&amp;2</v>
          </cell>
        </row>
        <row r="16">
          <cell r="B16" t="str">
            <v>Frederickson 2</v>
          </cell>
          <cell r="C16" t="str">
            <v>Frederickson 1&amp;2</v>
          </cell>
        </row>
        <row r="17">
          <cell r="B17" t="str">
            <v>Frederickson Primary</v>
          </cell>
          <cell r="C17" t="str">
            <v>Fred 1</v>
          </cell>
        </row>
        <row r="18">
          <cell r="B18" t="str">
            <v>Frederickson Duct Firing</v>
          </cell>
          <cell r="C18" t="str">
            <v>Fred 1</v>
          </cell>
        </row>
        <row r="19">
          <cell r="B19" t="str">
            <v>Fredonia 1</v>
          </cell>
          <cell r="C19" t="str">
            <v>Fredonia 1&amp;2</v>
          </cell>
        </row>
        <row r="20">
          <cell r="B20" t="str">
            <v>Fredonia 2</v>
          </cell>
          <cell r="C20" t="str">
            <v>Fredonia 1&amp;2</v>
          </cell>
        </row>
        <row r="21">
          <cell r="B21" t="str">
            <v>Fredonia 3-4</v>
          </cell>
          <cell r="C21" t="str">
            <v>Fredonia 3&amp;4</v>
          </cell>
        </row>
        <row r="22">
          <cell r="B22" t="str">
            <v>Goldendale Energy Center</v>
          </cell>
          <cell r="C22" t="str">
            <v>Goldendale</v>
          </cell>
        </row>
        <row r="23">
          <cell r="B23" t="str">
            <v>Goldendale Duct Firing</v>
          </cell>
          <cell r="C23" t="str">
            <v>Goldendale</v>
          </cell>
        </row>
        <row r="24">
          <cell r="B24" t="str">
            <v>Hopkins Ridge Wind</v>
          </cell>
          <cell r="C24" t="str">
            <v>Hopkins Ridge Wind</v>
          </cell>
        </row>
        <row r="25">
          <cell r="B25" t="str">
            <v>Lower Baker 1</v>
          </cell>
          <cell r="C25" t="str">
            <v>Puget's Hydro</v>
          </cell>
        </row>
        <row r="26">
          <cell r="B26" t="str">
            <v>March Point 1 MRun 2004-2011</v>
          </cell>
          <cell r="C26" t="str">
            <v>QF March Point 1</v>
          </cell>
        </row>
        <row r="27">
          <cell r="B27" t="str">
            <v>March Point 2 Dis 2004-2011</v>
          </cell>
          <cell r="C27" t="str">
            <v>QF March Point 2</v>
          </cell>
        </row>
        <row r="28">
          <cell r="B28" t="str">
            <v>March Point 2 MRun  2004-2011</v>
          </cell>
          <cell r="C28" t="str">
            <v>QF March Point 2</v>
          </cell>
        </row>
        <row r="29">
          <cell r="B29" t="str">
            <v>Market Purchases</v>
          </cell>
          <cell r="C29" t="str">
            <v>Market Purchase</v>
          </cell>
        </row>
        <row r="30">
          <cell r="B30" t="str">
            <v>Market Sales</v>
          </cell>
          <cell r="C30" t="str">
            <v>Market Sale</v>
          </cell>
        </row>
        <row r="31">
          <cell r="B31" t="str">
            <v>Northwestern Energy 2004-2010</v>
          </cell>
          <cell r="C31" t="str">
            <v>Northwestern Energy</v>
          </cell>
        </row>
        <row r="32">
          <cell r="B32" t="str">
            <v>Nooksack Hydro 2004-2008</v>
          </cell>
          <cell r="C32" t="str">
            <v>Nooksack Hydro</v>
          </cell>
        </row>
        <row r="33">
          <cell r="B33" t="str">
            <v>North Wasco 2004-2012</v>
          </cell>
          <cell r="C33" t="str">
            <v>Wasco Hydro</v>
          </cell>
        </row>
        <row r="34">
          <cell r="B34" t="str">
            <v>PG&amp;E Exchange In 2004-2008</v>
          </cell>
          <cell r="C34" t="str">
            <v>PG&amp;E Exchange</v>
          </cell>
        </row>
        <row r="35">
          <cell r="B35" t="str">
            <v>PG&amp;E Exchange Out 2004-2008</v>
          </cell>
          <cell r="C35" t="str">
            <v>PG&amp;E Exchange</v>
          </cell>
        </row>
        <row r="36">
          <cell r="B36" t="str">
            <v>PR Disp Product 2005-2011</v>
          </cell>
          <cell r="C36" t="str">
            <v>PR Displacement Product</v>
          </cell>
        </row>
        <row r="37">
          <cell r="B37" t="str">
            <v>Priest Rapids</v>
          </cell>
          <cell r="C37" t="str">
            <v>Mid Columbia</v>
          </cell>
        </row>
        <row r="38">
          <cell r="B38" t="str">
            <v>QF Koma Kulshan Hydro 2004-2025</v>
          </cell>
          <cell r="C38" t="str">
            <v>QF Koma Kulshan Hydro</v>
          </cell>
        </row>
        <row r="39">
          <cell r="B39" t="str">
            <v>QF PERC 2004-2009</v>
          </cell>
          <cell r="C39" t="str">
            <v>QF PERC</v>
          </cell>
        </row>
        <row r="40">
          <cell r="B40" t="str">
            <v>QF Port Townsend Hydro 2000-2025</v>
          </cell>
          <cell r="C40" t="str">
            <v>QF Port Townsend Hydro</v>
          </cell>
        </row>
        <row r="41">
          <cell r="B41" t="str">
            <v>QF Spokane MSW 2004-2011</v>
          </cell>
          <cell r="C41" t="str">
            <v>QF Spokane MSW</v>
          </cell>
        </row>
        <row r="42">
          <cell r="B42" t="str">
            <v>QF Sygitowicz 2004-2014</v>
          </cell>
          <cell r="C42" t="str">
            <v>QF Sygitowicz</v>
          </cell>
        </row>
        <row r="43">
          <cell r="B43" t="str">
            <v>QF Sygitowicz 2014 - 2025</v>
          </cell>
          <cell r="C43" t="str">
            <v>QF Sygitowicz</v>
          </cell>
        </row>
        <row r="44">
          <cell r="B44" t="str">
            <v>QF Twin Falls 2004-2025</v>
          </cell>
          <cell r="C44" t="str">
            <v>QF Twin Falls</v>
          </cell>
        </row>
        <row r="45">
          <cell r="B45" t="str">
            <v>QF Weeks Falls 2004-2025</v>
          </cell>
          <cell r="C45" t="str">
            <v>QF Weeks Falls</v>
          </cell>
        </row>
        <row r="46">
          <cell r="B46" t="str">
            <v>Resource Total</v>
          </cell>
          <cell r="C46" t="str">
            <v>Resource Total</v>
          </cell>
        </row>
        <row r="47">
          <cell r="B47" t="str">
            <v>Rock Island 1</v>
          </cell>
          <cell r="C47" t="str">
            <v>Mid Columbia</v>
          </cell>
        </row>
        <row r="48">
          <cell r="B48" t="str">
            <v>Rock Island 2</v>
          </cell>
          <cell r="C48" t="str">
            <v>Mid Columbia</v>
          </cell>
        </row>
        <row r="49">
          <cell r="B49" t="str">
            <v>Rocky Reach 1-11</v>
          </cell>
          <cell r="C49" t="str">
            <v>Mid Columbia</v>
          </cell>
        </row>
        <row r="50">
          <cell r="B50" t="str">
            <v>Snoqualmie Falls</v>
          </cell>
          <cell r="C50" t="str">
            <v>Puget's Hydro</v>
          </cell>
        </row>
        <row r="51">
          <cell r="B51" t="str">
            <v>Tenaska 2004-2011</v>
          </cell>
          <cell r="C51" t="str">
            <v>QF Tenaska</v>
          </cell>
        </row>
        <row r="52">
          <cell r="B52" t="str">
            <v>Tenaska Excess Energy 2004-2011</v>
          </cell>
          <cell r="C52" t="str">
            <v>Tenaska Excess Energy</v>
          </cell>
        </row>
        <row r="53">
          <cell r="B53" t="str">
            <v>Total</v>
          </cell>
          <cell r="C53" t="str">
            <v>Total</v>
          </cell>
        </row>
        <row r="54">
          <cell r="B54" t="str">
            <v>Total Contract Purchases</v>
          </cell>
          <cell r="C54" t="str">
            <v>Total Contract Purchases</v>
          </cell>
        </row>
        <row r="55">
          <cell r="B55" t="str">
            <v>Total Contract Sales</v>
          </cell>
          <cell r="C55" t="str">
            <v>Total Contract Sales</v>
          </cell>
        </row>
        <row r="56">
          <cell r="B56" t="str">
            <v>Upper Baker</v>
          </cell>
          <cell r="C56" t="str">
            <v>Puget's Hydro</v>
          </cell>
        </row>
        <row r="57">
          <cell r="B57" t="str">
            <v xml:space="preserve">Wanapum </v>
          </cell>
          <cell r="C57" t="str">
            <v>Mid Columbia</v>
          </cell>
        </row>
        <row r="58">
          <cell r="B58" t="str">
            <v xml:space="preserve">Wells </v>
          </cell>
          <cell r="C58" t="str">
            <v>Mid Columbia</v>
          </cell>
        </row>
        <row r="59">
          <cell r="B59" t="str">
            <v>Whitehorn 2 (Point Whitehorn)</v>
          </cell>
          <cell r="C59" t="str">
            <v>Whitehorn 2&amp;3</v>
          </cell>
        </row>
        <row r="60">
          <cell r="B60" t="str">
            <v>Whitehorn 3 (Point Whitehorn)</v>
          </cell>
          <cell r="C60" t="str">
            <v>Whitehorn 2&amp;3</v>
          </cell>
        </row>
        <row r="61">
          <cell r="B61" t="str">
            <v>Wild Horse Wind Project</v>
          </cell>
          <cell r="C61" t="str">
            <v>Wild Horse Wind</v>
          </cell>
        </row>
        <row r="62">
          <cell r="B62" t="str">
            <v>WNP-3 BPA Exch Power 2004-2017</v>
          </cell>
          <cell r="C62" t="str">
            <v>BPA Firm - WNP #3 Exchange</v>
          </cell>
        </row>
        <row r="63">
          <cell r="B63" t="str">
            <v>WNP-3 Return  2000 - 2017</v>
          </cell>
          <cell r="C63" t="str">
            <v>WNP-3 Return</v>
          </cell>
        </row>
        <row r="64">
          <cell r="B64" t="str">
            <v>Klondike III PPA 2007-2026</v>
          </cell>
          <cell r="C64" t="str">
            <v>Klondike Wind PPA</v>
          </cell>
        </row>
        <row r="65">
          <cell r="B65" t="str">
            <v>Lehman Brothers 2009-2013</v>
          </cell>
          <cell r="C65" t="str">
            <v>Lehman Brothers PPA</v>
          </cell>
        </row>
        <row r="66">
          <cell r="B66" t="str">
            <v>Powerex OnPeak PPA 2008-2012</v>
          </cell>
          <cell r="C66" t="str">
            <v>Powerex OnPeak PPA</v>
          </cell>
        </row>
        <row r="67">
          <cell r="B67" t="str">
            <v>Sempra Energy 2009-2013</v>
          </cell>
          <cell r="C67" t="str">
            <v>Sempra PPA</v>
          </cell>
        </row>
        <row r="68">
          <cell r="B68" t="str">
            <v>PSE ST OnPeak Contracts</v>
          </cell>
          <cell r="C68" t="str">
            <v>PSE Short Term Contracts</v>
          </cell>
        </row>
        <row r="69">
          <cell r="B69" t="str">
            <v>PSE ST OffPeak Contracts</v>
          </cell>
          <cell r="C69" t="str">
            <v>PSE Short Term Contracts</v>
          </cell>
        </row>
        <row r="70">
          <cell r="B70" t="str">
            <v>Sumas Energy 1-2</v>
          </cell>
          <cell r="C70" t="str">
            <v>Sumas</v>
          </cell>
        </row>
        <row r="71">
          <cell r="B71" t="str">
            <v>TransAlta Exchange in 2007-2010</v>
          </cell>
          <cell r="C71" t="str">
            <v>TransAlta Exchange</v>
          </cell>
        </row>
        <row r="72">
          <cell r="B72" t="str">
            <v>TransAlta Exchange out 2007-2010</v>
          </cell>
          <cell r="C72" t="str">
            <v>TransAlta Exchange</v>
          </cell>
        </row>
        <row r="73">
          <cell r="B73" t="str">
            <v>Credit Suisse 2009-2013</v>
          </cell>
          <cell r="C73" t="str">
            <v>Credit Suisse</v>
          </cell>
        </row>
        <row r="74">
          <cell r="B74" t="str">
            <v>Qualco</v>
          </cell>
          <cell r="C74" t="str">
            <v>Qualco Dairy Digester</v>
          </cell>
        </row>
        <row r="75">
          <cell r="B75" t="str">
            <v>Mint Farm Energy Center</v>
          </cell>
          <cell r="C75" t="str">
            <v>Mint Farm</v>
          </cell>
        </row>
        <row r="76">
          <cell r="B76" t="str">
            <v>Mint Farm Duct Firing</v>
          </cell>
          <cell r="C76" t="str">
            <v>Mint Farm</v>
          </cell>
        </row>
        <row r="77">
          <cell r="B77" t="str">
            <v>Wild Horse Expansion</v>
          </cell>
          <cell r="C77" t="str">
            <v>Wild Horse Expansion</v>
          </cell>
        </row>
        <row r="78">
          <cell r="B78" t="str">
            <v>Priest Rapids</v>
          </cell>
          <cell r="C78" t="str">
            <v>Mid Columbia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 Farm"/>
      <sheetName val="Financial Statements"/>
      <sheetName val="General Inputs"/>
      <sheetName val="Revenue Calculation"/>
      <sheetName val="Expenses"/>
      <sheetName val="Maintenance"/>
      <sheetName val="FFH Fees"/>
      <sheetName val="Generation &amp; Fuel"/>
      <sheetName val="Error Checks &amp; Notes"/>
      <sheetName val="Depreciation"/>
      <sheetName val="CapEx"/>
      <sheetName val="Links to Notes"/>
      <sheetName val="VOM"/>
      <sheetName val="2009 O&amp;M Budget"/>
      <sheetName val="MFGS Insurance Costs"/>
      <sheetName val="MFgS Prop Tax Est (2)"/>
      <sheetName val="Variable Gas Transport Inputs"/>
      <sheetName val="Fixed Gas Transport"/>
      <sheetName val="MFGS Capital"/>
    </sheetNames>
    <sheetDataSet>
      <sheetData sheetId="0" refreshError="1"/>
      <sheetData sheetId="1" refreshError="1"/>
      <sheetData sheetId="2">
        <row r="4">
          <cell r="E4">
            <v>39783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8">
          <cell r="E8">
            <v>1181577</v>
          </cell>
        </row>
        <row r="35">
          <cell r="E35">
            <v>0.66249999999999998</v>
          </cell>
          <cell r="F35">
            <v>0.33750000000000002</v>
          </cell>
        </row>
      </sheetData>
      <sheetData sheetId="1"/>
      <sheetData sheetId="2">
        <row r="42">
          <cell r="D42">
            <v>5608994657.9250002</v>
          </cell>
        </row>
      </sheetData>
      <sheetData sheetId="3"/>
      <sheetData sheetId="4">
        <row r="10">
          <cell r="B10">
            <v>75670569.030000031</v>
          </cell>
        </row>
      </sheetData>
      <sheetData sheetId="5">
        <row r="9">
          <cell r="G9">
            <v>59768671.730000004</v>
          </cell>
        </row>
      </sheetData>
      <sheetData sheetId="6">
        <row r="1785">
          <cell r="C1785">
            <v>813535</v>
          </cell>
        </row>
      </sheetData>
      <sheetData sheetId="7">
        <row r="493">
          <cell r="P493">
            <v>1641489956</v>
          </cell>
        </row>
      </sheetData>
      <sheetData sheetId="8">
        <row r="10">
          <cell r="P10">
            <v>0</v>
          </cell>
        </row>
      </sheetData>
      <sheetData sheetId="9"/>
      <sheetData sheetId="10"/>
      <sheetData sheetId="11">
        <row r="53">
          <cell r="D53">
            <v>1181577</v>
          </cell>
        </row>
      </sheetData>
      <sheetData sheetId="12">
        <row r="53">
          <cell r="D53">
            <v>850720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 refreshError="1">
        <row r="7">
          <cell r="B7" t="str">
            <v>Nameplate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  <sheetName val="page 1 VC"/>
      <sheetName val="Summary by Year w Tax Refund"/>
      <sheetName val="Tax Refund"/>
      <sheetName val="Tax Issue"/>
      <sheetName val="Hedge Data 2"/>
      <sheetName val="Exhibit D 09GRC"/>
      <sheetName val="Ex D Revised 12-31-08"/>
      <sheetName val="Ex D REVISED 11-30-08"/>
      <sheetName val="Ex D 4.15.10 DRAFT"/>
      <sheetName val="Ex D REVISED 4-4-08"/>
      <sheetName val="Hedge Data old example"/>
      <sheetName val="Ex D (2)-previous"/>
      <sheetName val="To J Eldredge 3.28.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FFH Fees"/>
      <sheetName val="Generation &amp; Fuel"/>
      <sheetName val="Error Checks &amp; Notes"/>
      <sheetName val="Depreciation"/>
      <sheetName val="CapEx"/>
      <sheetName val="Links to Notes"/>
      <sheetName val="2009 O&amp;M Budget"/>
      <sheetName val="MFGS Insurance Costs"/>
      <sheetName val="MFgS Prop Tax Est (2)"/>
      <sheetName val="Variable Gas Transport Inputs"/>
      <sheetName val="Fixed Gas Transport"/>
      <sheetName val="Cost Report"/>
      <sheetName val="Working Capital true up"/>
      <sheetName val="Dec 2008 Actuals"/>
      <sheetName val="MFGS Capital"/>
    </sheetNames>
    <sheetDataSet>
      <sheetData sheetId="0" refreshError="1"/>
      <sheetData sheetId="1">
        <row r="17">
          <cell r="E17">
            <v>293</v>
          </cell>
        </row>
      </sheetData>
      <sheetData sheetId="2">
        <row r="8">
          <cell r="F8">
            <v>7.0000000000000007E-2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>
        <row r="4">
          <cell r="B4">
            <v>1193910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6" sqref="A16"/>
    </sheetView>
  </sheetViews>
  <sheetFormatPr defaultRowHeight="14.4" x14ac:dyDescent="0.3"/>
  <cols>
    <col min="1" max="1" width="5" bestFit="1" customWidth="1"/>
    <col min="2" max="2" width="48.44140625" customWidth="1"/>
    <col min="3" max="4" width="13.33203125" customWidth="1"/>
    <col min="5" max="5" width="14" bestFit="1" customWidth="1"/>
  </cols>
  <sheetData>
    <row r="1" spans="1:5" ht="15" thickBot="1" x14ac:dyDescent="0.35">
      <c r="A1" s="1"/>
      <c r="B1" s="1"/>
      <c r="C1" s="1"/>
      <c r="D1" s="1"/>
      <c r="E1" s="1"/>
    </row>
    <row r="2" spans="1:5" ht="15" thickBot="1" x14ac:dyDescent="0.35">
      <c r="A2" s="56"/>
      <c r="B2" s="56"/>
      <c r="C2" s="56"/>
      <c r="D2" s="56"/>
      <c r="E2" s="57" t="s">
        <v>74</v>
      </c>
    </row>
    <row r="3" spans="1:5" x14ac:dyDescent="0.3">
      <c r="A3" s="58"/>
      <c r="B3" s="58"/>
      <c r="C3" s="58"/>
      <c r="D3" s="58"/>
      <c r="E3" s="58"/>
    </row>
    <row r="4" spans="1:5" x14ac:dyDescent="0.3">
      <c r="A4" s="59" t="s">
        <v>76</v>
      </c>
      <c r="B4" s="60"/>
      <c r="C4" s="60"/>
      <c r="D4" s="60"/>
      <c r="E4" s="60"/>
    </row>
    <row r="5" spans="1:5" x14ac:dyDescent="0.3">
      <c r="A5" s="61" t="s">
        <v>75</v>
      </c>
      <c r="B5" s="62"/>
      <c r="C5" s="62"/>
      <c r="D5" s="62"/>
      <c r="E5" s="62"/>
    </row>
    <row r="6" spans="1:5" x14ac:dyDescent="0.3">
      <c r="A6" s="2" t="s">
        <v>43</v>
      </c>
      <c r="B6" s="63"/>
      <c r="C6" s="63"/>
      <c r="D6" s="63"/>
      <c r="E6" s="63"/>
    </row>
    <row r="7" spans="1:5" x14ac:dyDescent="0.3">
      <c r="A7" s="59" t="s">
        <v>62</v>
      </c>
      <c r="B7" s="63"/>
      <c r="C7" s="63"/>
      <c r="D7" s="63"/>
      <c r="E7" s="63"/>
    </row>
    <row r="8" spans="1:5" x14ac:dyDescent="0.3">
      <c r="A8" s="64"/>
      <c r="B8" s="64"/>
      <c r="C8" s="64"/>
      <c r="D8" s="64"/>
      <c r="E8" s="64"/>
    </row>
    <row r="9" spans="1:5" x14ac:dyDescent="0.3">
      <c r="A9" s="65" t="s">
        <v>63</v>
      </c>
      <c r="B9" s="58"/>
      <c r="C9" s="65"/>
      <c r="D9" s="65"/>
      <c r="E9" s="65"/>
    </row>
    <row r="10" spans="1:5" x14ac:dyDescent="0.3">
      <c r="A10" s="66" t="s">
        <v>64</v>
      </c>
      <c r="B10" s="67" t="s">
        <v>65</v>
      </c>
      <c r="C10" s="68" t="s">
        <v>66</v>
      </c>
      <c r="D10" s="68" t="s">
        <v>67</v>
      </c>
      <c r="E10" s="68" t="s">
        <v>68</v>
      </c>
    </row>
    <row r="11" spans="1:5" x14ac:dyDescent="0.3">
      <c r="A11" s="69"/>
      <c r="B11" s="70"/>
      <c r="C11" s="70"/>
      <c r="D11" s="70"/>
      <c r="E11" s="70"/>
    </row>
    <row r="12" spans="1:5" x14ac:dyDescent="0.3">
      <c r="A12" s="71">
        <v>1</v>
      </c>
      <c r="B12" s="72"/>
      <c r="C12" s="73"/>
      <c r="D12" s="73"/>
      <c r="E12" s="73"/>
    </row>
    <row r="13" spans="1:5" x14ac:dyDescent="0.3">
      <c r="A13" s="71">
        <v>2</v>
      </c>
      <c r="B13" s="72" t="s">
        <v>77</v>
      </c>
      <c r="C13" s="69"/>
      <c r="D13" s="70"/>
      <c r="E13" s="70"/>
    </row>
    <row r="14" spans="1:5" x14ac:dyDescent="0.3">
      <c r="A14" s="71">
        <v>3</v>
      </c>
      <c r="B14" s="74" t="s">
        <v>69</v>
      </c>
      <c r="C14" s="73">
        <f>'2020 AMI in  Ratebase'!C14</f>
        <v>140623727.13213542</v>
      </c>
      <c r="D14" s="73">
        <v>0</v>
      </c>
      <c r="E14" s="73">
        <f>D14-C14</f>
        <v>-140623727.13213542</v>
      </c>
    </row>
    <row r="15" spans="1:5" x14ac:dyDescent="0.3">
      <c r="A15" s="71">
        <v>4</v>
      </c>
      <c r="B15" s="74" t="s">
        <v>70</v>
      </c>
      <c r="C15" s="83">
        <f>'2020 AMI in  Ratebase'!C15</f>
        <v>-22362458.725304946</v>
      </c>
      <c r="D15" s="79">
        <v>0</v>
      </c>
      <c r="E15" s="83">
        <f>D15-C15</f>
        <v>22362458.725304946</v>
      </c>
    </row>
    <row r="16" spans="1:5" x14ac:dyDescent="0.3">
      <c r="A16" s="71">
        <v>5</v>
      </c>
      <c r="B16" s="75" t="s">
        <v>71</v>
      </c>
      <c r="C16" s="84">
        <f>'2020 AMI in  Ratebase'!C16</f>
        <v>-9763956.8231250029</v>
      </c>
      <c r="D16" s="80">
        <v>0</v>
      </c>
      <c r="E16" s="84">
        <f>D16-C16</f>
        <v>9763956.8231250029</v>
      </c>
    </row>
    <row r="17" spans="1:5" x14ac:dyDescent="0.3">
      <c r="A17" s="71">
        <v>6</v>
      </c>
      <c r="B17" s="76" t="s">
        <v>78</v>
      </c>
      <c r="C17" s="73">
        <f>SUM(C14:C16)</f>
        <v>108497311.58370547</v>
      </c>
      <c r="D17" s="73">
        <f t="shared" ref="D17:E17" si="0">SUM(D14:D16)</f>
        <v>0</v>
      </c>
      <c r="E17" s="73">
        <f t="shared" si="0"/>
        <v>-108497311.58370547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4.4" x14ac:dyDescent="0.3"/>
  <cols>
    <col min="1" max="1" width="5" bestFit="1" customWidth="1"/>
    <col min="2" max="2" width="56.33203125" customWidth="1"/>
    <col min="3" max="5" width="13.33203125" customWidth="1"/>
  </cols>
  <sheetData>
    <row r="1" spans="1:5" ht="15" thickBot="1" x14ac:dyDescent="0.35"/>
    <row r="2" spans="1:5" ht="15" thickBot="1" x14ac:dyDescent="0.35">
      <c r="A2" s="56"/>
      <c r="B2" s="56"/>
      <c r="C2" s="56"/>
      <c r="D2" s="56"/>
      <c r="E2" s="57" t="s">
        <v>73</v>
      </c>
    </row>
    <row r="3" spans="1:5" x14ac:dyDescent="0.3">
      <c r="A3" s="58"/>
      <c r="B3" s="58"/>
      <c r="C3" s="58"/>
      <c r="D3" s="58"/>
      <c r="E3" s="58"/>
    </row>
    <row r="4" spans="1:5" x14ac:dyDescent="0.3">
      <c r="A4" s="59" t="s">
        <v>61</v>
      </c>
      <c r="B4" s="60"/>
      <c r="C4" s="60"/>
      <c r="D4" s="60"/>
      <c r="E4" s="60"/>
    </row>
    <row r="5" spans="1:5" x14ac:dyDescent="0.3">
      <c r="A5" s="61" t="s">
        <v>72</v>
      </c>
      <c r="B5" s="62"/>
      <c r="C5" s="62"/>
      <c r="D5" s="62"/>
      <c r="E5" s="62"/>
    </row>
    <row r="6" spans="1:5" x14ac:dyDescent="0.3">
      <c r="A6" s="2" t="s">
        <v>43</v>
      </c>
      <c r="B6" s="63"/>
      <c r="C6" s="63"/>
      <c r="D6" s="63"/>
      <c r="E6" s="63"/>
    </row>
    <row r="7" spans="1:5" x14ac:dyDescent="0.3">
      <c r="A7" s="59" t="s">
        <v>62</v>
      </c>
      <c r="B7" s="63"/>
      <c r="C7" s="63"/>
      <c r="D7" s="63"/>
      <c r="E7" s="63"/>
    </row>
    <row r="8" spans="1:5" x14ac:dyDescent="0.3">
      <c r="A8" s="64"/>
      <c r="B8" s="64"/>
      <c r="C8" s="64"/>
      <c r="D8" s="64"/>
      <c r="E8" s="64"/>
    </row>
    <row r="9" spans="1:5" x14ac:dyDescent="0.3">
      <c r="A9" s="65" t="s">
        <v>63</v>
      </c>
      <c r="B9" s="58"/>
      <c r="C9" s="65"/>
      <c r="D9" s="65"/>
      <c r="E9" s="65"/>
    </row>
    <row r="10" spans="1:5" x14ac:dyDescent="0.3">
      <c r="A10" s="66" t="s">
        <v>64</v>
      </c>
      <c r="B10" s="67" t="s">
        <v>65</v>
      </c>
      <c r="C10" s="68" t="s">
        <v>66</v>
      </c>
      <c r="D10" s="68" t="s">
        <v>67</v>
      </c>
      <c r="E10" s="68" t="s">
        <v>68</v>
      </c>
    </row>
    <row r="11" spans="1:5" x14ac:dyDescent="0.3">
      <c r="A11" s="69"/>
      <c r="B11" s="70"/>
      <c r="C11" s="70"/>
      <c r="D11" s="70"/>
      <c r="E11" s="70"/>
    </row>
    <row r="12" spans="1:5" x14ac:dyDescent="0.3">
      <c r="A12" s="71">
        <v>1</v>
      </c>
      <c r="B12" s="72"/>
      <c r="C12" s="73"/>
      <c r="D12" s="73"/>
      <c r="E12" s="73"/>
    </row>
    <row r="13" spans="1:5" x14ac:dyDescent="0.3">
      <c r="A13" s="71">
        <v>2</v>
      </c>
      <c r="B13" s="72" t="s">
        <v>77</v>
      </c>
      <c r="C13" s="69"/>
      <c r="D13" s="70"/>
      <c r="E13" s="70"/>
    </row>
    <row r="14" spans="1:5" x14ac:dyDescent="0.3">
      <c r="A14" s="71">
        <v>3</v>
      </c>
      <c r="B14" s="74" t="s">
        <v>69</v>
      </c>
      <c r="C14" s="73">
        <f>'2020 AMI in  Ratebase'!D14</f>
        <v>63016559.436197914</v>
      </c>
      <c r="D14" s="73">
        <v>0</v>
      </c>
      <c r="E14" s="73">
        <f>D14-C14</f>
        <v>-63016559.436197914</v>
      </c>
    </row>
    <row r="15" spans="1:5" x14ac:dyDescent="0.3">
      <c r="A15" s="71">
        <v>4</v>
      </c>
      <c r="B15" s="74" t="s">
        <v>70</v>
      </c>
      <c r="C15" s="83">
        <f>'2020 AMI in  Ratebase'!D15</f>
        <v>-9824683.04666931</v>
      </c>
      <c r="D15" s="83">
        <v>0</v>
      </c>
      <c r="E15" s="83">
        <f>D15-C15</f>
        <v>9824683.04666931</v>
      </c>
    </row>
    <row r="16" spans="1:5" x14ac:dyDescent="0.3">
      <c r="A16" s="71">
        <v>5</v>
      </c>
      <c r="B16" s="75" t="s">
        <v>71</v>
      </c>
      <c r="C16" s="84">
        <f>'2020 AMI in  Ratebase'!D16</f>
        <v>-3352943.6268749987</v>
      </c>
      <c r="D16" s="84">
        <v>0</v>
      </c>
      <c r="E16" s="84">
        <f>D16-C16</f>
        <v>3352943.6268749987</v>
      </c>
    </row>
    <row r="17" spans="1:6" x14ac:dyDescent="0.3">
      <c r="A17" s="71">
        <v>6</v>
      </c>
      <c r="B17" s="76" t="s">
        <v>78</v>
      </c>
      <c r="C17" s="73">
        <f>SUM(C14:C16)</f>
        <v>49838932.762653604</v>
      </c>
      <c r="D17" s="73">
        <f t="shared" ref="D17:E17" si="0">SUM(D14:D16)</f>
        <v>0</v>
      </c>
      <c r="E17" s="73">
        <f t="shared" si="0"/>
        <v>-49838932.762653604</v>
      </c>
      <c r="F17" s="82"/>
    </row>
    <row r="18" spans="1:6" x14ac:dyDescent="0.3">
      <c r="A18" s="77"/>
      <c r="B18" s="77"/>
      <c r="C18" s="77"/>
      <c r="D18" s="77"/>
      <c r="E18" s="77"/>
    </row>
    <row r="19" spans="1:6" x14ac:dyDescent="0.3">
      <c r="A19" s="77"/>
      <c r="B19" s="77"/>
      <c r="C19" s="77"/>
      <c r="D19" s="77"/>
      <c r="E19" s="77"/>
    </row>
    <row r="20" spans="1:6" x14ac:dyDescent="0.3">
      <c r="A20" s="77"/>
      <c r="B20" s="77"/>
      <c r="C20" s="77"/>
      <c r="D20" s="77"/>
      <c r="E20" s="77"/>
    </row>
    <row r="21" spans="1:6" x14ac:dyDescent="0.3">
      <c r="A21" s="78"/>
      <c r="B21" s="78"/>
      <c r="C21" s="78"/>
      <c r="D21" s="78"/>
      <c r="E21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8.88671875" defaultRowHeight="13.8" x14ac:dyDescent="0.25"/>
  <cols>
    <col min="1" max="1" width="4.88671875" style="3" bestFit="1" customWidth="1"/>
    <col min="2" max="2" width="34.44140625" style="3" bestFit="1" customWidth="1"/>
    <col min="3" max="3" width="14.33203125" style="3" bestFit="1" customWidth="1"/>
    <col min="4" max="4" width="13.109375" style="3" bestFit="1" customWidth="1"/>
    <col min="5" max="5" width="14.33203125" style="3" bestFit="1" customWidth="1"/>
    <col min="6" max="16384" width="8.88671875" style="3"/>
  </cols>
  <sheetData>
    <row r="1" spans="1:5" x14ac:dyDescent="0.25">
      <c r="E1" s="4"/>
    </row>
    <row r="2" spans="1:5" x14ac:dyDescent="0.25">
      <c r="A2" s="5" t="s">
        <v>41</v>
      </c>
      <c r="B2" s="6"/>
      <c r="C2" s="6"/>
      <c r="D2" s="6"/>
      <c r="E2" s="6"/>
    </row>
    <row r="3" spans="1:5" x14ac:dyDescent="0.25">
      <c r="A3" s="7" t="s">
        <v>42</v>
      </c>
      <c r="B3" s="6"/>
      <c r="C3" s="6"/>
      <c r="D3" s="6"/>
      <c r="E3" s="6"/>
    </row>
    <row r="4" spans="1:5" x14ac:dyDescent="0.25">
      <c r="A4" s="8" t="s">
        <v>43</v>
      </c>
      <c r="B4" s="6"/>
      <c r="C4" s="6"/>
      <c r="D4" s="6"/>
      <c r="E4" s="6"/>
    </row>
    <row r="5" spans="1:5" x14ac:dyDescent="0.25">
      <c r="A5" s="5" t="s">
        <v>44</v>
      </c>
      <c r="B5" s="6"/>
      <c r="C5" s="6"/>
      <c r="D5" s="6"/>
      <c r="E5" s="6"/>
    </row>
    <row r="6" spans="1:5" x14ac:dyDescent="0.25">
      <c r="A6" s="2"/>
      <c r="B6" s="6"/>
      <c r="C6" s="6"/>
      <c r="D6" s="6"/>
      <c r="E6" s="6"/>
    </row>
    <row r="7" spans="1:5" x14ac:dyDescent="0.25">
      <c r="A7" s="2"/>
      <c r="B7" s="6"/>
      <c r="C7" s="6"/>
      <c r="D7" s="6"/>
      <c r="E7" s="6"/>
    </row>
    <row r="8" spans="1:5" x14ac:dyDescent="0.25">
      <c r="A8" s="2"/>
      <c r="B8" s="6"/>
      <c r="C8" s="6"/>
      <c r="D8" s="6"/>
      <c r="E8" s="6"/>
    </row>
    <row r="9" spans="1:5" x14ac:dyDescent="0.25">
      <c r="A9" s="9" t="s">
        <v>37</v>
      </c>
    </row>
    <row r="10" spans="1:5" x14ac:dyDescent="0.25">
      <c r="A10" s="10" t="s">
        <v>36</v>
      </c>
      <c r="B10" s="10" t="s">
        <v>7</v>
      </c>
      <c r="C10" s="11" t="s">
        <v>35</v>
      </c>
      <c r="D10" s="11" t="s">
        <v>34</v>
      </c>
      <c r="E10" s="11" t="s">
        <v>33</v>
      </c>
    </row>
    <row r="11" spans="1:5" x14ac:dyDescent="0.25">
      <c r="A11" s="13"/>
      <c r="B11" s="13"/>
      <c r="C11" s="14"/>
      <c r="D11" s="14"/>
      <c r="E11" s="14"/>
    </row>
    <row r="12" spans="1:5" x14ac:dyDescent="0.25">
      <c r="A12" s="12">
        <v>1</v>
      </c>
      <c r="B12" s="13"/>
      <c r="C12" s="14"/>
      <c r="D12" s="14"/>
      <c r="E12" s="14"/>
    </row>
    <row r="13" spans="1:5" x14ac:dyDescent="0.25">
      <c r="A13" s="15">
        <v>2</v>
      </c>
      <c r="B13" s="72" t="s">
        <v>77</v>
      </c>
    </row>
    <row r="14" spans="1:5" x14ac:dyDescent="0.25">
      <c r="A14" s="15">
        <v>3</v>
      </c>
      <c r="B14" s="74" t="s">
        <v>69</v>
      </c>
      <c r="C14" s="16">
        <f>'Plant Assets'!C24</f>
        <v>140623727.13213542</v>
      </c>
      <c r="D14" s="16">
        <f>'Plant Assets'!F24</f>
        <v>63016559.436197914</v>
      </c>
      <c r="E14" s="16">
        <f>C14+D14</f>
        <v>203640286.56833333</v>
      </c>
    </row>
    <row r="15" spans="1:5" x14ac:dyDescent="0.25">
      <c r="A15" s="12">
        <v>4</v>
      </c>
      <c r="B15" s="74" t="s">
        <v>70</v>
      </c>
      <c r="C15" s="17">
        <f>-'Plant Assets'!D24</f>
        <v>-22362458.725304946</v>
      </c>
      <c r="D15" s="17">
        <f>-'Plant Assets'!G24</f>
        <v>-9824683.04666931</v>
      </c>
      <c r="E15" s="17">
        <f>D15+C15</f>
        <v>-32187141.771974258</v>
      </c>
    </row>
    <row r="16" spans="1:5" x14ac:dyDescent="0.25">
      <c r="A16" s="12">
        <v>5</v>
      </c>
      <c r="B16" s="75" t="s">
        <v>71</v>
      </c>
      <c r="C16" s="81">
        <f>DFIT!E14</f>
        <v>-9763956.8231250029</v>
      </c>
      <c r="D16" s="81">
        <f>DFIT!F14</f>
        <v>-3352943.6268749987</v>
      </c>
      <c r="E16" s="81">
        <f>D16+C16</f>
        <v>-13116900.450000001</v>
      </c>
    </row>
    <row r="17" spans="1:5" x14ac:dyDescent="0.25">
      <c r="A17" s="12">
        <v>6</v>
      </c>
      <c r="B17" s="76" t="s">
        <v>78</v>
      </c>
      <c r="C17" s="16">
        <f>SUM(C14:C16)</f>
        <v>108497311.58370547</v>
      </c>
      <c r="D17" s="16">
        <f>SUM(D14:D16)</f>
        <v>49838932.762653604</v>
      </c>
      <c r="E17" s="16">
        <f>SUM(E14:E16)</f>
        <v>158336244.34635907</v>
      </c>
    </row>
    <row r="24" spans="1:5" ht="14.4" x14ac:dyDescent="0.25">
      <c r="B24" s="18"/>
    </row>
    <row r="25" spans="1:5" ht="14.4" x14ac:dyDescent="0.25">
      <c r="B25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3" topLeftCell="A4" activePane="bottomLeft" state="frozen"/>
      <selection pane="bottomLeft" activeCell="I2" sqref="I2:J2"/>
    </sheetView>
  </sheetViews>
  <sheetFormatPr defaultColWidth="8.88671875" defaultRowHeight="13.8" x14ac:dyDescent="0.25"/>
  <cols>
    <col min="1" max="1" width="36.44140625" style="3" bestFit="1" customWidth="1"/>
    <col min="2" max="2" width="6" style="27" customWidth="1"/>
    <col min="3" max="3" width="19.6640625" style="24" bestFit="1" customWidth="1"/>
    <col min="4" max="4" width="15.6640625" style="24" bestFit="1" customWidth="1"/>
    <col min="5" max="5" width="5.44140625" style="23" customWidth="1"/>
    <col min="6" max="6" width="15.6640625" style="24" bestFit="1" customWidth="1"/>
    <col min="7" max="7" width="14.5546875" style="24" bestFit="1" customWidth="1"/>
    <col min="8" max="8" width="5.44140625" style="23" customWidth="1"/>
    <col min="9" max="10" width="15.6640625" style="24" bestFit="1" customWidth="1"/>
    <col min="11" max="16384" width="8.88671875" style="3"/>
  </cols>
  <sheetData>
    <row r="1" spans="1:10" x14ac:dyDescent="0.25">
      <c r="A1" s="9" t="s">
        <v>24</v>
      </c>
      <c r="B1" s="13"/>
      <c r="C1" s="19" t="s">
        <v>39</v>
      </c>
      <c r="D1" s="20">
        <f>[38]Lead!$E$35</f>
        <v>0.66249999999999998</v>
      </c>
      <c r="E1" s="21"/>
      <c r="F1" s="22"/>
      <c r="G1" s="20">
        <f>[38]Lead!$F$35</f>
        <v>0.33750000000000002</v>
      </c>
    </row>
    <row r="2" spans="1:10" x14ac:dyDescent="0.25">
      <c r="A2" s="25" t="s">
        <v>59</v>
      </c>
      <c r="B2" s="26"/>
      <c r="C2" s="85" t="s">
        <v>8</v>
      </c>
      <c r="D2" s="85"/>
      <c r="F2" s="85" t="s">
        <v>9</v>
      </c>
      <c r="G2" s="85"/>
      <c r="I2" s="85" t="s">
        <v>10</v>
      </c>
      <c r="J2" s="85"/>
    </row>
    <row r="3" spans="1:10" x14ac:dyDescent="0.25">
      <c r="C3" s="28" t="s">
        <v>25</v>
      </c>
      <c r="D3" s="28" t="s">
        <v>26</v>
      </c>
      <c r="E3" s="29"/>
      <c r="F3" s="28" t="s">
        <v>25</v>
      </c>
      <c r="G3" s="28" t="s">
        <v>26</v>
      </c>
      <c r="H3" s="29"/>
      <c r="I3" s="28" t="s">
        <v>25</v>
      </c>
      <c r="J3" s="28" t="s">
        <v>26</v>
      </c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0">
        <v>43800</v>
      </c>
      <c r="B5" s="3"/>
      <c r="C5" s="31">
        <v>89148480.670000002</v>
      </c>
      <c r="D5" s="31">
        <v>4066451.9737477102</v>
      </c>
      <c r="E5" s="31"/>
      <c r="F5" s="31">
        <v>35982736.5</v>
      </c>
      <c r="G5" s="31">
        <v>1099484.2629077986</v>
      </c>
      <c r="H5" s="31"/>
      <c r="I5" s="31">
        <v>51329852.360000007</v>
      </c>
      <c r="J5" s="31">
        <v>17744333.118100539</v>
      </c>
    </row>
    <row r="6" spans="1:10" x14ac:dyDescent="0.25">
      <c r="A6" s="30">
        <v>43831</v>
      </c>
      <c r="B6" s="3"/>
      <c r="C6" s="31">
        <v>92920584.989999995</v>
      </c>
      <c r="D6" s="31">
        <v>4483226.8384758001</v>
      </c>
      <c r="E6" s="31"/>
      <c r="F6" s="31">
        <v>36424063.270000003</v>
      </c>
      <c r="G6" s="31">
        <v>1233521.3711198778</v>
      </c>
      <c r="H6" s="31"/>
      <c r="I6" s="31">
        <v>51332932.590000004</v>
      </c>
      <c r="J6" s="31">
        <v>18700111.95826719</v>
      </c>
    </row>
    <row r="7" spans="1:10" x14ac:dyDescent="0.25">
      <c r="A7" s="30">
        <v>43862</v>
      </c>
      <c r="B7" s="3"/>
      <c r="C7" s="31">
        <v>95920194.540000007</v>
      </c>
      <c r="D7" s="31">
        <v>4915709.2734997096</v>
      </c>
      <c r="E7" s="31"/>
      <c r="F7" s="31">
        <v>39041167.759999998</v>
      </c>
      <c r="G7" s="31">
        <v>1333706.3485476554</v>
      </c>
      <c r="H7" s="31"/>
      <c r="I7" s="31">
        <v>51332932.590000004</v>
      </c>
      <c r="J7" s="31">
        <v>19655974.581459142</v>
      </c>
    </row>
    <row r="8" spans="1:10" x14ac:dyDescent="0.25">
      <c r="A8" s="30">
        <v>43891</v>
      </c>
      <c r="B8" s="3"/>
      <c r="C8" s="31">
        <v>96936395.439999998</v>
      </c>
      <c r="D8" s="31">
        <v>5357395.9695244599</v>
      </c>
      <c r="E8" s="31"/>
      <c r="F8" s="31">
        <v>41652336.32</v>
      </c>
      <c r="G8" s="31">
        <v>1458840.2394613929</v>
      </c>
      <c r="H8" s="31"/>
      <c r="I8" s="31">
        <v>51335696.550000004</v>
      </c>
      <c r="J8" s="31">
        <v>20611878.878587652</v>
      </c>
    </row>
    <row r="9" spans="1:10" x14ac:dyDescent="0.25">
      <c r="A9" s="30">
        <v>43922</v>
      </c>
      <c r="B9" s="3"/>
      <c r="C9" s="31">
        <v>96937237.310000002</v>
      </c>
      <c r="D9" s="31">
        <v>5801302.0159385297</v>
      </c>
      <c r="E9" s="31"/>
      <c r="F9" s="31">
        <v>42853939.359999999</v>
      </c>
      <c r="G9" s="31">
        <v>1616001.155355646</v>
      </c>
      <c r="H9" s="31"/>
      <c r="I9" s="31">
        <v>51341024.970000006</v>
      </c>
      <c r="J9" s="31">
        <v>21567823.272545919</v>
      </c>
    </row>
    <row r="10" spans="1:10" x14ac:dyDescent="0.25">
      <c r="A10" s="30">
        <v>43952</v>
      </c>
      <c r="B10" s="3"/>
      <c r="C10" s="31">
        <v>101852818.73999999</v>
      </c>
      <c r="D10" s="31">
        <v>6256476.5761599001</v>
      </c>
      <c r="E10" s="31"/>
      <c r="F10" s="31">
        <v>45332025.230000004</v>
      </c>
      <c r="G10" s="31">
        <v>1765463.8133144199</v>
      </c>
      <c r="H10" s="31"/>
      <c r="I10" s="31">
        <v>51342606.020000011</v>
      </c>
      <c r="J10" s="31">
        <v>22523880.679607429</v>
      </c>
    </row>
    <row r="11" spans="1:10" x14ac:dyDescent="0.25">
      <c r="A11" s="30">
        <v>43983</v>
      </c>
      <c r="B11" s="3"/>
      <c r="C11" s="31">
        <v>102269634.84</v>
      </c>
      <c r="D11" s="31">
        <v>6723898.3030178295</v>
      </c>
      <c r="E11" s="31"/>
      <c r="F11" s="31">
        <v>46547067.309999995</v>
      </c>
      <c r="G11" s="31">
        <v>1908191.4137643529</v>
      </c>
      <c r="H11" s="31"/>
      <c r="I11" s="31">
        <v>53594535.43</v>
      </c>
      <c r="J11" s="31">
        <v>23486212.13289699</v>
      </c>
    </row>
    <row r="12" spans="1:10" x14ac:dyDescent="0.25">
      <c r="A12" s="30">
        <v>44013</v>
      </c>
      <c r="B12" s="3"/>
      <c r="C12" s="31">
        <v>104860687.52</v>
      </c>
      <c r="D12" s="31">
        <v>7198342.5309594302</v>
      </c>
      <c r="E12" s="31"/>
      <c r="F12" s="31">
        <v>46832479.839999996</v>
      </c>
      <c r="G12" s="31">
        <v>2058367.7314837177</v>
      </c>
      <c r="H12" s="31"/>
      <c r="I12" s="31">
        <v>53596173.090000004</v>
      </c>
      <c r="J12" s="31">
        <v>24454815.14725031</v>
      </c>
    </row>
    <row r="13" spans="1:10" x14ac:dyDescent="0.25">
      <c r="A13" s="30">
        <v>44044</v>
      </c>
      <c r="B13" s="3"/>
      <c r="C13" s="31">
        <v>108452822.69</v>
      </c>
      <c r="D13" s="31">
        <v>7687155.2677631704</v>
      </c>
      <c r="E13" s="31"/>
      <c r="F13" s="31">
        <v>47499906.699999996</v>
      </c>
      <c r="G13" s="31">
        <v>2179328.5273648542</v>
      </c>
      <c r="H13" s="31"/>
      <c r="I13" s="31">
        <v>53596284.189999998</v>
      </c>
      <c r="J13" s="31">
        <v>25423426.524736699</v>
      </c>
    </row>
    <row r="14" spans="1:10" x14ac:dyDescent="0.25">
      <c r="A14" s="30">
        <v>44075</v>
      </c>
      <c r="B14" s="3"/>
      <c r="C14" s="31">
        <v>118910884.47</v>
      </c>
      <c r="D14" s="31">
        <v>8208074.83695646</v>
      </c>
      <c r="E14" s="31"/>
      <c r="F14" s="31">
        <v>50994958.700000003</v>
      </c>
      <c r="G14" s="31">
        <v>2340356.3522546086</v>
      </c>
      <c r="H14" s="31"/>
      <c r="I14" s="31">
        <v>53596861.710000001</v>
      </c>
      <c r="J14" s="31">
        <v>26392038.773875192</v>
      </c>
    </row>
    <row r="15" spans="1:10" x14ac:dyDescent="0.25">
      <c r="A15" s="30">
        <v>44105</v>
      </c>
      <c r="B15" s="3"/>
      <c r="C15" s="31">
        <v>119928334.44</v>
      </c>
      <c r="D15" s="31">
        <v>8754788.0636740196</v>
      </c>
      <c r="E15" s="31"/>
      <c r="F15" s="31">
        <v>50587336.479999997</v>
      </c>
      <c r="G15" s="31">
        <v>2425922.1424869886</v>
      </c>
      <c r="H15" s="31"/>
      <c r="I15" s="31">
        <v>53597445.809999995</v>
      </c>
      <c r="J15" s="31">
        <v>27360652.339290693</v>
      </c>
    </row>
    <row r="16" spans="1:10" x14ac:dyDescent="0.25">
      <c r="A16" s="30">
        <v>44136</v>
      </c>
      <c r="B16" s="3"/>
      <c r="C16" s="31">
        <v>121709172.26000001</v>
      </c>
      <c r="D16" s="31">
        <v>9308369.7380022202</v>
      </c>
      <c r="E16" s="31"/>
      <c r="F16" s="31">
        <v>50618506.090000004</v>
      </c>
      <c r="G16" s="31">
        <v>2587031.7464514486</v>
      </c>
      <c r="H16" s="31"/>
      <c r="I16" s="31">
        <v>53597445.810000002</v>
      </c>
      <c r="J16" s="31">
        <v>28329271.810483187</v>
      </c>
    </row>
    <row r="17" spans="1:10" x14ac:dyDescent="0.25">
      <c r="A17" s="30">
        <v>44166</v>
      </c>
      <c r="B17" s="3"/>
      <c r="C17" s="31">
        <v>129016630.54000001</v>
      </c>
      <c r="D17" s="31">
        <v>9882835.0500183105</v>
      </c>
      <c r="E17" s="31"/>
      <c r="F17" s="31">
        <v>54062516.830000006</v>
      </c>
      <c r="G17" s="31">
        <v>2677058.9475030703</v>
      </c>
      <c r="H17" s="31"/>
      <c r="I17" s="31">
        <v>53133674.620000012</v>
      </c>
      <c r="J17" s="31">
        <v>28806126.465951025</v>
      </c>
    </row>
    <row r="18" spans="1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1:10" ht="14.4" thickBot="1" x14ac:dyDescent="0.3">
      <c r="A19" s="32" t="s">
        <v>60</v>
      </c>
      <c r="B19" s="33"/>
      <c r="C19" s="34">
        <f>((C5+C17)+(2*(SUM(C6:C16))))/24</f>
        <v>105815110.23708333</v>
      </c>
      <c r="D19" s="34">
        <f>((D5+D17)+(2*(SUM(D6:D16))))/24</f>
        <v>6805781.9104878781</v>
      </c>
      <c r="E19" s="21"/>
      <c r="F19" s="34">
        <f>((F5+F17)+(2*(SUM(F6:F16))))/24</f>
        <v>45283867.810416661</v>
      </c>
      <c r="G19" s="34">
        <f>((G5+G17)+(2*(SUM(G6:G16))))/24</f>
        <v>1899583.5372341999</v>
      </c>
      <c r="H19" s="21"/>
      <c r="I19" s="34">
        <f>((I5+I17)+(2*(SUM(I6:I16))))/24</f>
        <v>52541308.520833336</v>
      </c>
      <c r="J19" s="34">
        <f>((J5+J17)+(2*(SUM(J6:J16))))/24</f>
        <v>23481776.324252177</v>
      </c>
    </row>
    <row r="20" spans="1:10" ht="14.4" thickTop="1" x14ac:dyDescent="0.25"/>
    <row r="22" spans="1:10" x14ac:dyDescent="0.25">
      <c r="A22" s="35" t="s">
        <v>38</v>
      </c>
      <c r="C22" s="24">
        <f>$D$1*I19</f>
        <v>34808616.895052083</v>
      </c>
      <c r="D22" s="24">
        <f>$D$1*J19</f>
        <v>15556676.814817067</v>
      </c>
      <c r="F22" s="24">
        <f>I19*$G$1</f>
        <v>17732691.625781253</v>
      </c>
      <c r="G22" s="24">
        <f>J19*$G$1</f>
        <v>7925099.5094351107</v>
      </c>
      <c r="I22" s="24">
        <f>-C22-F22</f>
        <v>-52541308.520833336</v>
      </c>
      <c r="J22" s="24">
        <f>-D22-G22</f>
        <v>-23481776.324252177</v>
      </c>
    </row>
    <row r="24" spans="1:10" ht="14.4" thickBot="1" x14ac:dyDescent="0.3">
      <c r="A24" s="32" t="s">
        <v>40</v>
      </c>
      <c r="B24" s="33"/>
      <c r="C24" s="34">
        <f>C19+C22</f>
        <v>140623727.13213542</v>
      </c>
      <c r="D24" s="34">
        <f>D19+D22</f>
        <v>22362458.725304946</v>
      </c>
      <c r="E24" s="21"/>
      <c r="F24" s="34">
        <f>F19+F22</f>
        <v>63016559.436197914</v>
      </c>
      <c r="G24" s="34">
        <f>G19+G22</f>
        <v>9824683.04666931</v>
      </c>
      <c r="H24" s="21"/>
      <c r="I24" s="34">
        <f>I19+I22</f>
        <v>0</v>
      </c>
      <c r="J24" s="34">
        <f>J19+J22</f>
        <v>0</v>
      </c>
    </row>
    <row r="25" spans="1:10" ht="14.4" thickTop="1" x14ac:dyDescent="0.25"/>
  </sheetData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B17" sqref="B17"/>
    </sheetView>
  </sheetViews>
  <sheetFormatPr defaultColWidth="8.88671875" defaultRowHeight="13.8" x14ac:dyDescent="0.25"/>
  <cols>
    <col min="1" max="1" width="21.6640625" style="3" customWidth="1"/>
    <col min="2" max="2" width="13.33203125" style="3" bestFit="1" customWidth="1"/>
    <col min="3" max="3" width="14.33203125" style="3" bestFit="1" customWidth="1"/>
    <col min="4" max="15" width="12.109375" style="3" bestFit="1" customWidth="1"/>
    <col min="16" max="16384" width="8.88671875" style="3"/>
  </cols>
  <sheetData>
    <row r="2" spans="1:15" x14ac:dyDescent="0.25">
      <c r="A2" s="3" t="s">
        <v>45</v>
      </c>
    </row>
    <row r="4" spans="1:15" x14ac:dyDescent="0.25">
      <c r="A4" s="35" t="s">
        <v>46</v>
      </c>
    </row>
    <row r="5" spans="1:15" x14ac:dyDescent="0.25">
      <c r="A5" s="36">
        <v>44196</v>
      </c>
    </row>
    <row r="7" spans="1:15" x14ac:dyDescent="0.25">
      <c r="E7" s="37" t="s">
        <v>57</v>
      </c>
      <c r="F7" s="37"/>
    </row>
    <row r="8" spans="1:15" x14ac:dyDescent="0.25">
      <c r="B8" s="38" t="s">
        <v>47</v>
      </c>
      <c r="C8" s="39"/>
      <c r="E8" s="38" t="s">
        <v>55</v>
      </c>
      <c r="F8" s="39"/>
    </row>
    <row r="9" spans="1:15" x14ac:dyDescent="0.25">
      <c r="B9" s="40" t="s">
        <v>48</v>
      </c>
      <c r="C9" s="40" t="s">
        <v>49</v>
      </c>
      <c r="E9" s="40" t="s">
        <v>8</v>
      </c>
      <c r="F9" s="40" t="s">
        <v>9</v>
      </c>
    </row>
    <row r="10" spans="1:15" x14ac:dyDescent="0.25">
      <c r="A10" s="3" t="s">
        <v>50</v>
      </c>
      <c r="B10" s="41">
        <v>-6968047</v>
      </c>
      <c r="C10" s="41">
        <v>-11840081</v>
      </c>
      <c r="E10" s="42">
        <f>O18</f>
        <v>-9404064.0000000019</v>
      </c>
      <c r="F10" s="42"/>
    </row>
    <row r="11" spans="1:15" x14ac:dyDescent="0.25">
      <c r="A11" s="3" t="s">
        <v>51</v>
      </c>
      <c r="B11" s="41">
        <v>-2047448</v>
      </c>
      <c r="C11" s="41">
        <v>-4291756</v>
      </c>
      <c r="E11" s="42"/>
      <c r="F11" s="42">
        <f>O19</f>
        <v>-3169601.9999999986</v>
      </c>
    </row>
    <row r="12" spans="1:15" x14ac:dyDescent="0.25">
      <c r="A12" s="3" t="s">
        <v>52</v>
      </c>
      <c r="B12" s="41">
        <v>-377398</v>
      </c>
      <c r="C12" s="41">
        <v>-1035670</v>
      </c>
      <c r="E12" s="42">
        <f>O20*'Plant Assets'!$D$1</f>
        <v>-468078.77499999997</v>
      </c>
      <c r="F12" s="42">
        <f>O20*'Plant Assets'!$G$1</f>
        <v>-238455.22500000001</v>
      </c>
    </row>
    <row r="13" spans="1:15" x14ac:dyDescent="0.25">
      <c r="A13" s="3" t="s">
        <v>53</v>
      </c>
      <c r="B13" s="41">
        <v>129892.6</v>
      </c>
      <c r="C13" s="41">
        <v>196706.5</v>
      </c>
      <c r="E13" s="42">
        <f>O21*'Plant Assets'!$D$1</f>
        <v>108185.95187500004</v>
      </c>
      <c r="F13" s="42">
        <f>O21*'Plant Assets'!$G$1</f>
        <v>55113.598125000026</v>
      </c>
    </row>
    <row r="14" spans="1:15" x14ac:dyDescent="0.25">
      <c r="A14" s="43" t="s">
        <v>54</v>
      </c>
      <c r="B14" s="44">
        <f t="shared" ref="B14:C14" si="0">SUM(B10:B13)</f>
        <v>-9263000.4000000004</v>
      </c>
      <c r="C14" s="44">
        <f t="shared" si="0"/>
        <v>-16970800.5</v>
      </c>
      <c r="E14" s="45">
        <f>SUM(E10:E13)</f>
        <v>-9763956.8231250029</v>
      </c>
      <c r="F14" s="45">
        <f>SUM(F10:F13)</f>
        <v>-3352943.6268749987</v>
      </c>
      <c r="G14" s="46">
        <f>SUM(E14:F14)-O22</f>
        <v>0</v>
      </c>
      <c r="H14" s="47" t="s">
        <v>56</v>
      </c>
    </row>
    <row r="16" spans="1:15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48">
        <f>N17</f>
        <v>44166</v>
      </c>
    </row>
    <row r="17" spans="1:15" x14ac:dyDescent="0.25">
      <c r="B17" s="49">
        <v>43800</v>
      </c>
      <c r="C17" s="49">
        <v>43831</v>
      </c>
      <c r="D17" s="49">
        <v>43862</v>
      </c>
      <c r="E17" s="49">
        <v>43891</v>
      </c>
      <c r="F17" s="49">
        <v>43922</v>
      </c>
      <c r="G17" s="49">
        <v>43952</v>
      </c>
      <c r="H17" s="49">
        <v>43983</v>
      </c>
      <c r="I17" s="49">
        <v>44013</v>
      </c>
      <c r="J17" s="49">
        <v>44044</v>
      </c>
      <c r="K17" s="49">
        <v>44075</v>
      </c>
      <c r="L17" s="49">
        <v>44105</v>
      </c>
      <c r="M17" s="49">
        <v>44136</v>
      </c>
      <c r="N17" s="49">
        <v>44166</v>
      </c>
      <c r="O17" s="50" t="s">
        <v>58</v>
      </c>
    </row>
    <row r="18" spans="1:15" x14ac:dyDescent="0.25">
      <c r="A18" s="3" t="s">
        <v>50</v>
      </c>
      <c r="B18" s="41">
        <f>B10</f>
        <v>-6968047</v>
      </c>
      <c r="C18" s="41">
        <f>B18+(($C$10-$B$10)/12)</f>
        <v>-7374049.833333333</v>
      </c>
      <c r="D18" s="41">
        <f t="shared" ref="D18:N18" si="1">C18+(($C$10-$B$10)/12)</f>
        <v>-7780052.666666666</v>
      </c>
      <c r="E18" s="41">
        <f t="shared" si="1"/>
        <v>-8186055.4999999991</v>
      </c>
      <c r="F18" s="41">
        <f t="shared" si="1"/>
        <v>-8592058.3333333321</v>
      </c>
      <c r="G18" s="41">
        <f t="shared" si="1"/>
        <v>-8998061.166666666</v>
      </c>
      <c r="H18" s="41">
        <f t="shared" si="1"/>
        <v>-9404064</v>
      </c>
      <c r="I18" s="41">
        <f t="shared" si="1"/>
        <v>-9810066.833333334</v>
      </c>
      <c r="J18" s="41">
        <f t="shared" si="1"/>
        <v>-10216069.666666668</v>
      </c>
      <c r="K18" s="41">
        <f t="shared" si="1"/>
        <v>-10622072.500000002</v>
      </c>
      <c r="L18" s="41">
        <f t="shared" si="1"/>
        <v>-11028075.333333336</v>
      </c>
      <c r="M18" s="41">
        <f t="shared" si="1"/>
        <v>-11434078.16666667</v>
      </c>
      <c r="N18" s="41">
        <f t="shared" si="1"/>
        <v>-11840081.000000004</v>
      </c>
      <c r="O18" s="41">
        <f>((B18+N18)+(2*(SUM(C18:M18))))/24</f>
        <v>-9404064.0000000019</v>
      </c>
    </row>
    <row r="19" spans="1:15" x14ac:dyDescent="0.25">
      <c r="A19" s="3" t="s">
        <v>51</v>
      </c>
      <c r="B19" s="41">
        <f t="shared" ref="B19:B21" si="2">B11</f>
        <v>-2047448</v>
      </c>
      <c r="C19" s="41">
        <f>B19+(($C$11-$B$11)/12)</f>
        <v>-2234473.6666666665</v>
      </c>
      <c r="D19" s="41">
        <f t="shared" ref="D19:N19" si="3">C19+(($C$11-$B$11)/12)</f>
        <v>-2421499.333333333</v>
      </c>
      <c r="E19" s="41">
        <f t="shared" si="3"/>
        <v>-2608524.9999999995</v>
      </c>
      <c r="F19" s="41">
        <f t="shared" si="3"/>
        <v>-2795550.666666666</v>
      </c>
      <c r="G19" s="41">
        <f t="shared" si="3"/>
        <v>-2982576.3333333326</v>
      </c>
      <c r="H19" s="41">
        <f t="shared" si="3"/>
        <v>-3169601.9999999991</v>
      </c>
      <c r="I19" s="41">
        <f t="shared" si="3"/>
        <v>-3356627.6666666656</v>
      </c>
      <c r="J19" s="41">
        <f t="shared" si="3"/>
        <v>-3543653.3333333321</v>
      </c>
      <c r="K19" s="41">
        <f t="shared" si="3"/>
        <v>-3730678.9999999986</v>
      </c>
      <c r="L19" s="41">
        <f t="shared" si="3"/>
        <v>-3917704.6666666651</v>
      </c>
      <c r="M19" s="41">
        <f t="shared" si="3"/>
        <v>-4104730.3333333316</v>
      </c>
      <c r="N19" s="41">
        <f t="shared" si="3"/>
        <v>-4291755.9999999981</v>
      </c>
      <c r="O19" s="41">
        <f t="shared" ref="O19:O21" si="4">((B19+N19)+(2*(SUM(C19:M19))))/24</f>
        <v>-3169601.9999999986</v>
      </c>
    </row>
    <row r="20" spans="1:15" x14ac:dyDescent="0.25">
      <c r="A20" s="3" t="s">
        <v>52</v>
      </c>
      <c r="B20" s="41">
        <f t="shared" si="2"/>
        <v>-377398</v>
      </c>
      <c r="C20" s="41">
        <f>B20+(($C$12-$B$12)/12)</f>
        <v>-432254</v>
      </c>
      <c r="D20" s="41">
        <f t="shared" ref="D20:N20" si="5">C20+(($C$12-$B$12)/12)</f>
        <v>-487110</v>
      </c>
      <c r="E20" s="41">
        <f t="shared" si="5"/>
        <v>-541966</v>
      </c>
      <c r="F20" s="41">
        <f t="shared" si="5"/>
        <v>-596822</v>
      </c>
      <c r="G20" s="41">
        <f t="shared" si="5"/>
        <v>-651678</v>
      </c>
      <c r="H20" s="41">
        <f t="shared" si="5"/>
        <v>-706534</v>
      </c>
      <c r="I20" s="41">
        <f t="shared" si="5"/>
        <v>-761390</v>
      </c>
      <c r="J20" s="41">
        <f t="shared" si="5"/>
        <v>-816246</v>
      </c>
      <c r="K20" s="41">
        <f t="shared" si="5"/>
        <v>-871102</v>
      </c>
      <c r="L20" s="41">
        <f t="shared" si="5"/>
        <v>-925958</v>
      </c>
      <c r="M20" s="41">
        <f t="shared" si="5"/>
        <v>-980814</v>
      </c>
      <c r="N20" s="41">
        <f t="shared" si="5"/>
        <v>-1035670</v>
      </c>
      <c r="O20" s="41">
        <f t="shared" si="4"/>
        <v>-706534</v>
      </c>
    </row>
    <row r="21" spans="1:15" x14ac:dyDescent="0.25">
      <c r="A21" s="3" t="s">
        <v>53</v>
      </c>
      <c r="B21" s="41">
        <f t="shared" si="2"/>
        <v>129892.6</v>
      </c>
      <c r="C21" s="41">
        <f>B21+(($C$13-$B$13)/12)</f>
        <v>135460.42500000002</v>
      </c>
      <c r="D21" s="41">
        <f t="shared" ref="D21:N21" si="6">C21+(($C$13-$B$13)/12)</f>
        <v>141028.25000000003</v>
      </c>
      <c r="E21" s="41">
        <f t="shared" si="6"/>
        <v>146596.07500000004</v>
      </c>
      <c r="F21" s="41">
        <f t="shared" si="6"/>
        <v>152163.90000000005</v>
      </c>
      <c r="G21" s="41">
        <f t="shared" si="6"/>
        <v>157731.72500000006</v>
      </c>
      <c r="H21" s="41">
        <f t="shared" si="6"/>
        <v>163299.55000000008</v>
      </c>
      <c r="I21" s="41">
        <f t="shared" si="6"/>
        <v>168867.37500000009</v>
      </c>
      <c r="J21" s="41">
        <f t="shared" si="6"/>
        <v>174435.2000000001</v>
      </c>
      <c r="K21" s="41">
        <f t="shared" si="6"/>
        <v>180003.02500000011</v>
      </c>
      <c r="L21" s="41">
        <f t="shared" si="6"/>
        <v>185570.85000000012</v>
      </c>
      <c r="M21" s="41">
        <f t="shared" si="6"/>
        <v>191138.67500000013</v>
      </c>
      <c r="N21" s="41">
        <f t="shared" si="6"/>
        <v>196706.50000000015</v>
      </c>
      <c r="O21" s="41">
        <f t="shared" si="4"/>
        <v>163299.55000000008</v>
      </c>
    </row>
    <row r="22" spans="1:15" x14ac:dyDescent="0.25">
      <c r="A22" s="43" t="s">
        <v>54</v>
      </c>
      <c r="B22" s="44">
        <f t="shared" ref="B22" si="7">SUM(B18:B21)</f>
        <v>-9263000.4000000004</v>
      </c>
      <c r="C22" s="44">
        <f t="shared" ref="C22" si="8">SUM(C18:C21)</f>
        <v>-9905317.0749999993</v>
      </c>
      <c r="D22" s="44">
        <f t="shared" ref="D22" si="9">SUM(D18:D21)</f>
        <v>-10547633.75</v>
      </c>
      <c r="E22" s="44">
        <f t="shared" ref="E22" si="10">SUM(E18:E21)</f>
        <v>-11189950.424999999</v>
      </c>
      <c r="F22" s="44">
        <f t="shared" ref="F22" si="11">SUM(F18:F21)</f>
        <v>-11832267.099999998</v>
      </c>
      <c r="G22" s="44">
        <f t="shared" ref="G22" si="12">SUM(G18:G21)</f>
        <v>-12474583.774999999</v>
      </c>
      <c r="H22" s="44">
        <f t="shared" ref="H22" si="13">SUM(H18:H21)</f>
        <v>-13116900.449999999</v>
      </c>
      <c r="I22" s="44">
        <f t="shared" ref="I22" si="14">SUM(I18:I21)</f>
        <v>-13759217.125</v>
      </c>
      <c r="J22" s="44">
        <f t="shared" ref="J22" si="15">SUM(J18:J21)</f>
        <v>-14401533.800000001</v>
      </c>
      <c r="K22" s="44">
        <f t="shared" ref="K22" si="16">SUM(K18:K21)</f>
        <v>-15043850.475</v>
      </c>
      <c r="L22" s="44">
        <f t="shared" ref="L22" si="17">SUM(L18:L21)</f>
        <v>-15686167.15</v>
      </c>
      <c r="M22" s="44">
        <f t="shared" ref="M22" si="18">SUM(M18:M21)</f>
        <v>-16328483.825000001</v>
      </c>
      <c r="N22" s="44">
        <f t="shared" ref="N22" si="19">SUM(N18:N21)</f>
        <v>-16970800.5</v>
      </c>
      <c r="O22" s="44">
        <f t="shared" ref="O22" si="20">SUM(O18:O21)</f>
        <v>-13116900.449999999</v>
      </c>
    </row>
    <row r="23" spans="1:15" x14ac:dyDescent="0.25">
      <c r="M23" s="51" t="s">
        <v>56</v>
      </c>
      <c r="N23" s="52">
        <f>N22-C14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workbookViewId="0"/>
  </sheetViews>
  <sheetFormatPr defaultColWidth="8.88671875" defaultRowHeight="13.8" x14ac:dyDescent="0.25"/>
  <cols>
    <col min="1" max="1" width="10" style="3" bestFit="1" customWidth="1"/>
    <col min="2" max="6" width="8.88671875" style="3"/>
    <col min="7" max="7" width="11.88671875" style="3" customWidth="1"/>
    <col min="8" max="14" width="8.88671875" style="3"/>
    <col min="15" max="15" width="10" style="3" bestFit="1" customWidth="1"/>
    <col min="16" max="21" width="8.88671875" style="3"/>
    <col min="22" max="22" width="10" style="3" bestFit="1" customWidth="1"/>
    <col min="23" max="16384" width="8.88671875" style="3"/>
  </cols>
  <sheetData>
    <row r="1" spans="1:23" x14ac:dyDescent="0.25">
      <c r="A1" s="3" t="s">
        <v>28</v>
      </c>
      <c r="B1" s="3" t="s">
        <v>27</v>
      </c>
      <c r="D1" s="3" t="s">
        <v>32</v>
      </c>
      <c r="V1" s="53">
        <v>143002516</v>
      </c>
    </row>
    <row r="2" spans="1:23" x14ac:dyDescent="0.25">
      <c r="V2" s="53">
        <v>143002517</v>
      </c>
    </row>
    <row r="3" spans="1:23" x14ac:dyDescent="0.25">
      <c r="V3" s="53">
        <v>143002542</v>
      </c>
      <c r="W3" s="3" t="s">
        <v>29</v>
      </c>
    </row>
    <row r="4" spans="1:23" x14ac:dyDescent="0.25">
      <c r="V4" s="53">
        <v>143003019</v>
      </c>
      <c r="W4" s="3" t="s">
        <v>29</v>
      </c>
    </row>
    <row r="5" spans="1:23" x14ac:dyDescent="0.25">
      <c r="V5" s="53">
        <v>143003060</v>
      </c>
      <c r="W5" s="3" t="s">
        <v>22</v>
      </c>
    </row>
    <row r="6" spans="1:23" x14ac:dyDescent="0.25">
      <c r="V6" s="53">
        <v>143003173</v>
      </c>
      <c r="W6" s="3" t="s">
        <v>30</v>
      </c>
    </row>
    <row r="7" spans="1:23" x14ac:dyDescent="0.25">
      <c r="V7" s="53">
        <v>143003176</v>
      </c>
    </row>
    <row r="8" spans="1:23" x14ac:dyDescent="0.25">
      <c r="V8" s="53">
        <v>143003178</v>
      </c>
    </row>
    <row r="9" spans="1:23" x14ac:dyDescent="0.25">
      <c r="V9" s="53">
        <v>143003226</v>
      </c>
    </row>
    <row r="10" spans="1:23" x14ac:dyDescent="0.25">
      <c r="V10" s="53">
        <v>143003685</v>
      </c>
      <c r="W10" s="3" t="s">
        <v>30</v>
      </c>
    </row>
    <row r="11" spans="1:23" x14ac:dyDescent="0.25">
      <c r="V11" s="53">
        <v>143003881</v>
      </c>
      <c r="W11" s="3" t="s">
        <v>31</v>
      </c>
    </row>
    <row r="12" spans="1:23" x14ac:dyDescent="0.25">
      <c r="V12" s="53">
        <v>143004550</v>
      </c>
    </row>
    <row r="13" spans="1:23" x14ac:dyDescent="0.25">
      <c r="V13" s="53">
        <v>143004821</v>
      </c>
    </row>
    <row r="14" spans="1:23" x14ac:dyDescent="0.25">
      <c r="V14" s="53">
        <v>143004824</v>
      </c>
      <c r="W14" s="3" t="s">
        <v>31</v>
      </c>
    </row>
    <row r="15" spans="1:23" x14ac:dyDescent="0.25">
      <c r="V15" s="53">
        <v>143004825</v>
      </c>
    </row>
    <row r="16" spans="1:23" x14ac:dyDescent="0.25">
      <c r="V16" s="53">
        <v>143004826</v>
      </c>
      <c r="W16" s="3" t="s">
        <v>31</v>
      </c>
    </row>
    <row r="17" spans="22:23" x14ac:dyDescent="0.25">
      <c r="V17" s="53">
        <v>143005167</v>
      </c>
      <c r="W17" s="3" t="s">
        <v>29</v>
      </c>
    </row>
    <row r="18" spans="22:23" x14ac:dyDescent="0.25">
      <c r="V18" s="53">
        <v>143005361</v>
      </c>
    </row>
    <row r="60" spans="1:7" x14ac:dyDescent="0.25">
      <c r="A60" s="3" t="s">
        <v>21</v>
      </c>
    </row>
    <row r="61" spans="1:7" x14ac:dyDescent="0.25">
      <c r="A61" s="54">
        <v>143002516</v>
      </c>
      <c r="B61" s="3" t="s">
        <v>0</v>
      </c>
      <c r="G61" s="3">
        <f>A61</f>
        <v>143002516</v>
      </c>
    </row>
    <row r="62" spans="1:7" x14ac:dyDescent="0.25">
      <c r="A62" s="54">
        <v>143002517</v>
      </c>
      <c r="B62" s="3" t="s">
        <v>4</v>
      </c>
      <c r="G62" s="3" t="str">
        <f>A62&amp;";"&amp;G61</f>
        <v>143002517;143002516</v>
      </c>
    </row>
    <row r="63" spans="1:7" x14ac:dyDescent="0.25">
      <c r="A63" s="3">
        <v>143002542</v>
      </c>
      <c r="B63" s="3" t="s">
        <v>5</v>
      </c>
      <c r="G63" s="3" t="str">
        <f t="shared" ref="G63:G75" si="0">A63&amp;";"&amp;G62</f>
        <v>143002542;143002517;143002516</v>
      </c>
    </row>
    <row r="64" spans="1:7" x14ac:dyDescent="0.25">
      <c r="A64" s="3">
        <v>143003173</v>
      </c>
      <c r="B64" s="3" t="s">
        <v>13</v>
      </c>
      <c r="G64" s="3" t="str">
        <f t="shared" si="0"/>
        <v>143003173;143002542;143002517;143002516</v>
      </c>
    </row>
    <row r="65" spans="1:7" x14ac:dyDescent="0.25">
      <c r="A65" s="54">
        <v>143003176</v>
      </c>
      <c r="B65" s="3" t="s">
        <v>6</v>
      </c>
      <c r="G65" s="3" t="str">
        <f t="shared" si="0"/>
        <v>143003176;143003173;143002542;143002517;143002516</v>
      </c>
    </row>
    <row r="66" spans="1:7" x14ac:dyDescent="0.25">
      <c r="A66" s="54">
        <v>143003178</v>
      </c>
      <c r="B66" s="3" t="s">
        <v>5</v>
      </c>
      <c r="G66" s="3" t="str">
        <f t="shared" si="0"/>
        <v>143003178;143003176;143003173;143002542;143002517;143002516</v>
      </c>
    </row>
    <row r="67" spans="1:7" x14ac:dyDescent="0.25">
      <c r="A67" s="54">
        <v>143003226</v>
      </c>
      <c r="B67" s="3" t="s">
        <v>3</v>
      </c>
      <c r="G67" s="3" t="str">
        <f t="shared" si="0"/>
        <v>143003226;143003178;143003176;143003173;143002542;143002517;143002516</v>
      </c>
    </row>
    <row r="68" spans="1:7" x14ac:dyDescent="0.25">
      <c r="A68" s="3">
        <v>143003685</v>
      </c>
      <c r="B68" s="3" t="s">
        <v>14</v>
      </c>
      <c r="G68" s="3" t="str">
        <f t="shared" si="0"/>
        <v>143003685;143003226;143003178;143003176;143003173;143002542;143002517;143002516</v>
      </c>
    </row>
    <row r="69" spans="1:7" x14ac:dyDescent="0.25">
      <c r="A69" s="3">
        <v>143003881</v>
      </c>
      <c r="B69" s="3" t="s">
        <v>2</v>
      </c>
      <c r="G69" s="3" t="str">
        <f t="shared" si="0"/>
        <v>143003881;143003685;143003226;143003178;143003176;143003173;143002542;143002517;143002516</v>
      </c>
    </row>
    <row r="70" spans="1:7" x14ac:dyDescent="0.25">
      <c r="A70" s="3">
        <v>143004550</v>
      </c>
      <c r="B70" s="3" t="s">
        <v>15</v>
      </c>
      <c r="G70" s="3" t="str">
        <f t="shared" si="0"/>
        <v>143004550;143003881;143003685;143003226;143003178;143003176;143003173;143002542;143002517;143002516</v>
      </c>
    </row>
    <row r="71" spans="1:7" x14ac:dyDescent="0.25">
      <c r="A71" s="54">
        <v>143004821</v>
      </c>
      <c r="B71" s="3" t="s">
        <v>16</v>
      </c>
      <c r="G71" s="3" t="str">
        <f t="shared" si="0"/>
        <v>143004821;143004550;143003881;143003685;143003226;143003178;143003176;143003173;143002542;143002517;143002516</v>
      </c>
    </row>
    <row r="72" spans="1:7" x14ac:dyDescent="0.25">
      <c r="A72" s="3">
        <v>143004824</v>
      </c>
      <c r="B72" s="3" t="s">
        <v>17</v>
      </c>
      <c r="G72" s="3" t="str">
        <f t="shared" si="0"/>
        <v>143004824;143004821;143004550;143003881;143003685;143003226;143003178;143003176;143003173;143002542;143002517;143002516</v>
      </c>
    </row>
    <row r="73" spans="1:7" x14ac:dyDescent="0.25">
      <c r="A73" s="54">
        <v>143004825</v>
      </c>
      <c r="B73" s="3" t="s">
        <v>11</v>
      </c>
      <c r="G73" s="3" t="str">
        <f t="shared" si="0"/>
        <v>143004825;143004824;143004821;143004550;143003881;143003685;143003226;143003178;143003176;143003173;143002542;143002517;143002516</v>
      </c>
    </row>
    <row r="74" spans="1:7" x14ac:dyDescent="0.25">
      <c r="A74" s="3">
        <v>143004826</v>
      </c>
      <c r="B74" s="3" t="s">
        <v>18</v>
      </c>
      <c r="G74" s="3" t="str">
        <f t="shared" si="0"/>
        <v>143004826;143004825;143004824;143004821;143004550;143003881;143003685;143003226;143003178;143003176;143003173;143002542;143002517;143002516</v>
      </c>
    </row>
    <row r="75" spans="1:7" x14ac:dyDescent="0.25">
      <c r="A75" s="54">
        <v>143002450</v>
      </c>
      <c r="G75" s="3" t="str">
        <f t="shared" si="0"/>
        <v>143002450;143004826;143004825;143004824;143004821;143004550;143003881;143003685;143003226;143003178;143003176;143003173;143002542;143002517;143002516</v>
      </c>
    </row>
    <row r="76" spans="1:7" x14ac:dyDescent="0.25">
      <c r="A76" s="3" t="s">
        <v>22</v>
      </c>
      <c r="G76" s="3" t="s">
        <v>23</v>
      </c>
    </row>
    <row r="77" spans="1:7" x14ac:dyDescent="0.25">
      <c r="A77" s="3">
        <v>143003019</v>
      </c>
      <c r="B77" s="55" t="s">
        <v>12</v>
      </c>
      <c r="G77" s="3">
        <f>A77</f>
        <v>143003019</v>
      </c>
    </row>
    <row r="78" spans="1:7" x14ac:dyDescent="0.25">
      <c r="A78" s="3">
        <v>143003060</v>
      </c>
      <c r="B78" s="55" t="s">
        <v>1</v>
      </c>
      <c r="G78" s="3" t="str">
        <f>A78&amp;";"&amp;G77</f>
        <v>143003060;143003019</v>
      </c>
    </row>
    <row r="79" spans="1:7" x14ac:dyDescent="0.25">
      <c r="A79" s="3">
        <v>143005167</v>
      </c>
      <c r="B79" s="55" t="s">
        <v>19</v>
      </c>
      <c r="G79" s="3" t="str">
        <f t="shared" ref="G79" si="1">A79&amp;";"&amp;G78</f>
        <v>143005167;143003060;143003019</v>
      </c>
    </row>
    <row r="83" spans="1:1" x14ac:dyDescent="0.25">
      <c r="A83" s="3" t="s">
        <v>20</v>
      </c>
    </row>
  </sheetData>
  <pageMargins left="0.7" right="0.7" top="0.75" bottom="0.75" header="0.3" footer="0.3"/>
  <pageSetup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05CF1E-4BB7-4936-859C-50E7EF82E4CC}"/>
</file>

<file path=customXml/itemProps2.xml><?xml version="1.0" encoding="utf-8"?>
<ds:datastoreItem xmlns:ds="http://schemas.openxmlformats.org/officeDocument/2006/customXml" ds:itemID="{E95838FD-E583-49B2-AEB7-B83067D3A92E}"/>
</file>

<file path=customXml/itemProps3.xml><?xml version="1.0" encoding="utf-8"?>
<ds:datastoreItem xmlns:ds="http://schemas.openxmlformats.org/officeDocument/2006/customXml" ds:itemID="{B33B75F1-32F1-430C-BDEE-5C5A09E237DA}"/>
</file>

<file path=customXml/itemProps4.xml><?xml version="1.0" encoding="utf-8"?>
<ds:datastoreItem xmlns:ds="http://schemas.openxmlformats.org/officeDocument/2006/customXml" ds:itemID="{97FA2E33-F4FA-4085-AC92-8A44C6F6D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3.19E</vt:lpstr>
      <vt:lpstr>3.19G</vt:lpstr>
      <vt:lpstr>2020 AMI in  Ratebase</vt:lpstr>
      <vt:lpstr>Plant Assets</vt:lpstr>
      <vt:lpstr>DFIT</vt:lpstr>
      <vt:lpstr>WBS &amp; WO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Marvelous Marina</cp:lastModifiedBy>
  <cp:lastPrinted>2021-02-03T23:52:48Z</cp:lastPrinted>
  <dcterms:created xsi:type="dcterms:W3CDTF">2019-03-25T22:33:27Z</dcterms:created>
  <dcterms:modified xsi:type="dcterms:W3CDTF">2021-03-23T18:18:05Z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