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11130"/>
  </bookViews>
  <sheets>
    <sheet name="Sheet1" sheetId="1" r:id="rId1"/>
    <sheet name="Sheet2" sheetId="2" r:id="rId2"/>
    <sheet name="Sheet3" sheetId="3" r:id="rId3"/>
  </sheets>
  <calcPr calcId="145621" iterate="1" concurrentManualCount="4"/>
</workbook>
</file>

<file path=xl/calcChain.xml><?xml version="1.0" encoding="utf-8"?>
<calcChain xmlns="http://schemas.openxmlformats.org/spreadsheetml/2006/main">
  <c r="E21" i="1" l="1"/>
  <c r="E19" i="1"/>
  <c r="G61" i="1"/>
  <c r="G62" i="1"/>
  <c r="C6" i="1"/>
  <c r="C13" i="1" s="1"/>
  <c r="B6" i="1"/>
  <c r="F24" i="1"/>
  <c r="G24" i="1" s="1"/>
  <c r="F40" i="1"/>
  <c r="G40" i="1" s="1"/>
  <c r="F50" i="1"/>
  <c r="G50" i="1" s="1"/>
  <c r="F58" i="1"/>
  <c r="G58" i="1" s="1"/>
  <c r="D63" i="1"/>
  <c r="F63" i="1" s="1"/>
  <c r="G63" i="1" s="1"/>
  <c r="D64" i="1"/>
  <c r="F64" i="1" s="1"/>
  <c r="G64" i="1" s="1"/>
  <c r="D65" i="1"/>
  <c r="F65" i="1" s="1"/>
  <c r="G65" i="1" s="1"/>
  <c r="D60" i="1"/>
  <c r="F60" i="1" s="1"/>
  <c r="G60" i="1" s="1"/>
  <c r="D50" i="1"/>
  <c r="D51" i="1"/>
  <c r="F51" i="1" s="1"/>
  <c r="G51" i="1" s="1"/>
  <c r="D52" i="1"/>
  <c r="F52" i="1" s="1"/>
  <c r="G52" i="1" s="1"/>
  <c r="D53" i="1"/>
  <c r="F53" i="1" s="1"/>
  <c r="G53" i="1" s="1"/>
  <c r="D54" i="1"/>
  <c r="F54" i="1" s="1"/>
  <c r="G54" i="1" s="1"/>
  <c r="D55" i="1"/>
  <c r="F55" i="1" s="1"/>
  <c r="G55" i="1" s="1"/>
  <c r="D56" i="1"/>
  <c r="F56" i="1" s="1"/>
  <c r="G56" i="1" s="1"/>
  <c r="D57" i="1"/>
  <c r="F57" i="1" s="1"/>
  <c r="G57" i="1" s="1"/>
  <c r="D58" i="1"/>
  <c r="D59" i="1"/>
  <c r="F59" i="1" s="1"/>
  <c r="G59" i="1" s="1"/>
  <c r="D49" i="1"/>
  <c r="F49" i="1" s="1"/>
  <c r="G49" i="1" s="1"/>
  <c r="D48" i="1"/>
  <c r="F48" i="1" s="1"/>
  <c r="G48" i="1" s="1"/>
  <c r="D40" i="1"/>
  <c r="D43" i="1"/>
  <c r="F43" i="1" s="1"/>
  <c r="G43" i="1" s="1"/>
  <c r="D44" i="1"/>
  <c r="F44" i="1" s="1"/>
  <c r="G44" i="1" s="1"/>
  <c r="D45" i="1"/>
  <c r="F45" i="1" s="1"/>
  <c r="G45" i="1" s="1"/>
  <c r="D46" i="1"/>
  <c r="F46" i="1" s="1"/>
  <c r="G46" i="1" s="1"/>
  <c r="D47" i="1"/>
  <c r="F47" i="1" s="1"/>
  <c r="G47" i="1" s="1"/>
  <c r="D39" i="1"/>
  <c r="F39" i="1" s="1"/>
  <c r="G39" i="1" s="1"/>
  <c r="D31" i="1"/>
  <c r="F31" i="1" s="1"/>
  <c r="G31" i="1" s="1"/>
  <c r="B13" i="1"/>
  <c r="D22" i="1"/>
  <c r="F22" i="1" s="1"/>
  <c r="G22" i="1" s="1"/>
  <c r="D23" i="1"/>
  <c r="F23" i="1" s="1"/>
  <c r="G23" i="1" s="1"/>
  <c r="D24" i="1"/>
  <c r="D25" i="1"/>
  <c r="F25" i="1" s="1"/>
  <c r="G25" i="1" s="1"/>
  <c r="D26" i="1"/>
  <c r="F26" i="1" s="1"/>
  <c r="G26" i="1" s="1"/>
  <c r="D27" i="1"/>
  <c r="F27" i="1" s="1"/>
  <c r="G27" i="1" s="1"/>
  <c r="D28" i="1"/>
  <c r="F28" i="1" s="1"/>
  <c r="G28" i="1" s="1"/>
  <c r="D29" i="1"/>
  <c r="F29" i="1" s="1"/>
  <c r="G29" i="1" s="1"/>
  <c r="D30" i="1"/>
  <c r="F30" i="1" s="1"/>
  <c r="G30" i="1" s="1"/>
  <c r="D32" i="1"/>
  <c r="F32" i="1" s="1"/>
  <c r="G32" i="1" s="1"/>
  <c r="D33" i="1"/>
  <c r="F33" i="1" s="1"/>
  <c r="G33" i="1" s="1"/>
  <c r="D34" i="1"/>
  <c r="F34" i="1" s="1"/>
  <c r="G34" i="1" s="1"/>
  <c r="D35" i="1"/>
  <c r="F35" i="1" s="1"/>
  <c r="G35" i="1" s="1"/>
  <c r="D36" i="1"/>
  <c r="F36" i="1" s="1"/>
  <c r="G36" i="1" s="1"/>
  <c r="D37" i="1"/>
  <c r="F37" i="1" s="1"/>
  <c r="G37" i="1" s="1"/>
  <c r="D38" i="1"/>
  <c r="F38" i="1" s="1"/>
  <c r="G38" i="1" s="1"/>
  <c r="D21" i="1"/>
  <c r="F21" i="1" s="1"/>
  <c r="H21" i="1" s="1"/>
  <c r="D20" i="1"/>
  <c r="F20" i="1" s="1"/>
  <c r="G20" i="1" s="1"/>
  <c r="D19" i="1"/>
  <c r="G8" i="1" l="1"/>
  <c r="K8" i="1" s="1"/>
  <c r="F67" i="1"/>
  <c r="F19" i="1"/>
  <c r="G19" i="1" s="1"/>
  <c r="G7" i="1" s="1"/>
  <c r="J21" i="1"/>
  <c r="G21" i="1"/>
  <c r="I21" i="1"/>
  <c r="F66" i="1" l="1"/>
  <c r="F68" i="1" s="1"/>
  <c r="H19" i="1"/>
  <c r="H7" i="1" s="1"/>
  <c r="H9" i="1" s="1"/>
  <c r="I19" i="1"/>
  <c r="I7" i="1" s="1"/>
  <c r="I9" i="1" s="1"/>
  <c r="G9" i="1"/>
  <c r="J19" i="1"/>
  <c r="J7" i="1" s="1"/>
  <c r="J9" i="1" s="1"/>
  <c r="G66" i="1"/>
  <c r="H66" i="1"/>
  <c r="K9" i="1" l="1"/>
  <c r="K7" i="1"/>
  <c r="I66" i="1"/>
  <c r="J66" i="1" l="1"/>
</calcChain>
</file>

<file path=xl/sharedStrings.xml><?xml version="1.0" encoding="utf-8"?>
<sst xmlns="http://schemas.openxmlformats.org/spreadsheetml/2006/main" count="64" uniqueCount="63">
  <si>
    <t>South LeMay</t>
  </si>
  <si>
    <t>Radio Capitalization</t>
  </si>
  <si>
    <t>District</t>
  </si>
  <si>
    <t>Item</t>
  </si>
  <si>
    <t>Price Each</t>
  </si>
  <si>
    <t>Quanity</t>
  </si>
  <si>
    <t>Tax</t>
  </si>
  <si>
    <t>labor</t>
  </si>
  <si>
    <t>Total</t>
  </si>
  <si>
    <t>ICOM IDAS Digital Mobile Radio 50 watts, 150 MHz band, single system non-roaming mobile radio</t>
  </si>
  <si>
    <t>Desktop microphone for Icom digital radios</t>
  </si>
  <si>
    <t xml:space="preserve">ICOM IDAS Digital Mobile Radio, 5 watts pawer, 150 MHz band, auto roam capable.  </t>
  </si>
  <si>
    <t>136 - 174 MHz bandwidth 25 watt continuous digital repeater</t>
  </si>
  <si>
    <t>Trucking conteller module option</t>
  </si>
  <si>
    <t>Network controller card</t>
  </si>
  <si>
    <t>136 - 174 bandwidth 100 watt continuous duty amplifier, 15 - 25 watts drive</t>
  </si>
  <si>
    <t>Radio Equipment Shipping and Insurance</t>
  </si>
  <si>
    <t>Shop Tech Services - hourly programming, alignment and testing new radios (10 mins per radio)</t>
  </si>
  <si>
    <t>Desktop power supply, communications rated, 23 Amp continuous, 25 Amp intermittent</t>
  </si>
  <si>
    <t xml:space="preserve">Base station low loss coaxial cable, digital/analog. 100% shielded, zero emission data cable compatible. </t>
  </si>
  <si>
    <t>Black NMO VHF wide band antenna, digital and analog rated, field tunable, 137 - 172 MHz bandwidth, unity gain with no ground plan, 2dB gain with ground plane</t>
  </si>
  <si>
    <t xml:space="preserve">High performance 1/2 wave wideband mobile load coil antenna </t>
  </si>
  <si>
    <t>UHF Male Crimp Connector</t>
  </si>
  <si>
    <t>Base station adapter kit</t>
  </si>
  <si>
    <t>Lightning protector, base station, 50-220 MHz @375 watts, 220-700 MHz @ 125 watts, female UHF connectors</t>
  </si>
  <si>
    <t>UHF crip connector, RG8 group, body silver, tip silver, insulation Teflon PPX</t>
  </si>
  <si>
    <t>UHF female connector, RG8 group cable, body Nickel - clamp, pin sliver - solder, insulation Teflon</t>
  </si>
  <si>
    <t>1 1/4" x 10" 16 gauge mast. Hot dip galvanized</t>
  </si>
  <si>
    <t xml:space="preserve">Wall mount bracket, 18" stndoff, medium duty pipe mast up to 1 3/4" OD. </t>
  </si>
  <si>
    <t>8' x 5/8" communication ground rod, copper clad steel</t>
  </si>
  <si>
    <t>#6 gauge stranded copper grounding wire. Base station grounding</t>
  </si>
  <si>
    <t>Required Site Equipment for LeMay Channel Contruction</t>
  </si>
  <si>
    <t xml:space="preserve">Channel infrastructure combiner kit, 3 channels. </t>
  </si>
  <si>
    <t>Telewave 6 dB gain VHF 150 - 157 MHz wideband omni-directional antenna</t>
  </si>
  <si>
    <t>Telewave 6 dB gain VHF 156 - 164 MHz wideband omni-directional antenna</t>
  </si>
  <si>
    <t>7/8" extremeflex communcations cable, low loss 100% sheilded</t>
  </si>
  <si>
    <t>7/8" cable grounding kit</t>
  </si>
  <si>
    <t>Bulkhead mount (1/4" thickness) lightnign protector. N-femaile connectors, 50-700 MHz, 500watts @ 50 - 220 MHZ, 250 MHz @ 220-400 MHz</t>
  </si>
  <si>
    <t>The repeater will be completely allocated to Dist 2183.</t>
  </si>
  <si>
    <t>7/8 N-female connector for corrugated and smooth wall cables. Tri-metal Silver captivated type contstruction.</t>
  </si>
  <si>
    <t>7/8 N-male connector for corruguated and smooth - wall cables. Tri-metal silver captivated type construction</t>
  </si>
  <si>
    <t>Tower cable hanger brackets</t>
  </si>
  <si>
    <t>Cable system hanger hardware, 3/8" HQ stainless steel construction. 10 pack</t>
  </si>
  <si>
    <t>1/2" hardline coaxial cable, foam dielectric, 50 ohm Cellflex</t>
  </si>
  <si>
    <t>N-Male connector, rapid-fit, LCF120-50J coax cable</t>
  </si>
  <si>
    <t>N-Femail connector, rapid-fit, LCF12-50J coax cable</t>
  </si>
  <si>
    <t>84" 2 7/8" galcanized antenna mounting pipe bracket</t>
  </si>
  <si>
    <t>Pipe to Pipe clamps. 1-1/2" - 3 1/2" gap. Hot dip galvanized</t>
  </si>
  <si>
    <t>138 - 225 MHz wide band receiver multicouple. 3-8 channel expandable</t>
  </si>
  <si>
    <t>N-male Crimp connectors. Silver, Gold, Teflon construction supports intermodulation suppression. RG8 coaxial group</t>
  </si>
  <si>
    <t>Shipping and insurance</t>
  </si>
  <si>
    <t>Capital Peak Repeater Installation Estimate</t>
  </si>
  <si>
    <t>Shop Techincal Services - hourly</t>
  </si>
  <si>
    <t>Repeater site technical serve - hourly</t>
  </si>
  <si>
    <t>travel time - hourly</t>
  </si>
  <si>
    <t># of mounted Radios</t>
  </si>
  <si>
    <t># of Handheld Radios</t>
  </si>
  <si>
    <t>Less: labor</t>
  </si>
  <si>
    <t>Summary of Assets to be Capitalized</t>
  </si>
  <si>
    <t>Radios</t>
  </si>
  <si>
    <t>Repeater</t>
  </si>
  <si>
    <t>Invoice total</t>
  </si>
  <si>
    <t>Labor costs are approx $65 per hour.  We estimate that it will take 1 hour to install each radio, plus a couple of hours in the beginning to establish a process.  Work will be done on the weekends and will be over-time.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</si>
</sst>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43" fontId="0" fillId="0" borderId="2" xfId="1" applyFont="1" applyBorder="1"/>
    <xf numFmtId="43" fontId="0" fillId="0" borderId="0" xfId="1" applyFon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43" fontId="0" fillId="0" borderId="1" xfId="0" applyNumberForma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43" fontId="0" fillId="0" borderId="0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0" fontId="0" fillId="0" borderId="9" xfId="0" applyBorder="1"/>
    <xf numFmtId="43" fontId="0" fillId="0" borderId="10" xfId="0" applyNumberFormat="1" applyBorder="1"/>
    <xf numFmtId="43" fontId="0" fillId="0" borderId="11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2" borderId="0" xfId="1" applyFont="1" applyFill="1"/>
    <xf numFmtId="43" fontId="0" fillId="2" borderId="2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58" workbookViewId="0">
      <selection activeCell="I18" sqref="I18"/>
    </sheetView>
  </sheetViews>
  <sheetFormatPr defaultRowHeight="15" x14ac:dyDescent="0.25"/>
  <cols>
    <col min="1" max="1" width="42.7109375" customWidth="1"/>
    <col min="2" max="10" width="11.28515625" customWidth="1"/>
    <col min="11" max="11" width="11.57031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5.75" thickBot="1" x14ac:dyDescent="0.3"/>
    <row r="5" spans="1:11" ht="45" x14ac:dyDescent="0.25">
      <c r="A5" s="2" t="s">
        <v>2</v>
      </c>
      <c r="B5" s="11" t="s">
        <v>55</v>
      </c>
      <c r="C5" s="11" t="s">
        <v>56</v>
      </c>
      <c r="F5" s="23" t="s">
        <v>58</v>
      </c>
      <c r="G5" s="24"/>
      <c r="H5" s="24"/>
      <c r="I5" s="24"/>
      <c r="J5" s="24"/>
      <c r="K5" s="25"/>
    </row>
    <row r="6" spans="1:11" x14ac:dyDescent="0.25">
      <c r="A6">
        <v>2183</v>
      </c>
      <c r="B6">
        <f>75+4</f>
        <v>79</v>
      </c>
      <c r="C6">
        <f>8+4</f>
        <v>12</v>
      </c>
      <c r="F6" s="14"/>
      <c r="G6" s="15">
        <v>2183</v>
      </c>
      <c r="H6" s="15">
        <v>2184</v>
      </c>
      <c r="I6" s="15">
        <v>2186</v>
      </c>
      <c r="J6" s="15">
        <v>2188</v>
      </c>
      <c r="K6" s="16" t="s">
        <v>8</v>
      </c>
    </row>
    <row r="7" spans="1:11" x14ac:dyDescent="0.25">
      <c r="A7">
        <v>2184</v>
      </c>
      <c r="B7">
        <v>19</v>
      </c>
      <c r="C7">
        <v>1</v>
      </c>
      <c r="F7" s="14" t="s">
        <v>59</v>
      </c>
      <c r="G7" s="17">
        <f>G19+G21</f>
        <v>50533.783177190868</v>
      </c>
      <c r="H7" s="17">
        <f>H19+H21</f>
        <v>10857.272869867946</v>
      </c>
      <c r="I7" s="17">
        <f t="shared" ref="I7:J7" si="0">I19+I21</f>
        <v>25765.566569267703</v>
      </c>
      <c r="J7" s="17">
        <f t="shared" si="0"/>
        <v>29439.208183673465</v>
      </c>
      <c r="K7" s="18">
        <f>SUM(G7:J7)</f>
        <v>116595.83079999997</v>
      </c>
    </row>
    <row r="8" spans="1:11" x14ac:dyDescent="0.25">
      <c r="A8">
        <v>2185</v>
      </c>
      <c r="F8" s="14" t="s">
        <v>60</v>
      </c>
      <c r="G8" s="13">
        <f>G20+SUM(G22:G65)</f>
        <v>61493.035710000004</v>
      </c>
      <c r="H8" s="1"/>
      <c r="I8" s="1"/>
      <c r="J8" s="1"/>
      <c r="K8" s="19">
        <f t="shared" ref="K8:K9" si="1">SUM(G8:J8)</f>
        <v>61493.035710000004</v>
      </c>
    </row>
    <row r="9" spans="1:11" ht="15.75" thickBot="1" x14ac:dyDescent="0.3">
      <c r="A9">
        <v>2186</v>
      </c>
      <c r="B9">
        <v>43</v>
      </c>
      <c r="C9">
        <v>4</v>
      </c>
      <c r="F9" s="20"/>
      <c r="G9" s="21">
        <f>SUM(G7:G8)</f>
        <v>112026.81888719086</v>
      </c>
      <c r="H9" s="21">
        <f t="shared" ref="H9:J9" si="2">SUM(H7:H8)</f>
        <v>10857.272869867946</v>
      </c>
      <c r="I9" s="21">
        <f t="shared" si="2"/>
        <v>25765.566569267703</v>
      </c>
      <c r="J9" s="21">
        <f t="shared" si="2"/>
        <v>29439.208183673465</v>
      </c>
      <c r="K9" s="22">
        <f t="shared" si="1"/>
        <v>178088.86650999999</v>
      </c>
    </row>
    <row r="10" spans="1:11" x14ac:dyDescent="0.25">
      <c r="A10">
        <v>2187</v>
      </c>
    </row>
    <row r="11" spans="1:11" x14ac:dyDescent="0.25">
      <c r="A11">
        <v>2188</v>
      </c>
      <c r="B11">
        <v>55</v>
      </c>
    </row>
    <row r="12" spans="1:11" x14ac:dyDescent="0.25">
      <c r="A12">
        <v>2189</v>
      </c>
      <c r="B12" s="1"/>
      <c r="C12" s="1"/>
    </row>
    <row r="13" spans="1:11" x14ac:dyDescent="0.25">
      <c r="B13">
        <f>SUM(B6:B12)</f>
        <v>196</v>
      </c>
      <c r="C13">
        <f>SUM(C6:C12)</f>
        <v>17</v>
      </c>
    </row>
    <row r="15" spans="1:11" x14ac:dyDescent="0.25">
      <c r="A15" t="s">
        <v>38</v>
      </c>
    </row>
    <row r="16" spans="1:11" x14ac:dyDescent="0.25">
      <c r="A16" t="s">
        <v>62</v>
      </c>
    </row>
    <row r="18" spans="1:10" x14ac:dyDescent="0.25">
      <c r="A18" s="3" t="s">
        <v>3</v>
      </c>
      <c r="B18" s="4" t="s">
        <v>5</v>
      </c>
      <c r="C18" s="4" t="s">
        <v>4</v>
      </c>
      <c r="D18" s="4" t="s">
        <v>6</v>
      </c>
      <c r="E18" s="4" t="s">
        <v>7</v>
      </c>
      <c r="F18" s="4" t="s">
        <v>8</v>
      </c>
      <c r="G18" s="4">
        <v>2183</v>
      </c>
      <c r="H18" s="4">
        <v>2184</v>
      </c>
      <c r="I18" s="26">
        <v>2186</v>
      </c>
      <c r="J18" s="4">
        <v>2188</v>
      </c>
    </row>
    <row r="19" spans="1:10" ht="29.25" customHeight="1" x14ac:dyDescent="0.25">
      <c r="A19" s="6" t="s">
        <v>9</v>
      </c>
      <c r="B19">
        <v>196</v>
      </c>
      <c r="C19" s="5">
        <v>431.4</v>
      </c>
      <c r="D19" s="5">
        <f>C19*0.087</f>
        <v>37.531799999999997</v>
      </c>
      <c r="E19" s="5">
        <f>200*65</f>
        <v>13000</v>
      </c>
      <c r="F19" s="5">
        <f>((C19+D19)*B19)+E19</f>
        <v>104910.63279999999</v>
      </c>
      <c r="G19" s="5">
        <f>F19*($B$6/196)</f>
        <v>42285.408118367341</v>
      </c>
      <c r="H19" s="5">
        <f>F19*($B$7/196)</f>
        <v>10169.908281632652</v>
      </c>
      <c r="I19" s="27">
        <f>F19*($B$9/196)</f>
        <v>23016.108216326527</v>
      </c>
      <c r="J19" s="5">
        <f>F19*($B$11/196)</f>
        <v>29439.208183673465</v>
      </c>
    </row>
    <row r="20" spans="1:10" ht="30" customHeight="1" x14ac:dyDescent="0.25">
      <c r="A20" s="6" t="s">
        <v>10</v>
      </c>
      <c r="B20">
        <v>12</v>
      </c>
      <c r="C20" s="5">
        <v>89</v>
      </c>
      <c r="D20" s="5">
        <f>C20*0.087</f>
        <v>7.7429999999999994</v>
      </c>
      <c r="F20" s="5">
        <f t="shared" ref="F20:F65" si="3">(C20+D20+E20)*B20</f>
        <v>1160.9159999999999</v>
      </c>
      <c r="G20" s="5">
        <f>F20*1</f>
        <v>1160.9159999999999</v>
      </c>
      <c r="H20" s="5"/>
      <c r="I20" s="27"/>
      <c r="J20" s="5"/>
    </row>
    <row r="21" spans="1:10" ht="30" customHeight="1" x14ac:dyDescent="0.25">
      <c r="A21" s="6" t="s">
        <v>11</v>
      </c>
      <c r="B21">
        <v>17</v>
      </c>
      <c r="C21" s="5">
        <v>562</v>
      </c>
      <c r="D21" s="5">
        <f>C21*0.087</f>
        <v>48.893999999999998</v>
      </c>
      <c r="E21" s="5">
        <f>65*20</f>
        <v>1300</v>
      </c>
      <c r="F21" s="5">
        <f>((C21+D21)*B21)+E21</f>
        <v>11685.198</v>
      </c>
      <c r="G21" s="5">
        <f>F21*(C6/17)</f>
        <v>8248.3750588235307</v>
      </c>
      <c r="H21" s="5">
        <f>F21*(C7/17)</f>
        <v>687.36458823529415</v>
      </c>
      <c r="I21" s="27">
        <f>F21*(C9/17)</f>
        <v>2749.4583529411766</v>
      </c>
      <c r="J21" s="5">
        <f>F21*($C$11/17)</f>
        <v>0</v>
      </c>
    </row>
    <row r="22" spans="1:10" ht="30" customHeight="1" x14ac:dyDescent="0.25">
      <c r="A22" s="6" t="s">
        <v>12</v>
      </c>
      <c r="B22">
        <v>3</v>
      </c>
      <c r="C22" s="5">
        <v>1821</v>
      </c>
      <c r="D22" s="5">
        <f t="shared" ref="D22:D65" si="4">C22*0.087</f>
        <v>158.42699999999999</v>
      </c>
      <c r="F22" s="5">
        <f t="shared" si="3"/>
        <v>5938.2809999999999</v>
      </c>
      <c r="G22" s="5">
        <f>F22*1</f>
        <v>5938.2809999999999</v>
      </c>
      <c r="H22" s="5"/>
      <c r="I22" s="27"/>
      <c r="J22" s="5"/>
    </row>
    <row r="23" spans="1:10" ht="30" customHeight="1" x14ac:dyDescent="0.25">
      <c r="A23" s="6" t="s">
        <v>13</v>
      </c>
      <c r="B23">
        <v>3</v>
      </c>
      <c r="C23" s="5">
        <v>400</v>
      </c>
      <c r="D23" s="5">
        <f t="shared" si="4"/>
        <v>34.799999999999997</v>
      </c>
      <c r="F23" s="5">
        <f t="shared" si="3"/>
        <v>1304.4000000000001</v>
      </c>
      <c r="G23" s="5">
        <f t="shared" ref="G23:G65" si="5">F23*1</f>
        <v>1304.4000000000001</v>
      </c>
      <c r="H23" s="5"/>
      <c r="I23" s="27"/>
      <c r="J23" s="5"/>
    </row>
    <row r="24" spans="1:10" ht="30" customHeight="1" x14ac:dyDescent="0.25">
      <c r="A24" s="6" t="s">
        <v>14</v>
      </c>
      <c r="B24">
        <v>3</v>
      </c>
      <c r="C24" s="5">
        <v>1025</v>
      </c>
      <c r="D24" s="5">
        <f t="shared" si="4"/>
        <v>89.174999999999997</v>
      </c>
      <c r="F24" s="5">
        <f t="shared" si="3"/>
        <v>3342.5249999999996</v>
      </c>
      <c r="G24" s="5">
        <f t="shared" si="5"/>
        <v>3342.5249999999996</v>
      </c>
      <c r="H24" s="5"/>
      <c r="I24" s="27"/>
      <c r="J24" s="5"/>
    </row>
    <row r="25" spans="1:10" ht="30" customHeight="1" x14ac:dyDescent="0.25">
      <c r="A25" s="6" t="s">
        <v>15</v>
      </c>
      <c r="B25">
        <v>3</v>
      </c>
      <c r="C25" s="5">
        <v>1050</v>
      </c>
      <c r="D25" s="5">
        <f t="shared" si="4"/>
        <v>91.35</v>
      </c>
      <c r="F25" s="5">
        <f t="shared" si="3"/>
        <v>3424.0499999999997</v>
      </c>
      <c r="G25" s="5">
        <f t="shared" si="5"/>
        <v>3424.0499999999997</v>
      </c>
      <c r="H25" s="5"/>
      <c r="I25" s="27"/>
      <c r="J25" s="5"/>
    </row>
    <row r="26" spans="1:10" ht="30" customHeight="1" x14ac:dyDescent="0.25">
      <c r="A26" s="6" t="s">
        <v>16</v>
      </c>
      <c r="B26">
        <v>1</v>
      </c>
      <c r="C26" s="5">
        <v>1043.01</v>
      </c>
      <c r="D26" s="5">
        <f t="shared" si="4"/>
        <v>90.741869999999992</v>
      </c>
      <c r="F26" s="5">
        <f t="shared" si="3"/>
        <v>1133.7518700000001</v>
      </c>
      <c r="G26" s="5">
        <f t="shared" si="5"/>
        <v>1133.7518700000001</v>
      </c>
      <c r="H26" s="5"/>
      <c r="I26" s="27"/>
      <c r="J26" s="5"/>
    </row>
    <row r="27" spans="1:10" ht="30" customHeight="1" x14ac:dyDescent="0.25">
      <c r="A27" s="6" t="s">
        <v>17</v>
      </c>
      <c r="B27">
        <v>35.5</v>
      </c>
      <c r="C27" s="5">
        <v>81</v>
      </c>
      <c r="D27" s="5">
        <f t="shared" si="4"/>
        <v>7.0469999999999997</v>
      </c>
      <c r="F27" s="5">
        <f t="shared" si="3"/>
        <v>3125.6684999999998</v>
      </c>
      <c r="G27" s="5">
        <f t="shared" si="5"/>
        <v>3125.6684999999998</v>
      </c>
      <c r="H27" s="5"/>
      <c r="I27" s="27"/>
      <c r="J27" s="5"/>
    </row>
    <row r="28" spans="1:10" ht="30" customHeight="1" x14ac:dyDescent="0.25">
      <c r="A28" s="6" t="s">
        <v>18</v>
      </c>
      <c r="B28">
        <v>12</v>
      </c>
      <c r="C28" s="5">
        <v>145</v>
      </c>
      <c r="D28" s="5">
        <f t="shared" si="4"/>
        <v>12.614999999999998</v>
      </c>
      <c r="F28" s="5">
        <f t="shared" si="3"/>
        <v>1891.38</v>
      </c>
      <c r="G28" s="5">
        <f t="shared" si="5"/>
        <v>1891.38</v>
      </c>
      <c r="H28" s="5"/>
      <c r="I28" s="27"/>
      <c r="J28" s="5"/>
    </row>
    <row r="29" spans="1:10" ht="30" customHeight="1" x14ac:dyDescent="0.25">
      <c r="A29" s="6" t="s">
        <v>19</v>
      </c>
      <c r="B29">
        <v>840</v>
      </c>
      <c r="C29" s="5">
        <v>1.39</v>
      </c>
      <c r="D29" s="5">
        <f t="shared" si="4"/>
        <v>0.12092999999999998</v>
      </c>
      <c r="F29" s="5">
        <f t="shared" si="3"/>
        <v>1269.1812</v>
      </c>
      <c r="G29" s="5">
        <f t="shared" si="5"/>
        <v>1269.1812</v>
      </c>
      <c r="H29" s="5"/>
      <c r="I29" s="27"/>
      <c r="J29" s="5"/>
    </row>
    <row r="30" spans="1:10" ht="30" customHeight="1" x14ac:dyDescent="0.25">
      <c r="A30" s="6" t="s">
        <v>20</v>
      </c>
      <c r="B30">
        <v>150</v>
      </c>
      <c r="C30" s="5">
        <v>48.35</v>
      </c>
      <c r="D30" s="5">
        <f t="shared" si="4"/>
        <v>4.2064500000000002</v>
      </c>
      <c r="F30" s="5">
        <f t="shared" si="3"/>
        <v>7883.4674999999997</v>
      </c>
      <c r="G30" s="5">
        <f t="shared" si="5"/>
        <v>7883.4674999999997</v>
      </c>
      <c r="H30" s="5"/>
      <c r="I30" s="27"/>
      <c r="J30" s="5"/>
    </row>
    <row r="31" spans="1:10" ht="30" customHeight="1" x14ac:dyDescent="0.25">
      <c r="A31" s="6" t="s">
        <v>21</v>
      </c>
      <c r="B31">
        <v>58</v>
      </c>
      <c r="C31" s="5">
        <v>41</v>
      </c>
      <c r="D31" s="5">
        <f t="shared" si="4"/>
        <v>3.5669999999999997</v>
      </c>
      <c r="F31" s="5">
        <f t="shared" si="3"/>
        <v>2584.886</v>
      </c>
      <c r="G31" s="5">
        <f t="shared" si="5"/>
        <v>2584.886</v>
      </c>
      <c r="H31" s="5"/>
      <c r="I31" s="27"/>
      <c r="J31" s="5"/>
    </row>
    <row r="32" spans="1:10" ht="30" customHeight="1" x14ac:dyDescent="0.25">
      <c r="A32" s="6" t="s">
        <v>22</v>
      </c>
      <c r="B32">
        <v>244</v>
      </c>
      <c r="C32" s="5">
        <v>2.4900000000000002</v>
      </c>
      <c r="D32" s="5">
        <f t="shared" si="4"/>
        <v>0.21663000000000002</v>
      </c>
      <c r="F32" s="5">
        <f t="shared" si="3"/>
        <v>660.41772000000003</v>
      </c>
      <c r="G32" s="5">
        <f t="shared" si="5"/>
        <v>660.41772000000003</v>
      </c>
      <c r="H32" s="5"/>
      <c r="I32" s="27"/>
      <c r="J32" s="5"/>
    </row>
    <row r="33" spans="1:10" ht="30" customHeight="1" x14ac:dyDescent="0.25">
      <c r="A33" s="6" t="s">
        <v>23</v>
      </c>
      <c r="B33">
        <v>12</v>
      </c>
      <c r="C33" s="5">
        <v>28.5</v>
      </c>
      <c r="D33" s="5">
        <f t="shared" si="4"/>
        <v>2.4794999999999998</v>
      </c>
      <c r="F33" s="5">
        <f t="shared" si="3"/>
        <v>371.75400000000002</v>
      </c>
      <c r="G33" s="5">
        <f t="shared" si="5"/>
        <v>371.75400000000002</v>
      </c>
      <c r="H33" s="5"/>
      <c r="I33" s="27"/>
      <c r="J33" s="5"/>
    </row>
    <row r="34" spans="1:10" ht="30" customHeight="1" x14ac:dyDescent="0.25">
      <c r="A34" s="6" t="s">
        <v>24</v>
      </c>
      <c r="B34">
        <v>12</v>
      </c>
      <c r="C34" s="5">
        <v>65.900000000000006</v>
      </c>
      <c r="D34" s="5">
        <f t="shared" si="4"/>
        <v>5.7332999999999998</v>
      </c>
      <c r="F34" s="5">
        <f t="shared" si="3"/>
        <v>859.59960000000001</v>
      </c>
      <c r="G34" s="5">
        <f t="shared" si="5"/>
        <v>859.59960000000001</v>
      </c>
      <c r="H34" s="5"/>
      <c r="I34" s="27"/>
      <c r="J34" s="5"/>
    </row>
    <row r="35" spans="1:10" ht="30" customHeight="1" x14ac:dyDescent="0.25">
      <c r="A35" s="6" t="s">
        <v>25</v>
      </c>
      <c r="B35">
        <v>12</v>
      </c>
      <c r="C35" s="5">
        <v>3.75</v>
      </c>
      <c r="D35" s="5">
        <f t="shared" si="4"/>
        <v>0.32624999999999998</v>
      </c>
      <c r="F35" s="5">
        <f t="shared" si="3"/>
        <v>48.914999999999999</v>
      </c>
      <c r="G35" s="5">
        <f t="shared" si="5"/>
        <v>48.914999999999999</v>
      </c>
      <c r="H35" s="5"/>
      <c r="I35" s="27"/>
      <c r="J35" s="5"/>
    </row>
    <row r="36" spans="1:10" ht="30" customHeight="1" x14ac:dyDescent="0.25">
      <c r="A36" s="6" t="s">
        <v>26</v>
      </c>
      <c r="B36">
        <v>12</v>
      </c>
      <c r="C36" s="5">
        <v>8.5</v>
      </c>
      <c r="D36" s="5">
        <f t="shared" si="4"/>
        <v>0.73949999999999994</v>
      </c>
      <c r="F36" s="5">
        <f t="shared" si="3"/>
        <v>110.874</v>
      </c>
      <c r="G36" s="5">
        <f t="shared" si="5"/>
        <v>110.874</v>
      </c>
      <c r="H36" s="5"/>
      <c r="I36" s="27"/>
      <c r="J36" s="5"/>
    </row>
    <row r="37" spans="1:10" ht="30" customHeight="1" x14ac:dyDescent="0.25">
      <c r="A37" s="6" t="s">
        <v>27</v>
      </c>
      <c r="B37">
        <v>12</v>
      </c>
      <c r="C37" s="5">
        <v>24.2</v>
      </c>
      <c r="D37" s="5">
        <f t="shared" si="4"/>
        <v>2.1053999999999999</v>
      </c>
      <c r="F37" s="5">
        <f t="shared" si="3"/>
        <v>315.66480000000001</v>
      </c>
      <c r="G37" s="5">
        <f t="shared" si="5"/>
        <v>315.66480000000001</v>
      </c>
      <c r="H37" s="5"/>
      <c r="I37" s="27"/>
      <c r="J37" s="5"/>
    </row>
    <row r="38" spans="1:10" ht="30" customHeight="1" x14ac:dyDescent="0.25">
      <c r="A38" s="6" t="s">
        <v>28</v>
      </c>
      <c r="B38">
        <v>12</v>
      </c>
      <c r="C38" s="5">
        <v>38.5</v>
      </c>
      <c r="D38" s="5">
        <f t="shared" si="4"/>
        <v>3.3494999999999999</v>
      </c>
      <c r="F38" s="5">
        <f t="shared" si="3"/>
        <v>502.19399999999996</v>
      </c>
      <c r="G38" s="5">
        <f t="shared" si="5"/>
        <v>502.19399999999996</v>
      </c>
      <c r="H38" s="5"/>
      <c r="I38" s="27"/>
      <c r="J38" s="5"/>
    </row>
    <row r="39" spans="1:10" ht="30" customHeight="1" x14ac:dyDescent="0.25">
      <c r="A39" s="6" t="s">
        <v>29</v>
      </c>
      <c r="B39">
        <v>12</v>
      </c>
      <c r="C39" s="5">
        <v>18.75</v>
      </c>
      <c r="D39" s="5">
        <f t="shared" si="4"/>
        <v>1.6312499999999999</v>
      </c>
      <c r="F39" s="5">
        <f t="shared" si="3"/>
        <v>244.57500000000002</v>
      </c>
      <c r="G39" s="5">
        <f t="shared" si="5"/>
        <v>244.57500000000002</v>
      </c>
      <c r="H39" s="5"/>
      <c r="I39" s="27"/>
      <c r="J39" s="5"/>
    </row>
    <row r="40" spans="1:10" ht="30" customHeight="1" x14ac:dyDescent="0.25">
      <c r="A40" s="6" t="s">
        <v>30</v>
      </c>
      <c r="B40">
        <v>500</v>
      </c>
      <c r="C40" s="5">
        <v>0.98299999999999998</v>
      </c>
      <c r="D40" s="5">
        <f t="shared" si="4"/>
        <v>8.5520999999999986E-2</v>
      </c>
      <c r="F40" s="5">
        <f t="shared" si="3"/>
        <v>534.26049999999998</v>
      </c>
      <c r="G40" s="5">
        <f t="shared" si="5"/>
        <v>534.26049999999998</v>
      </c>
      <c r="H40" s="5"/>
      <c r="I40" s="27"/>
      <c r="J40" s="5"/>
    </row>
    <row r="41" spans="1:10" ht="8.25" customHeight="1" x14ac:dyDescent="0.25">
      <c r="A41" s="6"/>
      <c r="C41" s="5"/>
      <c r="D41" s="5"/>
      <c r="F41" s="5"/>
      <c r="G41" s="5"/>
      <c r="H41" s="5"/>
      <c r="I41" s="27"/>
      <c r="J41" s="5"/>
    </row>
    <row r="42" spans="1:10" x14ac:dyDescent="0.25">
      <c r="A42" s="8" t="s">
        <v>31</v>
      </c>
      <c r="C42" s="5"/>
      <c r="D42" s="5"/>
      <c r="F42" s="5"/>
      <c r="G42" s="5"/>
      <c r="H42" s="5"/>
      <c r="I42" s="27"/>
      <c r="J42" s="5"/>
    </row>
    <row r="43" spans="1:10" ht="30" customHeight="1" x14ac:dyDescent="0.25">
      <c r="A43" s="6" t="s">
        <v>32</v>
      </c>
      <c r="B43">
        <v>3</v>
      </c>
      <c r="C43" s="5">
        <v>2134.8000000000002</v>
      </c>
      <c r="D43" s="5">
        <f t="shared" si="4"/>
        <v>185.7276</v>
      </c>
      <c r="F43" s="5">
        <f t="shared" si="3"/>
        <v>6961.582800000001</v>
      </c>
      <c r="G43" s="5">
        <f t="shared" si="5"/>
        <v>6961.582800000001</v>
      </c>
      <c r="H43" s="5"/>
      <c r="I43" s="27"/>
      <c r="J43" s="5"/>
    </row>
    <row r="44" spans="1:10" ht="30" customHeight="1" x14ac:dyDescent="0.25">
      <c r="A44" s="6" t="s">
        <v>33</v>
      </c>
      <c r="B44">
        <v>1</v>
      </c>
      <c r="C44" s="5">
        <v>1307.5</v>
      </c>
      <c r="D44" s="5">
        <f t="shared" si="4"/>
        <v>113.7525</v>
      </c>
      <c r="F44" s="5">
        <f t="shared" si="3"/>
        <v>1421.2525000000001</v>
      </c>
      <c r="G44" s="5">
        <f t="shared" si="5"/>
        <v>1421.2525000000001</v>
      </c>
      <c r="H44" s="5"/>
      <c r="I44" s="27"/>
      <c r="J44" s="5"/>
    </row>
    <row r="45" spans="1:10" ht="30" customHeight="1" x14ac:dyDescent="0.25">
      <c r="A45" s="6" t="s">
        <v>34</v>
      </c>
      <c r="B45">
        <v>1</v>
      </c>
      <c r="C45" s="5">
        <v>1307.5</v>
      </c>
      <c r="D45" s="5">
        <f t="shared" si="4"/>
        <v>113.7525</v>
      </c>
      <c r="F45" s="5">
        <f t="shared" si="3"/>
        <v>1421.2525000000001</v>
      </c>
      <c r="G45" s="5">
        <f t="shared" si="5"/>
        <v>1421.2525000000001</v>
      </c>
      <c r="H45" s="5"/>
      <c r="I45" s="27"/>
      <c r="J45" s="5"/>
    </row>
    <row r="46" spans="1:10" ht="30" customHeight="1" x14ac:dyDescent="0.25">
      <c r="A46" s="6" t="s">
        <v>35</v>
      </c>
      <c r="B46">
        <v>480</v>
      </c>
      <c r="C46" s="5">
        <v>2.75</v>
      </c>
      <c r="D46" s="5">
        <f t="shared" si="4"/>
        <v>0.23924999999999999</v>
      </c>
      <c r="F46" s="5">
        <f t="shared" si="3"/>
        <v>1434.8400000000001</v>
      </c>
      <c r="G46" s="5">
        <f t="shared" si="5"/>
        <v>1434.8400000000001</v>
      </c>
      <c r="H46" s="5"/>
      <c r="I46" s="27"/>
      <c r="J46" s="5"/>
    </row>
    <row r="47" spans="1:10" ht="30" customHeight="1" x14ac:dyDescent="0.25">
      <c r="A47" s="6" t="s">
        <v>36</v>
      </c>
      <c r="B47">
        <v>4</v>
      </c>
      <c r="C47" s="5">
        <v>24.95</v>
      </c>
      <c r="D47" s="5">
        <f t="shared" si="4"/>
        <v>2.1706499999999997</v>
      </c>
      <c r="F47" s="5">
        <f t="shared" si="3"/>
        <v>108.48259999999999</v>
      </c>
      <c r="G47" s="5">
        <f t="shared" si="5"/>
        <v>108.48259999999999</v>
      </c>
      <c r="H47" s="5"/>
      <c r="I47" s="27"/>
      <c r="J47" s="5"/>
    </row>
    <row r="48" spans="1:10" ht="30" customHeight="1" x14ac:dyDescent="0.25">
      <c r="A48" s="6" t="s">
        <v>37</v>
      </c>
      <c r="B48">
        <v>2</v>
      </c>
      <c r="C48" s="5">
        <v>69</v>
      </c>
      <c r="D48" s="5">
        <f t="shared" si="4"/>
        <v>6.0029999999999992</v>
      </c>
      <c r="F48" s="5">
        <f t="shared" si="3"/>
        <v>150.006</v>
      </c>
      <c r="G48" s="5">
        <f t="shared" si="5"/>
        <v>150.006</v>
      </c>
      <c r="H48" s="5"/>
      <c r="I48" s="27"/>
      <c r="J48" s="5"/>
    </row>
    <row r="49" spans="1:10" ht="30" customHeight="1" x14ac:dyDescent="0.25">
      <c r="A49" s="6" t="s">
        <v>39</v>
      </c>
      <c r="B49">
        <v>2</v>
      </c>
      <c r="C49" s="5">
        <v>31.9</v>
      </c>
      <c r="D49" s="5">
        <f t="shared" si="4"/>
        <v>2.7752999999999997</v>
      </c>
      <c r="F49" s="5">
        <f t="shared" si="3"/>
        <v>69.3506</v>
      </c>
      <c r="G49" s="5">
        <f t="shared" si="5"/>
        <v>69.3506</v>
      </c>
      <c r="H49" s="5"/>
      <c r="I49" s="27"/>
      <c r="J49" s="5"/>
    </row>
    <row r="50" spans="1:10" ht="30" customHeight="1" x14ac:dyDescent="0.25">
      <c r="A50" s="6" t="s">
        <v>40</v>
      </c>
      <c r="B50">
        <v>2</v>
      </c>
      <c r="C50" s="5">
        <v>31.9</v>
      </c>
      <c r="D50" s="5">
        <f t="shared" si="4"/>
        <v>2.7752999999999997</v>
      </c>
      <c r="F50" s="5">
        <f t="shared" si="3"/>
        <v>69.3506</v>
      </c>
      <c r="G50" s="5">
        <f t="shared" si="5"/>
        <v>69.3506</v>
      </c>
      <c r="H50" s="5"/>
      <c r="I50" s="27"/>
      <c r="J50" s="5"/>
    </row>
    <row r="51" spans="1:10" ht="30" customHeight="1" x14ac:dyDescent="0.25">
      <c r="A51" s="6" t="s">
        <v>41</v>
      </c>
      <c r="B51">
        <v>10</v>
      </c>
      <c r="C51" s="5">
        <v>24.15</v>
      </c>
      <c r="D51" s="5">
        <f t="shared" si="4"/>
        <v>2.1010499999999999</v>
      </c>
      <c r="F51" s="5">
        <f t="shared" si="3"/>
        <v>262.51049999999998</v>
      </c>
      <c r="G51" s="5">
        <f t="shared" si="5"/>
        <v>262.51049999999998</v>
      </c>
      <c r="H51" s="5"/>
      <c r="I51" s="27"/>
      <c r="J51" s="5"/>
    </row>
    <row r="52" spans="1:10" ht="30" customHeight="1" x14ac:dyDescent="0.25">
      <c r="A52" s="6" t="s">
        <v>42</v>
      </c>
      <c r="B52">
        <v>10</v>
      </c>
      <c r="C52" s="5">
        <v>19.8</v>
      </c>
      <c r="D52" s="5">
        <f t="shared" si="4"/>
        <v>1.7225999999999999</v>
      </c>
      <c r="F52" s="5">
        <f t="shared" si="3"/>
        <v>215.226</v>
      </c>
      <c r="G52" s="5">
        <f t="shared" si="5"/>
        <v>215.226</v>
      </c>
      <c r="H52" s="5"/>
      <c r="I52" s="27"/>
      <c r="J52" s="5"/>
    </row>
    <row r="53" spans="1:10" ht="30" customHeight="1" x14ac:dyDescent="0.25">
      <c r="A53" s="6" t="s">
        <v>43</v>
      </c>
      <c r="B53">
        <v>60</v>
      </c>
      <c r="C53" s="5">
        <v>2.15</v>
      </c>
      <c r="D53" s="5">
        <f t="shared" si="4"/>
        <v>0.18704999999999997</v>
      </c>
      <c r="F53" s="5">
        <f t="shared" si="3"/>
        <v>140.22300000000001</v>
      </c>
      <c r="G53" s="5">
        <f t="shared" si="5"/>
        <v>140.22300000000001</v>
      </c>
      <c r="H53" s="5"/>
      <c r="I53" s="27"/>
      <c r="J53" s="5"/>
    </row>
    <row r="54" spans="1:10" ht="30" customHeight="1" x14ac:dyDescent="0.25">
      <c r="A54" s="6" t="s">
        <v>44</v>
      </c>
      <c r="B54">
        <v>6</v>
      </c>
      <c r="C54" s="5">
        <v>22.5</v>
      </c>
      <c r="D54" s="5">
        <f t="shared" si="4"/>
        <v>1.9574999999999998</v>
      </c>
      <c r="F54" s="5">
        <f t="shared" si="3"/>
        <v>146.745</v>
      </c>
      <c r="G54" s="5">
        <f t="shared" si="5"/>
        <v>146.745</v>
      </c>
      <c r="H54" s="5"/>
      <c r="I54" s="27"/>
      <c r="J54" s="5"/>
    </row>
    <row r="55" spans="1:10" ht="30" customHeight="1" x14ac:dyDescent="0.25">
      <c r="A55" s="6" t="s">
        <v>45</v>
      </c>
      <c r="B55">
        <v>2</v>
      </c>
      <c r="C55" s="5">
        <v>22.5</v>
      </c>
      <c r="D55" s="5">
        <f t="shared" si="4"/>
        <v>1.9574999999999998</v>
      </c>
      <c r="F55" s="5">
        <f t="shared" si="3"/>
        <v>48.914999999999999</v>
      </c>
      <c r="G55" s="5">
        <f t="shared" si="5"/>
        <v>48.914999999999999</v>
      </c>
      <c r="H55" s="5"/>
      <c r="I55" s="27"/>
      <c r="J55" s="5"/>
    </row>
    <row r="56" spans="1:10" ht="30" customHeight="1" x14ac:dyDescent="0.25">
      <c r="A56" s="6" t="s">
        <v>46</v>
      </c>
      <c r="B56">
        <v>2</v>
      </c>
      <c r="C56" s="5">
        <v>98.5</v>
      </c>
      <c r="D56" s="5">
        <f t="shared" si="4"/>
        <v>8.5694999999999997</v>
      </c>
      <c r="F56" s="5">
        <f t="shared" si="3"/>
        <v>214.13900000000001</v>
      </c>
      <c r="G56" s="5">
        <f t="shared" si="5"/>
        <v>214.13900000000001</v>
      </c>
      <c r="H56" s="5"/>
      <c r="I56" s="27"/>
      <c r="J56" s="5"/>
    </row>
    <row r="57" spans="1:10" ht="30" customHeight="1" x14ac:dyDescent="0.25">
      <c r="A57" s="6" t="s">
        <v>47</v>
      </c>
      <c r="B57">
        <v>2</v>
      </c>
      <c r="C57" s="5">
        <v>58.5</v>
      </c>
      <c r="D57" s="5">
        <f t="shared" si="4"/>
        <v>5.0894999999999992</v>
      </c>
      <c r="F57" s="5">
        <f t="shared" si="3"/>
        <v>127.179</v>
      </c>
      <c r="G57" s="5">
        <f t="shared" si="5"/>
        <v>127.179</v>
      </c>
      <c r="H57" s="5"/>
      <c r="I57" s="27"/>
      <c r="J57" s="5"/>
    </row>
    <row r="58" spans="1:10" ht="30" customHeight="1" x14ac:dyDescent="0.25">
      <c r="A58" s="6" t="s">
        <v>48</v>
      </c>
      <c r="B58">
        <v>1</v>
      </c>
      <c r="C58" s="5">
        <v>2270</v>
      </c>
      <c r="D58" s="5">
        <f t="shared" si="4"/>
        <v>197.48999999999998</v>
      </c>
      <c r="F58" s="5">
        <f t="shared" si="3"/>
        <v>2467.4899999999998</v>
      </c>
      <c r="G58" s="5">
        <f t="shared" si="5"/>
        <v>2467.4899999999998</v>
      </c>
      <c r="H58" s="5"/>
      <c r="I58" s="27"/>
      <c r="J58" s="5"/>
    </row>
    <row r="59" spans="1:10" ht="30" customHeight="1" x14ac:dyDescent="0.25">
      <c r="A59" s="6" t="s">
        <v>49</v>
      </c>
      <c r="B59">
        <v>18</v>
      </c>
      <c r="C59" s="5">
        <v>5.22</v>
      </c>
      <c r="D59" s="5">
        <f t="shared" si="4"/>
        <v>0.45413999999999993</v>
      </c>
      <c r="F59" s="5">
        <f t="shared" si="3"/>
        <v>102.13451999999999</v>
      </c>
      <c r="G59" s="5">
        <f t="shared" si="5"/>
        <v>102.13451999999999</v>
      </c>
      <c r="H59" s="5"/>
      <c r="I59" s="27"/>
      <c r="J59" s="5"/>
    </row>
    <row r="60" spans="1:10" ht="30" customHeight="1" x14ac:dyDescent="0.25">
      <c r="A60" s="6" t="s">
        <v>50</v>
      </c>
      <c r="B60">
        <v>1</v>
      </c>
      <c r="C60" s="5">
        <v>679.2</v>
      </c>
      <c r="D60" s="5">
        <f t="shared" si="4"/>
        <v>59.090400000000002</v>
      </c>
      <c r="F60" s="5">
        <f t="shared" si="3"/>
        <v>738.29040000000009</v>
      </c>
      <c r="G60" s="5">
        <f t="shared" si="5"/>
        <v>738.29040000000009</v>
      </c>
      <c r="H60" s="5"/>
      <c r="I60" s="27"/>
      <c r="J60" s="5"/>
    </row>
    <row r="61" spans="1:10" ht="6" customHeight="1" x14ac:dyDescent="0.25">
      <c r="A61" s="6"/>
      <c r="C61" s="5"/>
      <c r="D61" s="5"/>
      <c r="F61" s="5"/>
      <c r="G61" s="5">
        <f t="shared" si="5"/>
        <v>0</v>
      </c>
      <c r="H61" s="5"/>
      <c r="I61" s="27"/>
      <c r="J61" s="5"/>
    </row>
    <row r="62" spans="1:10" x14ac:dyDescent="0.25">
      <c r="A62" s="7" t="s">
        <v>51</v>
      </c>
      <c r="C62" s="5"/>
      <c r="D62" s="5"/>
      <c r="F62" s="5"/>
      <c r="G62" s="5">
        <f t="shared" si="5"/>
        <v>0</v>
      </c>
      <c r="H62" s="5"/>
      <c r="I62" s="27"/>
      <c r="J62" s="5"/>
    </row>
    <row r="63" spans="1:10" ht="30" customHeight="1" x14ac:dyDescent="0.25">
      <c r="A63" s="6" t="s">
        <v>52</v>
      </c>
      <c r="B63">
        <v>40</v>
      </c>
      <c r="C63" s="5">
        <v>75</v>
      </c>
      <c r="D63" s="5">
        <f t="shared" si="4"/>
        <v>6.5249999999999995</v>
      </c>
      <c r="F63" s="5">
        <f t="shared" si="3"/>
        <v>3261</v>
      </c>
      <c r="G63" s="5">
        <f t="shared" si="5"/>
        <v>3261</v>
      </c>
      <c r="H63" s="5"/>
      <c r="I63" s="27"/>
      <c r="J63" s="5"/>
    </row>
    <row r="64" spans="1:10" ht="30" customHeight="1" x14ac:dyDescent="0.25">
      <c r="A64" s="6" t="s">
        <v>53</v>
      </c>
      <c r="B64">
        <v>48</v>
      </c>
      <c r="C64" s="5">
        <v>81</v>
      </c>
      <c r="D64" s="5">
        <f t="shared" si="4"/>
        <v>7.0469999999999997</v>
      </c>
      <c r="F64" s="5">
        <f t="shared" si="3"/>
        <v>4226.2559999999994</v>
      </c>
      <c r="G64" s="5">
        <f t="shared" si="5"/>
        <v>4226.2559999999994</v>
      </c>
      <c r="H64" s="5"/>
      <c r="I64" s="27"/>
      <c r="J64" s="5"/>
    </row>
    <row r="65" spans="1:13" ht="30" customHeight="1" x14ac:dyDescent="0.25">
      <c r="A65" s="6" t="s">
        <v>54</v>
      </c>
      <c r="B65">
        <v>16</v>
      </c>
      <c r="C65" s="5">
        <v>69</v>
      </c>
      <c r="D65" s="5">
        <f t="shared" si="4"/>
        <v>6.0029999999999992</v>
      </c>
      <c r="F65" s="5">
        <f t="shared" si="3"/>
        <v>1200.048</v>
      </c>
      <c r="G65" s="5">
        <f t="shared" si="5"/>
        <v>1200.048</v>
      </c>
      <c r="H65" s="5"/>
      <c r="I65" s="27"/>
      <c r="J65" s="5"/>
    </row>
    <row r="66" spans="1:13" ht="15.75" thickBot="1" x14ac:dyDescent="0.3">
      <c r="D66" s="5"/>
      <c r="F66" s="9">
        <f>SUM(F19:F65)</f>
        <v>178088.86650999996</v>
      </c>
      <c r="G66" s="9">
        <f t="shared" ref="G66:J66" si="6">SUM(G19:G65)</f>
        <v>112026.81888719086</v>
      </c>
      <c r="H66" s="9">
        <f t="shared" si="6"/>
        <v>10857.272869867946</v>
      </c>
      <c r="I66" s="28">
        <f t="shared" si="6"/>
        <v>25765.566569267703</v>
      </c>
      <c r="J66" s="9">
        <f t="shared" si="6"/>
        <v>29439.208183673465</v>
      </c>
      <c r="K66" s="10"/>
      <c r="L66" s="10"/>
      <c r="M66" s="10"/>
    </row>
    <row r="67" spans="1:13" ht="15.75" thickTop="1" x14ac:dyDescent="0.25">
      <c r="D67" s="5"/>
      <c r="E67" s="12" t="s">
        <v>57</v>
      </c>
      <c r="F67" s="5">
        <f>SUM(E19:E65)</f>
        <v>14300</v>
      </c>
    </row>
    <row r="68" spans="1:13" x14ac:dyDescent="0.25">
      <c r="D68" s="5"/>
      <c r="E68" s="12" t="s">
        <v>61</v>
      </c>
      <c r="F68" s="5">
        <f>F66-F67</f>
        <v>163788.86650999996</v>
      </c>
    </row>
    <row r="69" spans="1:13" x14ac:dyDescent="0.25">
      <c r="D69" s="5"/>
      <c r="F69" s="5"/>
    </row>
    <row r="70" spans="1:13" x14ac:dyDescent="0.25">
      <c r="D70" s="5"/>
      <c r="F70" s="5"/>
    </row>
    <row r="71" spans="1:13" x14ac:dyDescent="0.25">
      <c r="D71" s="5"/>
      <c r="F71" s="5"/>
    </row>
    <row r="72" spans="1:13" x14ac:dyDescent="0.25">
      <c r="D72" s="5"/>
      <c r="F72" s="5"/>
    </row>
    <row r="73" spans="1:13" x14ac:dyDescent="0.25">
      <c r="D73" s="5"/>
      <c r="F73" s="5"/>
    </row>
    <row r="74" spans="1:13" x14ac:dyDescent="0.25">
      <c r="D74" s="5"/>
      <c r="F74" s="5"/>
    </row>
    <row r="75" spans="1:13" x14ac:dyDescent="0.25">
      <c r="D75" s="5"/>
      <c r="F75" s="5"/>
    </row>
    <row r="76" spans="1:13" x14ac:dyDescent="0.25">
      <c r="D76" s="5"/>
      <c r="F76" s="5"/>
    </row>
    <row r="77" spans="1:13" x14ac:dyDescent="0.25">
      <c r="D77" s="5"/>
      <c r="F77" s="5"/>
    </row>
    <row r="78" spans="1:13" x14ac:dyDescent="0.25">
      <c r="D78" s="5"/>
      <c r="F78" s="5"/>
    </row>
    <row r="79" spans="1:13" x14ac:dyDescent="0.25">
      <c r="D79" s="5"/>
      <c r="F79" s="5"/>
    </row>
    <row r="80" spans="1:13" x14ac:dyDescent="0.25">
      <c r="D80" s="5"/>
      <c r="F80" s="5"/>
    </row>
    <row r="81" spans="4:6" x14ac:dyDescent="0.25">
      <c r="D81" s="5"/>
      <c r="F81" s="5"/>
    </row>
    <row r="82" spans="4:6" x14ac:dyDescent="0.25">
      <c r="D82" s="5"/>
      <c r="F82" s="5"/>
    </row>
  </sheetData>
  <mergeCells count="1">
    <mergeCell ref="F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09117244F7F14FBE3D1B792C60CDC9" ma:contentTypeVersion="76" ma:contentTypeDescription="" ma:contentTypeScope="" ma:versionID="e7db6cb7dc5cc47079c9e407914af7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2018-04-16T07:00:00+00:00</OpenedDate>
    <SignificantOrder xmlns="dc463f71-b30c-4ab2-9473-d307f9d35888">false</SignificantOrder>
    <Date1 xmlns="dc463f71-b30c-4ab2-9473-d307f9d35888">2018-05-07T07:00:00+00:00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180323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705175-7A2F-486A-89D7-55D0EC18E8DD}"/>
</file>

<file path=customXml/itemProps2.xml><?xml version="1.0" encoding="utf-8"?>
<ds:datastoreItem xmlns:ds="http://schemas.openxmlformats.org/officeDocument/2006/customXml" ds:itemID="{6127E0FC-556C-4BD4-9457-FFDAB0D1159F}"/>
</file>

<file path=customXml/itemProps3.xml><?xml version="1.0" encoding="utf-8"?>
<ds:datastoreItem xmlns:ds="http://schemas.openxmlformats.org/officeDocument/2006/customXml" ds:itemID="{916FA6CF-B526-4870-8F6A-43237C7B735D}"/>
</file>

<file path=customXml/itemProps4.xml><?xml version="1.0" encoding="utf-8"?>
<ds:datastoreItem xmlns:ds="http://schemas.openxmlformats.org/officeDocument/2006/customXml" ds:itemID="{5AB9EF2E-1047-4660-BB8E-D5B8DEA1B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michaelab</dc:creator>
  <cp:lastModifiedBy>Lindsay Waldram</cp:lastModifiedBy>
  <dcterms:created xsi:type="dcterms:W3CDTF">2011-09-16T16:45:29Z</dcterms:created>
  <dcterms:modified xsi:type="dcterms:W3CDTF">2018-05-07T16:57:56Z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0x0101006E56B4D1795A2E4DB2F0B01679ED314A004909117244F7F14FBE3D1B792C60CDC9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