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CapStruct">'Sheet1'!$C$45:$Q$86</definedName>
    <definedName name="Inv_Turnover">'Sheet1'!$C$90:$P$130</definedName>
    <definedName name="Misc">'Sheet1'!$C$2:$S$41</definedName>
  </definedNames>
  <calcPr fullCalcOnLoad="1"/>
</workbook>
</file>

<file path=xl/sharedStrings.xml><?xml version="1.0" encoding="utf-8"?>
<sst xmlns="http://schemas.openxmlformats.org/spreadsheetml/2006/main" count="126" uniqueCount="57">
  <si>
    <t>Op. Expenses</t>
  </si>
  <si>
    <t>Op. Revenue</t>
  </si>
  <si>
    <t>Net Op. Income/Margin</t>
  </si>
  <si>
    <t>Capital Structure:</t>
  </si>
  <si>
    <t>Taxable Income</t>
  </si>
  <si>
    <t>Net Income</t>
  </si>
  <si>
    <t>Calculations:</t>
  </si>
  <si>
    <t>Interest Exp.</t>
  </si>
  <si>
    <t>Return on Investment</t>
  </si>
  <si>
    <t>Return on Debt</t>
  </si>
  <si>
    <t xml:space="preserve">     Equity</t>
  </si>
  <si>
    <t>Turnover</t>
  </si>
  <si>
    <t>Op. Ratio - %</t>
  </si>
  <si>
    <t>Op. Margin - %</t>
  </si>
  <si>
    <t>Investment</t>
  </si>
  <si>
    <t>XYZ Company</t>
  </si>
  <si>
    <t>Return on Equity</t>
  </si>
  <si>
    <t>Op. Margin</t>
  </si>
  <si>
    <t xml:space="preserve">   x   Turnover</t>
  </si>
  <si>
    <t>Structure</t>
  </si>
  <si>
    <t>Change Capital</t>
  </si>
  <si>
    <t>Change</t>
  </si>
  <si>
    <t>Interest Rate</t>
  </si>
  <si>
    <t xml:space="preserve">     Debt</t>
  </si>
  <si>
    <t xml:space="preserve">        Interest Rate</t>
  </si>
  <si>
    <t>F I Tax Adjustment</t>
  </si>
  <si>
    <t>Fed. Income Tax</t>
  </si>
  <si>
    <t>Rate</t>
  </si>
  <si>
    <t>Fed. Income Tax Rate</t>
  </si>
  <si>
    <t>Fed. Income Taxes</t>
  </si>
  <si>
    <t>Investment/</t>
  </si>
  <si>
    <t>Operating</t>
  </si>
  <si>
    <t>Ratio</t>
  </si>
  <si>
    <t>Base</t>
  </si>
  <si>
    <t>Data</t>
  </si>
  <si>
    <t>Adj. Margin after Tax Adj.</t>
  </si>
  <si>
    <t>Change Capital Structure</t>
  </si>
  <si>
    <t>Raw Data</t>
  </si>
  <si>
    <t>Equity   70%</t>
  </si>
  <si>
    <t>Equity   40%</t>
  </si>
  <si>
    <t>Equity   30%</t>
  </si>
  <si>
    <t>Change Investment/Turnover</t>
  </si>
  <si>
    <t>Debt    30%</t>
  </si>
  <si>
    <t>Debt    50%</t>
  </si>
  <si>
    <t>Equity   50%</t>
  </si>
  <si>
    <t>Debt    60%</t>
  </si>
  <si>
    <t>Debt    70%</t>
  </si>
  <si>
    <t xml:space="preserve"> $30,000</t>
  </si>
  <si>
    <t xml:space="preserve"> $40,000</t>
  </si>
  <si>
    <t xml:space="preserve"> $60,000</t>
  </si>
  <si>
    <t xml:space="preserve"> $70,000</t>
  </si>
  <si>
    <t xml:space="preserve"> $20,000</t>
  </si>
  <si>
    <t xml:space="preserve"> $80,000</t>
  </si>
  <si>
    <t>Debt    20%</t>
  </si>
  <si>
    <t>Equity   80%</t>
  </si>
  <si>
    <t>Debt    80%</t>
  </si>
  <si>
    <t>Equity   20%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</si>
</sst>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0.0%"/>
    <numFmt numFmtId="170" formatCode="0.000%"/>
    <numFmt numFmtId="171" formatCode="0.0000%"/>
    <numFmt numFmtId="172" formatCode="0.00000%"/>
    <numFmt numFmtId="173" formatCode="0.000"/>
    <numFmt numFmtId="174" formatCode="0.000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0.00000"/>
    <numFmt numFmtId="179" formatCode="_(* #,##0.0_);_(* \(#,##0.0\);_(* &quot;-&quot;?_);_(@_)"/>
    <numFmt numFmtId="180" formatCode="0.000000%"/>
    <numFmt numFmtId="181" formatCode="0.0000000%"/>
    <numFmt numFmtId="182" formatCode="0.00000000%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9" fontId="0" fillId="0" borderId="0" xfId="19" applyAlignment="1">
      <alignment/>
    </xf>
    <xf numFmtId="165" fontId="0" fillId="0" borderId="0" xfId="17" applyNumberFormat="1" applyAlignment="1">
      <alignment/>
    </xf>
    <xf numFmtId="167" fontId="0" fillId="0" borderId="1" xfId="15" applyNumberFormat="1" applyBorder="1" applyAlignment="1">
      <alignment/>
    </xf>
    <xf numFmtId="167" fontId="0" fillId="0" borderId="0" xfId="15" applyNumberFormat="1" applyAlignment="1">
      <alignment/>
    </xf>
    <xf numFmtId="165" fontId="0" fillId="0" borderId="2" xfId="17" applyNumberFormat="1" applyBorder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indent="1"/>
    </xf>
    <xf numFmtId="169" fontId="0" fillId="0" borderId="0" xfId="19" applyNumberFormat="1" applyAlignment="1">
      <alignment/>
    </xf>
    <xf numFmtId="10" fontId="0" fillId="0" borderId="0" xfId="19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10" fontId="0" fillId="0" borderId="0" xfId="0" applyNumberFormat="1" applyAlignment="1">
      <alignment/>
    </xf>
    <xf numFmtId="170" fontId="0" fillId="0" borderId="0" xfId="0" applyNumberFormat="1" applyAlignment="1">
      <alignment/>
    </xf>
    <xf numFmtId="10" fontId="0" fillId="0" borderId="0" xfId="19" applyNumberFormat="1" applyFont="1" applyAlignment="1">
      <alignment/>
    </xf>
    <xf numFmtId="170" fontId="0" fillId="0" borderId="1" xfId="19" applyNumberFormat="1" applyBorder="1" applyAlignment="1">
      <alignment/>
    </xf>
    <xf numFmtId="2" fontId="0" fillId="0" borderId="1" xfId="0" applyNumberFormat="1" applyBorder="1" applyAlignment="1">
      <alignment/>
    </xf>
    <xf numFmtId="10" fontId="0" fillId="0" borderId="3" xfId="19" applyNumberFormat="1" applyBorder="1" applyAlignment="1">
      <alignment/>
    </xf>
    <xf numFmtId="0" fontId="2" fillId="0" borderId="0" xfId="0" applyFont="1" applyAlignment="1">
      <alignment/>
    </xf>
    <xf numFmtId="178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9" fontId="3" fillId="0" borderId="0" xfId="19" applyFont="1" applyAlignment="1">
      <alignment/>
    </xf>
    <xf numFmtId="167" fontId="0" fillId="0" borderId="0" xfId="15" applyNumberForma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0" xfId="19" applyNumberFormat="1" applyBorder="1" applyAlignment="1">
      <alignment/>
    </xf>
    <xf numFmtId="10" fontId="0" fillId="0" borderId="0" xfId="19" applyNumberFormat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17" applyNumberFormat="1" applyBorder="1" applyAlignment="1">
      <alignment/>
    </xf>
    <xf numFmtId="9" fontId="0" fillId="0" borderId="0" xfId="19" applyFont="1" applyAlignment="1">
      <alignment/>
    </xf>
    <xf numFmtId="10" fontId="0" fillId="0" borderId="0" xfId="19" applyNumberFormat="1" applyFont="1" applyAlignment="1">
      <alignment/>
    </xf>
    <xf numFmtId="10" fontId="3" fillId="0" borderId="0" xfId="19" applyNumberFormat="1" applyFont="1" applyAlignment="1">
      <alignment/>
    </xf>
    <xf numFmtId="9" fontId="0" fillId="0" borderId="0" xfId="19" applyBorder="1" applyAlignment="1">
      <alignment/>
    </xf>
    <xf numFmtId="165" fontId="0" fillId="0" borderId="0" xfId="0" applyNumberFormat="1" applyBorder="1" applyAlignment="1">
      <alignment/>
    </xf>
    <xf numFmtId="167" fontId="3" fillId="0" borderId="1" xfId="15" applyNumberFormat="1" applyFont="1" applyBorder="1" applyAlignment="1">
      <alignment/>
    </xf>
    <xf numFmtId="165" fontId="3" fillId="0" borderId="0" xfId="0" applyNumberFormat="1" applyFont="1" applyAlignment="1">
      <alignment/>
    </xf>
    <xf numFmtId="2" fontId="3" fillId="0" borderId="1" xfId="0" applyNumberFormat="1" applyFont="1" applyBorder="1" applyAlignment="1">
      <alignment/>
    </xf>
    <xf numFmtId="167" fontId="3" fillId="0" borderId="0" xfId="15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9" fontId="0" fillId="0" borderId="0" xfId="19" applyFont="1" applyBorder="1" applyAlignment="1">
      <alignment/>
    </xf>
    <xf numFmtId="10" fontId="0" fillId="0" borderId="0" xfId="19" applyNumberFormat="1" applyFont="1" applyBorder="1" applyAlignment="1">
      <alignment/>
    </xf>
    <xf numFmtId="10" fontId="3" fillId="0" borderId="0" xfId="19" applyNumberFormat="1" applyFont="1" applyBorder="1" applyAlignment="1">
      <alignment/>
    </xf>
    <xf numFmtId="10" fontId="0" fillId="0" borderId="0" xfId="19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65" fontId="3" fillId="0" borderId="0" xfId="17" applyNumberFormat="1" applyFont="1" applyAlignment="1">
      <alignment/>
    </xf>
    <xf numFmtId="0" fontId="3" fillId="0" borderId="0" xfId="0" applyFont="1" applyBorder="1" applyAlignment="1">
      <alignment/>
    </xf>
    <xf numFmtId="165" fontId="3" fillId="0" borderId="0" xfId="17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165" fontId="0" fillId="0" borderId="1" xfId="0" applyNumberFormat="1" applyBorder="1" applyAlignment="1" quotePrefix="1">
      <alignment horizontal="center"/>
    </xf>
    <xf numFmtId="165" fontId="0" fillId="0" borderId="0" xfId="0" applyNumberFormat="1" applyBorder="1" applyAlignment="1" quotePrefix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T133"/>
  <sheetViews>
    <sheetView tabSelected="1" zoomScale="75" zoomScaleNormal="75" workbookViewId="0" topLeftCell="C90">
      <selection activeCell="C90" sqref="C90:R130"/>
    </sheetView>
  </sheetViews>
  <sheetFormatPr defaultColWidth="9.140625" defaultRowHeight="12.75"/>
  <cols>
    <col min="4" max="4" width="4.421875" style="0" customWidth="1"/>
    <col min="5" max="5" width="22.140625" style="0" bestFit="1" customWidth="1"/>
    <col min="6" max="6" width="12.28125" style="0" bestFit="1" customWidth="1"/>
    <col min="7" max="7" width="4.7109375" style="0" customWidth="1"/>
    <col min="8" max="8" width="13.8515625" style="0" customWidth="1"/>
    <col min="9" max="9" width="4.7109375" style="0" customWidth="1"/>
    <col min="10" max="10" width="13.8515625" style="0" customWidth="1"/>
    <col min="11" max="11" width="4.7109375" style="0" customWidth="1"/>
    <col min="12" max="12" width="14.140625" style="0" customWidth="1"/>
    <col min="13" max="13" width="4.7109375" style="0" customWidth="1"/>
    <col min="14" max="14" width="14.140625" style="0" customWidth="1"/>
    <col min="15" max="15" width="4.7109375" style="0" customWidth="1"/>
    <col min="16" max="16" width="14.140625" style="0" customWidth="1"/>
    <col min="17" max="17" width="4.7109375" style="0" customWidth="1"/>
    <col min="18" max="18" width="14.140625" style="0" customWidth="1"/>
    <col min="19" max="19" width="6.28125" style="0" customWidth="1"/>
    <col min="20" max="20" width="14.140625" style="0" customWidth="1"/>
  </cols>
  <sheetData>
    <row r="2" spans="3:20" ht="12.75">
      <c r="C2" t="s">
        <v>15</v>
      </c>
      <c r="N2" s="21" t="s">
        <v>21</v>
      </c>
      <c r="P2" s="21" t="s">
        <v>21</v>
      </c>
      <c r="R2" s="21" t="s">
        <v>21</v>
      </c>
      <c r="T2" s="21"/>
    </row>
    <row r="3" spans="6:20" ht="12.75">
      <c r="F3" s="22" t="s">
        <v>33</v>
      </c>
      <c r="J3" s="21" t="s">
        <v>20</v>
      </c>
      <c r="L3" s="21" t="s">
        <v>21</v>
      </c>
      <c r="N3" s="21" t="s">
        <v>26</v>
      </c>
      <c r="P3" s="21" t="s">
        <v>30</v>
      </c>
      <c r="R3" s="21" t="s">
        <v>31</v>
      </c>
      <c r="T3" s="22"/>
    </row>
    <row r="4" spans="6:20" ht="12.75">
      <c r="F4" s="23" t="s">
        <v>34</v>
      </c>
      <c r="J4" s="23" t="s">
        <v>19</v>
      </c>
      <c r="L4" s="23" t="s">
        <v>22</v>
      </c>
      <c r="N4" s="23" t="s">
        <v>27</v>
      </c>
      <c r="P4" s="23" t="s">
        <v>11</v>
      </c>
      <c r="R4" s="23" t="s">
        <v>32</v>
      </c>
      <c r="T4" s="22"/>
    </row>
    <row r="5" ht="12.75">
      <c r="T5" s="11"/>
    </row>
    <row r="6" spans="3:20" ht="12.75">
      <c r="C6" s="11"/>
      <c r="K6" s="11"/>
      <c r="T6" s="11"/>
    </row>
    <row r="7" spans="3:20" ht="12.75">
      <c r="C7" s="46" t="s">
        <v>37</v>
      </c>
      <c r="E7" t="s">
        <v>1</v>
      </c>
      <c r="F7" s="2">
        <v>100000</v>
      </c>
      <c r="G7" s="11"/>
      <c r="H7" s="11"/>
      <c r="I7" s="11"/>
      <c r="J7" s="6">
        <f>F7</f>
        <v>100000</v>
      </c>
      <c r="K7" s="35"/>
      <c r="L7" s="6">
        <f>J7</f>
        <v>100000</v>
      </c>
      <c r="M7" s="35"/>
      <c r="N7" s="6">
        <f>L7</f>
        <v>100000</v>
      </c>
      <c r="O7" s="35"/>
      <c r="P7" s="6">
        <v>100000</v>
      </c>
      <c r="Q7" s="35"/>
      <c r="R7" s="6">
        <f>F7</f>
        <v>100000</v>
      </c>
      <c r="S7" s="35"/>
      <c r="T7" s="35"/>
    </row>
    <row r="8" spans="5:20" ht="12.75">
      <c r="E8" t="s">
        <v>0</v>
      </c>
      <c r="F8" s="3">
        <v>93000</v>
      </c>
      <c r="G8" s="11"/>
      <c r="H8" s="11"/>
      <c r="I8" s="11"/>
      <c r="J8" s="3">
        <f>F8</f>
        <v>93000</v>
      </c>
      <c r="K8" s="25"/>
      <c r="L8" s="3">
        <f>J8</f>
        <v>93000</v>
      </c>
      <c r="M8" s="25"/>
      <c r="N8" s="3">
        <f>L8</f>
        <v>93000</v>
      </c>
      <c r="O8" s="25"/>
      <c r="P8" s="3">
        <f>N8+0.2*(P16-N16)</f>
        <v>98000</v>
      </c>
      <c r="Q8" s="25"/>
      <c r="R8" s="36">
        <v>95000</v>
      </c>
      <c r="S8" s="25"/>
      <c r="T8" s="39"/>
    </row>
    <row r="9" spans="5:20" ht="12.75">
      <c r="E9" t="s">
        <v>2</v>
      </c>
      <c r="F9" s="4">
        <f>F7-F8</f>
        <v>7000</v>
      </c>
      <c r="G9" s="4"/>
      <c r="H9" s="4"/>
      <c r="I9" s="4"/>
      <c r="J9" s="4">
        <f>J7-J8</f>
        <v>7000</v>
      </c>
      <c r="K9" s="4"/>
      <c r="L9" s="4">
        <f>L7-L8</f>
        <v>7000</v>
      </c>
      <c r="M9" s="4"/>
      <c r="N9" s="4">
        <f>N7-N8</f>
        <v>7000</v>
      </c>
      <c r="O9" s="4"/>
      <c r="P9" s="4">
        <f>P7-P8</f>
        <v>2000</v>
      </c>
      <c r="Q9" s="4"/>
      <c r="R9" s="4">
        <f>R7-R8</f>
        <v>5000</v>
      </c>
      <c r="S9" s="25"/>
      <c r="T9" s="25"/>
    </row>
    <row r="10" spans="5:20" ht="12.75">
      <c r="E10" t="s">
        <v>7</v>
      </c>
      <c r="F10" s="3">
        <f>F16*(F19*F20)</f>
        <v>1000.0000000000002</v>
      </c>
      <c r="G10" s="25"/>
      <c r="H10" s="25"/>
      <c r="I10" s="25"/>
      <c r="J10" s="3">
        <f aca="true" t="shared" si="0" ref="J10:R10">J16*(J19*J20)</f>
        <v>1500</v>
      </c>
      <c r="K10" s="25"/>
      <c r="L10" s="3">
        <f t="shared" si="0"/>
        <v>1600</v>
      </c>
      <c r="M10" s="25"/>
      <c r="N10" s="3">
        <f t="shared" si="0"/>
        <v>1000.0000000000002</v>
      </c>
      <c r="O10" s="3"/>
      <c r="P10" s="3">
        <f t="shared" si="0"/>
        <v>1500.0000000000002</v>
      </c>
      <c r="Q10" s="3"/>
      <c r="R10" s="3">
        <f t="shared" si="0"/>
        <v>1000.0000000000002</v>
      </c>
      <c r="S10" s="25"/>
      <c r="T10" s="25"/>
    </row>
    <row r="11" spans="5:20" ht="12.75">
      <c r="E11" t="s">
        <v>4</v>
      </c>
      <c r="F11" s="4">
        <f>F9-F10</f>
        <v>6000</v>
      </c>
      <c r="G11" s="25"/>
      <c r="H11" s="25"/>
      <c r="I11" s="25"/>
      <c r="J11" s="4">
        <f>J9-J10</f>
        <v>5500</v>
      </c>
      <c r="K11" s="25"/>
      <c r="L11" s="4">
        <f>L9-L10</f>
        <v>5400</v>
      </c>
      <c r="M11" s="4"/>
      <c r="N11" s="4">
        <f>N9-N10</f>
        <v>6000</v>
      </c>
      <c r="O11" s="4"/>
      <c r="P11" s="4">
        <f>P9-P10</f>
        <v>499.9999999999998</v>
      </c>
      <c r="Q11" s="4"/>
      <c r="R11" s="4">
        <f>R9-R10</f>
        <v>4000</v>
      </c>
      <c r="S11" s="25"/>
      <c r="T11" s="25"/>
    </row>
    <row r="12" spans="5:20" ht="12.75">
      <c r="E12" t="s">
        <v>29</v>
      </c>
      <c r="F12" s="3">
        <f>F11*F23</f>
        <v>2040.0000000000002</v>
      </c>
      <c r="G12" s="25"/>
      <c r="H12" s="25"/>
      <c r="I12" s="25"/>
      <c r="J12" s="3">
        <f>J11*J23</f>
        <v>1870.0000000000002</v>
      </c>
      <c r="K12" s="25"/>
      <c r="L12" s="3">
        <f>L11*L23</f>
        <v>1836.0000000000002</v>
      </c>
      <c r="M12" s="25"/>
      <c r="N12" s="3">
        <f>N11*N23</f>
        <v>2700</v>
      </c>
      <c r="O12" s="3"/>
      <c r="P12" s="3">
        <f>P11*P23</f>
        <v>169.99999999999994</v>
      </c>
      <c r="Q12" s="3"/>
      <c r="R12" s="3">
        <f>R11*R23</f>
        <v>1360</v>
      </c>
      <c r="S12" s="25"/>
      <c r="T12" s="25"/>
    </row>
    <row r="13" spans="5:20" ht="13.5" thickBot="1">
      <c r="E13" t="s">
        <v>5</v>
      </c>
      <c r="F13" s="5">
        <f>F11-F12</f>
        <v>3960</v>
      </c>
      <c r="G13" s="30"/>
      <c r="H13" s="30"/>
      <c r="I13" s="30"/>
      <c r="J13" s="5">
        <f>J11-J12</f>
        <v>3630</v>
      </c>
      <c r="K13" s="30"/>
      <c r="L13" s="5">
        <f>L11-L12</f>
        <v>3564</v>
      </c>
      <c r="M13" s="30"/>
      <c r="N13" s="5">
        <f>N11-N12</f>
        <v>3300</v>
      </c>
      <c r="O13" s="5"/>
      <c r="P13" s="5">
        <f>P11-P12</f>
        <v>329.99999999999983</v>
      </c>
      <c r="Q13" s="5"/>
      <c r="R13" s="5">
        <f>R11-R12</f>
        <v>2640</v>
      </c>
      <c r="S13" s="30"/>
      <c r="T13" s="30"/>
    </row>
    <row r="14" spans="6:20" ht="13.5" thickTop="1">
      <c r="F14" s="4"/>
      <c r="G14" s="11"/>
      <c r="H14" s="11"/>
      <c r="I14" s="11"/>
      <c r="K14" s="11"/>
      <c r="M14" s="11"/>
      <c r="O14" s="11"/>
      <c r="Q14" s="11"/>
      <c r="S14" s="11"/>
      <c r="T14" s="11"/>
    </row>
    <row r="15" spans="7:20" ht="12.75">
      <c r="G15" s="11"/>
      <c r="H15" s="11"/>
      <c r="I15" s="11"/>
      <c r="K15" s="11"/>
      <c r="M15" s="11"/>
      <c r="O15" s="11"/>
      <c r="Q15" s="11"/>
      <c r="S15" s="11"/>
      <c r="T15" s="11"/>
    </row>
    <row r="16" spans="5:20" ht="12.75">
      <c r="E16" t="s">
        <v>14</v>
      </c>
      <c r="F16" s="2">
        <v>50000</v>
      </c>
      <c r="G16" s="11"/>
      <c r="H16" s="11"/>
      <c r="I16" s="11"/>
      <c r="J16" s="6">
        <f>F16</f>
        <v>50000</v>
      </c>
      <c r="K16" s="35"/>
      <c r="L16" s="6">
        <f>J16</f>
        <v>50000</v>
      </c>
      <c r="M16" s="35"/>
      <c r="N16" s="6">
        <v>50000</v>
      </c>
      <c r="O16" s="35"/>
      <c r="P16" s="6">
        <v>75000</v>
      </c>
      <c r="Q16" s="35"/>
      <c r="R16" s="37">
        <f>F16</f>
        <v>50000</v>
      </c>
      <c r="S16" s="35"/>
      <c r="T16" s="40"/>
    </row>
    <row r="17" spans="11:20" ht="12.75">
      <c r="K17" s="11"/>
      <c r="M17" s="11"/>
      <c r="O17" s="11"/>
      <c r="Q17" s="11"/>
      <c r="S17" s="11"/>
      <c r="T17" s="11"/>
    </row>
    <row r="18" spans="5:20" ht="12.75">
      <c r="E18" t="s">
        <v>3</v>
      </c>
      <c r="J18" s="11"/>
      <c r="K18" s="11"/>
      <c r="L18" s="11"/>
      <c r="N18" s="11"/>
      <c r="P18" s="11"/>
      <c r="R18" s="11"/>
      <c r="T18" s="11"/>
    </row>
    <row r="19" spans="5:20" ht="12.75">
      <c r="E19" s="12" t="s">
        <v>23</v>
      </c>
      <c r="F19" s="1">
        <v>0.4</v>
      </c>
      <c r="J19" s="24">
        <v>0.6</v>
      </c>
      <c r="L19" s="31">
        <f>F19</f>
        <v>0.4</v>
      </c>
      <c r="N19" s="31">
        <f>F19</f>
        <v>0.4</v>
      </c>
      <c r="P19" s="31">
        <f>F19</f>
        <v>0.4</v>
      </c>
      <c r="R19" s="31">
        <f>F19</f>
        <v>0.4</v>
      </c>
      <c r="T19" s="41"/>
    </row>
    <row r="20" spans="5:20" ht="12.75">
      <c r="E20" s="12" t="s">
        <v>24</v>
      </c>
      <c r="F20" s="10">
        <v>0.05</v>
      </c>
      <c r="G20" s="10"/>
      <c r="H20" s="10"/>
      <c r="I20" s="10"/>
      <c r="J20" s="10">
        <v>0.05</v>
      </c>
      <c r="L20" s="33">
        <v>0.08</v>
      </c>
      <c r="N20" s="33">
        <f>F20</f>
        <v>0.05</v>
      </c>
      <c r="P20" s="33">
        <f>F20</f>
        <v>0.05</v>
      </c>
      <c r="R20" s="32">
        <f>F20</f>
        <v>0.05</v>
      </c>
      <c r="T20" s="42"/>
    </row>
    <row r="21" spans="5:20" ht="12.75">
      <c r="E21" t="s">
        <v>10</v>
      </c>
      <c r="F21" s="1">
        <v>0.6</v>
      </c>
      <c r="J21" s="24">
        <v>0.4</v>
      </c>
      <c r="K21" s="13"/>
      <c r="L21" s="31">
        <f>F21</f>
        <v>0.6</v>
      </c>
      <c r="M21" s="13"/>
      <c r="N21" s="31">
        <f>F21</f>
        <v>0.6</v>
      </c>
      <c r="O21" s="13"/>
      <c r="P21" s="31">
        <f>F21</f>
        <v>0.6</v>
      </c>
      <c r="Q21" s="13"/>
      <c r="R21" s="31">
        <f>F21</f>
        <v>0.6</v>
      </c>
      <c r="S21" s="13"/>
      <c r="T21" s="41"/>
    </row>
    <row r="22" spans="10:20" ht="12.75">
      <c r="J22" s="20"/>
      <c r="T22" s="11"/>
    </row>
    <row r="23" spans="5:20" ht="12.75">
      <c r="E23" t="s">
        <v>28</v>
      </c>
      <c r="F23" s="1">
        <v>0.34</v>
      </c>
      <c r="J23" s="34">
        <v>0.34</v>
      </c>
      <c r="L23" s="1">
        <v>0.34</v>
      </c>
      <c r="N23" s="1">
        <v>0.45</v>
      </c>
      <c r="P23" s="1">
        <f>F23</f>
        <v>0.34</v>
      </c>
      <c r="R23" s="31">
        <f>F23</f>
        <v>0.34</v>
      </c>
      <c r="T23" s="41"/>
    </row>
    <row r="24" spans="10:20" ht="12.75">
      <c r="J24" s="11"/>
      <c r="T24" s="11"/>
    </row>
    <row r="25" spans="3:20" ht="12.75">
      <c r="C25" s="19" t="s">
        <v>6</v>
      </c>
      <c r="E25" t="s">
        <v>12</v>
      </c>
      <c r="F25" s="10">
        <f>F8/F7</f>
        <v>0.93</v>
      </c>
      <c r="G25" s="10"/>
      <c r="H25" s="10"/>
      <c r="I25" s="10"/>
      <c r="J25" s="10">
        <f aca="true" t="shared" si="1" ref="J25:R25">J8/J7</f>
        <v>0.93</v>
      </c>
      <c r="K25" s="10"/>
      <c r="L25" s="10">
        <f t="shared" si="1"/>
        <v>0.93</v>
      </c>
      <c r="M25" s="10"/>
      <c r="N25" s="10">
        <f t="shared" si="1"/>
        <v>0.93</v>
      </c>
      <c r="O25" s="10"/>
      <c r="P25" s="10">
        <f t="shared" si="1"/>
        <v>0.98</v>
      </c>
      <c r="Q25" s="10"/>
      <c r="R25" s="33">
        <f t="shared" si="1"/>
        <v>0.95</v>
      </c>
      <c r="S25" s="10"/>
      <c r="T25" s="43"/>
    </row>
    <row r="26" spans="5:20" ht="12.75">
      <c r="E26" t="s">
        <v>13</v>
      </c>
      <c r="F26" s="15">
        <f>1-F25</f>
        <v>0.06999999999999995</v>
      </c>
      <c r="G26" s="15"/>
      <c r="H26" s="15"/>
      <c r="I26" s="15"/>
      <c r="J26" s="15">
        <f>1-J25</f>
        <v>0.06999999999999995</v>
      </c>
      <c r="K26" s="15"/>
      <c r="L26" s="15">
        <f>1-L25</f>
        <v>0.06999999999999995</v>
      </c>
      <c r="M26" s="15"/>
      <c r="N26" s="15">
        <f>1-N25</f>
        <v>0.06999999999999995</v>
      </c>
      <c r="O26" s="15"/>
      <c r="P26" s="15">
        <f>1-P25</f>
        <v>0.020000000000000018</v>
      </c>
      <c r="Q26" s="15"/>
      <c r="R26" s="15">
        <f>1-R25</f>
        <v>0.050000000000000044</v>
      </c>
      <c r="S26" s="15"/>
      <c r="T26" s="44"/>
    </row>
    <row r="27" ht="12.75">
      <c r="T27" s="11"/>
    </row>
    <row r="28" spans="5:20" ht="12.75">
      <c r="E28" t="s">
        <v>11</v>
      </c>
      <c r="F28" s="7">
        <f>F7/F16</f>
        <v>2</v>
      </c>
      <c r="G28" s="7"/>
      <c r="H28" s="7"/>
      <c r="I28" s="7"/>
      <c r="J28" s="7">
        <f aca="true" t="shared" si="2" ref="J28:R28">J7/J16</f>
        <v>2</v>
      </c>
      <c r="K28" s="7"/>
      <c r="L28" s="7">
        <f t="shared" si="2"/>
        <v>2</v>
      </c>
      <c r="M28" s="7"/>
      <c r="N28" s="7">
        <f t="shared" si="2"/>
        <v>2</v>
      </c>
      <c r="O28" s="7"/>
      <c r="P28" s="7">
        <f t="shared" si="2"/>
        <v>1.3333333333333333</v>
      </c>
      <c r="Q28" s="7"/>
      <c r="R28" s="7">
        <f t="shared" si="2"/>
        <v>2</v>
      </c>
      <c r="S28" s="7"/>
      <c r="T28" s="29"/>
    </row>
    <row r="29" ht="12.75">
      <c r="T29" s="11"/>
    </row>
    <row r="30" spans="5:20" ht="12.75">
      <c r="E30" t="s">
        <v>8</v>
      </c>
      <c r="F30" s="10">
        <f>(F13+F10)/F16</f>
        <v>0.0992</v>
      </c>
      <c r="G30" s="10"/>
      <c r="H30" s="10"/>
      <c r="I30" s="10"/>
      <c r="J30" s="10">
        <f aca="true" t="shared" si="3" ref="J30:R30">(J13+J10)/J16</f>
        <v>0.1026</v>
      </c>
      <c r="K30" s="10"/>
      <c r="L30" s="10">
        <f t="shared" si="3"/>
        <v>0.10328</v>
      </c>
      <c r="M30" s="10"/>
      <c r="N30" s="10">
        <f t="shared" si="3"/>
        <v>0.086</v>
      </c>
      <c r="O30" s="10"/>
      <c r="P30" s="10">
        <f t="shared" si="3"/>
        <v>0.0244</v>
      </c>
      <c r="Q30" s="10"/>
      <c r="R30" s="10">
        <f t="shared" si="3"/>
        <v>0.0728</v>
      </c>
      <c r="S30" s="10"/>
      <c r="T30" s="28"/>
    </row>
    <row r="31" spans="5:20" ht="12.75">
      <c r="E31" s="8" t="s">
        <v>9</v>
      </c>
      <c r="F31" s="10">
        <f>F10/(F16*F19)</f>
        <v>0.05000000000000001</v>
      </c>
      <c r="G31" s="9"/>
      <c r="H31" s="9"/>
      <c r="I31" s="9"/>
      <c r="J31" s="10">
        <f aca="true" t="shared" si="4" ref="J31:R31">J10/(J16*J19)</f>
        <v>0.05</v>
      </c>
      <c r="K31" s="10"/>
      <c r="L31" s="10">
        <f t="shared" si="4"/>
        <v>0.08</v>
      </c>
      <c r="M31" s="10"/>
      <c r="N31" s="10">
        <f t="shared" si="4"/>
        <v>0.05000000000000001</v>
      </c>
      <c r="O31" s="10"/>
      <c r="P31" s="10">
        <f t="shared" si="4"/>
        <v>0.05000000000000001</v>
      </c>
      <c r="Q31" s="10"/>
      <c r="R31" s="10">
        <f t="shared" si="4"/>
        <v>0.05000000000000001</v>
      </c>
      <c r="S31" s="10"/>
      <c r="T31" s="28"/>
    </row>
    <row r="32" spans="5:20" ht="12.75">
      <c r="E32" s="8" t="s">
        <v>16</v>
      </c>
      <c r="F32" s="10">
        <f>F13/(F16*F21)</f>
        <v>0.132</v>
      </c>
      <c r="G32" s="9"/>
      <c r="H32" s="9"/>
      <c r="I32" s="9"/>
      <c r="J32" s="10">
        <f aca="true" t="shared" si="5" ref="J32:R32">J13/(J16*J21)</f>
        <v>0.1815</v>
      </c>
      <c r="K32" s="10"/>
      <c r="L32" s="10">
        <f t="shared" si="5"/>
        <v>0.1188</v>
      </c>
      <c r="M32" s="10"/>
      <c r="N32" s="10">
        <f t="shared" si="5"/>
        <v>0.11</v>
      </c>
      <c r="O32" s="10"/>
      <c r="P32" s="10">
        <f t="shared" si="5"/>
        <v>0.00733333333333333</v>
      </c>
      <c r="Q32" s="10"/>
      <c r="R32" s="10">
        <f t="shared" si="5"/>
        <v>0.088</v>
      </c>
      <c r="S32" s="10"/>
      <c r="T32" s="28"/>
    </row>
    <row r="33" spans="11:20" ht="12.75">
      <c r="K33" s="11"/>
      <c r="M33" s="11"/>
      <c r="Q33" s="11"/>
      <c r="T33" s="11"/>
    </row>
    <row r="34" spans="5:20" ht="12.75">
      <c r="E34" t="s">
        <v>17</v>
      </c>
      <c r="F34" s="14">
        <f>F26</f>
        <v>0.06999999999999995</v>
      </c>
      <c r="G34" s="26"/>
      <c r="H34" s="26"/>
      <c r="I34" s="26"/>
      <c r="J34" s="14">
        <f aca="true" t="shared" si="6" ref="J34:R34">J26</f>
        <v>0.06999999999999995</v>
      </c>
      <c r="K34" s="26"/>
      <c r="L34" s="14">
        <f t="shared" si="6"/>
        <v>0.06999999999999995</v>
      </c>
      <c r="M34" s="26"/>
      <c r="N34" s="14">
        <f t="shared" si="6"/>
        <v>0.06999999999999995</v>
      </c>
      <c r="O34" s="26"/>
      <c r="P34" s="14">
        <f t="shared" si="6"/>
        <v>0.020000000000000018</v>
      </c>
      <c r="Q34" s="26"/>
      <c r="R34" s="14">
        <f t="shared" si="6"/>
        <v>0.050000000000000044</v>
      </c>
      <c r="S34" s="26"/>
      <c r="T34" s="26"/>
    </row>
    <row r="35" spans="5:20" ht="12.75">
      <c r="E35" t="s">
        <v>25</v>
      </c>
      <c r="F35" s="16">
        <f>-F12/F7</f>
        <v>-0.0204</v>
      </c>
      <c r="G35" s="27"/>
      <c r="H35" s="27"/>
      <c r="I35" s="27"/>
      <c r="J35" s="16">
        <f>-J12/J7</f>
        <v>-0.0187</v>
      </c>
      <c r="K35" s="27"/>
      <c r="L35" s="16">
        <f>-L12/L7</f>
        <v>-0.01836</v>
      </c>
      <c r="M35" s="27"/>
      <c r="N35" s="16">
        <f>-N12/N7</f>
        <v>-0.027</v>
      </c>
      <c r="O35" s="27"/>
      <c r="P35" s="16">
        <f>-P12/P7</f>
        <v>-0.0016999999999999995</v>
      </c>
      <c r="Q35" s="27"/>
      <c r="R35" s="16">
        <f>-R12/R7</f>
        <v>-0.0136</v>
      </c>
      <c r="S35" s="27"/>
      <c r="T35" s="27"/>
    </row>
    <row r="36" spans="5:20" ht="12.75">
      <c r="E36" s="12" t="s">
        <v>35</v>
      </c>
      <c r="F36" s="10">
        <f>(1-(F8+F12)/F7)</f>
        <v>0.04959999999999998</v>
      </c>
      <c r="G36" s="28"/>
      <c r="H36" s="28"/>
      <c r="I36" s="28"/>
      <c r="J36" s="10">
        <f>(1-(J8+J12)/J7)</f>
        <v>0.05130000000000001</v>
      </c>
      <c r="K36" s="28"/>
      <c r="L36" s="10">
        <f>(1-(L8+L12)/L7)</f>
        <v>0.05164000000000002</v>
      </c>
      <c r="M36" s="28"/>
      <c r="N36" s="10">
        <f>(1-(N8+N12)/N7)</f>
        <v>0.04300000000000004</v>
      </c>
      <c r="O36" s="28"/>
      <c r="P36" s="10">
        <f>(1-(P8+P12)/P7)</f>
        <v>0.018299999999999983</v>
      </c>
      <c r="Q36" s="28"/>
      <c r="R36" s="10">
        <f>(1-(R8+R12)/R7)</f>
        <v>0.03639999999999999</v>
      </c>
      <c r="S36" s="28"/>
      <c r="T36" s="28"/>
    </row>
    <row r="37" spans="7:20" ht="12.75">
      <c r="G37" s="11"/>
      <c r="H37" s="11"/>
      <c r="I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5:20" ht="12.75">
      <c r="E38" t="s">
        <v>18</v>
      </c>
      <c r="F38" s="17">
        <f>F28</f>
        <v>2</v>
      </c>
      <c r="G38" s="29"/>
      <c r="H38" s="29"/>
      <c r="I38" s="29"/>
      <c r="J38" s="17">
        <f aca="true" t="shared" si="7" ref="J38:R38">J28</f>
        <v>2</v>
      </c>
      <c r="K38" s="29"/>
      <c r="L38" s="17">
        <f t="shared" si="7"/>
        <v>2</v>
      </c>
      <c r="M38" s="29"/>
      <c r="N38" s="17">
        <f t="shared" si="7"/>
        <v>2</v>
      </c>
      <c r="O38" s="29"/>
      <c r="P38" s="17">
        <f t="shared" si="7"/>
        <v>1.3333333333333333</v>
      </c>
      <c r="Q38" s="29"/>
      <c r="R38" s="17">
        <f t="shared" si="7"/>
        <v>2</v>
      </c>
      <c r="S38" s="29"/>
      <c r="T38" s="29"/>
    </row>
    <row r="39" spans="7:20" ht="12.75">
      <c r="G39" s="11"/>
      <c r="H39" s="11"/>
      <c r="I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5:20" ht="13.5" thickBot="1">
      <c r="E40" t="s">
        <v>8</v>
      </c>
      <c r="F40" s="18">
        <f>F38*F36</f>
        <v>0.09919999999999995</v>
      </c>
      <c r="G40" s="28"/>
      <c r="H40" s="28"/>
      <c r="I40" s="28"/>
      <c r="J40" s="18">
        <f aca="true" t="shared" si="8" ref="J40:R40">J38*J36</f>
        <v>0.10260000000000002</v>
      </c>
      <c r="K40" s="28"/>
      <c r="L40" s="18">
        <f t="shared" si="8"/>
        <v>0.10328000000000004</v>
      </c>
      <c r="M40" s="28"/>
      <c r="N40" s="18">
        <f t="shared" si="8"/>
        <v>0.08600000000000008</v>
      </c>
      <c r="O40" s="28"/>
      <c r="P40" s="18">
        <f t="shared" si="8"/>
        <v>0.024399999999999977</v>
      </c>
      <c r="Q40" s="28"/>
      <c r="R40" s="18">
        <f t="shared" si="8"/>
        <v>0.07279999999999998</v>
      </c>
      <c r="S40" s="28"/>
      <c r="T40" s="28"/>
    </row>
    <row r="41" spans="7:20" ht="13.5" thickTop="1">
      <c r="G41" s="11"/>
      <c r="H41" s="11"/>
      <c r="I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7:20" ht="12.75">
      <c r="G42" s="11"/>
      <c r="H42" s="11"/>
      <c r="I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3:20" ht="12.75">
      <c r="M43" s="11"/>
      <c r="O43" s="11"/>
      <c r="Q43" s="11"/>
      <c r="S43" s="11"/>
      <c r="T43" s="11"/>
    </row>
    <row r="44" spans="15:20" ht="12.75">
      <c r="O44" s="11"/>
      <c r="S44" s="11"/>
      <c r="T44" s="11"/>
    </row>
    <row r="45" spans="3:20" ht="12.75">
      <c r="C45" t="s">
        <v>15</v>
      </c>
      <c r="F45" s="54" t="s">
        <v>36</v>
      </c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T45" s="11"/>
    </row>
    <row r="46" spans="9:17" ht="12.75">
      <c r="I46" s="11"/>
      <c r="O46" s="11"/>
      <c r="Q46" s="11"/>
    </row>
    <row r="47" spans="6:18" ht="12.75">
      <c r="F47" s="22" t="s">
        <v>33</v>
      </c>
      <c r="H47" s="22" t="s">
        <v>53</v>
      </c>
      <c r="I47" s="22"/>
      <c r="J47" s="22" t="s">
        <v>42</v>
      </c>
      <c r="K47" s="22"/>
      <c r="L47" s="22" t="s">
        <v>43</v>
      </c>
      <c r="M47" s="22"/>
      <c r="N47" s="22" t="s">
        <v>45</v>
      </c>
      <c r="O47" s="22"/>
      <c r="P47" s="22" t="s">
        <v>46</v>
      </c>
      <c r="Q47" s="22"/>
      <c r="R47" s="22" t="s">
        <v>55</v>
      </c>
    </row>
    <row r="48" spans="6:18" ht="12.75">
      <c r="F48" s="23" t="s">
        <v>34</v>
      </c>
      <c r="H48" s="23" t="s">
        <v>54</v>
      </c>
      <c r="I48" s="22"/>
      <c r="J48" s="23" t="s">
        <v>38</v>
      </c>
      <c r="K48" s="22"/>
      <c r="L48" s="23" t="s">
        <v>44</v>
      </c>
      <c r="M48" s="22"/>
      <c r="N48" s="23" t="s">
        <v>39</v>
      </c>
      <c r="O48" s="22"/>
      <c r="P48" s="23" t="s">
        <v>40</v>
      </c>
      <c r="Q48" s="22"/>
      <c r="R48" s="23" t="s">
        <v>56</v>
      </c>
    </row>
    <row r="49" spans="9:17" ht="12.75">
      <c r="I49" s="11"/>
      <c r="K49" s="11"/>
      <c r="M49" s="11"/>
      <c r="O49" s="11"/>
      <c r="Q49" s="11"/>
    </row>
    <row r="50" spans="7:17" ht="12.75">
      <c r="G50" s="11"/>
      <c r="K50" s="11"/>
      <c r="O50" s="11"/>
      <c r="Q50" s="11"/>
    </row>
    <row r="51" spans="3:18" ht="12.75">
      <c r="C51" s="46" t="s">
        <v>37</v>
      </c>
      <c r="E51" t="s">
        <v>1</v>
      </c>
      <c r="F51" s="2">
        <v>100000</v>
      </c>
      <c r="G51" s="30"/>
      <c r="H51" s="2">
        <v>100000</v>
      </c>
      <c r="I51" s="30"/>
      <c r="J51" s="2">
        <v>100000</v>
      </c>
      <c r="K51" s="30"/>
      <c r="L51" s="2">
        <v>100000</v>
      </c>
      <c r="M51" s="30"/>
      <c r="N51" s="2">
        <v>100000</v>
      </c>
      <c r="O51" s="30"/>
      <c r="P51" s="2">
        <v>100000</v>
      </c>
      <c r="Q51" s="30"/>
      <c r="R51" s="2">
        <v>100000</v>
      </c>
    </row>
    <row r="52" spans="5:18" ht="12.75">
      <c r="E52" t="s">
        <v>0</v>
      </c>
      <c r="F52" s="3">
        <v>93000</v>
      </c>
      <c r="G52" s="25"/>
      <c r="H52" s="3">
        <v>93000</v>
      </c>
      <c r="I52" s="25"/>
      <c r="J52" s="3">
        <v>93000</v>
      </c>
      <c r="K52" s="25"/>
      <c r="L52" s="3">
        <v>93000</v>
      </c>
      <c r="M52" s="25"/>
      <c r="N52" s="3">
        <v>93000</v>
      </c>
      <c r="O52" s="25"/>
      <c r="P52" s="3">
        <v>93000</v>
      </c>
      <c r="Q52" s="25"/>
      <c r="R52" s="3">
        <v>93000</v>
      </c>
    </row>
    <row r="53" spans="5:18" ht="12.75">
      <c r="E53" t="s">
        <v>2</v>
      </c>
      <c r="F53" s="4">
        <f>F51-F52</f>
        <v>7000</v>
      </c>
      <c r="G53" s="25"/>
      <c r="H53" s="4">
        <f>H51-H52</f>
        <v>7000</v>
      </c>
      <c r="I53" s="25"/>
      <c r="J53" s="4">
        <f>J51-J52</f>
        <v>7000</v>
      </c>
      <c r="K53" s="25"/>
      <c r="L53" s="4">
        <f>L51-L52</f>
        <v>7000</v>
      </c>
      <c r="M53" s="25"/>
      <c r="N53" s="4">
        <f>N51-N52</f>
        <v>7000</v>
      </c>
      <c r="O53" s="25"/>
      <c r="P53" s="4">
        <f>P51-P52</f>
        <v>7000</v>
      </c>
      <c r="Q53" s="25"/>
      <c r="R53" s="4">
        <f>R51-R52</f>
        <v>7000</v>
      </c>
    </row>
    <row r="54" spans="5:18" ht="12.75">
      <c r="E54" t="s">
        <v>7</v>
      </c>
      <c r="F54" s="3">
        <f>F60*(F63*F64)</f>
        <v>1000.0000000000002</v>
      </c>
      <c r="G54" s="25"/>
      <c r="H54" s="3">
        <f>H60*(H63*H64)</f>
        <v>500.0000000000001</v>
      </c>
      <c r="I54" s="25"/>
      <c r="J54" s="3">
        <f aca="true" t="shared" si="9" ref="J54:R54">J60*(J63*J64)</f>
        <v>750</v>
      </c>
      <c r="K54" s="25"/>
      <c r="L54" s="3">
        <f t="shared" si="9"/>
        <v>1250</v>
      </c>
      <c r="M54" s="25"/>
      <c r="N54" s="3">
        <f t="shared" si="9"/>
        <v>1500</v>
      </c>
      <c r="O54" s="25"/>
      <c r="P54" s="3">
        <f t="shared" si="9"/>
        <v>1749.9999999999998</v>
      </c>
      <c r="Q54" s="25"/>
      <c r="R54" s="3">
        <f t="shared" si="9"/>
        <v>2000.0000000000005</v>
      </c>
    </row>
    <row r="55" spans="5:18" ht="12.75">
      <c r="E55" t="s">
        <v>4</v>
      </c>
      <c r="F55" s="4">
        <f>F53-F54</f>
        <v>6000</v>
      </c>
      <c r="G55" s="25"/>
      <c r="H55" s="4">
        <f>H53-H54</f>
        <v>6500</v>
      </c>
      <c r="I55" s="25"/>
      <c r="J55" s="4">
        <f>J53-J54</f>
        <v>6250</v>
      </c>
      <c r="K55" s="25"/>
      <c r="L55" s="4">
        <f>L53-L54</f>
        <v>5750</v>
      </c>
      <c r="M55" s="25"/>
      <c r="N55" s="4">
        <f>N53-N54</f>
        <v>5500</v>
      </c>
      <c r="O55" s="25"/>
      <c r="P55" s="4">
        <f>P53-P54</f>
        <v>5250</v>
      </c>
      <c r="Q55" s="25"/>
      <c r="R55" s="4">
        <f>R53-R54</f>
        <v>5000</v>
      </c>
    </row>
    <row r="56" spans="5:18" ht="12.75">
      <c r="E56" t="s">
        <v>29</v>
      </c>
      <c r="F56" s="3">
        <f>F55*F67</f>
        <v>2040.0000000000002</v>
      </c>
      <c r="G56" s="25"/>
      <c r="H56" s="3">
        <f>H55*H67</f>
        <v>2210</v>
      </c>
      <c r="I56" s="25"/>
      <c r="J56" s="3">
        <f>J55*J67</f>
        <v>2125</v>
      </c>
      <c r="K56" s="25"/>
      <c r="L56" s="3">
        <f>L55*L67</f>
        <v>1955.0000000000002</v>
      </c>
      <c r="M56" s="25"/>
      <c r="N56" s="3">
        <f>N55*N67</f>
        <v>1870.0000000000002</v>
      </c>
      <c r="O56" s="25"/>
      <c r="P56" s="3">
        <f>P55*P67</f>
        <v>1785.0000000000002</v>
      </c>
      <c r="Q56" s="25"/>
      <c r="R56" s="3">
        <f>R55*R67</f>
        <v>1700.0000000000002</v>
      </c>
    </row>
    <row r="57" spans="5:18" ht="13.5" thickBot="1">
      <c r="E57" t="s">
        <v>5</v>
      </c>
      <c r="F57" s="5">
        <f>F55-F56</f>
        <v>3960</v>
      </c>
      <c r="G57" s="30"/>
      <c r="H57" s="5">
        <f>H55-H56</f>
        <v>4290</v>
      </c>
      <c r="I57" s="30"/>
      <c r="J57" s="5">
        <f>J55-J56</f>
        <v>4125</v>
      </c>
      <c r="K57" s="30"/>
      <c r="L57" s="5">
        <f>L55-L56</f>
        <v>3795</v>
      </c>
      <c r="M57" s="30"/>
      <c r="N57" s="5">
        <f>N55-N56</f>
        <v>3630</v>
      </c>
      <c r="O57" s="30"/>
      <c r="P57" s="5">
        <f>P55-P56</f>
        <v>3465</v>
      </c>
      <c r="Q57" s="30"/>
      <c r="R57" s="5">
        <f>R55-R56</f>
        <v>3300</v>
      </c>
    </row>
    <row r="58" spans="6:18" ht="13.5" thickTop="1">
      <c r="F58" s="4"/>
      <c r="G58" s="11"/>
      <c r="H58" s="4"/>
      <c r="I58" s="11"/>
      <c r="J58" s="4"/>
      <c r="K58" s="11"/>
      <c r="L58" s="4"/>
      <c r="M58" s="11"/>
      <c r="N58" s="4"/>
      <c r="O58" s="11"/>
      <c r="P58" s="4"/>
      <c r="Q58" s="11"/>
      <c r="R58" s="4"/>
    </row>
    <row r="59" spans="7:17" ht="12.75">
      <c r="G59" s="11"/>
      <c r="I59" s="11"/>
      <c r="K59" s="11"/>
      <c r="M59" s="11"/>
      <c r="O59" s="11"/>
      <c r="Q59" s="11"/>
    </row>
    <row r="60" spans="5:18" ht="12.75">
      <c r="E60" t="s">
        <v>14</v>
      </c>
      <c r="F60" s="2">
        <v>50000</v>
      </c>
      <c r="G60" s="2"/>
      <c r="H60" s="2">
        <v>50000</v>
      </c>
      <c r="I60" s="11"/>
      <c r="J60" s="2">
        <f>F60</f>
        <v>50000</v>
      </c>
      <c r="L60" s="2">
        <v>50000</v>
      </c>
      <c r="M60" s="30"/>
      <c r="N60" s="2">
        <v>50000</v>
      </c>
      <c r="O60" s="30"/>
      <c r="P60" s="2">
        <v>50000</v>
      </c>
      <c r="Q60" s="30"/>
      <c r="R60" s="2">
        <v>50000</v>
      </c>
    </row>
    <row r="61" spans="15:17" ht="12.75">
      <c r="O61" s="11"/>
      <c r="Q61" s="11"/>
    </row>
    <row r="62" spans="5:17" ht="12.75">
      <c r="E62" t="s">
        <v>3</v>
      </c>
      <c r="Q62" s="11"/>
    </row>
    <row r="63" spans="5:18" ht="12.75">
      <c r="E63" s="12" t="s">
        <v>23</v>
      </c>
      <c r="F63" s="24">
        <v>0.4</v>
      </c>
      <c r="G63" s="45"/>
      <c r="H63" s="24">
        <v>0.2</v>
      </c>
      <c r="I63" s="45"/>
      <c r="J63" s="24">
        <v>0.3</v>
      </c>
      <c r="K63" s="45"/>
      <c r="L63" s="24">
        <v>0.5</v>
      </c>
      <c r="M63" s="45"/>
      <c r="N63" s="24">
        <v>0.6</v>
      </c>
      <c r="O63" s="45"/>
      <c r="P63" s="24">
        <v>0.7</v>
      </c>
      <c r="R63" s="24">
        <v>0.8</v>
      </c>
    </row>
    <row r="64" spans="5:18" ht="12.75">
      <c r="E64" s="12" t="s">
        <v>24</v>
      </c>
      <c r="F64" s="10">
        <v>0.05</v>
      </c>
      <c r="G64" s="10"/>
      <c r="H64" s="10">
        <v>0.05</v>
      </c>
      <c r="I64" s="10"/>
      <c r="J64" s="10">
        <v>0.05</v>
      </c>
      <c r="L64" s="10">
        <v>0.05</v>
      </c>
      <c r="M64" s="10"/>
      <c r="N64" s="10">
        <v>0.05</v>
      </c>
      <c r="P64" s="10">
        <v>0.05</v>
      </c>
      <c r="R64" s="10">
        <v>0.05</v>
      </c>
    </row>
    <row r="65" spans="5:18" ht="12.75">
      <c r="E65" t="s">
        <v>10</v>
      </c>
      <c r="F65" s="24">
        <v>0.6</v>
      </c>
      <c r="G65" s="45"/>
      <c r="H65" s="24">
        <v>0.8</v>
      </c>
      <c r="I65" s="45"/>
      <c r="J65" s="24">
        <v>0.7</v>
      </c>
      <c r="K65" s="45"/>
      <c r="L65" s="24">
        <v>0.5</v>
      </c>
      <c r="M65" s="45"/>
      <c r="N65" s="24">
        <v>0.4</v>
      </c>
      <c r="O65" s="45"/>
      <c r="P65" s="24">
        <v>0.3</v>
      </c>
      <c r="R65" s="24">
        <v>0.2</v>
      </c>
    </row>
    <row r="67" spans="5:18" ht="12.75">
      <c r="E67" t="s">
        <v>28</v>
      </c>
      <c r="F67" s="1">
        <v>0.34</v>
      </c>
      <c r="H67" s="1">
        <v>0.34</v>
      </c>
      <c r="J67" s="1">
        <v>0.34</v>
      </c>
      <c r="K67" s="1"/>
      <c r="L67" s="1">
        <v>0.34</v>
      </c>
      <c r="M67" s="1"/>
      <c r="N67" s="1">
        <v>0.34</v>
      </c>
      <c r="P67" s="1">
        <v>0.34</v>
      </c>
      <c r="Q67" s="1"/>
      <c r="R67" s="1">
        <v>0.34</v>
      </c>
    </row>
    <row r="69" spans="3:18" ht="12.75">
      <c r="C69" s="19" t="s">
        <v>6</v>
      </c>
      <c r="E69" t="s">
        <v>12</v>
      </c>
      <c r="F69" s="10">
        <f>F52/F51</f>
        <v>0.93</v>
      </c>
      <c r="G69" s="10"/>
      <c r="H69" s="10">
        <f>H52/H51</f>
        <v>0.93</v>
      </c>
      <c r="I69" s="10"/>
      <c r="J69" s="10">
        <f aca="true" t="shared" si="10" ref="J69:R69">J52/J51</f>
        <v>0.93</v>
      </c>
      <c r="K69" s="10"/>
      <c r="L69" s="10">
        <f t="shared" si="10"/>
        <v>0.93</v>
      </c>
      <c r="M69" s="10"/>
      <c r="N69" s="10">
        <f t="shared" si="10"/>
        <v>0.93</v>
      </c>
      <c r="O69" s="10"/>
      <c r="P69" s="10">
        <f t="shared" si="10"/>
        <v>0.93</v>
      </c>
      <c r="Q69" s="10"/>
      <c r="R69" s="10">
        <f t="shared" si="10"/>
        <v>0.93</v>
      </c>
    </row>
    <row r="70" spans="5:18" ht="12.75">
      <c r="E70" t="s">
        <v>13</v>
      </c>
      <c r="F70" s="15">
        <f>1-F69</f>
        <v>0.06999999999999995</v>
      </c>
      <c r="G70" s="15"/>
      <c r="H70" s="15">
        <f>1-H69</f>
        <v>0.06999999999999995</v>
      </c>
      <c r="I70" s="15"/>
      <c r="J70" s="15">
        <f>1-J69</f>
        <v>0.06999999999999995</v>
      </c>
      <c r="K70" s="44"/>
      <c r="L70" s="15">
        <f>1-L69</f>
        <v>0.06999999999999995</v>
      </c>
      <c r="M70" s="15"/>
      <c r="N70" s="15">
        <f>1-N69</f>
        <v>0.06999999999999995</v>
      </c>
      <c r="O70" s="15"/>
      <c r="P70" s="15">
        <f>1-P69</f>
        <v>0.06999999999999995</v>
      </c>
      <c r="Q70" s="15"/>
      <c r="R70" s="15">
        <f>1-R69</f>
        <v>0.06999999999999995</v>
      </c>
    </row>
    <row r="71" ht="12.75">
      <c r="K71" s="11"/>
    </row>
    <row r="72" spans="5:18" ht="12.75">
      <c r="E72" t="s">
        <v>11</v>
      </c>
      <c r="F72" s="7">
        <f>F51/F60</f>
        <v>2</v>
      </c>
      <c r="G72" s="29"/>
      <c r="H72" s="7">
        <f>H51/H60</f>
        <v>2</v>
      </c>
      <c r="I72" s="7"/>
      <c r="J72" s="7">
        <f aca="true" t="shared" si="11" ref="J72:R72">J51/J60</f>
        <v>2</v>
      </c>
      <c r="K72" s="29"/>
      <c r="L72" s="7">
        <f t="shared" si="11"/>
        <v>2</v>
      </c>
      <c r="M72" s="7"/>
      <c r="N72" s="7">
        <f t="shared" si="11"/>
        <v>2</v>
      </c>
      <c r="O72" s="7"/>
      <c r="P72" s="7">
        <f t="shared" si="11"/>
        <v>2</v>
      </c>
      <c r="Q72" s="7"/>
      <c r="R72" s="7">
        <f t="shared" si="11"/>
        <v>2</v>
      </c>
    </row>
    <row r="73" spans="7:17" ht="12.75">
      <c r="G73" s="11"/>
      <c r="K73" s="11"/>
      <c r="O73" s="11"/>
      <c r="Q73" s="11"/>
    </row>
    <row r="74" spans="5:18" ht="12.75">
      <c r="E74" t="s">
        <v>8</v>
      </c>
      <c r="F74" s="10">
        <f>(F57+F54)/F60</f>
        <v>0.0992</v>
      </c>
      <c r="G74" s="28"/>
      <c r="H74" s="10">
        <f>(H57+H54)/H60</f>
        <v>0.0958</v>
      </c>
      <c r="I74" s="10"/>
      <c r="J74" s="10">
        <f aca="true" t="shared" si="12" ref="J74:R74">(J57+J54)/J60</f>
        <v>0.0975</v>
      </c>
      <c r="K74" s="28"/>
      <c r="L74" s="10">
        <f t="shared" si="12"/>
        <v>0.1009</v>
      </c>
      <c r="M74" s="10"/>
      <c r="N74" s="10">
        <f t="shared" si="12"/>
        <v>0.1026</v>
      </c>
      <c r="O74" s="28"/>
      <c r="P74" s="10">
        <f t="shared" si="12"/>
        <v>0.1043</v>
      </c>
      <c r="Q74" s="28"/>
      <c r="R74" s="10">
        <f t="shared" si="12"/>
        <v>0.106</v>
      </c>
    </row>
    <row r="75" spans="5:18" ht="12.75">
      <c r="E75" s="8" t="s">
        <v>9</v>
      </c>
      <c r="F75" s="10">
        <f>F54/(F60*F63)</f>
        <v>0.05000000000000001</v>
      </c>
      <c r="G75" s="28"/>
      <c r="H75" s="10">
        <f>H54/(H60*H63)</f>
        <v>0.05000000000000001</v>
      </c>
      <c r="I75" s="10"/>
      <c r="J75" s="10">
        <f aca="true" t="shared" si="13" ref="J75:R75">J54/(J60*J63)</f>
        <v>0.05</v>
      </c>
      <c r="K75" s="28"/>
      <c r="L75" s="10">
        <f t="shared" si="13"/>
        <v>0.05</v>
      </c>
      <c r="M75" s="10"/>
      <c r="N75" s="10">
        <f t="shared" si="13"/>
        <v>0.05</v>
      </c>
      <c r="O75" s="28"/>
      <c r="P75" s="10">
        <f t="shared" si="13"/>
        <v>0.049999999999999996</v>
      </c>
      <c r="Q75" s="28"/>
      <c r="R75" s="10">
        <f t="shared" si="13"/>
        <v>0.05000000000000001</v>
      </c>
    </row>
    <row r="76" spans="5:18" ht="12.75">
      <c r="E76" s="8" t="s">
        <v>16</v>
      </c>
      <c r="F76" s="10">
        <f>F57/(F60*F65)</f>
        <v>0.132</v>
      </c>
      <c r="G76" s="28"/>
      <c r="H76" s="10">
        <f>H57/(H60*H65)</f>
        <v>0.10725</v>
      </c>
      <c r="I76" s="10"/>
      <c r="J76" s="10">
        <f aca="true" t="shared" si="14" ref="J76:R76">J57/(J60*J65)</f>
        <v>0.11785714285714285</v>
      </c>
      <c r="K76" s="28"/>
      <c r="L76" s="10">
        <f t="shared" si="14"/>
        <v>0.1518</v>
      </c>
      <c r="M76" s="10"/>
      <c r="N76" s="10">
        <f t="shared" si="14"/>
        <v>0.1815</v>
      </c>
      <c r="O76" s="28"/>
      <c r="P76" s="10">
        <f t="shared" si="14"/>
        <v>0.231</v>
      </c>
      <c r="Q76" s="28"/>
      <c r="R76" s="10">
        <f t="shared" si="14"/>
        <v>0.33</v>
      </c>
    </row>
    <row r="77" spans="7:17" ht="12.75">
      <c r="G77" s="11"/>
      <c r="K77" s="11"/>
      <c r="M77" s="11"/>
      <c r="O77" s="11"/>
      <c r="Q77" s="11"/>
    </row>
    <row r="78" spans="5:18" ht="12.75">
      <c r="E78" t="s">
        <v>17</v>
      </c>
      <c r="F78" s="14">
        <f>F70</f>
        <v>0.06999999999999995</v>
      </c>
      <c r="G78" s="26"/>
      <c r="H78" s="14">
        <f>H70</f>
        <v>0.06999999999999995</v>
      </c>
      <c r="I78" s="26"/>
      <c r="J78" s="14">
        <f aca="true" t="shared" si="15" ref="J78:R78">J70</f>
        <v>0.06999999999999995</v>
      </c>
      <c r="K78" s="26"/>
      <c r="L78" s="14">
        <f t="shared" si="15"/>
        <v>0.06999999999999995</v>
      </c>
      <c r="M78" s="26"/>
      <c r="N78" s="14">
        <f t="shared" si="15"/>
        <v>0.06999999999999995</v>
      </c>
      <c r="O78" s="26"/>
      <c r="P78" s="14">
        <f t="shared" si="15"/>
        <v>0.06999999999999995</v>
      </c>
      <c r="Q78" s="26"/>
      <c r="R78" s="14">
        <f t="shared" si="15"/>
        <v>0.06999999999999995</v>
      </c>
    </row>
    <row r="79" spans="5:18" ht="12.75">
      <c r="E79" t="s">
        <v>25</v>
      </c>
      <c r="F79" s="16">
        <f>-F56/F51</f>
        <v>-0.0204</v>
      </c>
      <c r="G79" s="27"/>
      <c r="H79" s="16">
        <f>-H56/H51</f>
        <v>-0.0221</v>
      </c>
      <c r="I79" s="27"/>
      <c r="J79" s="16">
        <f aca="true" t="shared" si="16" ref="J79:R79">-J56/J51</f>
        <v>-0.02125</v>
      </c>
      <c r="K79" s="27"/>
      <c r="L79" s="16">
        <f t="shared" si="16"/>
        <v>-0.01955</v>
      </c>
      <c r="M79" s="27"/>
      <c r="N79" s="16">
        <f t="shared" si="16"/>
        <v>-0.0187</v>
      </c>
      <c r="O79" s="27"/>
      <c r="P79" s="16">
        <f t="shared" si="16"/>
        <v>-0.01785</v>
      </c>
      <c r="Q79" s="27"/>
      <c r="R79" s="16">
        <f t="shared" si="16"/>
        <v>-0.017</v>
      </c>
    </row>
    <row r="80" spans="5:18" ht="12.75">
      <c r="E80" s="12" t="s">
        <v>35</v>
      </c>
      <c r="F80" s="10">
        <f>(1-(F52+F56)/F51)</f>
        <v>0.04959999999999998</v>
      </c>
      <c r="G80" s="28"/>
      <c r="H80" s="10">
        <f>(1-(H52+H56)/H51)</f>
        <v>0.047900000000000054</v>
      </c>
      <c r="I80" s="28"/>
      <c r="J80" s="10">
        <f aca="true" t="shared" si="17" ref="J80:R80">(1-(J52+J56)/J51)</f>
        <v>0.04874999999999996</v>
      </c>
      <c r="K80" s="28"/>
      <c r="L80" s="10">
        <f t="shared" si="17"/>
        <v>0.050449999999999995</v>
      </c>
      <c r="M80" s="28"/>
      <c r="N80" s="10">
        <f t="shared" si="17"/>
        <v>0.05130000000000001</v>
      </c>
      <c r="O80" s="28"/>
      <c r="P80" s="10">
        <f t="shared" si="17"/>
        <v>0.05215000000000003</v>
      </c>
      <c r="Q80" s="28"/>
      <c r="R80" s="10">
        <f t="shared" si="17"/>
        <v>0.05300000000000005</v>
      </c>
    </row>
    <row r="81" spans="7:17" ht="12.75">
      <c r="G81" s="11"/>
      <c r="I81" s="11"/>
      <c r="K81" s="11"/>
      <c r="M81" s="11"/>
      <c r="O81" s="11"/>
      <c r="Q81" s="11"/>
    </row>
    <row r="82" spans="5:18" ht="12.75">
      <c r="E82" t="s">
        <v>18</v>
      </c>
      <c r="F82" s="17">
        <f>F72</f>
        <v>2</v>
      </c>
      <c r="G82" s="29"/>
      <c r="H82" s="17">
        <f>H72</f>
        <v>2</v>
      </c>
      <c r="I82" s="29"/>
      <c r="J82" s="17">
        <f aca="true" t="shared" si="18" ref="J82:R82">J72</f>
        <v>2</v>
      </c>
      <c r="K82" s="29"/>
      <c r="L82" s="17">
        <f t="shared" si="18"/>
        <v>2</v>
      </c>
      <c r="M82" s="29"/>
      <c r="N82" s="17">
        <f t="shared" si="18"/>
        <v>2</v>
      </c>
      <c r="O82" s="29"/>
      <c r="P82" s="17">
        <f t="shared" si="18"/>
        <v>2</v>
      </c>
      <c r="Q82" s="29"/>
      <c r="R82" s="17">
        <f t="shared" si="18"/>
        <v>2</v>
      </c>
    </row>
    <row r="83" spans="7:17" ht="12.75">
      <c r="G83" s="11"/>
      <c r="I83" s="11"/>
      <c r="K83" s="11"/>
      <c r="M83" s="11"/>
      <c r="O83" s="11"/>
      <c r="Q83" s="11"/>
    </row>
    <row r="84" spans="5:18" ht="13.5" thickBot="1">
      <c r="E84" t="s">
        <v>8</v>
      </c>
      <c r="F84" s="18">
        <f>F82*F80</f>
        <v>0.09919999999999995</v>
      </c>
      <c r="G84" s="28"/>
      <c r="H84" s="18">
        <f>H82*H80</f>
        <v>0.09580000000000011</v>
      </c>
      <c r="I84" s="28"/>
      <c r="J84" s="18">
        <f aca="true" t="shared" si="19" ref="J84:R84">J82*J80</f>
        <v>0.09749999999999992</v>
      </c>
      <c r="K84" s="28"/>
      <c r="L84" s="18">
        <f t="shared" si="19"/>
        <v>0.10089999999999999</v>
      </c>
      <c r="M84" s="28"/>
      <c r="N84" s="18">
        <f t="shared" si="19"/>
        <v>0.10260000000000002</v>
      </c>
      <c r="O84" s="28"/>
      <c r="P84" s="18">
        <f t="shared" si="19"/>
        <v>0.10430000000000006</v>
      </c>
      <c r="Q84" s="28"/>
      <c r="R84" s="18">
        <f t="shared" si="19"/>
        <v>0.1060000000000001</v>
      </c>
    </row>
    <row r="85" spans="7:17" ht="13.5" thickTop="1">
      <c r="G85" s="11"/>
      <c r="I85" s="11"/>
      <c r="K85" s="11"/>
      <c r="M85" s="11"/>
      <c r="O85" s="11"/>
      <c r="Q85" s="11"/>
    </row>
    <row r="86" spans="7:17" ht="12.75">
      <c r="G86" s="11"/>
      <c r="H86" s="11"/>
      <c r="I86" s="11"/>
      <c r="K86" s="11"/>
      <c r="M86" s="11"/>
      <c r="O86" s="11"/>
      <c r="Q86" s="11"/>
    </row>
    <row r="90" spans="3:18" ht="12.75">
      <c r="C90" t="s">
        <v>15</v>
      </c>
      <c r="F90" s="54" t="s">
        <v>41</v>
      </c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</row>
    <row r="91" spans="15:17" ht="12.75">
      <c r="O91" s="11"/>
      <c r="Q91" s="11"/>
    </row>
    <row r="92" spans="6:18" ht="12.75">
      <c r="F92" s="22" t="s">
        <v>33</v>
      </c>
      <c r="H92" s="22" t="s">
        <v>14</v>
      </c>
      <c r="J92" s="22" t="s">
        <v>14</v>
      </c>
      <c r="K92" s="22"/>
      <c r="L92" s="22" t="s">
        <v>14</v>
      </c>
      <c r="M92" s="22"/>
      <c r="N92" s="22" t="s">
        <v>14</v>
      </c>
      <c r="O92" s="22"/>
      <c r="P92" s="22" t="s">
        <v>14</v>
      </c>
      <c r="Q92" s="11"/>
      <c r="R92" s="22" t="s">
        <v>14</v>
      </c>
    </row>
    <row r="93" spans="6:18" ht="12.75">
      <c r="F93" s="23" t="s">
        <v>34</v>
      </c>
      <c r="H93" s="52" t="s">
        <v>51</v>
      </c>
      <c r="J93" s="52" t="s">
        <v>47</v>
      </c>
      <c r="K93" s="53"/>
      <c r="L93" s="52" t="s">
        <v>48</v>
      </c>
      <c r="M93" s="53"/>
      <c r="N93" s="52" t="s">
        <v>49</v>
      </c>
      <c r="O93" s="53"/>
      <c r="P93" s="52" t="s">
        <v>50</v>
      </c>
      <c r="Q93" s="53"/>
      <c r="R93" s="52" t="s">
        <v>52</v>
      </c>
    </row>
    <row r="94" spans="11:17" ht="12.75">
      <c r="K94" s="11"/>
      <c r="M94" s="11"/>
      <c r="O94" s="11"/>
      <c r="Q94" s="11"/>
    </row>
    <row r="95" spans="11:17" ht="12.75">
      <c r="K95" s="11"/>
      <c r="M95" s="11"/>
      <c r="O95" s="11"/>
      <c r="Q95" s="11"/>
    </row>
    <row r="96" spans="3:18" ht="12.75">
      <c r="C96" s="46" t="s">
        <v>37</v>
      </c>
      <c r="E96" t="s">
        <v>1</v>
      </c>
      <c r="F96" s="2">
        <v>100000</v>
      </c>
      <c r="G96" s="30"/>
      <c r="H96" s="2">
        <v>100000</v>
      </c>
      <c r="I96" s="30"/>
      <c r="J96" s="2">
        <v>100000</v>
      </c>
      <c r="K96" s="30"/>
      <c r="L96" s="2">
        <v>100000</v>
      </c>
      <c r="M96" s="30"/>
      <c r="N96" s="2">
        <v>100000</v>
      </c>
      <c r="O96" s="30"/>
      <c r="P96" s="2">
        <v>100000</v>
      </c>
      <c r="Q96" s="30"/>
      <c r="R96" s="2">
        <v>100000</v>
      </c>
    </row>
    <row r="97" spans="5:18" ht="12.75">
      <c r="E97" t="s">
        <v>0</v>
      </c>
      <c r="F97" s="36">
        <v>93000</v>
      </c>
      <c r="G97" s="39"/>
      <c r="H97" s="36">
        <f>93000+0.2*(H105-50000)</f>
        <v>87000</v>
      </c>
      <c r="I97" s="39"/>
      <c r="J97" s="36">
        <f>93000+0.2*(J105-50000)</f>
        <v>89000</v>
      </c>
      <c r="K97" s="39"/>
      <c r="L97" s="36">
        <f aca="true" t="shared" si="20" ref="L97:R97">93000+0.2*(L105-50000)</f>
        <v>91000</v>
      </c>
      <c r="M97" s="39"/>
      <c r="N97" s="36">
        <f t="shared" si="20"/>
        <v>95000</v>
      </c>
      <c r="O97" s="39"/>
      <c r="P97" s="36">
        <f t="shared" si="20"/>
        <v>97000</v>
      </c>
      <c r="Q97" s="39"/>
      <c r="R97" s="36">
        <f t="shared" si="20"/>
        <v>99000</v>
      </c>
    </row>
    <row r="98" spans="5:18" ht="12.75">
      <c r="E98" t="s">
        <v>2</v>
      </c>
      <c r="F98" s="4">
        <f>F96-F97</f>
        <v>7000</v>
      </c>
      <c r="G98" s="25"/>
      <c r="H98" s="4">
        <f>H96-H97</f>
        <v>13000</v>
      </c>
      <c r="I98" s="25"/>
      <c r="J98" s="4">
        <f>J96-J97</f>
        <v>11000</v>
      </c>
      <c r="K98" s="25"/>
      <c r="L98" s="4">
        <f>L96-L97</f>
        <v>9000</v>
      </c>
      <c r="M98" s="25"/>
      <c r="N98" s="4">
        <f>N96-N97</f>
        <v>5000</v>
      </c>
      <c r="O98" s="25"/>
      <c r="P98" s="4">
        <f>P96-P97</f>
        <v>3000</v>
      </c>
      <c r="Q98" s="25"/>
      <c r="R98" s="4">
        <f>R96-R97</f>
        <v>1000</v>
      </c>
    </row>
    <row r="99" spans="5:18" ht="12.75">
      <c r="E99" t="s">
        <v>7</v>
      </c>
      <c r="F99" s="3">
        <f>F105*(F108*F109)</f>
        <v>1000.0000000000002</v>
      </c>
      <c r="G99" s="25"/>
      <c r="H99" s="3">
        <f>H105*(H108*H109)</f>
        <v>400.00000000000006</v>
      </c>
      <c r="I99" s="25"/>
      <c r="J99" s="3">
        <f>J105*(J108*J109)</f>
        <v>600.0000000000001</v>
      </c>
      <c r="K99" s="25"/>
      <c r="L99" s="3">
        <f>L105*(L108*L109)</f>
        <v>800.0000000000001</v>
      </c>
      <c r="M99" s="25"/>
      <c r="N99" s="3">
        <f>N105*(N108*N109)</f>
        <v>1200.0000000000002</v>
      </c>
      <c r="O99" s="25"/>
      <c r="P99" s="3">
        <f>P105*(P108*P109)</f>
        <v>1400.0000000000002</v>
      </c>
      <c r="Q99" s="25"/>
      <c r="R99" s="3">
        <f>R105*(R108*R109)</f>
        <v>1600.0000000000002</v>
      </c>
    </row>
    <row r="100" spans="5:18" ht="12.75">
      <c r="E100" t="s">
        <v>4</v>
      </c>
      <c r="F100" s="4">
        <f>F98-F99</f>
        <v>6000</v>
      </c>
      <c r="G100" s="25"/>
      <c r="H100" s="4">
        <f>H98-H99</f>
        <v>12600</v>
      </c>
      <c r="I100" s="25"/>
      <c r="J100" s="4">
        <f>J98-J99</f>
        <v>10400</v>
      </c>
      <c r="K100" s="25"/>
      <c r="L100" s="4">
        <f>L98-L99</f>
        <v>8200</v>
      </c>
      <c r="M100" s="25"/>
      <c r="N100" s="4">
        <f>N98-N99</f>
        <v>3800</v>
      </c>
      <c r="O100" s="25"/>
      <c r="P100" s="4">
        <f>P98-P99</f>
        <v>1599.9999999999998</v>
      </c>
      <c r="Q100" s="25"/>
      <c r="R100" s="4">
        <f>R98-R99</f>
        <v>-600.0000000000002</v>
      </c>
    </row>
    <row r="101" spans="5:18" ht="12.75">
      <c r="E101" t="s">
        <v>29</v>
      </c>
      <c r="F101" s="3">
        <f>F100*F112</f>
        <v>2040.0000000000002</v>
      </c>
      <c r="G101" s="25"/>
      <c r="H101" s="3">
        <f>H100*H112</f>
        <v>4284</v>
      </c>
      <c r="I101" s="25"/>
      <c r="J101" s="3">
        <f>J100*J112</f>
        <v>3536.0000000000005</v>
      </c>
      <c r="K101" s="25"/>
      <c r="L101" s="3">
        <f>L100*L112</f>
        <v>2788</v>
      </c>
      <c r="M101" s="25"/>
      <c r="N101" s="3">
        <f>N100*N112</f>
        <v>1292</v>
      </c>
      <c r="O101" s="25"/>
      <c r="P101" s="3">
        <f>P100*P112</f>
        <v>544</v>
      </c>
      <c r="Q101" s="25"/>
      <c r="R101" s="3">
        <f>R100*R112</f>
        <v>-204.00000000000009</v>
      </c>
    </row>
    <row r="102" spans="5:18" ht="13.5" thickBot="1">
      <c r="E102" t="s">
        <v>5</v>
      </c>
      <c r="F102" s="5">
        <f>F100-F101</f>
        <v>3960</v>
      </c>
      <c r="G102" s="30"/>
      <c r="H102" s="5">
        <f>H100-H101</f>
        <v>8316</v>
      </c>
      <c r="I102" s="30"/>
      <c r="J102" s="5">
        <f>J100-J101</f>
        <v>6864</v>
      </c>
      <c r="K102" s="30"/>
      <c r="L102" s="5">
        <f>L100-L101</f>
        <v>5412</v>
      </c>
      <c r="M102" s="30"/>
      <c r="N102" s="5">
        <f>N100-N101</f>
        <v>2508</v>
      </c>
      <c r="O102" s="30"/>
      <c r="P102" s="5">
        <f>P100-P101</f>
        <v>1055.9999999999998</v>
      </c>
      <c r="Q102" s="30"/>
      <c r="R102" s="5">
        <f>R100-R101</f>
        <v>-396.0000000000001</v>
      </c>
    </row>
    <row r="103" spans="6:18" ht="13.5" thickTop="1">
      <c r="F103" s="4"/>
      <c r="G103" s="11"/>
      <c r="H103" s="4"/>
      <c r="I103" s="11"/>
      <c r="J103" s="4"/>
      <c r="K103" s="11"/>
      <c r="L103" s="4"/>
      <c r="M103" s="11"/>
      <c r="N103" s="4"/>
      <c r="O103" s="11"/>
      <c r="P103" s="4"/>
      <c r="Q103" s="11"/>
      <c r="R103" s="4"/>
    </row>
    <row r="104" spans="7:17" ht="12.75">
      <c r="G104" s="11"/>
      <c r="I104" s="11"/>
      <c r="K104" s="11"/>
      <c r="M104" s="11"/>
      <c r="O104" s="11"/>
      <c r="Q104" s="11"/>
    </row>
    <row r="105" spans="5:18" ht="12.75">
      <c r="E105" t="s">
        <v>14</v>
      </c>
      <c r="F105" s="47">
        <v>50000</v>
      </c>
      <c r="G105" s="48"/>
      <c r="H105" s="47">
        <v>20000</v>
      </c>
      <c r="I105" s="48"/>
      <c r="J105" s="47">
        <v>30000</v>
      </c>
      <c r="K105" s="45"/>
      <c r="L105" s="47">
        <v>40000</v>
      </c>
      <c r="M105" s="49"/>
      <c r="N105" s="47">
        <v>60000</v>
      </c>
      <c r="O105" s="49"/>
      <c r="P105" s="47">
        <v>70000</v>
      </c>
      <c r="Q105" s="49"/>
      <c r="R105" s="47">
        <v>80000</v>
      </c>
    </row>
    <row r="106" spans="7:17" ht="12.75">
      <c r="G106" s="11"/>
      <c r="O106" s="11"/>
      <c r="Q106" s="11"/>
    </row>
    <row r="107" spans="5:17" ht="12.75">
      <c r="E107" t="s">
        <v>3</v>
      </c>
      <c r="Q107" s="11"/>
    </row>
    <row r="108" spans="5:18" ht="12.75">
      <c r="E108" s="12" t="s">
        <v>23</v>
      </c>
      <c r="F108" s="1">
        <v>0.4</v>
      </c>
      <c r="G108" s="1"/>
      <c r="H108" s="1">
        <v>0.4</v>
      </c>
      <c r="I108" s="1"/>
      <c r="J108" s="1">
        <v>0.4</v>
      </c>
      <c r="K108" s="1"/>
      <c r="L108" s="1">
        <v>0.4</v>
      </c>
      <c r="M108" s="1"/>
      <c r="N108" s="1">
        <v>0.4</v>
      </c>
      <c r="O108" s="1"/>
      <c r="P108" s="1">
        <v>0.4</v>
      </c>
      <c r="Q108" s="11"/>
      <c r="R108" s="1">
        <v>0.4</v>
      </c>
    </row>
    <row r="109" spans="5:18" ht="12.75">
      <c r="E109" s="12" t="s">
        <v>24</v>
      </c>
      <c r="F109" s="10">
        <v>0.05</v>
      </c>
      <c r="G109" s="10"/>
      <c r="H109" s="10">
        <v>0.05</v>
      </c>
      <c r="I109" s="10"/>
      <c r="J109" s="10">
        <v>0.05</v>
      </c>
      <c r="L109" s="10">
        <v>0.05</v>
      </c>
      <c r="M109" s="10"/>
      <c r="N109" s="10">
        <v>0.05</v>
      </c>
      <c r="P109" s="10">
        <v>0.05</v>
      </c>
      <c r="Q109" s="11"/>
      <c r="R109" s="10">
        <v>0.05</v>
      </c>
    </row>
    <row r="110" spans="5:18" ht="12.75">
      <c r="E110" t="s">
        <v>10</v>
      </c>
      <c r="F110" s="1">
        <v>0.6</v>
      </c>
      <c r="G110" s="1"/>
      <c r="H110" s="1">
        <v>0.6</v>
      </c>
      <c r="I110" s="1"/>
      <c r="J110" s="1">
        <v>0.6</v>
      </c>
      <c r="K110" s="1"/>
      <c r="L110" s="1">
        <v>0.6</v>
      </c>
      <c r="M110" s="1"/>
      <c r="N110" s="1">
        <v>0.6</v>
      </c>
      <c r="O110" s="1"/>
      <c r="P110" s="1">
        <v>0.6</v>
      </c>
      <c r="Q110" s="34"/>
      <c r="R110" s="1">
        <v>0.6</v>
      </c>
    </row>
    <row r="111" ht="12.75">
      <c r="Q111" s="11"/>
    </row>
    <row r="112" spans="5:18" ht="12.75">
      <c r="E112" t="s">
        <v>28</v>
      </c>
      <c r="F112" s="1">
        <v>0.34</v>
      </c>
      <c r="G112" s="1"/>
      <c r="H112" s="1">
        <v>0.34</v>
      </c>
      <c r="J112" s="1">
        <v>0.34</v>
      </c>
      <c r="K112" s="1"/>
      <c r="L112" s="1">
        <v>0.34</v>
      </c>
      <c r="M112" s="1"/>
      <c r="N112" s="1">
        <v>0.34</v>
      </c>
      <c r="P112" s="1">
        <v>0.34</v>
      </c>
      <c r="Q112" s="11"/>
      <c r="R112" s="1">
        <v>0.34</v>
      </c>
    </row>
    <row r="113" ht="12.75">
      <c r="Q113" s="11"/>
    </row>
    <row r="114" spans="3:18" ht="12.75">
      <c r="C114" s="19" t="s">
        <v>6</v>
      </c>
      <c r="E114" t="s">
        <v>12</v>
      </c>
      <c r="F114" s="10">
        <f>F97/F96</f>
        <v>0.93</v>
      </c>
      <c r="G114" s="10"/>
      <c r="H114" s="10">
        <f>H97/H96</f>
        <v>0.87</v>
      </c>
      <c r="I114" s="10"/>
      <c r="J114" s="10">
        <f>J97/J96</f>
        <v>0.89</v>
      </c>
      <c r="K114" s="10"/>
      <c r="L114" s="10">
        <f>L97/L96</f>
        <v>0.91</v>
      </c>
      <c r="M114" s="10"/>
      <c r="N114" s="10">
        <f>N97/N96</f>
        <v>0.95</v>
      </c>
      <c r="O114" s="10"/>
      <c r="P114" s="10">
        <f>P97/P96</f>
        <v>0.97</v>
      </c>
      <c r="Q114" s="28"/>
      <c r="R114" s="10">
        <f>R97/R96</f>
        <v>0.99</v>
      </c>
    </row>
    <row r="115" spans="5:18" ht="12.75">
      <c r="E115" t="s">
        <v>13</v>
      </c>
      <c r="F115" s="15">
        <f>1-F114</f>
        <v>0.06999999999999995</v>
      </c>
      <c r="G115" s="15"/>
      <c r="H115" s="15">
        <f>1-H114</f>
        <v>0.13</v>
      </c>
      <c r="I115" s="15"/>
      <c r="J115" s="15">
        <f>1-J114</f>
        <v>0.10999999999999999</v>
      </c>
      <c r="K115" s="44"/>
      <c r="L115" s="15">
        <f>1-L114</f>
        <v>0.08999999999999997</v>
      </c>
      <c r="M115" s="15"/>
      <c r="N115" s="15">
        <f>1-N114</f>
        <v>0.050000000000000044</v>
      </c>
      <c r="O115" s="15"/>
      <c r="P115" s="15">
        <f>1-P114</f>
        <v>0.030000000000000027</v>
      </c>
      <c r="Q115" s="44"/>
      <c r="R115" s="15">
        <f>1-R114</f>
        <v>0.010000000000000009</v>
      </c>
    </row>
    <row r="116" spans="11:17" ht="12.75">
      <c r="K116" s="11"/>
      <c r="Q116" s="11"/>
    </row>
    <row r="117" spans="5:18" ht="12.75">
      <c r="E117" t="s">
        <v>11</v>
      </c>
      <c r="F117" s="50">
        <f>F96/F105</f>
        <v>2</v>
      </c>
      <c r="G117" s="50"/>
      <c r="H117" s="50">
        <f>H96/H105</f>
        <v>5</v>
      </c>
      <c r="I117" s="50"/>
      <c r="J117" s="50">
        <f>J96/J105</f>
        <v>3.3333333333333335</v>
      </c>
      <c r="K117" s="51"/>
      <c r="L117" s="50">
        <f>L96/L105</f>
        <v>2.5</v>
      </c>
      <c r="M117" s="50"/>
      <c r="N117" s="50">
        <f>N96/N105</f>
        <v>1.6666666666666667</v>
      </c>
      <c r="O117" s="50"/>
      <c r="P117" s="50">
        <f>P96/P105</f>
        <v>1.4285714285714286</v>
      </c>
      <c r="Q117" s="50"/>
      <c r="R117" s="50">
        <f>R96/R105</f>
        <v>1.25</v>
      </c>
    </row>
    <row r="118" spans="11:17" ht="12.75">
      <c r="K118" s="11"/>
      <c r="O118" s="11"/>
      <c r="Q118" s="11"/>
    </row>
    <row r="119" spans="5:18" ht="12.75">
      <c r="E119" t="s">
        <v>8</v>
      </c>
      <c r="F119" s="10">
        <f>(F102+F99)/F105</f>
        <v>0.0992</v>
      </c>
      <c r="G119" s="10"/>
      <c r="H119" s="10">
        <f>(H102+H99)/H105</f>
        <v>0.4358</v>
      </c>
      <c r="I119" s="10"/>
      <c r="J119" s="10">
        <f>(J102+J99)/J105</f>
        <v>0.2488</v>
      </c>
      <c r="K119" s="28"/>
      <c r="L119" s="10">
        <f>(L102+L99)/L105</f>
        <v>0.1553</v>
      </c>
      <c r="M119" s="10"/>
      <c r="N119" s="10">
        <f>(N102+N99)/N105</f>
        <v>0.0618</v>
      </c>
      <c r="O119" s="28"/>
      <c r="P119" s="10">
        <f>(P102+P99)/P105</f>
        <v>0.03508571428571428</v>
      </c>
      <c r="Q119" s="28"/>
      <c r="R119" s="10">
        <f>(R102+R99)/R105</f>
        <v>0.01505</v>
      </c>
    </row>
    <row r="120" spans="5:18" ht="12.75">
      <c r="E120" s="8" t="s">
        <v>9</v>
      </c>
      <c r="F120" s="10">
        <f>F99/(F105*F108)</f>
        <v>0.05000000000000001</v>
      </c>
      <c r="G120" s="10"/>
      <c r="H120" s="10">
        <f>H99/(H105*H108)</f>
        <v>0.05000000000000001</v>
      </c>
      <c r="I120" s="10"/>
      <c r="J120" s="10">
        <f>J99/(J105*J108)</f>
        <v>0.05000000000000001</v>
      </c>
      <c r="K120" s="28"/>
      <c r="L120" s="10">
        <f>L99/(L105*L108)</f>
        <v>0.05000000000000001</v>
      </c>
      <c r="M120" s="10"/>
      <c r="N120" s="10">
        <f>N99/(N105*N108)</f>
        <v>0.05000000000000001</v>
      </c>
      <c r="O120" s="28"/>
      <c r="P120" s="10">
        <f>P99/(P105*P108)</f>
        <v>0.05000000000000001</v>
      </c>
      <c r="Q120" s="28"/>
      <c r="R120" s="10">
        <f>R99/(R105*R108)</f>
        <v>0.05000000000000001</v>
      </c>
    </row>
    <row r="121" spans="5:18" ht="12.75">
      <c r="E121" s="8" t="s">
        <v>16</v>
      </c>
      <c r="F121" s="10">
        <f>F102/(F105*F110)</f>
        <v>0.132</v>
      </c>
      <c r="G121" s="28"/>
      <c r="H121" s="10">
        <f>H102/(H105*H110)</f>
        <v>0.693</v>
      </c>
      <c r="I121" s="10"/>
      <c r="J121" s="10">
        <f>J102/(J105*J110)</f>
        <v>0.38133333333333336</v>
      </c>
      <c r="K121" s="28"/>
      <c r="L121" s="10">
        <f>L102/(L105*L110)</f>
        <v>0.2255</v>
      </c>
      <c r="M121" s="10"/>
      <c r="N121" s="10">
        <f>N102/(N105*N110)</f>
        <v>0.06966666666666667</v>
      </c>
      <c r="O121" s="28"/>
      <c r="P121" s="10">
        <f>P102/(P105*P110)</f>
        <v>0.025142857142857137</v>
      </c>
      <c r="Q121" s="28"/>
      <c r="R121" s="10">
        <f>R102/(R105*R110)</f>
        <v>-0.008250000000000002</v>
      </c>
    </row>
    <row r="122" spans="7:17" ht="12.75">
      <c r="G122" s="11"/>
      <c r="I122" s="11"/>
      <c r="K122" s="11"/>
      <c r="M122" s="11"/>
      <c r="O122" s="11"/>
      <c r="Q122" s="11"/>
    </row>
    <row r="123" spans="5:18" ht="12.75">
      <c r="E123" t="s">
        <v>17</v>
      </c>
      <c r="F123" s="14">
        <f>F115</f>
        <v>0.06999999999999995</v>
      </c>
      <c r="G123" s="26"/>
      <c r="H123" s="14">
        <f>H115</f>
        <v>0.13</v>
      </c>
      <c r="I123" s="26"/>
      <c r="J123" s="14">
        <f>J115</f>
        <v>0.10999999999999999</v>
      </c>
      <c r="K123" s="26"/>
      <c r="L123" s="14">
        <f>L115</f>
        <v>0.08999999999999997</v>
      </c>
      <c r="M123" s="26"/>
      <c r="N123" s="14">
        <f>N115</f>
        <v>0.050000000000000044</v>
      </c>
      <c r="O123" s="26"/>
      <c r="P123" s="14">
        <f>P115</f>
        <v>0.030000000000000027</v>
      </c>
      <c r="Q123" s="26"/>
      <c r="R123" s="14">
        <f>R115</f>
        <v>0.010000000000000009</v>
      </c>
    </row>
    <row r="124" spans="5:18" ht="12.75">
      <c r="E124" t="s">
        <v>25</v>
      </c>
      <c r="F124" s="16">
        <f>-F101/F96</f>
        <v>-0.0204</v>
      </c>
      <c r="G124" s="27"/>
      <c r="H124" s="16">
        <f>-H101/H96</f>
        <v>-0.04284</v>
      </c>
      <c r="I124" s="27"/>
      <c r="J124" s="16">
        <f>-J101/J96</f>
        <v>-0.03536</v>
      </c>
      <c r="K124" s="27"/>
      <c r="L124" s="16">
        <f>-L101/L96</f>
        <v>-0.02788</v>
      </c>
      <c r="M124" s="27"/>
      <c r="N124" s="16">
        <f>-N101/N96</f>
        <v>-0.01292</v>
      </c>
      <c r="O124" s="27"/>
      <c r="P124" s="16">
        <f>-P101/P96</f>
        <v>-0.00544</v>
      </c>
      <c r="Q124" s="27"/>
      <c r="R124" s="16">
        <f>-R101/R96</f>
        <v>0.002040000000000001</v>
      </c>
    </row>
    <row r="125" spans="5:18" ht="12.75">
      <c r="E125" s="12" t="s">
        <v>35</v>
      </c>
      <c r="F125" s="10">
        <f>(1-(F97+F101)/F96)</f>
        <v>0.04959999999999998</v>
      </c>
      <c r="G125" s="28"/>
      <c r="H125" s="10">
        <f>(1-(H97+H101)/H96)</f>
        <v>0.08716000000000002</v>
      </c>
      <c r="I125" s="28"/>
      <c r="J125" s="10">
        <f>(1-(J97+J101)/J96)</f>
        <v>0.07464000000000004</v>
      </c>
      <c r="K125" s="28"/>
      <c r="L125" s="10">
        <f>(1-(L97+L101)/L96)</f>
        <v>0.06211999999999995</v>
      </c>
      <c r="M125" s="28"/>
      <c r="N125" s="10">
        <f>(1-(N97+N101)/N96)</f>
        <v>0.03708</v>
      </c>
      <c r="O125" s="28"/>
      <c r="P125" s="10">
        <f>(1-(P97+P101)/P96)</f>
        <v>0.024560000000000026</v>
      </c>
      <c r="Q125" s="28"/>
      <c r="R125" s="10">
        <f>(1-(R97+R101)/R96)</f>
        <v>0.01204000000000005</v>
      </c>
    </row>
    <row r="126" spans="7:17" ht="12.75">
      <c r="G126" s="11"/>
      <c r="I126" s="11"/>
      <c r="K126" s="11"/>
      <c r="M126" s="11"/>
      <c r="O126" s="11"/>
      <c r="Q126" s="11"/>
    </row>
    <row r="127" spans="5:18" ht="12.75">
      <c r="E127" t="s">
        <v>18</v>
      </c>
      <c r="F127" s="38">
        <f>F117</f>
        <v>2</v>
      </c>
      <c r="G127" s="51"/>
      <c r="H127" s="38">
        <f>H117</f>
        <v>5</v>
      </c>
      <c r="I127" s="51"/>
      <c r="J127" s="38">
        <f>J117</f>
        <v>3.3333333333333335</v>
      </c>
      <c r="K127" s="51"/>
      <c r="L127" s="38">
        <f>L117</f>
        <v>2.5</v>
      </c>
      <c r="M127" s="51"/>
      <c r="N127" s="38">
        <f>N117</f>
        <v>1.6666666666666667</v>
      </c>
      <c r="O127" s="51"/>
      <c r="P127" s="38">
        <f>P117</f>
        <v>1.4285714285714286</v>
      </c>
      <c r="Q127" s="51"/>
      <c r="R127" s="38">
        <f>R117</f>
        <v>1.25</v>
      </c>
    </row>
    <row r="128" spans="7:17" ht="12.75">
      <c r="G128" s="11"/>
      <c r="I128" s="11"/>
      <c r="K128" s="11"/>
      <c r="M128" s="11"/>
      <c r="O128" s="11"/>
      <c r="Q128" s="11"/>
    </row>
    <row r="129" spans="5:18" ht="13.5" thickBot="1">
      <c r="E129" t="s">
        <v>8</v>
      </c>
      <c r="F129" s="18">
        <f>F127*F125</f>
        <v>0.09919999999999995</v>
      </c>
      <c r="G129" s="28"/>
      <c r="H129" s="18">
        <f>H127*H125</f>
        <v>0.4358000000000001</v>
      </c>
      <c r="I129" s="28"/>
      <c r="J129" s="18">
        <f>J127*J125</f>
        <v>0.24880000000000013</v>
      </c>
      <c r="K129" s="28"/>
      <c r="L129" s="18">
        <f>L127*L125</f>
        <v>0.15529999999999988</v>
      </c>
      <c r="M129" s="28"/>
      <c r="N129" s="18">
        <f>N127*N125</f>
        <v>0.06180000000000001</v>
      </c>
      <c r="O129" s="28"/>
      <c r="P129" s="18">
        <f>P127*P125</f>
        <v>0.035085714285714324</v>
      </c>
      <c r="Q129" s="28"/>
      <c r="R129" s="18">
        <f>R127*R125</f>
        <v>0.015050000000000063</v>
      </c>
    </row>
    <row r="130" spans="7:17" ht="13.5" thickTop="1">
      <c r="G130" s="11"/>
      <c r="H130" s="11"/>
      <c r="I130" s="11"/>
      <c r="K130" s="11"/>
      <c r="M130" s="11"/>
      <c r="O130" s="11"/>
      <c r="Q130" s="11"/>
    </row>
    <row r="131" spans="7:17" ht="12.75">
      <c r="G131" s="11"/>
      <c r="H131" s="11"/>
      <c r="I131" s="11"/>
      <c r="K131" s="11"/>
      <c r="M131" s="11"/>
      <c r="O131" s="11"/>
      <c r="Q131" s="11"/>
    </row>
    <row r="132" ht="12.75">
      <c r="Q132" s="11"/>
    </row>
    <row r="133" ht="12.75">
      <c r="Q133" s="11"/>
    </row>
  </sheetData>
  <mergeCells count="2">
    <mergeCell ref="F90:R90"/>
    <mergeCell ref="F45:R45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bcolbo</dc:creator>
  <cp:keywords/>
  <dc:description/>
  <cp:lastModifiedBy>Penny Hansen</cp:lastModifiedBy>
  <cp:lastPrinted>2006-05-23T20:18:43Z</cp:lastPrinted>
  <dcterms:created xsi:type="dcterms:W3CDTF">2006-05-22T17:54:48Z</dcterms:created>
  <dcterms:modified xsi:type="dcterms:W3CDTF">2006-05-26T17:13:15Z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Document</vt:lpwstr>
  </property>
  <property fmtid="{D5CDD505-2E9C-101B-9397-08002B2CF9AE}" pid="4" name="IsHighlyConfidenti">
    <vt:lpwstr>0</vt:lpwstr>
  </property>
  <property fmtid="{D5CDD505-2E9C-101B-9397-08002B2CF9AE}" pid="5" name="DocketNumb">
    <vt:lpwstr>060177</vt:lpwstr>
  </property>
  <property fmtid="{D5CDD505-2E9C-101B-9397-08002B2CF9AE}" pid="6" name="IsConfidenti">
    <vt:lpwstr>0</vt:lpwstr>
  </property>
  <property fmtid="{D5CDD505-2E9C-101B-9397-08002B2CF9AE}" pid="7" name="Dat">
    <vt:lpwstr>2006-05-30T00:00:00Z</vt:lpwstr>
  </property>
  <property fmtid="{D5CDD505-2E9C-101B-9397-08002B2CF9AE}" pid="8" name="CaseTy">
    <vt:lpwstr>Rulemaking</vt:lpwstr>
  </property>
  <property fmtid="{D5CDD505-2E9C-101B-9397-08002B2CF9AE}" pid="9" name="OpenedDa">
    <vt:lpwstr>2006-01-31T00:00:00Z</vt:lpwstr>
  </property>
  <property fmtid="{D5CDD505-2E9C-101B-9397-08002B2CF9AE}" pid="10" name="Pref">
    <vt:lpwstr>TC</vt:lpwstr>
  </property>
  <property fmtid="{D5CDD505-2E9C-101B-9397-08002B2CF9AE}" pid="11" name="CaseCompanyNam">
    <vt:lpwstr/>
  </property>
  <property fmtid="{D5CDD505-2E9C-101B-9397-08002B2CF9AE}" pid="12" name="IndustryCo">
    <vt:lpwstr>230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