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GrpRevnu\PUBLIC\# Quarterly Reporting\2025\Q2-2025\To File\"/>
    </mc:Choice>
  </mc:AlternateContent>
  <xr:revisionPtr revIDLastSave="0" documentId="13_ncr:1_{B8514AEE-39D9-48F9-8C7A-74A7FA35451D}" xr6:coauthVersionLast="47" xr6:coauthVersionMax="47" xr10:uidLastSave="{00000000-0000-0000-0000-000000000000}"/>
  <bookViews>
    <workbookView xWindow="-108" yWindow="-108" windowWidth="23256" windowHeight="13896" activeTab="2" xr2:uid="{E9521030-A1F8-47A9-81E3-3006B06160F2}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G12" i="4"/>
  <c r="H12" i="4"/>
  <c r="G13" i="4"/>
  <c r="H13" i="4"/>
  <c r="H14" i="4"/>
  <c r="G15" i="4"/>
  <c r="H15" i="4"/>
  <c r="G16" i="4"/>
  <c r="H16" i="4"/>
  <c r="H17" i="4"/>
  <c r="G17" i="4"/>
  <c r="I17" i="4" s="1"/>
  <c r="E18" i="4"/>
  <c r="F18" i="4"/>
  <c r="E21" i="4"/>
  <c r="F21" i="4"/>
  <c r="G20" i="4"/>
  <c r="B21" i="4"/>
  <c r="D21" i="4"/>
  <c r="G21" i="4"/>
  <c r="G23" i="4"/>
  <c r="H23" i="4"/>
  <c r="H25" i="4" s="1"/>
  <c r="G24" i="4"/>
  <c r="I24" i="4" s="1"/>
  <c r="H24" i="4"/>
  <c r="D25" i="4"/>
  <c r="F25" i="4"/>
  <c r="C25" i="4"/>
  <c r="E25" i="4"/>
  <c r="G27" i="4"/>
  <c r="H28" i="4"/>
  <c r="H30" i="4"/>
  <c r="G30" i="4"/>
  <c r="G31" i="4"/>
  <c r="H31" i="4"/>
  <c r="G32" i="4"/>
  <c r="I32" i="4" s="1"/>
  <c r="H32" i="4"/>
  <c r="H33" i="4"/>
  <c r="G34" i="4"/>
  <c r="H34" i="4"/>
  <c r="H35" i="4"/>
  <c r="G35" i="4"/>
  <c r="G36" i="4"/>
  <c r="I36" i="4" s="1"/>
  <c r="H36" i="4"/>
  <c r="G37" i="4"/>
  <c r="I37" i="4" s="1"/>
  <c r="H37" i="4"/>
  <c r="H38" i="4"/>
  <c r="G38" i="4"/>
  <c r="I38" i="4" s="1"/>
  <c r="G39" i="4"/>
  <c r="I39" i="4" s="1"/>
  <c r="H39" i="4"/>
  <c r="F47" i="4"/>
  <c r="H46" i="4"/>
  <c r="D47" i="4"/>
  <c r="G46" i="4"/>
  <c r="E47" i="4"/>
  <c r="G50" i="4"/>
  <c r="G51" i="4"/>
  <c r="H51" i="4"/>
  <c r="G52" i="4"/>
  <c r="H52" i="4"/>
  <c r="G53" i="4"/>
  <c r="H53" i="4"/>
  <c r="G54" i="4"/>
  <c r="H55" i="4"/>
  <c r="G55" i="4"/>
  <c r="G56" i="4"/>
  <c r="I56" i="4" s="1"/>
  <c r="H56" i="4"/>
  <c r="H57" i="4"/>
  <c r="H58" i="4"/>
  <c r="G58" i="4"/>
  <c r="C62" i="4"/>
  <c r="D62" i="4"/>
  <c r="G61" i="4"/>
  <c r="H61" i="4"/>
  <c r="H62" i="4" s="1"/>
  <c r="B62" i="4"/>
  <c r="E62" i="4"/>
  <c r="F62" i="4"/>
  <c r="H64" i="4"/>
  <c r="H65" i="4" s="1"/>
  <c r="E65" i="4"/>
  <c r="F65" i="4"/>
  <c r="C65" i="4"/>
  <c r="D65" i="4"/>
  <c r="G73" i="4"/>
  <c r="G74" i="4"/>
  <c r="H74" i="4"/>
  <c r="G75" i="4"/>
  <c r="I75" i="4" s="1"/>
  <c r="H75" i="4"/>
  <c r="G76" i="4"/>
  <c r="I76" i="4" s="1"/>
  <c r="H76" i="4"/>
  <c r="G77" i="4"/>
  <c r="I77" i="4" s="1"/>
  <c r="H77" i="4"/>
  <c r="H78" i="4"/>
  <c r="G78" i="4"/>
  <c r="G79" i="4"/>
  <c r="I79" i="4" s="1"/>
  <c r="H79" i="4"/>
  <c r="H80" i="4"/>
  <c r="G81" i="4"/>
  <c r="G82" i="4"/>
  <c r="H82" i="4"/>
  <c r="G83" i="4"/>
  <c r="H83" i="4"/>
  <c r="G84" i="4"/>
  <c r="H84" i="4"/>
  <c r="G85" i="4"/>
  <c r="H86" i="4"/>
  <c r="G86" i="4"/>
  <c r="G87" i="4"/>
  <c r="I87" i="4" s="1"/>
  <c r="H87" i="4"/>
  <c r="H88" i="4"/>
  <c r="G89" i="4"/>
  <c r="I89" i="4" s="1"/>
  <c r="H89" i="4"/>
  <c r="G90" i="4"/>
  <c r="H90" i="4"/>
  <c r="G91" i="4"/>
  <c r="I91" i="4" s="1"/>
  <c r="H91" i="4"/>
  <c r="H92" i="4"/>
  <c r="G93" i="4"/>
  <c r="H93" i="4"/>
  <c r="H94" i="4"/>
  <c r="G94" i="4"/>
  <c r="G95" i="4"/>
  <c r="H95" i="4"/>
  <c r="G96" i="4"/>
  <c r="I96" i="4" s="1"/>
  <c r="H96" i="4"/>
  <c r="G97" i="4"/>
  <c r="I97" i="4" s="1"/>
  <c r="H97" i="4"/>
  <c r="G98" i="4"/>
  <c r="I98" i="4" s="1"/>
  <c r="H98" i="4"/>
  <c r="G99" i="4"/>
  <c r="H99" i="4"/>
  <c r="G100" i="4"/>
  <c r="I100" i="4" s="1"/>
  <c r="H100" i="4"/>
  <c r="G101" i="4"/>
  <c r="H101" i="4"/>
  <c r="H102" i="4"/>
  <c r="G102" i="4"/>
  <c r="G103" i="4"/>
  <c r="I103" i="4" s="1"/>
  <c r="H103" i="4"/>
  <c r="G104" i="4"/>
  <c r="I104" i="4" s="1"/>
  <c r="H104" i="4"/>
  <c r="G105" i="4"/>
  <c r="G106" i="4"/>
  <c r="H106" i="4"/>
  <c r="G107" i="4"/>
  <c r="I107" i="4" s="1"/>
  <c r="H107" i="4"/>
  <c r="G108" i="4"/>
  <c r="I108" i="4" s="1"/>
  <c r="H108" i="4"/>
  <c r="G109" i="4"/>
  <c r="H110" i="4"/>
  <c r="G110" i="4"/>
  <c r="I110" i="4" s="1"/>
  <c r="G111" i="4"/>
  <c r="I111" i="4" s="1"/>
  <c r="H111" i="4"/>
  <c r="G112" i="4"/>
  <c r="I112" i="4" s="1"/>
  <c r="H112" i="4"/>
  <c r="G113" i="4"/>
  <c r="I113" i="4" s="1"/>
  <c r="H113" i="4"/>
  <c r="H114" i="4"/>
  <c r="G114" i="4"/>
  <c r="H115" i="4"/>
  <c r="G115" i="4"/>
  <c r="G116" i="4"/>
  <c r="H116" i="4"/>
  <c r="G117" i="4"/>
  <c r="I117" i="4" s="1"/>
  <c r="H117" i="4"/>
  <c r="G118" i="4"/>
  <c r="I118" i="4" s="1"/>
  <c r="H118" i="4"/>
  <c r="H119" i="4"/>
  <c r="G119" i="4"/>
  <c r="G120" i="4"/>
  <c r="I120" i="4" s="1"/>
  <c r="H120" i="4"/>
  <c r="H121" i="4"/>
  <c r="G121" i="4"/>
  <c r="H122" i="4"/>
  <c r="G122" i="4"/>
  <c r="H123" i="4"/>
  <c r="G123" i="4"/>
  <c r="G124" i="4"/>
  <c r="H124" i="4"/>
  <c r="G125" i="4"/>
  <c r="I125" i="4" s="1"/>
  <c r="H125" i="4"/>
  <c r="G126" i="4"/>
  <c r="H126" i="4"/>
  <c r="H127" i="4"/>
  <c r="G127" i="4"/>
  <c r="G128" i="4"/>
  <c r="I128" i="4" s="1"/>
  <c r="H128" i="4"/>
  <c r="H129" i="4"/>
  <c r="G129" i="4"/>
  <c r="H130" i="4"/>
  <c r="G130" i="4"/>
  <c r="H131" i="4"/>
  <c r="G131" i="4"/>
  <c r="G132" i="4"/>
  <c r="H132" i="4"/>
  <c r="G133" i="4"/>
  <c r="I133" i="4" s="1"/>
  <c r="H133" i="4"/>
  <c r="G134" i="4"/>
  <c r="H134" i="4"/>
  <c r="H135" i="4"/>
  <c r="G135" i="4"/>
  <c r="G136" i="4"/>
  <c r="I136" i="4" s="1"/>
  <c r="H136" i="4"/>
  <c r="H137" i="4"/>
  <c r="G137" i="4"/>
  <c r="I137" i="4" s="1"/>
  <c r="H138" i="4"/>
  <c r="G138" i="4"/>
  <c r="H139" i="4"/>
  <c r="G139" i="4"/>
  <c r="G140" i="4"/>
  <c r="H140" i="4"/>
  <c r="G141" i="4"/>
  <c r="I141" i="4" s="1"/>
  <c r="H141" i="4"/>
  <c r="G142" i="4"/>
  <c r="I142" i="4" s="1"/>
  <c r="H142" i="4"/>
  <c r="H143" i="4"/>
  <c r="G143" i="4"/>
  <c r="G144" i="4"/>
  <c r="I144" i="4" s="1"/>
  <c r="H144" i="4"/>
  <c r="H145" i="4"/>
  <c r="G145" i="4"/>
  <c r="H146" i="4"/>
  <c r="G146" i="4"/>
  <c r="H147" i="4"/>
  <c r="G147" i="4"/>
  <c r="G148" i="4"/>
  <c r="H148" i="4"/>
  <c r="G149" i="4"/>
  <c r="I149" i="4" s="1"/>
  <c r="H149" i="4"/>
  <c r="G150" i="4"/>
  <c r="H150" i="4"/>
  <c r="H151" i="4"/>
  <c r="G151" i="4"/>
  <c r="G152" i="4"/>
  <c r="I152" i="4" s="1"/>
  <c r="H152" i="4"/>
  <c r="H153" i="4"/>
  <c r="G153" i="4"/>
  <c r="I153" i="4" s="1"/>
  <c r="H154" i="4"/>
  <c r="G154" i="4"/>
  <c r="H155" i="4"/>
  <c r="G155" i="4"/>
  <c r="G156" i="4"/>
  <c r="H156" i="4"/>
  <c r="G157" i="4"/>
  <c r="I157" i="4" s="1"/>
  <c r="H157" i="4"/>
  <c r="G158" i="4"/>
  <c r="H158" i="4"/>
  <c r="H159" i="4"/>
  <c r="G159" i="4"/>
  <c r="G160" i="4"/>
  <c r="I160" i="4" s="1"/>
  <c r="H160" i="4"/>
  <c r="H161" i="4"/>
  <c r="G161" i="4"/>
  <c r="H162" i="4"/>
  <c r="G162" i="4"/>
  <c r="G163" i="4"/>
  <c r="H163" i="4"/>
  <c r="G164" i="4"/>
  <c r="H164" i="4"/>
  <c r="H165" i="4"/>
  <c r="G166" i="4"/>
  <c r="G167" i="4"/>
  <c r="I167" i="4" s="1"/>
  <c r="H167" i="4"/>
  <c r="D179" i="4"/>
  <c r="H168" i="4"/>
  <c r="F179" i="4"/>
  <c r="G169" i="4"/>
  <c r="G170" i="4"/>
  <c r="G171" i="4"/>
  <c r="H172" i="4"/>
  <c r="G172" i="4"/>
  <c r="I172" i="4" s="1"/>
  <c r="G173" i="4"/>
  <c r="G174" i="4"/>
  <c r="I174" i="4" s="1"/>
  <c r="H174" i="4"/>
  <c r="E179" i="4"/>
  <c r="G175" i="4"/>
  <c r="G176" i="4"/>
  <c r="G177" i="4"/>
  <c r="G178" i="4"/>
  <c r="B179" i="4"/>
  <c r="H181" i="4"/>
  <c r="G181" i="4"/>
  <c r="G182" i="4"/>
  <c r="G183" i="4"/>
  <c r="I183" i="4" s="1"/>
  <c r="H183" i="4"/>
  <c r="G184" i="4"/>
  <c r="G185" i="4"/>
  <c r="G186" i="4"/>
  <c r="G187" i="4"/>
  <c r="G188" i="4"/>
  <c r="G189" i="4"/>
  <c r="I189" i="4" s="1"/>
  <c r="H189" i="4"/>
  <c r="G190" i="4"/>
  <c r="G191" i="4"/>
  <c r="I191" i="4" s="1"/>
  <c r="H191" i="4"/>
  <c r="G192" i="4"/>
  <c r="G193" i="4"/>
  <c r="G194" i="4"/>
  <c r="G195" i="4"/>
  <c r="G196" i="4"/>
  <c r="G197" i="4"/>
  <c r="I197" i="4" s="1"/>
  <c r="H197" i="4"/>
  <c r="G198" i="4"/>
  <c r="G199" i="4"/>
  <c r="I199" i="4" s="1"/>
  <c r="H199" i="4"/>
  <c r="G200" i="4"/>
  <c r="D209" i="4"/>
  <c r="F209" i="4"/>
  <c r="G201" i="4"/>
  <c r="G202" i="4"/>
  <c r="G203" i="4"/>
  <c r="B209" i="4"/>
  <c r="H205" i="4"/>
  <c r="G205" i="4"/>
  <c r="I205" i="4" s="1"/>
  <c r="G206" i="4"/>
  <c r="G207" i="4"/>
  <c r="I207" i="4" s="1"/>
  <c r="H207" i="4"/>
  <c r="G208" i="4"/>
  <c r="E209" i="4"/>
  <c r="G211" i="4"/>
  <c r="G212" i="4"/>
  <c r="G213" i="4"/>
  <c r="H214" i="4"/>
  <c r="G214" i="4"/>
  <c r="I214" i="4" s="1"/>
  <c r="G215" i="4"/>
  <c r="G216" i="4"/>
  <c r="I216" i="4" s="1"/>
  <c r="H216" i="4"/>
  <c r="G217" i="4"/>
  <c r="G218" i="4"/>
  <c r="G219" i="4"/>
  <c r="G220" i="4"/>
  <c r="G221" i="4"/>
  <c r="H222" i="4"/>
  <c r="G222" i="4"/>
  <c r="I222" i="4" s="1"/>
  <c r="G223" i="4"/>
  <c r="G224" i="4"/>
  <c r="I224" i="4" s="1"/>
  <c r="H224" i="4"/>
  <c r="G225" i="4"/>
  <c r="G226" i="4"/>
  <c r="G227" i="4"/>
  <c r="G228" i="4"/>
  <c r="G229" i="4"/>
  <c r="H230" i="4"/>
  <c r="G230" i="4"/>
  <c r="I230" i="4" s="1"/>
  <c r="G231" i="4"/>
  <c r="G232" i="4"/>
  <c r="I232" i="4" s="1"/>
  <c r="H232" i="4"/>
  <c r="E247" i="4"/>
  <c r="G233" i="4"/>
  <c r="F247" i="4"/>
  <c r="G234" i="4"/>
  <c r="G235" i="4"/>
  <c r="G236" i="4"/>
  <c r="G237" i="4"/>
  <c r="H238" i="4"/>
  <c r="G238" i="4"/>
  <c r="I238" i="4" s="1"/>
  <c r="G239" i="4"/>
  <c r="G240" i="4"/>
  <c r="I240" i="4" s="1"/>
  <c r="H240" i="4"/>
  <c r="G241" i="4"/>
  <c r="G242" i="4"/>
  <c r="G243" i="4"/>
  <c r="G244" i="4"/>
  <c r="G245" i="4"/>
  <c r="H246" i="4"/>
  <c r="G246" i="4"/>
  <c r="I246" i="4" s="1"/>
  <c r="D247" i="4"/>
  <c r="G249" i="4"/>
  <c r="H249" i="4"/>
  <c r="E254" i="4"/>
  <c r="G250" i="4"/>
  <c r="D254" i="4"/>
  <c r="F254" i="4"/>
  <c r="G251" i="4"/>
  <c r="G252" i="4"/>
  <c r="G253" i="4"/>
  <c r="B254" i="4"/>
  <c r="H256" i="4"/>
  <c r="G256" i="4"/>
  <c r="G257" i="4"/>
  <c r="D263" i="4"/>
  <c r="G258" i="4"/>
  <c r="I258" i="4" s="1"/>
  <c r="H258" i="4"/>
  <c r="E263" i="4"/>
  <c r="G259" i="4"/>
  <c r="F263" i="4"/>
  <c r="G260" i="4"/>
  <c r="G261" i="4"/>
  <c r="G262" i="4"/>
  <c r="B263" i="4"/>
  <c r="G265" i="4"/>
  <c r="H265" i="4"/>
  <c r="H266" i="4" s="1"/>
  <c r="E266" i="4"/>
  <c r="F266" i="4"/>
  <c r="B266" i="4"/>
  <c r="D266" i="4"/>
  <c r="G268" i="4"/>
  <c r="H268" i="4"/>
  <c r="G269" i="4"/>
  <c r="F284" i="4"/>
  <c r="G270" i="4"/>
  <c r="G271" i="4"/>
  <c r="G272" i="4"/>
  <c r="G273" i="4"/>
  <c r="H274" i="4"/>
  <c r="I274" i="4" s="1"/>
  <c r="G274" i="4"/>
  <c r="G275" i="4"/>
  <c r="D284" i="4"/>
  <c r="G276" i="4"/>
  <c r="I276" i="4" s="1"/>
  <c r="H276" i="4"/>
  <c r="G277" i="4"/>
  <c r="G278" i="4"/>
  <c r="G279" i="4"/>
  <c r="G280" i="4"/>
  <c r="G281" i="4"/>
  <c r="H282" i="4"/>
  <c r="I282" i="4" s="1"/>
  <c r="G282" i="4"/>
  <c r="G283" i="4"/>
  <c r="C284" i="4"/>
  <c r="E284" i="4"/>
  <c r="B291" i="4"/>
  <c r="H289" i="4"/>
  <c r="E291" i="4"/>
  <c r="E308" i="4" s="1"/>
  <c r="G290" i="4"/>
  <c r="F291" i="4"/>
  <c r="D291" i="4"/>
  <c r="G293" i="4"/>
  <c r="F296" i="4"/>
  <c r="H294" i="4"/>
  <c r="G294" i="4"/>
  <c r="I294" i="4" s="1"/>
  <c r="G295" i="4"/>
  <c r="D296" i="4"/>
  <c r="D308" i="4" s="1"/>
  <c r="C296" i="4"/>
  <c r="E296" i="4"/>
  <c r="G298" i="4"/>
  <c r="D299" i="4"/>
  <c r="D32" i="2" s="1"/>
  <c r="F299" i="4"/>
  <c r="B299" i="4"/>
  <c r="E299" i="4"/>
  <c r="G301" i="4"/>
  <c r="G302" i="4"/>
  <c r="B307" i="4"/>
  <c r="E307" i="4"/>
  <c r="H304" i="4"/>
  <c r="G304" i="4"/>
  <c r="I304" i="4" s="1"/>
  <c r="G305" i="4"/>
  <c r="H306" i="4"/>
  <c r="G306" i="4"/>
  <c r="I306" i="4" s="1"/>
  <c r="D307" i="4"/>
  <c r="F307" i="4"/>
  <c r="B312" i="4"/>
  <c r="E312" i="4"/>
  <c r="F312" i="4"/>
  <c r="D312" i="4"/>
  <c r="G315" i="4"/>
  <c r="G317" i="4" s="1"/>
  <c r="B36" i="1" s="1"/>
  <c r="E317" i="4"/>
  <c r="G316" i="4"/>
  <c r="F317" i="4"/>
  <c r="B317" i="4"/>
  <c r="B35" i="2" s="1"/>
  <c r="D317" i="4"/>
  <c r="H319" i="4"/>
  <c r="G320" i="4"/>
  <c r="D322" i="4"/>
  <c r="B322" i="4"/>
  <c r="H321" i="4"/>
  <c r="G321" i="4"/>
  <c r="I321" i="4" s="1"/>
  <c r="F322" i="4"/>
  <c r="E330" i="4"/>
  <c r="G329" i="4"/>
  <c r="F330" i="4"/>
  <c r="B330" i="4"/>
  <c r="B42" i="2" s="1"/>
  <c r="D330" i="4"/>
  <c r="H332" i="4"/>
  <c r="G332" i="4"/>
  <c r="H333" i="4"/>
  <c r="G333" i="4"/>
  <c r="H334" i="4"/>
  <c r="G334" i="4"/>
  <c r="H335" i="4"/>
  <c r="H336" i="4"/>
  <c r="G337" i="4"/>
  <c r="H337" i="4"/>
  <c r="H338" i="4"/>
  <c r="H339" i="4"/>
  <c r="H340" i="4"/>
  <c r="G341" i="4"/>
  <c r="H341" i="4"/>
  <c r="G342" i="4"/>
  <c r="H342" i="4"/>
  <c r="H343" i="4"/>
  <c r="H344" i="4"/>
  <c r="G345" i="4"/>
  <c r="H345" i="4"/>
  <c r="G346" i="4"/>
  <c r="H346" i="4"/>
  <c r="D356" i="4"/>
  <c r="D373" i="4" s="1"/>
  <c r="H347" i="4"/>
  <c r="H348" i="4"/>
  <c r="G349" i="4"/>
  <c r="H349" i="4"/>
  <c r="G350" i="4"/>
  <c r="H350" i="4"/>
  <c r="H351" i="4"/>
  <c r="H352" i="4"/>
  <c r="G353" i="4"/>
  <c r="I353" i="4" s="1"/>
  <c r="H353" i="4"/>
  <c r="G354" i="4"/>
  <c r="H354" i="4"/>
  <c r="G355" i="4"/>
  <c r="H355" i="4"/>
  <c r="E356" i="4"/>
  <c r="G358" i="4"/>
  <c r="F367" i="4"/>
  <c r="H359" i="4"/>
  <c r="G359" i="4"/>
  <c r="G360" i="4"/>
  <c r="H360" i="4"/>
  <c r="B367" i="4"/>
  <c r="H361" i="4"/>
  <c r="G361" i="4"/>
  <c r="G362" i="4"/>
  <c r="I362" i="4" s="1"/>
  <c r="H362" i="4"/>
  <c r="H363" i="4"/>
  <c r="G363" i="4"/>
  <c r="I363" i="4" s="1"/>
  <c r="G364" i="4"/>
  <c r="H364" i="4"/>
  <c r="D367" i="4"/>
  <c r="H365" i="4"/>
  <c r="G365" i="4"/>
  <c r="G366" i="4"/>
  <c r="H366" i="4"/>
  <c r="E371" i="4"/>
  <c r="F371" i="4"/>
  <c r="G369" i="4"/>
  <c r="H369" i="4"/>
  <c r="H371" i="4" s="1"/>
  <c r="G370" i="4"/>
  <c r="I370" i="4" s="1"/>
  <c r="H370" i="4"/>
  <c r="B371" i="4"/>
  <c r="C371" i="4"/>
  <c r="D371" i="4"/>
  <c r="B3" i="3"/>
  <c r="B5" i="3"/>
  <c r="C9" i="3"/>
  <c r="D9" i="3"/>
  <c r="C10" i="3"/>
  <c r="H10" i="3" s="1"/>
  <c r="D10" i="3"/>
  <c r="F10" i="3"/>
  <c r="G10" i="3"/>
  <c r="C11" i="3"/>
  <c r="D11" i="3"/>
  <c r="C12" i="3"/>
  <c r="D12" i="3"/>
  <c r="C13" i="3"/>
  <c r="H13" i="3" s="1"/>
  <c r="D13" i="3"/>
  <c r="C16" i="3"/>
  <c r="D16" i="3"/>
  <c r="C17" i="3"/>
  <c r="D17" i="3"/>
  <c r="F17" i="3"/>
  <c r="C18" i="3"/>
  <c r="D18" i="3"/>
  <c r="F18" i="3"/>
  <c r="G18" i="3"/>
  <c r="C19" i="3"/>
  <c r="D19" i="3"/>
  <c r="C20" i="3"/>
  <c r="D20" i="3"/>
  <c r="H20" i="3"/>
  <c r="C21" i="3"/>
  <c r="H21" i="3" s="1"/>
  <c r="D21" i="3"/>
  <c r="C22" i="3"/>
  <c r="H22" i="3" s="1"/>
  <c r="D22" i="3"/>
  <c r="F22" i="3"/>
  <c r="G22" i="3"/>
  <c r="C25" i="3"/>
  <c r="D25" i="3"/>
  <c r="C26" i="3"/>
  <c r="H26" i="3" s="1"/>
  <c r="D26" i="3"/>
  <c r="C27" i="3"/>
  <c r="D27" i="3"/>
  <c r="C28" i="3"/>
  <c r="D28" i="3"/>
  <c r="H28" i="3"/>
  <c r="C29" i="3"/>
  <c r="D29" i="3"/>
  <c r="C30" i="3"/>
  <c r="D30" i="3"/>
  <c r="C31" i="3"/>
  <c r="D31" i="3"/>
  <c r="F31" i="3"/>
  <c r="C32" i="3"/>
  <c r="D32" i="3"/>
  <c r="F32" i="3"/>
  <c r="C33" i="3"/>
  <c r="D33" i="3"/>
  <c r="C34" i="3"/>
  <c r="D34" i="3"/>
  <c r="H34" i="3"/>
  <c r="C35" i="3"/>
  <c r="D35" i="3"/>
  <c r="H35" i="3" s="1"/>
  <c r="C36" i="3"/>
  <c r="D36" i="3"/>
  <c r="C37" i="3"/>
  <c r="D37" i="3"/>
  <c r="F37" i="3"/>
  <c r="G37" i="3"/>
  <c r="C38" i="3"/>
  <c r="D38" i="3"/>
  <c r="F38" i="3"/>
  <c r="G38" i="3"/>
  <c r="C39" i="3"/>
  <c r="D39" i="3"/>
  <c r="F39" i="3"/>
  <c r="G39" i="3"/>
  <c r="H39" i="3"/>
  <c r="C40" i="3"/>
  <c r="D40" i="3"/>
  <c r="F40" i="3"/>
  <c r="C43" i="3"/>
  <c r="D43" i="3"/>
  <c r="F43" i="3"/>
  <c r="C44" i="3"/>
  <c r="D44" i="3"/>
  <c r="C47" i="3"/>
  <c r="D47" i="3"/>
  <c r="C48" i="3"/>
  <c r="D48" i="3"/>
  <c r="F48" i="3"/>
  <c r="C49" i="3"/>
  <c r="D49" i="3"/>
  <c r="H49" i="3" s="1"/>
  <c r="C52" i="3"/>
  <c r="D52" i="3"/>
  <c r="C53" i="3"/>
  <c r="H53" i="3" s="1"/>
  <c r="D53" i="3"/>
  <c r="C57" i="3"/>
  <c r="D57" i="3"/>
  <c r="H57" i="3" s="1"/>
  <c r="H58" i="3" s="1"/>
  <c r="C61" i="3"/>
  <c r="C62" i="3" s="1"/>
  <c r="D61" i="3"/>
  <c r="D62" i="3" s="1"/>
  <c r="F61" i="3"/>
  <c r="C65" i="3"/>
  <c r="D65" i="3"/>
  <c r="H66" i="3"/>
  <c r="C67" i="3"/>
  <c r="D67" i="3"/>
  <c r="F13" i="3"/>
  <c r="G17" i="3"/>
  <c r="H73" i="3"/>
  <c r="H74" i="3"/>
  <c r="F29" i="3"/>
  <c r="G29" i="3"/>
  <c r="H75" i="3"/>
  <c r="F47" i="3"/>
  <c r="G32" i="3"/>
  <c r="G40" i="3"/>
  <c r="H77" i="3"/>
  <c r="A3" i="2"/>
  <c r="B9" i="2"/>
  <c r="D9" i="2"/>
  <c r="C10" i="2"/>
  <c r="D10" i="2"/>
  <c r="E12" i="2"/>
  <c r="E39" i="2" s="1"/>
  <c r="D17" i="2"/>
  <c r="B19" i="2"/>
  <c r="C19" i="2"/>
  <c r="D19" i="2"/>
  <c r="C20" i="2"/>
  <c r="D20" i="2"/>
  <c r="E21" i="2"/>
  <c r="B23" i="2"/>
  <c r="B24" i="2"/>
  <c r="D24" i="2"/>
  <c r="D25" i="2"/>
  <c r="B26" i="2"/>
  <c r="D26" i="2"/>
  <c r="B27" i="2"/>
  <c r="D27" i="2"/>
  <c r="B28" i="2"/>
  <c r="D28" i="2"/>
  <c r="C29" i="2"/>
  <c r="D29" i="2"/>
  <c r="B30" i="2"/>
  <c r="D30" i="2"/>
  <c r="C31" i="2"/>
  <c r="D31" i="2"/>
  <c r="B32" i="2"/>
  <c r="B33" i="2"/>
  <c r="D33" i="2"/>
  <c r="B34" i="2"/>
  <c r="D34" i="2"/>
  <c r="D35" i="2"/>
  <c r="B36" i="2"/>
  <c r="D36" i="2"/>
  <c r="E37" i="2"/>
  <c r="D42" i="2"/>
  <c r="D46" i="2" s="1"/>
  <c r="B10" i="1"/>
  <c r="C11" i="1"/>
  <c r="C20" i="1"/>
  <c r="C21" i="1"/>
  <c r="C29" i="1"/>
  <c r="H44" i="3" l="1"/>
  <c r="H27" i="3"/>
  <c r="H19" i="3"/>
  <c r="H17" i="3"/>
  <c r="H38" i="3"/>
  <c r="H9" i="3"/>
  <c r="H11" i="3"/>
  <c r="H29" i="3"/>
  <c r="I366" i="4"/>
  <c r="F27" i="2"/>
  <c r="H356" i="4"/>
  <c r="I354" i="4"/>
  <c r="I365" i="4"/>
  <c r="I364" i="4"/>
  <c r="G367" i="4"/>
  <c r="I355" i="4"/>
  <c r="E367" i="4"/>
  <c r="E373" i="4" s="1"/>
  <c r="H48" i="3"/>
  <c r="H37" i="3"/>
  <c r="H25" i="3"/>
  <c r="C367" i="4"/>
  <c r="F19" i="2"/>
  <c r="D54" i="3"/>
  <c r="I333" i="4"/>
  <c r="H329" i="4"/>
  <c r="I329" i="4" s="1"/>
  <c r="C330" i="4"/>
  <c r="I316" i="4"/>
  <c r="I280" i="4"/>
  <c r="I217" i="4"/>
  <c r="I212" i="4"/>
  <c r="I208" i="4"/>
  <c r="D23" i="2"/>
  <c r="D285" i="4"/>
  <c r="C23" i="3"/>
  <c r="F32" i="2"/>
  <c r="H358" i="4"/>
  <c r="H367" i="4" s="1"/>
  <c r="G352" i="4"/>
  <c r="I352" i="4" s="1"/>
  <c r="G348" i="4"/>
  <c r="I348" i="4" s="1"/>
  <c r="G344" i="4"/>
  <c r="I344" i="4" s="1"/>
  <c r="G340" i="4"/>
  <c r="I340" i="4" s="1"/>
  <c r="G336" i="4"/>
  <c r="I336" i="4" s="1"/>
  <c r="G319" i="4"/>
  <c r="E322" i="4"/>
  <c r="G299" i="4"/>
  <c r="B33" i="1" s="1"/>
  <c r="I273" i="4"/>
  <c r="I271" i="4"/>
  <c r="I235" i="4"/>
  <c r="I231" i="4"/>
  <c r="I218" i="4"/>
  <c r="F285" i="4"/>
  <c r="I359" i="4"/>
  <c r="F356" i="4"/>
  <c r="F373" i="4" s="1"/>
  <c r="I334" i="4"/>
  <c r="H316" i="4"/>
  <c r="C317" i="4"/>
  <c r="C35" i="2" s="1"/>
  <c r="F35" i="2" s="1"/>
  <c r="G296" i="4"/>
  <c r="B32" i="1" s="1"/>
  <c r="I272" i="4"/>
  <c r="G266" i="4"/>
  <c r="B29" i="1" s="1"/>
  <c r="D29" i="1" s="1"/>
  <c r="I265" i="4"/>
  <c r="I266" i="4" s="1"/>
  <c r="I253" i="4"/>
  <c r="I171" i="4"/>
  <c r="I349" i="4"/>
  <c r="I345" i="4"/>
  <c r="I341" i="4"/>
  <c r="I337" i="4"/>
  <c r="G284" i="4"/>
  <c r="B30" i="1" s="1"/>
  <c r="I268" i="4"/>
  <c r="I261" i="4"/>
  <c r="I257" i="4"/>
  <c r="I223" i="4"/>
  <c r="I177" i="4"/>
  <c r="E285" i="4"/>
  <c r="H32" i="3"/>
  <c r="D14" i="3"/>
  <c r="I369" i="4"/>
  <c r="I371" i="4" s="1"/>
  <c r="E45" i="2" s="1"/>
  <c r="I360" i="4"/>
  <c r="B46" i="2"/>
  <c r="C322" i="4"/>
  <c r="C36" i="2" s="1"/>
  <c r="F308" i="4"/>
  <c r="I283" i="4"/>
  <c r="I278" i="4"/>
  <c r="I277" i="4"/>
  <c r="I262" i="4"/>
  <c r="I252" i="4"/>
  <c r="I249" i="4"/>
  <c r="G254" i="4"/>
  <c r="B27" i="1" s="1"/>
  <c r="B285" i="4"/>
  <c r="I202" i="4"/>
  <c r="I190" i="4"/>
  <c r="I178" i="4"/>
  <c r="C356" i="4"/>
  <c r="I350" i="4"/>
  <c r="I346" i="4"/>
  <c r="I342" i="4"/>
  <c r="G338" i="4"/>
  <c r="I338" i="4" s="1"/>
  <c r="I305" i="4"/>
  <c r="B308" i="4"/>
  <c r="I256" i="4"/>
  <c r="G263" i="4"/>
  <c r="B28" i="1" s="1"/>
  <c r="I234" i="4"/>
  <c r="I215" i="4"/>
  <c r="I203" i="4"/>
  <c r="I196" i="4"/>
  <c r="F36" i="2"/>
  <c r="D41" i="3"/>
  <c r="H18" i="3"/>
  <c r="G371" i="4"/>
  <c r="B356" i="4"/>
  <c r="B373" i="4" s="1"/>
  <c r="I332" i="4"/>
  <c r="I275" i="4"/>
  <c r="I270" i="4"/>
  <c r="I269" i="4"/>
  <c r="I225" i="4"/>
  <c r="I220" i="4"/>
  <c r="I188" i="4"/>
  <c r="I186" i="4"/>
  <c r="I170" i="4"/>
  <c r="D45" i="3"/>
  <c r="I361" i="4"/>
  <c r="H65" i="3"/>
  <c r="H67" i="3" s="1"/>
  <c r="H43" i="3"/>
  <c r="H45" i="3" s="1"/>
  <c r="G351" i="4"/>
  <c r="I351" i="4" s="1"/>
  <c r="G347" i="4"/>
  <c r="I347" i="4" s="1"/>
  <c r="G343" i="4"/>
  <c r="I343" i="4" s="1"/>
  <c r="G339" i="4"/>
  <c r="I339" i="4" s="1"/>
  <c r="G335" i="4"/>
  <c r="G328" i="4"/>
  <c r="I260" i="4"/>
  <c r="I250" i="4"/>
  <c r="I226" i="4"/>
  <c r="G247" i="4"/>
  <c r="B26" i="1" s="1"/>
  <c r="I187" i="4"/>
  <c r="I181" i="4"/>
  <c r="G289" i="4"/>
  <c r="I105" i="4"/>
  <c r="G311" i="4"/>
  <c r="H305" i="4"/>
  <c r="H295" i="4"/>
  <c r="I295" i="4" s="1"/>
  <c r="H283" i="4"/>
  <c r="H275" i="4"/>
  <c r="C266" i="4"/>
  <c r="C28" i="2" s="1"/>
  <c r="F28" i="2" s="1"/>
  <c r="H257" i="4"/>
  <c r="H263" i="4" s="1"/>
  <c r="C28" i="1" s="1"/>
  <c r="C247" i="4"/>
  <c r="C25" i="2" s="1"/>
  <c r="H239" i="4"/>
  <c r="I239" i="4" s="1"/>
  <c r="H231" i="4"/>
  <c r="H223" i="4"/>
  <c r="H215" i="4"/>
  <c r="H206" i="4"/>
  <c r="I206" i="4" s="1"/>
  <c r="H198" i="4"/>
  <c r="I198" i="4" s="1"/>
  <c r="H190" i="4"/>
  <c r="H182" i="4"/>
  <c r="H209" i="4" s="1"/>
  <c r="C25" i="1" s="1"/>
  <c r="H173" i="4"/>
  <c r="I173" i="4" s="1"/>
  <c r="I145" i="4"/>
  <c r="B247" i="4"/>
  <c r="B25" i="2" s="1"/>
  <c r="H320" i="4"/>
  <c r="H322" i="4" s="1"/>
  <c r="C37" i="1" s="1"/>
  <c r="C307" i="4"/>
  <c r="C33" i="2" s="1"/>
  <c r="F33" i="2" s="1"/>
  <c r="G303" i="4"/>
  <c r="I303" i="4" s="1"/>
  <c r="H298" i="4"/>
  <c r="H299" i="4" s="1"/>
  <c r="C33" i="1" s="1"/>
  <c r="B296" i="4"/>
  <c r="B31" i="2" s="1"/>
  <c r="F31" i="2" s="1"/>
  <c r="B284" i="4"/>
  <c r="B29" i="2" s="1"/>
  <c r="F29" i="2" s="1"/>
  <c r="H277" i="4"/>
  <c r="H269" i="4"/>
  <c r="H284" i="4" s="1"/>
  <c r="C30" i="1" s="1"/>
  <c r="H259" i="4"/>
  <c r="I259" i="4" s="1"/>
  <c r="H250" i="4"/>
  <c r="H254" i="4" s="1"/>
  <c r="C27" i="1" s="1"/>
  <c r="H241" i="4"/>
  <c r="I241" i="4" s="1"/>
  <c r="H233" i="4"/>
  <c r="I233" i="4" s="1"/>
  <c r="H225" i="4"/>
  <c r="H217" i="4"/>
  <c r="H208" i="4"/>
  <c r="G204" i="4"/>
  <c r="I204" i="4" s="1"/>
  <c r="H200" i="4"/>
  <c r="I200" i="4" s="1"/>
  <c r="H192" i="4"/>
  <c r="I192" i="4" s="1"/>
  <c r="H184" i="4"/>
  <c r="I184" i="4" s="1"/>
  <c r="H175" i="4"/>
  <c r="I175" i="4" s="1"/>
  <c r="I161" i="4"/>
  <c r="I126" i="4"/>
  <c r="H52" i="3"/>
  <c r="H54" i="3" s="1"/>
  <c r="C50" i="3"/>
  <c r="H40" i="3"/>
  <c r="H36" i="3"/>
  <c r="H33" i="3"/>
  <c r="C299" i="4"/>
  <c r="C32" i="2" s="1"/>
  <c r="H278" i="4"/>
  <c r="H270" i="4"/>
  <c r="H260" i="4"/>
  <c r="H251" i="4"/>
  <c r="I251" i="4" s="1"/>
  <c r="H242" i="4"/>
  <c r="I242" i="4" s="1"/>
  <c r="H234" i="4"/>
  <c r="H226" i="4"/>
  <c r="H218" i="4"/>
  <c r="C209" i="4"/>
  <c r="C24" i="2" s="1"/>
  <c r="F24" i="2" s="1"/>
  <c r="H201" i="4"/>
  <c r="I201" i="4" s="1"/>
  <c r="H193" i="4"/>
  <c r="I193" i="4" s="1"/>
  <c r="H185" i="4"/>
  <c r="I185" i="4" s="1"/>
  <c r="H176" i="4"/>
  <c r="I176" i="4" s="1"/>
  <c r="G168" i="4"/>
  <c r="I168" i="4" s="1"/>
  <c r="I162" i="4"/>
  <c r="I134" i="4"/>
  <c r="H311" i="4"/>
  <c r="H312" i="4" s="1"/>
  <c r="C35" i="1" s="1"/>
  <c r="H301" i="4"/>
  <c r="I301" i="4" s="1"/>
  <c r="H290" i="4"/>
  <c r="I290" i="4" s="1"/>
  <c r="H279" i="4"/>
  <c r="I279" i="4" s="1"/>
  <c r="H271" i="4"/>
  <c r="H261" i="4"/>
  <c r="H252" i="4"/>
  <c r="H243" i="4"/>
  <c r="I243" i="4" s="1"/>
  <c r="H235" i="4"/>
  <c r="H227" i="4"/>
  <c r="I227" i="4" s="1"/>
  <c r="H219" i="4"/>
  <c r="I219" i="4" s="1"/>
  <c r="H211" i="4"/>
  <c r="H202" i="4"/>
  <c r="H194" i="4"/>
  <c r="I194" i="4" s="1"/>
  <c r="H186" i="4"/>
  <c r="H177" i="4"/>
  <c r="H169" i="4"/>
  <c r="I169" i="4" s="1"/>
  <c r="G165" i="4"/>
  <c r="I165" i="4" s="1"/>
  <c r="C312" i="4"/>
  <c r="C34" i="2" s="1"/>
  <c r="F34" i="2" s="1"/>
  <c r="H302" i="4"/>
  <c r="I302" i="4" s="1"/>
  <c r="C291" i="4"/>
  <c r="H280" i="4"/>
  <c r="H272" i="4"/>
  <c r="H262" i="4"/>
  <c r="H253" i="4"/>
  <c r="H244" i="4"/>
  <c r="I244" i="4" s="1"/>
  <c r="H236" i="4"/>
  <c r="I236" i="4" s="1"/>
  <c r="H228" i="4"/>
  <c r="I228" i="4" s="1"/>
  <c r="H220" i="4"/>
  <c r="H212" i="4"/>
  <c r="H203" i="4"/>
  <c r="H195" i="4"/>
  <c r="I195" i="4" s="1"/>
  <c r="H187" i="4"/>
  <c r="H178" i="4"/>
  <c r="H170" i="4"/>
  <c r="H166" i="4"/>
  <c r="I166" i="4" s="1"/>
  <c r="I163" i="4"/>
  <c r="I150" i="4"/>
  <c r="I121" i="4"/>
  <c r="H328" i="4"/>
  <c r="H315" i="4"/>
  <c r="H303" i="4"/>
  <c r="H293" i="4"/>
  <c r="H296" i="4" s="1"/>
  <c r="C32" i="1" s="1"/>
  <c r="D32" i="1" s="1"/>
  <c r="H281" i="4"/>
  <c r="I281" i="4" s="1"/>
  <c r="H273" i="4"/>
  <c r="C263" i="4"/>
  <c r="C27" i="2" s="1"/>
  <c r="C254" i="4"/>
  <c r="C26" i="2" s="1"/>
  <c r="F26" i="2" s="1"/>
  <c r="H245" i="4"/>
  <c r="I245" i="4" s="1"/>
  <c r="H237" i="4"/>
  <c r="I237" i="4" s="1"/>
  <c r="H229" i="4"/>
  <c r="I229" i="4" s="1"/>
  <c r="H221" i="4"/>
  <c r="I221" i="4" s="1"/>
  <c r="H213" i="4"/>
  <c r="I213" i="4" s="1"/>
  <c r="H204" i="4"/>
  <c r="H196" i="4"/>
  <c r="H188" i="4"/>
  <c r="C179" i="4"/>
  <c r="H171" i="4"/>
  <c r="I164" i="4"/>
  <c r="I158" i="4"/>
  <c r="I129" i="4"/>
  <c r="I156" i="4"/>
  <c r="I148" i="4"/>
  <c r="I140" i="4"/>
  <c r="I132" i="4"/>
  <c r="I124" i="4"/>
  <c r="I116" i="4"/>
  <c r="I106" i="4"/>
  <c r="I74" i="4"/>
  <c r="H18" i="4"/>
  <c r="I101" i="4"/>
  <c r="I99" i="4"/>
  <c r="I95" i="4"/>
  <c r="B40" i="4"/>
  <c r="B11" i="2" s="1"/>
  <c r="G33" i="4"/>
  <c r="I33" i="4" s="1"/>
  <c r="I31" i="4"/>
  <c r="G29" i="4"/>
  <c r="I29" i="4" s="1"/>
  <c r="D40" i="4"/>
  <c r="D11" i="2" s="1"/>
  <c r="I23" i="4"/>
  <c r="I25" i="4" s="1"/>
  <c r="G25" i="4"/>
  <c r="B11" i="1" s="1"/>
  <c r="D11" i="1" s="1"/>
  <c r="B18" i="4"/>
  <c r="G14" i="4"/>
  <c r="I14" i="4" s="1"/>
  <c r="I12" i="4"/>
  <c r="G18" i="4"/>
  <c r="H109" i="4"/>
  <c r="H105" i="4"/>
  <c r="I84" i="4"/>
  <c r="I82" i="4"/>
  <c r="G80" i="4"/>
  <c r="H73" i="4"/>
  <c r="I58" i="4"/>
  <c r="I53" i="4"/>
  <c r="I51" i="4"/>
  <c r="G49" i="4"/>
  <c r="C40" i="4"/>
  <c r="C11" i="2" s="1"/>
  <c r="H27" i="4"/>
  <c r="H40" i="4" s="1"/>
  <c r="C12" i="1" s="1"/>
  <c r="H20" i="4"/>
  <c r="H21" i="4" s="1"/>
  <c r="C10" i="1" s="1"/>
  <c r="D10" i="1" s="1"/>
  <c r="I159" i="4"/>
  <c r="I151" i="4"/>
  <c r="I143" i="4"/>
  <c r="I135" i="4"/>
  <c r="I127" i="4"/>
  <c r="I119" i="4"/>
  <c r="I109" i="4"/>
  <c r="I86" i="4"/>
  <c r="F66" i="4"/>
  <c r="G28" i="4"/>
  <c r="I28" i="4" s="1"/>
  <c r="E40" i="4"/>
  <c r="G92" i="4"/>
  <c r="I92" i="4" s="1"/>
  <c r="I90" i="4"/>
  <c r="G88" i="4"/>
  <c r="I88" i="4" s="1"/>
  <c r="H85" i="4"/>
  <c r="I85" i="4" s="1"/>
  <c r="H81" i="4"/>
  <c r="I81" i="4" s="1"/>
  <c r="I61" i="4"/>
  <c r="I62" i="4" s="1"/>
  <c r="G62" i="4"/>
  <c r="B20" i="1" s="1"/>
  <c r="D20" i="1" s="1"/>
  <c r="G57" i="4"/>
  <c r="I57" i="4" s="1"/>
  <c r="C59" i="4"/>
  <c r="C18" i="2" s="1"/>
  <c r="H54" i="4"/>
  <c r="H50" i="4"/>
  <c r="I50" i="4" s="1"/>
  <c r="I34" i="4"/>
  <c r="I15" i="4"/>
  <c r="I13" i="4"/>
  <c r="D18" i="4"/>
  <c r="I94" i="4"/>
  <c r="I83" i="4"/>
  <c r="I54" i="4"/>
  <c r="I52" i="4"/>
  <c r="B59" i="4"/>
  <c r="B18" i="2" s="1"/>
  <c r="H29" i="4"/>
  <c r="F40" i="4"/>
  <c r="F41" i="4" s="1"/>
  <c r="F68" i="4" s="1"/>
  <c r="F324" i="4" s="1"/>
  <c r="F375" i="4" s="1"/>
  <c r="E41" i="4"/>
  <c r="I154" i="4"/>
  <c r="I146" i="4"/>
  <c r="I138" i="4"/>
  <c r="I130" i="4"/>
  <c r="I122" i="4"/>
  <c r="I114" i="4"/>
  <c r="I73" i="4"/>
  <c r="G64" i="4"/>
  <c r="B65" i="4"/>
  <c r="B20" i="2" s="1"/>
  <c r="F20" i="2" s="1"/>
  <c r="D59" i="4"/>
  <c r="D18" i="2" s="1"/>
  <c r="D21" i="2" s="1"/>
  <c r="D37" i="2" s="1"/>
  <c r="H49" i="4"/>
  <c r="H59" i="4" s="1"/>
  <c r="C19" i="1" s="1"/>
  <c r="F59" i="4"/>
  <c r="H45" i="4"/>
  <c r="H47" i="4" s="1"/>
  <c r="C47" i="4"/>
  <c r="B25" i="4"/>
  <c r="B10" i="2" s="1"/>
  <c r="F10" i="2" s="1"/>
  <c r="I20" i="4"/>
  <c r="I21" i="4" s="1"/>
  <c r="C18" i="4"/>
  <c r="I155" i="4"/>
  <c r="I147" i="4"/>
  <c r="I139" i="4"/>
  <c r="I131" i="4"/>
  <c r="I123" i="4"/>
  <c r="I115" i="4"/>
  <c r="I102" i="4"/>
  <c r="I93" i="4"/>
  <c r="E59" i="4"/>
  <c r="E66" i="4" s="1"/>
  <c r="G45" i="4"/>
  <c r="B47" i="4"/>
  <c r="I30" i="4"/>
  <c r="I16" i="4"/>
  <c r="I78" i="4"/>
  <c r="I55" i="4"/>
  <c r="I46" i="4"/>
  <c r="I35" i="4"/>
  <c r="C21" i="4"/>
  <c r="C9" i="2" s="1"/>
  <c r="F9" i="2" s="1"/>
  <c r="C14" i="3"/>
  <c r="G65" i="3"/>
  <c r="C58" i="3"/>
  <c r="C69" i="3" s="1"/>
  <c r="D50" i="3"/>
  <c r="H47" i="3"/>
  <c r="H50" i="3" s="1"/>
  <c r="G36" i="3"/>
  <c r="F35" i="3"/>
  <c r="H31" i="3"/>
  <c r="G30" i="3"/>
  <c r="D23" i="3"/>
  <c r="G21" i="3"/>
  <c r="F20" i="3"/>
  <c r="H16" i="3"/>
  <c r="H23" i="3" s="1"/>
  <c r="G12" i="3"/>
  <c r="F11" i="3"/>
  <c r="G52" i="3"/>
  <c r="G44" i="3"/>
  <c r="G33" i="3"/>
  <c r="F52" i="3"/>
  <c r="F44" i="3"/>
  <c r="F33" i="3"/>
  <c r="F25" i="3"/>
  <c r="G19" i="3"/>
  <c r="G66" i="3"/>
  <c r="F53" i="3"/>
  <c r="G49" i="3"/>
  <c r="F26" i="3"/>
  <c r="F66" i="3"/>
  <c r="G34" i="3"/>
  <c r="F9" i="3"/>
  <c r="D58" i="3"/>
  <c r="C45" i="3"/>
  <c r="G35" i="3"/>
  <c r="F34" i="3"/>
  <c r="H30" i="3"/>
  <c r="F28" i="3"/>
  <c r="G20" i="3"/>
  <c r="H12" i="3"/>
  <c r="G11" i="3"/>
  <c r="C41" i="3"/>
  <c r="F65" i="3"/>
  <c r="H61" i="3"/>
  <c r="H62" i="3" s="1"/>
  <c r="G47" i="3"/>
  <c r="F36" i="3"/>
  <c r="G31" i="3"/>
  <c r="F30" i="3"/>
  <c r="F21" i="3"/>
  <c r="G16" i="3"/>
  <c r="G13" i="3"/>
  <c r="F12" i="3"/>
  <c r="G25" i="3"/>
  <c r="G57" i="3"/>
  <c r="G53" i="3"/>
  <c r="G26" i="3"/>
  <c r="F57" i="3"/>
  <c r="G27" i="3"/>
  <c r="F19" i="3"/>
  <c r="G9" i="3"/>
  <c r="F49" i="3"/>
  <c r="G28" i="3"/>
  <c r="F27" i="3"/>
  <c r="H76" i="3"/>
  <c r="G61" i="3"/>
  <c r="C54" i="3"/>
  <c r="G48" i="3"/>
  <c r="G43" i="3"/>
  <c r="F16" i="3"/>
  <c r="H41" i="3" l="1"/>
  <c r="I307" i="4"/>
  <c r="C42" i="2"/>
  <c r="C373" i="4"/>
  <c r="I64" i="4"/>
  <c r="I65" i="4" s="1"/>
  <c r="G65" i="4"/>
  <c r="B21" i="1" s="1"/>
  <c r="D21" i="1" s="1"/>
  <c r="I45" i="4"/>
  <c r="I47" i="4" s="1"/>
  <c r="I66" i="4" s="1"/>
  <c r="G47" i="4"/>
  <c r="H247" i="4"/>
  <c r="C26" i="1" s="1"/>
  <c r="I263" i="4"/>
  <c r="I49" i="4"/>
  <c r="I59" i="4" s="1"/>
  <c r="G59" i="4"/>
  <c r="B19" i="1" s="1"/>
  <c r="D19" i="1" s="1"/>
  <c r="H41" i="4"/>
  <c r="C9" i="1"/>
  <c r="C13" i="1" s="1"/>
  <c r="D26" i="1"/>
  <c r="D69" i="3"/>
  <c r="E68" i="4"/>
  <c r="E324" i="4" s="1"/>
  <c r="E375" i="4" s="1"/>
  <c r="G40" i="4"/>
  <c r="B12" i="1" s="1"/>
  <c r="D12" i="1" s="1"/>
  <c r="H317" i="4"/>
  <c r="C36" i="1" s="1"/>
  <c r="D36" i="1" s="1"/>
  <c r="I284" i="4"/>
  <c r="I179" i="4"/>
  <c r="C285" i="4"/>
  <c r="C23" i="2"/>
  <c r="F23" i="2" s="1"/>
  <c r="H330" i="4"/>
  <c r="H373" i="4" s="1"/>
  <c r="D66" i="4"/>
  <c r="F25" i="2"/>
  <c r="I289" i="4"/>
  <c r="I291" i="4" s="1"/>
  <c r="I308" i="4" s="1"/>
  <c r="G291" i="4"/>
  <c r="I320" i="4"/>
  <c r="I356" i="4"/>
  <c r="E43" i="2" s="1"/>
  <c r="F43" i="2" s="1"/>
  <c r="D30" i="1"/>
  <c r="I293" i="4"/>
  <c r="I296" i="4" s="1"/>
  <c r="C66" i="4"/>
  <c r="C17" i="2"/>
  <c r="C21" i="2" s="1"/>
  <c r="I328" i="4"/>
  <c r="I330" i="4" s="1"/>
  <c r="G330" i="4"/>
  <c r="G373" i="4" s="1"/>
  <c r="H66" i="4"/>
  <c r="C18" i="1"/>
  <c r="C22" i="1" s="1"/>
  <c r="H179" i="4"/>
  <c r="G209" i="4"/>
  <c r="B25" i="1" s="1"/>
  <c r="D25" i="1" s="1"/>
  <c r="I335" i="4"/>
  <c r="G356" i="4"/>
  <c r="I182" i="4"/>
  <c r="D27" i="1"/>
  <c r="I315" i="4"/>
  <c r="I317" i="4" s="1"/>
  <c r="D33" i="1"/>
  <c r="I311" i="4"/>
  <c r="I312" i="4" s="1"/>
  <c r="G312" i="4"/>
  <c r="B35" i="1" s="1"/>
  <c r="D35" i="1" s="1"/>
  <c r="I358" i="4"/>
  <c r="I367" i="4" s="1"/>
  <c r="E44" i="2" s="1"/>
  <c r="I211" i="4"/>
  <c r="I247" i="4" s="1"/>
  <c r="C41" i="4"/>
  <c r="C68" i="4" s="1"/>
  <c r="C8" i="2"/>
  <c r="C12" i="2" s="1"/>
  <c r="H307" i="4"/>
  <c r="C34" i="1" s="1"/>
  <c r="I319" i="4"/>
  <c r="G322" i="4"/>
  <c r="B37" i="1" s="1"/>
  <c r="D37" i="1" s="1"/>
  <c r="D41" i="4"/>
  <c r="D68" i="4" s="1"/>
  <c r="D324" i="4" s="1"/>
  <c r="D375" i="4" s="1"/>
  <c r="D8" i="2"/>
  <c r="D12" i="2" s="1"/>
  <c r="D39" i="2" s="1"/>
  <c r="D48" i="2" s="1"/>
  <c r="G41" i="4"/>
  <c r="B9" i="1"/>
  <c r="I27" i="4"/>
  <c r="I40" i="4" s="1"/>
  <c r="I18" i="4"/>
  <c r="I41" i="4" s="1"/>
  <c r="H291" i="4"/>
  <c r="F18" i="2"/>
  <c r="F11" i="2"/>
  <c r="B66" i="4"/>
  <c r="B17" i="2"/>
  <c r="I80" i="4"/>
  <c r="G179" i="4"/>
  <c r="B41" i="4"/>
  <c r="B8" i="2"/>
  <c r="C308" i="4"/>
  <c r="C30" i="2"/>
  <c r="F30" i="2" s="1"/>
  <c r="I209" i="4"/>
  <c r="D28" i="1"/>
  <c r="I254" i="4"/>
  <c r="G307" i="4"/>
  <c r="B34" i="1" s="1"/>
  <c r="D34" i="1" s="1"/>
  <c r="I298" i="4"/>
  <c r="I299" i="4" s="1"/>
  <c r="H14" i="3"/>
  <c r="H69" i="3" s="1"/>
  <c r="C39" i="2" l="1"/>
  <c r="D9" i="1"/>
  <c r="D13" i="1" s="1"/>
  <c r="B13" i="1"/>
  <c r="G66" i="4"/>
  <c r="G68" i="4" s="1"/>
  <c r="G324" i="4" s="1"/>
  <c r="G375" i="4" s="1"/>
  <c r="B18" i="1"/>
  <c r="I285" i="4"/>
  <c r="B68" i="4"/>
  <c r="B324" i="4" s="1"/>
  <c r="B375" i="4" s="1"/>
  <c r="E46" i="2"/>
  <c r="E48" i="2" s="1"/>
  <c r="F44" i="2"/>
  <c r="C37" i="2"/>
  <c r="C324" i="4"/>
  <c r="C375" i="4" s="1"/>
  <c r="G308" i="4"/>
  <c r="B31" i="1"/>
  <c r="D31" i="1" s="1"/>
  <c r="H68" i="4"/>
  <c r="H324" i="4" s="1"/>
  <c r="H375" i="4" s="1"/>
  <c r="F8" i="2"/>
  <c r="F12" i="2" s="1"/>
  <c r="B12" i="2"/>
  <c r="I373" i="4"/>
  <c r="G285" i="4"/>
  <c r="B24" i="1"/>
  <c r="H308" i="4"/>
  <c r="C31" i="1"/>
  <c r="C46" i="2"/>
  <c r="F42" i="2"/>
  <c r="F46" i="2" s="1"/>
  <c r="I68" i="4"/>
  <c r="I322" i="4"/>
  <c r="F17" i="2"/>
  <c r="F21" i="2" s="1"/>
  <c r="F37" i="2" s="1"/>
  <c r="B21" i="2"/>
  <c r="B37" i="2" s="1"/>
  <c r="H285" i="4"/>
  <c r="C24" i="1"/>
  <c r="D24" i="1" s="1"/>
  <c r="D18" i="1" l="1"/>
  <c r="D22" i="1" s="1"/>
  <c r="D38" i="1" s="1"/>
  <c r="D40" i="1" s="1"/>
  <c r="B22" i="1"/>
  <c r="B38" i="1" s="1"/>
  <c r="C48" i="2"/>
  <c r="F39" i="2"/>
  <c r="F48" i="2" s="1"/>
  <c r="C38" i="1"/>
  <c r="C40" i="1" s="1"/>
  <c r="I324" i="4"/>
  <c r="I375" i="4" s="1"/>
  <c r="B39" i="2"/>
  <c r="B48" i="2" s="1"/>
  <c r="B40" i="1"/>
  <c r="I376" i="4" l="1"/>
</calcChain>
</file>

<file path=xl/sharedStrings.xml><?xml version="1.0" encoding="utf-8"?>
<sst xmlns="http://schemas.openxmlformats.org/spreadsheetml/2006/main" count="868" uniqueCount="787">
  <si>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</si>
  <si>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</si>
  <si>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</si>
  <si>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</si>
  <si>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</si>
  <si>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</si>
  <si>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</si>
  <si>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</si>
  <si>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</si>
  <si>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</si>
  <si>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</si>
  <si>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</si>
  <si>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</si>
  <si>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</si>
  <si>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</si>
  <si>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</si>
  <si>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</si>
  <si>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</si>
  <si>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</si>
  <si>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</si>
  <si>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</si>
  <si>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</si>
  <si>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</si>
  <si>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</si>
  <si>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</si>
  <si>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</si>
  <si>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</si>
  <si>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</si>
  <si>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</si>
  <si>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</si>
  <si>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</si>
  <si>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</si>
  <si>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</si>
  <si>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</si>
  <si>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</si>
  <si>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THE MONTH ENDED APRIL 2025</t>
  </si>
  <si>
    <t>PERIODIC ALLOCATED RESULTS OF OPERATIONS</t>
  </si>
  <si>
    <t>PUGET SOUND ENERGY</t>
  </si>
  <si>
    <t>NET INCOME</t>
  </si>
  <si>
    <t>TOTAL NON-OPERATING INCOME</t>
  </si>
  <si>
    <t>9999 - EXTRAORDINARY ITEMS</t>
  </si>
  <si>
    <t>999 - INTEREST</t>
  </si>
  <si>
    <t>99 - OTHER INCOME</t>
  </si>
  <si>
    <t>98 - ASC 815</t>
  </si>
  <si>
    <t>NON-OPERATING INCOME</t>
  </si>
  <si>
    <t>OPERATING INCOME</t>
  </si>
  <si>
    <t>Energy N/A</t>
  </si>
  <si>
    <t>Common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</si>
  <si>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</si>
  <si>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</si>
  <si>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</si>
  <si>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</si>
  <si>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</si>
  <si>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</si>
  <si>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</si>
  <si>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</si>
  <si>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</si>
  <si>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</si>
  <si>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</si>
  <si>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</si>
  <si>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</si>
  <si>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</si>
  <si>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</si>
  <si>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</si>
  <si>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</si>
  <si>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</si>
  <si>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</si>
  <si>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</si>
  <si>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</si>
  <si>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</si>
  <si>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</si>
  <si>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</si>
  <si>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</si>
  <si>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</si>
  <si>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935.3 - Maintenance of Commun Equip (Major only)</t>
  </si>
  <si>
    <t>(23) 935.2 - Maintenance of Computer Software (Major only)</t>
  </si>
  <si>
    <t>(23) 935.1 - Maintenance of Computer Hardware (Major only)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</si>
  <si>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</si>
  <si>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</si>
  <si>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</si>
  <si>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</si>
  <si>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</si>
  <si>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</si>
  <si>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</si>
  <si>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</si>
  <si>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</si>
  <si>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</si>
  <si>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</si>
  <si>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</si>
  <si>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</si>
  <si>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</si>
  <si>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</si>
  <si>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</si>
  <si>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</si>
  <si>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</si>
  <si>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</si>
  <si>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</si>
  <si>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</si>
  <si>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</si>
  <si>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</si>
  <si>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</si>
  <si>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</si>
  <si>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</si>
  <si>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</si>
  <si>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</si>
  <si>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</si>
  <si>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</si>
  <si>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</si>
  <si>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</si>
  <si>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ZW_WUTC_INCSTMT</t>
  </si>
  <si>
    <t>ZW_NON-OPERATING_INCOME</t>
  </si>
  <si>
    <t xml:space="preserve">               (9999) SUBTOTAL</t>
  </si>
  <si>
    <t>9435000</t>
  </si>
  <si>
    <t xml:space="preserve">          (9999) 435 - Extraordinary Deductions</t>
  </si>
  <si>
    <t xml:space="preserve">          (9999) 4111 - Def Fit-Cr - Util Oper Income</t>
  </si>
  <si>
    <t xml:space="preserve">     9999 - EXTRAORDINARY ITEMS</t>
  </si>
  <si>
    <t>ZW_INTEREST</t>
  </si>
  <si>
    <t xml:space="preserve">               (999) SUBTOTAL</t>
  </si>
  <si>
    <t>9432000</t>
  </si>
  <si>
    <t xml:space="preserve">          (999) 432 - Allowances For Borrowed Funds</t>
  </si>
  <si>
    <t>9431000</t>
  </si>
  <si>
    <t xml:space="preserve">          (999) 431 - Other Interest Expense</t>
  </si>
  <si>
    <t>9430000</t>
  </si>
  <si>
    <t xml:space="preserve">          (999) 430 - Int on Debt to Assoc. Companies</t>
  </si>
  <si>
    <t>9429100</t>
  </si>
  <si>
    <t xml:space="preserve">          (999) 4291 - Amortization Gain On Reacquired Debt</t>
  </si>
  <si>
    <t>9429000</t>
  </si>
  <si>
    <t xml:space="preserve">          (999) 429 - Amortization Of Premium On Debt-Cr</t>
  </si>
  <si>
    <t>9428100</t>
  </si>
  <si>
    <t xml:space="preserve">          (999) 4281 - Amortization Of Loss On Required Debt</t>
  </si>
  <si>
    <t>9428000</t>
  </si>
  <si>
    <t xml:space="preserve">          (999) 428 - Amortization Of Debt Discount &amp; Expenses</t>
  </si>
  <si>
    <t xml:space="preserve">          (999) 4271 - Interest on Preferred Stock</t>
  </si>
  <si>
    <t>9427000</t>
  </si>
  <si>
    <t xml:space="preserve">          (999) 427 - Interest On Long Term Debt</t>
  </si>
  <si>
    <t xml:space="preserve">     999 - INTEREST</t>
  </si>
  <si>
    <t>ZW_OTHER_INCOME</t>
  </si>
  <si>
    <t xml:space="preserve">               (99) SUBTOTAL</t>
  </si>
  <si>
    <t>9426520</t>
  </si>
  <si>
    <t xml:space="preserve">          (99) 4265 - Other Deductions</t>
  </si>
  <si>
    <t>9426400</t>
  </si>
  <si>
    <t xml:space="preserve">          (99) 4264 - Expenses For Civic &amp; Political Activities</t>
  </si>
  <si>
    <t>9426300</t>
  </si>
  <si>
    <t xml:space="preserve">          (99) 4263 - Penalties</t>
  </si>
  <si>
    <t>9426200</t>
  </si>
  <si>
    <t xml:space="preserve">          (99) 4262 - Life Insurance</t>
  </si>
  <si>
    <t>9426100</t>
  </si>
  <si>
    <t xml:space="preserve">          (99) 4261 - Donations</t>
  </si>
  <si>
    <t>9425000</t>
  </si>
  <si>
    <t xml:space="preserve">          (99) 425 - Miscellaneous Amortization</t>
  </si>
  <si>
    <t xml:space="preserve">          (99) 4214 - Misc. Non-Op Income - AFUCE</t>
  </si>
  <si>
    <t>9421030</t>
  </si>
  <si>
    <t xml:space="preserve">          (99) 4213 - Misc. Non-Op Income - AFUDC(WUTC)</t>
  </si>
  <si>
    <t>9421200</t>
  </si>
  <si>
    <t xml:space="preserve">          (99) 4212 - Loss On Disposition Of Property</t>
  </si>
  <si>
    <t>9421100</t>
  </si>
  <si>
    <t xml:space="preserve">          (99) 4211 - Gain On Disposition Of Property</t>
  </si>
  <si>
    <t>9421020</t>
  </si>
  <si>
    <t xml:space="preserve">          (99) 421 - Misc. Non-Operating Income</t>
  </si>
  <si>
    <t>9419100</t>
  </si>
  <si>
    <t xml:space="preserve">          (99) 4191 - Allowance For Other Funds Used During Construction</t>
  </si>
  <si>
    <t>9419000</t>
  </si>
  <si>
    <t xml:space="preserve">          (99) 419 - Interest And Dividend Income</t>
  </si>
  <si>
    <t>9418100</t>
  </si>
  <si>
    <t xml:space="preserve">          (99) 4181 - Equity in Earnings of Subsidiaries</t>
  </si>
  <si>
    <t>9418000</t>
  </si>
  <si>
    <t xml:space="preserve">          (99) 418 - Nonoperating Rental Income</t>
  </si>
  <si>
    <t>9417100</t>
  </si>
  <si>
    <t xml:space="preserve">          (99) 4171 - Expenses of Non-Utility Operations</t>
  </si>
  <si>
    <t xml:space="preserve">          (99) 4171 - Merger Related Costs</t>
  </si>
  <si>
    <t>9417000</t>
  </si>
  <si>
    <t xml:space="preserve">          (99) 417 - Revenues From Non-Utility Operations</t>
  </si>
  <si>
    <t>9416*</t>
  </si>
  <si>
    <t xml:space="preserve">          (99) 416 - Expenses Of Merchandising And Jobbing</t>
  </si>
  <si>
    <t>9415000</t>
  </si>
  <si>
    <t xml:space="preserve">          (99) 415 - Revenues From Merchandising And Jobbing</t>
  </si>
  <si>
    <t>9411200</t>
  </si>
  <si>
    <t xml:space="preserve">          (99) 4112 - Provision for Deferred FIT - Credit &amp; Other Income</t>
  </si>
  <si>
    <t>9410200</t>
  </si>
  <si>
    <t xml:space="preserve">          (99) 4102 - Def Fit - Other Income</t>
  </si>
  <si>
    <t>9409200</t>
  </si>
  <si>
    <t xml:space="preserve">          (99) 4092 - Fit - Other Income</t>
  </si>
  <si>
    <t>9408200</t>
  </si>
  <si>
    <t xml:space="preserve">          (99) 4082 - Taxes Other - Other Income</t>
  </si>
  <si>
    <t xml:space="preserve">     99 - OTHER INCOME</t>
  </si>
  <si>
    <t>ZW_ASC_815</t>
  </si>
  <si>
    <t xml:space="preserve">                    (98) SUBTOTAL</t>
  </si>
  <si>
    <t>9426510</t>
  </si>
  <si>
    <t xml:space="preserve">               (98) 4265 - FAS 133 Loss</t>
  </si>
  <si>
    <t>9421010</t>
  </si>
  <si>
    <t xml:space="preserve">               (98) 421 - FAS 133 Gain</t>
  </si>
  <si>
    <t xml:space="preserve">          98 - ASC 815</t>
  </si>
  <si>
    <t>ZW_OPERATING_INCOME</t>
  </si>
  <si>
    <t>ZW_DEFERRED_INC_TAXES</t>
  </si>
  <si>
    <t xml:space="preserve">               (30) SUBTOTAL</t>
  </si>
  <si>
    <t>9411400</t>
  </si>
  <si>
    <t xml:space="preserve">          (30) 4114 - Inv Tax Cr Adj-Util Operations</t>
  </si>
  <si>
    <t>9411100</t>
  </si>
  <si>
    <t xml:space="preserve">          (30) 4111 - Def Fit-Cr - Util Oper Income</t>
  </si>
  <si>
    <t>9410100</t>
  </si>
  <si>
    <t xml:space="preserve">          (30) 4101 - Def Fit-Util Oper Income</t>
  </si>
  <si>
    <t xml:space="preserve">     30 - DEFERRED INCOME TAXES</t>
  </si>
  <si>
    <t>ZW_INCOME_TAXES</t>
  </si>
  <si>
    <t xml:space="preserve">               (29) SUBTOTAL</t>
  </si>
  <si>
    <t>9409120</t>
  </si>
  <si>
    <t xml:space="preserve">          (29) 4091 - Fit-Util Oper Income</t>
  </si>
  <si>
    <t>9409110</t>
  </si>
  <si>
    <t xml:space="preserve">     29 - INCOME TAXES</t>
  </si>
  <si>
    <t>ZW_TAXES_OTHER_INC_TAX</t>
  </si>
  <si>
    <t xml:space="preserve">               (28) SUBTOTAL</t>
  </si>
  <si>
    <t>9408100</t>
  </si>
  <si>
    <t xml:space="preserve">          (28) 4081 - Taxes Other-Util Income</t>
  </si>
  <si>
    <t xml:space="preserve">     28 - TAXES OTHER THAN INCOME TAXES</t>
  </si>
  <si>
    <t xml:space="preserve">          </t>
  </si>
  <si>
    <t>ZW_DEPR_DEPL_AMORTIZ</t>
  </si>
  <si>
    <t xml:space="preserve">     TOTAL DEPRECIATION, DEPLETION AND AMORTIZATION</t>
  </si>
  <si>
    <t>ZW_OTHER_OPERATING_EXP</t>
  </si>
  <si>
    <t xml:space="preserve">                    (27) SUBTOTAL</t>
  </si>
  <si>
    <t xml:space="preserve">               (27) 414 - Other Utility Operating Income</t>
  </si>
  <si>
    <t>9411800</t>
  </si>
  <si>
    <t xml:space="preserve">               (27) 4118 - Gains From Disposition Of Allowances</t>
  </si>
  <si>
    <t>9411700</t>
  </si>
  <si>
    <t xml:space="preserve">               (27) 4117 - Losses From Disposition Of Utility Plant</t>
  </si>
  <si>
    <t>9411600</t>
  </si>
  <si>
    <t xml:space="preserve">               (27) 4116 - Gains From Disposition Of Utility Plant</t>
  </si>
  <si>
    <t>9407400</t>
  </si>
  <si>
    <t xml:space="preserve">               (27) 4074 - Regulatory Credits</t>
  </si>
  <si>
    <t>9407300</t>
  </si>
  <si>
    <t xml:space="preserve">               (27) 4073 - Regulatory Debits</t>
  </si>
  <si>
    <t xml:space="preserve">          27 - OTHER OPERATING EXPENSES</t>
  </si>
  <si>
    <t>ZW_AMORTIZ_PROP_LOSS</t>
  </si>
  <si>
    <t xml:space="preserve">                    (26) SUBTOTAL</t>
  </si>
  <si>
    <t>9407000</t>
  </si>
  <si>
    <t xml:space="preserve">               (26) 407 - Amortization Of Prop. Losses</t>
  </si>
  <si>
    <t xml:space="preserve">          26 - AMORTIZ OF PROPERTY LOSS</t>
  </si>
  <si>
    <t>ZW_AMORTIZATION</t>
  </si>
  <si>
    <t xml:space="preserve">                    (25) SUBTOTAL</t>
  </si>
  <si>
    <t>9411000</t>
  </si>
  <si>
    <t xml:space="preserve">               (25) 4111 - Accretion Exp - FAS143</t>
  </si>
  <si>
    <t>9406000</t>
  </si>
  <si>
    <t xml:space="preserve">               (25) 406 - Amortization Of Plant Acquisition Adj</t>
  </si>
  <si>
    <t>9404*</t>
  </si>
  <si>
    <t xml:space="preserve">               (25) 404 - Amort Ltd-Term Plant</t>
  </si>
  <si>
    <t xml:space="preserve">          25 - AMORTIZATION</t>
  </si>
  <si>
    <t>ZW_DEPRECIATION</t>
  </si>
  <si>
    <t xml:space="preserve">                    (24) SUBTOTAL</t>
  </si>
  <si>
    <t>9403100</t>
  </si>
  <si>
    <t xml:space="preserve">               (24) 4031 - Depreciation Expense - FAS143</t>
  </si>
  <si>
    <t>9403000</t>
  </si>
  <si>
    <t xml:space="preserve">               (24) 403 - Depreciation Expense</t>
  </si>
  <si>
    <t xml:space="preserve">          24 - DEPRECIATION</t>
  </si>
  <si>
    <t xml:space="preserve">     DEPRECIATION, DEPLETION AND AMORTIZATION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</si>
  <si>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</si>
  <si>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</si>
  <si>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</si>
  <si>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</si>
  <si>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9935030</t>
  </si>
  <si>
    <t xml:space="preserve">               (23) 935.3 - Maintenance of Commun Equip (Major only)</t>
  </si>
  <si>
    <t>9935020</t>
  </si>
  <si>
    <t xml:space="preserve">               (23) 935.2 - Maintenance of Computer Software (Major only)</t>
  </si>
  <si>
    <t>9935010</t>
  </si>
  <si>
    <t xml:space="preserve">               (23) 935.1 - Maintenance of Computer Hardware (Major only)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</si>
  <si>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</si>
  <si>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</si>
  <si>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</si>
  <si>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</si>
  <si>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</si>
  <si>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</si>
  <si>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</si>
  <si>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</si>
  <si>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</si>
  <si>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</si>
  <si>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</si>
  <si>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</si>
  <si>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</si>
  <si>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</si>
  <si>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</si>
  <si>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</si>
  <si>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</si>
  <si>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</si>
  <si>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</si>
  <si>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</si>
  <si>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</si>
  <si>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</si>
  <si>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</si>
  <si>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</si>
  <si>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9920*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</si>
  <si>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</si>
  <si>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</si>
  <si>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</si>
  <si>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</si>
  <si>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</si>
  <si>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</si>
  <si>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</si>
  <si>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</si>
  <si>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</si>
  <si>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</si>
  <si>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</si>
  <si>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</si>
  <si>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</si>
  <si>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</si>
  <si>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</si>
  <si>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</si>
  <si>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</si>
  <si>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</si>
  <si>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</si>
  <si>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</si>
  <si>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</si>
  <si>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</si>
  <si>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</si>
  <si>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</si>
  <si>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</si>
  <si>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</si>
  <si>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</si>
  <si>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</si>
  <si>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</si>
  <si>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</si>
  <si>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</si>
  <si>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</si>
  <si>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</si>
  <si>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</si>
  <si>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</si>
  <si>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</si>
  <si>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</si>
  <si>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</si>
  <si>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</si>
  <si>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</si>
  <si>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</si>
  <si>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</si>
  <si>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</si>
  <si>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</si>
  <si>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</si>
  <si>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</si>
  <si>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</si>
  <si>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</si>
  <si>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</si>
  <si>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</si>
  <si>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</si>
  <si>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</si>
  <si>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</si>
  <si>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</si>
  <si>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</si>
  <si>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</si>
  <si>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</si>
  <si>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</si>
  <si>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</si>
  <si>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</si>
  <si>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</si>
  <si>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</si>
  <si>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</si>
  <si>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</si>
  <si>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</si>
  <si>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</si>
  <si>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</si>
  <si>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</si>
  <si>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</si>
  <si>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</si>
  <si>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</si>
  <si>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</si>
  <si>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</si>
  <si>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>9598000</t>
  </si>
  <si>
    <t xml:space="preserve">               (19) 598 - Distribution Maint Misc Dist Plant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</si>
  <si>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</si>
  <si>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</si>
  <si>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</si>
  <si>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</si>
  <si>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</si>
  <si>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</si>
  <si>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</si>
  <si>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</si>
  <si>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</si>
  <si>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</si>
  <si>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</si>
  <si>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</si>
  <si>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</si>
  <si>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</si>
  <si>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</si>
  <si>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</si>
  <si>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</si>
  <si>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</si>
  <si>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</si>
  <si>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</si>
  <si>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</si>
  <si>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</si>
  <si>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</si>
  <si>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</si>
  <si>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</si>
  <si>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</si>
  <si>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</si>
  <si>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</si>
  <si>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</si>
  <si>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</si>
  <si>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</si>
  <si>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</si>
  <si>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</si>
  <si>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</si>
  <si>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</si>
  <si>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</si>
  <si>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 xml:space="preserve">          19 - DISTRIBUTION EXPENSE</t>
  </si>
  <si>
    <t>ZW_TRANSMISSION_EXP</t>
  </si>
  <si>
    <t xml:space="preserve">                    (18) SUBTOTAL</t>
  </si>
  <si>
    <t>9867000</t>
  </si>
  <si>
    <t xml:space="preserve">               (18) 867 - Transmission Maint Other Equipment</t>
  </si>
  <si>
    <t>9865000</t>
  </si>
  <si>
    <t xml:space="preserve">               (18) 865 - Transmission Maint of measur &amp; regul station equip</t>
  </si>
  <si>
    <t>9863000</t>
  </si>
  <si>
    <t xml:space="preserve">               (18) 863 - Transmission Maint Supv &amp; Eng</t>
  </si>
  <si>
    <t>9862000</t>
  </si>
  <si>
    <t xml:space="preserve">               (18) 862 - Transmission Maint Structures &amp; Improvements</t>
  </si>
  <si>
    <t>9857000</t>
  </si>
  <si>
    <t xml:space="preserve">               (18) 857 - Transmission Oper Meas &amp; Reg Sta Exp</t>
  </si>
  <si>
    <t>9856000</t>
  </si>
  <si>
    <t xml:space="preserve">               (18) 856 - Transmission Oper Mains Expenses</t>
  </si>
  <si>
    <t>9850000</t>
  </si>
  <si>
    <t xml:space="preserve">               (18) 850 - Transmission Oper Supv &amp; Engineering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</si>
  <si>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</si>
  <si>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</si>
  <si>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</si>
  <si>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</si>
  <si>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</si>
  <si>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</si>
  <si>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</si>
  <si>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</si>
  <si>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</si>
  <si>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</si>
  <si>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</si>
  <si>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</si>
  <si>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</si>
  <si>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</si>
  <si>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</si>
  <si>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</si>
  <si>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</si>
  <si>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</si>
  <si>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</si>
  <si>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</si>
  <si>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</si>
  <si>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</si>
  <si>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</si>
  <si>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</si>
  <si>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</si>
  <si>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</si>
  <si>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</si>
  <si>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</si>
  <si>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</si>
  <si>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</si>
  <si>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</si>
  <si>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</si>
  <si>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</si>
  <si>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</si>
  <si>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</si>
  <si>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</si>
  <si>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</si>
  <si>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</si>
  <si>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</si>
  <si>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</si>
  <si>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</si>
  <si>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</si>
  <si>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ZW_OTH_ENERGY_SUPPLY_EXP</t>
  </si>
  <si>
    <t xml:space="preserve">                    (17) SUBTOTAL</t>
  </si>
  <si>
    <t>9847800</t>
  </si>
  <si>
    <t xml:space="preserve">               (17) 8478 - Maint of LNG Other Equipment</t>
  </si>
  <si>
    <t>9847700</t>
  </si>
  <si>
    <t xml:space="preserve">               (17) 8477 - Gas LNG Maint Comm Equip</t>
  </si>
  <si>
    <t>9847400</t>
  </si>
  <si>
    <t xml:space="preserve">               (17) 8474 - Gas LNG Maint Transportation Equip</t>
  </si>
  <si>
    <t>9847300</t>
  </si>
  <si>
    <t xml:space="preserve">               (17) 8473 - Gas LNG Maint Proc Labor &amp; Equip</t>
  </si>
  <si>
    <t>9846200</t>
  </si>
  <si>
    <t xml:space="preserve">               (17) 8462 - Gas LNG Other Expenses</t>
  </si>
  <si>
    <t>9844700</t>
  </si>
  <si>
    <t xml:space="preserve">               (17) 8447 - Gas LNG Comm System Expense</t>
  </si>
  <si>
    <t>9844300</t>
  </si>
  <si>
    <t xml:space="preserve">               (17) 8443 - LNG Liquefaction Processing Labor &amp; Expenses</t>
  </si>
  <si>
    <t>9844200</t>
  </si>
  <si>
    <t xml:space="preserve">               (17) 8442 - Gas LNG Proc Term Labor and Expense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</si>
  <si>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</si>
  <si>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</si>
  <si>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</si>
  <si>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</si>
  <si>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</si>
  <si>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</si>
  <si>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</si>
  <si>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</si>
  <si>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9843400</t>
  </si>
  <si>
    <t xml:space="preserve">               (17) 8434 - Maintenance of Purification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</si>
  <si>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</si>
  <si>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</si>
  <si>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</si>
  <si>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</si>
  <si>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9842200</t>
  </si>
  <si>
    <t xml:space="preserve">               (17) 8422 - OS Oper Power</t>
  </si>
  <si>
    <t>9842000</t>
  </si>
  <si>
    <t xml:space="preserve">               (17) 842 - Rents</t>
  </si>
  <si>
    <t>9841000</t>
  </si>
  <si>
    <t xml:space="preserve">               (17) 841 - Operating Labor &amp; Expenses</t>
  </si>
  <si>
    <t>9840000</t>
  </si>
  <si>
    <t xml:space="preserve">               (17) 840 - OS Oper Supervision and Engineering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</si>
  <si>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</si>
  <si>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</si>
  <si>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</si>
  <si>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</si>
  <si>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</si>
  <si>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</si>
  <si>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</si>
  <si>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</si>
  <si>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</si>
  <si>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</si>
  <si>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</si>
  <si>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</si>
  <si>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</si>
  <si>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</si>
  <si>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</si>
  <si>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</si>
  <si>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</si>
  <si>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</si>
  <si>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</si>
  <si>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</si>
  <si>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</si>
  <si>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</si>
  <si>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</si>
  <si>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</si>
  <si>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</si>
  <si>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</si>
  <si>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</si>
  <si>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</si>
  <si>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</si>
  <si>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</si>
  <si>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</si>
  <si>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</si>
  <si>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</si>
  <si>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</si>
  <si>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</si>
  <si>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</si>
  <si>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</si>
  <si>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</si>
  <si>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</si>
  <si>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</si>
  <si>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</si>
  <si>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</si>
  <si>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</si>
  <si>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</si>
  <si>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</si>
  <si>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</si>
  <si>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</si>
  <si>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</si>
  <si>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</si>
  <si>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</si>
  <si>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</si>
  <si>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</si>
  <si>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</si>
  <si>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</si>
  <si>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</si>
  <si>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</si>
  <si>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</si>
  <si>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</si>
  <si>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</si>
  <si>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</si>
  <si>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</si>
  <si>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</si>
  <si>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>9558240</t>
  </si>
  <si>
    <t xml:space="preserve">               (17) 558.24 Maintenance of Wind Gen Plant (Nonmajor only)</t>
  </si>
  <si>
    <t>9558230</t>
  </si>
  <si>
    <t xml:space="preserve">               (17) 558.23 Maintenance of Misc Wind Gen Plant (Major only)</t>
  </si>
  <si>
    <t>9558220</t>
  </si>
  <si>
    <t xml:space="preserve">               (17) 558.22 Maintenance of Commun Equip (Major only)</t>
  </si>
  <si>
    <t>9558210</t>
  </si>
  <si>
    <t xml:space="preserve">               (17) 558.21 Maintenance of Computer Software (Major only)</t>
  </si>
  <si>
    <t>9558200</t>
  </si>
  <si>
    <t xml:space="preserve">               (17) 558.20 Maintenance of Computer Hardware (Major only)</t>
  </si>
  <si>
    <t>9558190</t>
  </si>
  <si>
    <t xml:space="preserve">               (17) 558.19 Maintenance Wind Turbines, Str, Equip (Major only)</t>
  </si>
  <si>
    <t>9558180</t>
  </si>
  <si>
    <t xml:space="preserve">               (17) 558.18 Maintenance Supervision and Engin (Major only)</t>
  </si>
  <si>
    <t>9558170</t>
  </si>
  <si>
    <t xml:space="preserve">               (17) 558.17 Operation Supplies and Expenses (Nonmajor only)</t>
  </si>
  <si>
    <t>9558160</t>
  </si>
  <si>
    <t xml:space="preserve">               (17) 558.16 Rents</t>
  </si>
  <si>
    <t>9558150</t>
  </si>
  <si>
    <t xml:space="preserve">               (17) 558.15 Reserved</t>
  </si>
  <si>
    <t>9558140</t>
  </si>
  <si>
    <t xml:space="preserve">               (17) 558.14 Wind Turbine Gen Other Plant Oper Exp (Major only)</t>
  </si>
  <si>
    <t>9558130</t>
  </si>
  <si>
    <t xml:space="preserve">               (17) 558.13 Operation Supervision and Engineering</t>
  </si>
  <si>
    <t>9558120</t>
  </si>
  <si>
    <t xml:space="preserve">               (17) 558.12 Maintenance of Solar Gen Plant (Nonmajor only)</t>
  </si>
  <si>
    <t>9558110</t>
  </si>
  <si>
    <t xml:space="preserve">               (17) 558.11 Maintenance of Misc Solar Gen Plant (Major only)</t>
  </si>
  <si>
    <t>9558100</t>
  </si>
  <si>
    <t xml:space="preserve">               (17) 558.10 Maintenance of Commun Equip (Major only)</t>
  </si>
  <si>
    <t>9558090</t>
  </si>
  <si>
    <t xml:space="preserve">               (17) 558.09 Maintenance of Computer Software (Major only)</t>
  </si>
  <si>
    <t>9558080</t>
  </si>
  <si>
    <t xml:space="preserve">               (17) 558.08 Maintenance of Computer Hardware (Major only)</t>
  </si>
  <si>
    <t>9558070</t>
  </si>
  <si>
    <t xml:space="preserve">               (17) 558.07 Maintenance of Solar Panels, Structures, and Equip</t>
  </si>
  <si>
    <t>9558060</t>
  </si>
  <si>
    <t xml:space="preserve">               (17) 558.06 Maintenance Supervision and Engin (Major only)</t>
  </si>
  <si>
    <t>9558050</t>
  </si>
  <si>
    <t xml:space="preserve">               (17) 558.05 Operation Supplies and Expenses (Nonmajor only)</t>
  </si>
  <si>
    <t>9558040</t>
  </si>
  <si>
    <t xml:space="preserve">               (17) 558.04 Rents</t>
  </si>
  <si>
    <t>9558030</t>
  </si>
  <si>
    <t xml:space="preserve">               (17) 558.03 Reserved</t>
  </si>
  <si>
    <t>9558020</t>
  </si>
  <si>
    <t xml:space="preserve">               (17) 558.02 Solar Panel Gen and Other Plant Operating Exp</t>
  </si>
  <si>
    <t>9558010</t>
  </si>
  <si>
    <t xml:space="preserve">               (17) 558.01 Operation Supervision and Engineering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</si>
  <si>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</si>
  <si>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</si>
  <si>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</si>
  <si>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</si>
  <si>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</si>
  <si>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</si>
  <si>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</si>
  <si>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</si>
  <si>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</si>
  <si>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</si>
  <si>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</si>
  <si>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</si>
  <si>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</si>
  <si>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</si>
  <si>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</si>
  <si>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</si>
  <si>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</si>
  <si>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</si>
  <si>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</si>
  <si>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</si>
  <si>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</si>
  <si>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</si>
  <si>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</si>
  <si>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</si>
  <si>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</si>
  <si>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</si>
  <si>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</si>
  <si>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</si>
  <si>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</si>
  <si>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</si>
  <si>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</si>
  <si>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</si>
  <si>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</si>
  <si>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</si>
  <si>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</si>
  <si>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</si>
  <si>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</si>
  <si>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</si>
  <si>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</si>
  <si>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</si>
  <si>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</si>
  <si>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</si>
  <si>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9513030</t>
  </si>
  <si>
    <t xml:space="preserve">               (17) 513 - Maintenance of Commun Equip (Major only)</t>
  </si>
  <si>
    <t>9513020</t>
  </si>
  <si>
    <t xml:space="preserve">               (17) 513 - Maintenance of Computer Software (Major only)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</si>
  <si>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</si>
  <si>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</si>
  <si>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</si>
  <si>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</si>
  <si>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</si>
  <si>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</si>
  <si>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</si>
  <si>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</si>
  <si>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</si>
  <si>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</si>
  <si>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</si>
  <si>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</si>
  <si>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</si>
  <si>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</si>
  <si>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</si>
  <si>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</si>
  <si>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</si>
  <si>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</si>
  <si>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 xml:space="preserve">          17 - OTHER ENERGY SUPPLY EXPENSES</t>
  </si>
  <si>
    <t xml:space="preserve">     OPERATING AND MAINTENANCE</t>
  </si>
  <si>
    <t>OPERATING EXPENSES</t>
  </si>
  <si>
    <t>GROSS MARGIN</t>
  </si>
  <si>
    <t>ZW_PRODUCTION_EXP</t>
  </si>
  <si>
    <t>(10) TOTAL ENERGY COST</t>
  </si>
  <si>
    <t>ZW_RESIDENTIAL_EXCHANGE</t>
  </si>
  <si>
    <t xml:space="preserve">               (14) SUBTOTAL</t>
  </si>
  <si>
    <t>9555020</t>
  </si>
  <si>
    <t xml:space="preserve">          (14) 555 - Purchased Power</t>
  </si>
  <si>
    <t xml:space="preserve">     14 - RESIDENTIAL EXCHANGE</t>
  </si>
  <si>
    <t>ZW_WHEELING</t>
  </si>
  <si>
    <t xml:space="preserve">               (13) SUBTOTAL</t>
  </si>
  <si>
    <t>9565000</t>
  </si>
  <si>
    <t xml:space="preserve">          (13) 565 - Transmission Of Electricity By Others</t>
  </si>
  <si>
    <t xml:space="preserve">     13 - WHEELING</t>
  </si>
  <si>
    <t>ZW_PURCHASED_INTERCHANGE</t>
  </si>
  <si>
    <t xml:space="preserve">               (12) SUBTOTAL</t>
  </si>
  <si>
    <t>9808200</t>
  </si>
  <si>
    <t xml:space="preserve">          (12) 8082 - Gas Delivered To Storage</t>
  </si>
  <si>
    <t>9808100</t>
  </si>
  <si>
    <t xml:space="preserve">          (12) 8081 - Gas Withdrawn From Storage</t>
  </si>
  <si>
    <t>9805100</t>
  </si>
  <si>
    <t xml:space="preserve">          (12) 8051 - Purchased Gas Cost Adjustments</t>
  </si>
  <si>
    <t>9805000</t>
  </si>
  <si>
    <t xml:space="preserve">          (12) 805 - Other Gas Purchases</t>
  </si>
  <si>
    <t>9804000</t>
  </si>
  <si>
    <t xml:space="preserve">          (12) 804 - Natural Gas City Gate Purchases</t>
  </si>
  <si>
    <t>9557000</t>
  </si>
  <si>
    <t xml:space="preserve">          (12) 557 - Other Power Supply Expense</t>
  </si>
  <si>
    <t>9555300</t>
  </si>
  <si>
    <t xml:space="preserve">          (12) 555.3 - UnBundled Environmental Credits</t>
  </si>
  <si>
    <t>9555200</t>
  </si>
  <si>
    <t xml:space="preserve">          (12) 555.2 - Bundled Environmental Credits</t>
  </si>
  <si>
    <t>9555100</t>
  </si>
  <si>
    <t xml:space="preserve">          (12) 555.1 - Power Purchased for Storage Operations</t>
  </si>
  <si>
    <t>9555010</t>
  </si>
  <si>
    <t xml:space="preserve">          (12) 555 - Purchased Power</t>
  </si>
  <si>
    <t xml:space="preserve">     12 - PURCHASED AND INTERCHANGED</t>
  </si>
  <si>
    <t>ZW_FUEL</t>
  </si>
  <si>
    <t xml:space="preserve">               (11) SUBTOTAL</t>
  </si>
  <si>
    <t>9547000</t>
  </si>
  <si>
    <t xml:space="preserve">          (11) 547 - Other Power Generation Oper Fuel</t>
  </si>
  <si>
    <t>9501000</t>
  </si>
  <si>
    <t xml:space="preserve">          (11) 501 - Steam Operations Fuel</t>
  </si>
  <si>
    <t xml:space="preserve">     11 - FUEL</t>
  </si>
  <si>
    <t>10 - ENERGY COST</t>
  </si>
  <si>
    <t>ZW_OPERATING_REVENUES</t>
  </si>
  <si>
    <t>(1) TOTAL OPERATING REVENUES</t>
  </si>
  <si>
    <t>ZW_OTHER_OPER_REV</t>
  </si>
  <si>
    <t xml:space="preserve">               (5) SUBTOTAL</t>
  </si>
  <si>
    <t>9496000</t>
  </si>
  <si>
    <t xml:space="preserve">          (5) 496 - Provision for rate refunds G</t>
  </si>
  <si>
    <t>9495000</t>
  </si>
  <si>
    <t xml:space="preserve">          (5) 495 - Other Gas Revenues</t>
  </si>
  <si>
    <t>9493000</t>
  </si>
  <si>
    <t xml:space="preserve">          (5) 493 - Rent From Gas Property</t>
  </si>
  <si>
    <t>9489400</t>
  </si>
  <si>
    <t xml:space="preserve">          (5) 4894 - Gas Revenues from Storing Gas of Others</t>
  </si>
  <si>
    <t>9488000</t>
  </si>
  <si>
    <t xml:space="preserve">          (5) 488 - Gas Misc Service Revenues</t>
  </si>
  <si>
    <t>9487000</t>
  </si>
  <si>
    <t xml:space="preserve">          (5) 487 - Forfeited Discounts</t>
  </si>
  <si>
    <t>9456100</t>
  </si>
  <si>
    <t xml:space="preserve">          (5) 456.1 - Other Electric Revenues - Transmission</t>
  </si>
  <si>
    <t>9456020</t>
  </si>
  <si>
    <t xml:space="preserve">          (5) 456 - Other Electric Revenues</t>
  </si>
  <si>
    <t>9454000</t>
  </si>
  <si>
    <t xml:space="preserve">          (5) 454 - Rent For Electric Property</t>
  </si>
  <si>
    <t>9451000</t>
  </si>
  <si>
    <t xml:space="preserve">          (5) 451 - Electric Misc Service Revenue</t>
  </si>
  <si>
    <t>9450000</t>
  </si>
  <si>
    <t xml:space="preserve">          (5) 450 - Forfeited Discounts</t>
  </si>
  <si>
    <t>9449100</t>
  </si>
  <si>
    <t xml:space="preserve">          (5) 449.1 - Provision for rate refunds E</t>
  </si>
  <si>
    <t>9412000</t>
  </si>
  <si>
    <t xml:space="preserve">          (5) 412 - Lease Inc Everett Delta to NWP - Gas</t>
  </si>
  <si>
    <t xml:space="preserve">     5 - OTHER OPERATING REVENUES</t>
  </si>
  <si>
    <t>ZW_SALES_OTHER_UTIL</t>
  </si>
  <si>
    <t xml:space="preserve">               (4) SUBTOTAL</t>
  </si>
  <si>
    <t>9447020</t>
  </si>
  <si>
    <t xml:space="preserve">          (4) 447 - Electric Sales For Resale - Purchases</t>
  </si>
  <si>
    <t>9447010</t>
  </si>
  <si>
    <t xml:space="preserve">          (4) 447 - Electric Sales For Resale - Sales</t>
  </si>
  <si>
    <t xml:space="preserve">     4 - SALES TO OTHER UTILITIES</t>
  </si>
  <si>
    <t>ZW_SALES_RESALE</t>
  </si>
  <si>
    <t xml:space="preserve">               (3) SUBTOTAL</t>
  </si>
  <si>
    <t>9447030</t>
  </si>
  <si>
    <t xml:space="preserve">          (3) 447 - Electric Sales For Resale</t>
  </si>
  <si>
    <t xml:space="preserve">     3 - SALES FOR RESALE-FIRM</t>
  </si>
  <si>
    <t>ZW_SALES_CUSTOMERS</t>
  </si>
  <si>
    <t xml:space="preserve">               (2) SUBTOTAL</t>
  </si>
  <si>
    <t>9489300</t>
  </si>
  <si>
    <t xml:space="preserve">          (2) 489 - Rev From Transportation Of Gas To Others</t>
  </si>
  <si>
    <t>9481000</t>
  </si>
  <si>
    <t xml:space="preserve">          (2) 481 - Gas Commercial &amp; Industrial Sales</t>
  </si>
  <si>
    <t>9480000</t>
  </si>
  <si>
    <t xml:space="preserve">          (2) 480 - Gas Residential Sales</t>
  </si>
  <si>
    <t>9444000</t>
  </si>
  <si>
    <t xml:space="preserve">          (2) 444 - Public Street &amp; Highway Lighting</t>
  </si>
  <si>
    <t>9442000</t>
  </si>
  <si>
    <t xml:space="preserve">          (2) 442 - Electric Commercial &amp; Industrial Sales</t>
  </si>
  <si>
    <t>9440000</t>
  </si>
  <si>
    <t xml:space="preserve">          (2) 440 - Electric Residential Sales</t>
  </si>
  <si>
    <t xml:space="preserve">     2 - SALES TO CUSTOMERS</t>
  </si>
  <si>
    <t>1 - OPERATING REVENUES</t>
  </si>
  <si>
    <t>Total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</si>
  <si>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</si>
  <si>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</si>
  <si>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</si>
  <si>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</si>
  <si>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</si>
  <si>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</si>
  <si>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FM Account</t>
  </si>
  <si>
    <t>INCOME STATEMENT DETAIL</t>
  </si>
  <si>
    <t>(Spread is based on allocation factors developed for the 12 ME 12/31/2024)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</si>
</sst>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&quot;@"/>
    <numFmt numFmtId="170" formatCode="&quot;               &quot;@"/>
    <numFmt numFmtId="171" formatCode="&quot;             &quot;@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ptos Narrow"/>
      <family val="2"/>
      <scheme val="minor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20" fillId="2" borderId="23" applyNumberFormat="0" applyAlignment="0" applyProtection="0">
      <alignment horizontal="left" vertical="center" indent="1"/>
    </xf>
  </cellStyleXfs>
  <cellXfs count="138">
    <xf numFmtId="0" fontId="0" fillId="0" borderId="0" xfId="0"/>
    <xf numFmtId="37" fontId="1" fillId="0" borderId="1" xfId="0" applyNumberFormat="1" applyFont="1" applyBorder="1"/>
    <xf numFmtId="42" fontId="3" fillId="0" borderId="2" xfId="0" applyNumberFormat="1" applyFont="1" applyBorder="1"/>
    <xf numFmtId="0" fontId="4" fillId="0" borderId="3" xfId="0" quotePrefix="1" applyFont="1" applyBorder="1" applyAlignment="1">
      <alignment horizontal="left" vertical="center"/>
    </xf>
    <xf numFmtId="37" fontId="3" fillId="0" borderId="4" xfId="0" applyNumberFormat="1" applyFont="1" applyBorder="1"/>
    <xf numFmtId="42" fontId="3" fillId="0" borderId="0" xfId="0" applyNumberFormat="1" applyFont="1"/>
    <xf numFmtId="164" fontId="4" fillId="0" borderId="5" xfId="0" quotePrefix="1" applyNumberFormat="1" applyFont="1" applyBorder="1" applyAlignment="1">
      <alignment horizontal="left" vertical="center"/>
    </xf>
    <xf numFmtId="165" fontId="5" fillId="0" borderId="4" xfId="0" applyNumberFormat="1" applyFont="1" applyBorder="1"/>
    <xf numFmtId="165" fontId="5" fillId="0" borderId="0" xfId="0" applyNumberFormat="1" applyFont="1"/>
    <xf numFmtId="164" fontId="6" fillId="0" borderId="5" xfId="0" applyNumberFormat="1" applyFont="1" applyBorder="1"/>
    <xf numFmtId="37" fontId="3" fillId="0" borderId="0" xfId="0" applyNumberFormat="1" applyFont="1"/>
    <xf numFmtId="164" fontId="3" fillId="0" borderId="5" xfId="0" applyNumberFormat="1" applyFont="1" applyBorder="1"/>
    <xf numFmtId="165" fontId="3" fillId="0" borderId="4" xfId="0" applyNumberFormat="1" applyFont="1" applyBorder="1"/>
    <xf numFmtId="165" fontId="3" fillId="0" borderId="0" xfId="0" applyNumberFormat="1" applyFont="1"/>
    <xf numFmtId="164" fontId="3" fillId="0" borderId="5" xfId="0" quotePrefix="1" applyNumberFormat="1" applyFont="1" applyBorder="1" applyAlignment="1">
      <alignment horizontal="left"/>
    </xf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6" xfId="0" applyNumberFormat="1" applyFont="1" applyBorder="1"/>
    <xf numFmtId="166" fontId="3" fillId="0" borderId="4" xfId="0" applyNumberFormat="1" applyFont="1" applyBorder="1"/>
    <xf numFmtId="166" fontId="3" fillId="0" borderId="0" xfId="0" applyNumberFormat="1" applyFont="1"/>
    <xf numFmtId="37" fontId="3" fillId="0" borderId="1" xfId="0" applyNumberFormat="1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Continuous"/>
    </xf>
    <xf numFmtId="37" fontId="0" fillId="0" borderId="1" xfId="0" applyNumberFormat="1" applyBorder="1"/>
    <xf numFmtId="37" fontId="0" fillId="0" borderId="2" xfId="0" applyNumberFormat="1" applyBorder="1"/>
    <xf numFmtId="164" fontId="0" fillId="0" borderId="3" xfId="0" applyNumberFormat="1" applyBorder="1"/>
    <xf numFmtId="164" fontId="4" fillId="0" borderId="5" xfId="0" applyNumberFormat="1" applyFont="1" applyBorder="1" applyAlignment="1">
      <alignment vertical="top"/>
    </xf>
    <xf numFmtId="164" fontId="3" fillId="0" borderId="11" xfId="0" applyNumberFormat="1" applyFont="1" applyBorder="1"/>
    <xf numFmtId="166" fontId="3" fillId="0" borderId="11" xfId="0" applyNumberFormat="1" applyFont="1" applyBorder="1"/>
    <xf numFmtId="165" fontId="4" fillId="0" borderId="4" xfId="0" applyNumberFormat="1" applyFont="1" applyBorder="1"/>
    <xf numFmtId="37" fontId="3" fillId="0" borderId="2" xfId="0" applyNumberFormat="1" applyFont="1" applyBorder="1"/>
    <xf numFmtId="37" fontId="3" fillId="0" borderId="12" xfId="0" applyNumberFormat="1" applyFont="1" applyBorder="1"/>
    <xf numFmtId="37" fontId="3" fillId="0" borderId="13" xfId="0" applyNumberFormat="1" applyFont="1" applyBorder="1"/>
    <xf numFmtId="164" fontId="6" fillId="0" borderId="14" xfId="0" applyNumberFormat="1" applyFont="1" applyBorder="1"/>
    <xf numFmtId="0" fontId="3" fillId="0" borderId="0" xfId="0" applyFont="1"/>
    <xf numFmtId="43" fontId="3" fillId="0" borderId="0" xfId="0" applyNumberFormat="1" applyFont="1"/>
    <xf numFmtId="0" fontId="10" fillId="0" borderId="0" xfId="0" applyFont="1"/>
    <xf numFmtId="43" fontId="11" fillId="0" borderId="0" xfId="0" applyNumberFormat="1" applyFont="1"/>
    <xf numFmtId="10" fontId="3" fillId="0" borderId="1" xfId="0" applyNumberFormat="1" applyFont="1" applyBorder="1"/>
    <xf numFmtId="10" fontId="3" fillId="0" borderId="6" xfId="0" applyNumberFormat="1" applyFont="1" applyBorder="1"/>
    <xf numFmtId="166" fontId="3" fillId="0" borderId="2" xfId="0" quotePrefix="1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0" fontId="3" fillId="0" borderId="4" xfId="0" applyNumberFormat="1" applyFont="1" applyBorder="1"/>
    <xf numFmtId="10" fontId="3" fillId="0" borderId="11" xfId="0" applyNumberFormat="1" applyFont="1" applyBorder="1"/>
    <xf numFmtId="166" fontId="3" fillId="0" borderId="0" xfId="0" quotePrefix="1" applyNumberFormat="1" applyFont="1" applyAlignment="1">
      <alignment horizontal="left"/>
    </xf>
    <xf numFmtId="0" fontId="3" fillId="0" borderId="5" xfId="0" applyFont="1" applyBorder="1" applyAlignment="1">
      <alignment horizontal="center"/>
    </xf>
    <xf numFmtId="10" fontId="3" fillId="0" borderId="12" xfId="0" applyNumberFormat="1" applyFont="1" applyBorder="1"/>
    <xf numFmtId="10" fontId="3" fillId="0" borderId="15" xfId="0" applyNumberFormat="1" applyFont="1" applyBorder="1"/>
    <xf numFmtId="10" fontId="3" fillId="0" borderId="7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66" fontId="3" fillId="0" borderId="13" xfId="0" applyNumberFormat="1" applyFont="1" applyBorder="1"/>
    <xf numFmtId="0" fontId="3" fillId="0" borderId="14" xfId="0" applyFont="1" applyBorder="1" applyAlignment="1">
      <alignment horizontal="center"/>
    </xf>
    <xf numFmtId="42" fontId="5" fillId="0" borderId="3" xfId="0" applyNumberFormat="1" applyFont="1" applyBorder="1"/>
    <xf numFmtId="10" fontId="5" fillId="0" borderId="3" xfId="0" applyNumberFormat="1" applyFont="1" applyBorder="1"/>
    <xf numFmtId="165" fontId="5" fillId="0" borderId="3" xfId="0" applyNumberFormat="1" applyFont="1" applyBorder="1"/>
    <xf numFmtId="0" fontId="3" fillId="0" borderId="1" xfId="0" applyFont="1" applyBorder="1"/>
    <xf numFmtId="0" fontId="3" fillId="0" borderId="6" xfId="0" applyFont="1" applyBorder="1"/>
    <xf numFmtId="41" fontId="3" fillId="0" borderId="4" xfId="0" applyNumberFormat="1" applyFont="1" applyBorder="1"/>
    <xf numFmtId="10" fontId="3" fillId="0" borderId="5" xfId="0" applyNumberFormat="1" applyFont="1" applyBorder="1"/>
    <xf numFmtId="166" fontId="3" fillId="0" borderId="5" xfId="0" applyNumberFormat="1" applyFont="1" applyBorder="1"/>
    <xf numFmtId="41" fontId="3" fillId="0" borderId="5" xfId="0" applyNumberFormat="1" applyFont="1" applyBorder="1"/>
    <xf numFmtId="0" fontId="3" fillId="0" borderId="4" xfId="0" applyFont="1" applyBorder="1"/>
    <xf numFmtId="0" fontId="3" fillId="0" borderId="11" xfId="0" applyFont="1" applyBorder="1"/>
    <xf numFmtId="41" fontId="3" fillId="0" borderId="3" xfId="0" applyNumberFormat="1" applyFont="1" applyBorder="1"/>
    <xf numFmtId="10" fontId="3" fillId="0" borderId="3" xfId="0" applyNumberFormat="1" applyFont="1" applyBorder="1"/>
    <xf numFmtId="10" fontId="3" fillId="0" borderId="3" xfId="0" applyNumberFormat="1" applyFont="1" applyBorder="1" applyAlignment="1">
      <alignment horizontal="right" wrapText="1"/>
    </xf>
    <xf numFmtId="167" fontId="3" fillId="0" borderId="0" xfId="0" applyNumberFormat="1" applyFont="1"/>
    <xf numFmtId="10" fontId="3" fillId="0" borderId="5" xfId="0" applyNumberFormat="1" applyFont="1" applyBorder="1" applyAlignment="1">
      <alignment horizontal="right" wrapText="1"/>
    </xf>
    <xf numFmtId="0" fontId="3" fillId="0" borderId="11" xfId="0" quotePrefix="1" applyFont="1" applyBorder="1" applyAlignment="1">
      <alignment horizontal="left"/>
    </xf>
    <xf numFmtId="41" fontId="3" fillId="0" borderId="12" xfId="0" applyNumberFormat="1" applyFont="1" applyBorder="1"/>
    <xf numFmtId="0" fontId="3" fillId="0" borderId="5" xfId="0" applyFont="1" applyBorder="1"/>
    <xf numFmtId="165" fontId="3" fillId="0" borderId="5" xfId="0" applyNumberFormat="1" applyFont="1" applyBorder="1"/>
    <xf numFmtId="167" fontId="3" fillId="0" borderId="0" xfId="0" applyNumberFormat="1" applyFont="1" applyAlignment="1">
      <alignment horizontal="left"/>
    </xf>
    <xf numFmtId="42" fontId="3" fillId="0" borderId="4" xfId="0" applyNumberFormat="1" applyFont="1" applyBorder="1"/>
    <xf numFmtId="42" fontId="3" fillId="0" borderId="5" xfId="0" applyNumberFormat="1" applyFont="1" applyBorder="1"/>
    <xf numFmtId="10" fontId="3" fillId="0" borderId="14" xfId="0" applyNumberFormat="1" applyFont="1" applyBorder="1"/>
    <xf numFmtId="166" fontId="3" fillId="0" borderId="14" xfId="0" applyNumberFormat="1" applyFont="1" applyBorder="1" applyAlignment="1">
      <alignment horizontal="center"/>
    </xf>
    <xf numFmtId="166" fontId="3" fillId="0" borderId="14" xfId="0" applyNumberFormat="1" applyFont="1" applyBorder="1"/>
    <xf numFmtId="166" fontId="3" fillId="0" borderId="10" xfId="0" applyNumberFormat="1" applyFont="1" applyBorder="1" applyAlignment="1">
      <alignment horizontal="center" vertical="center" wrapText="1"/>
    </xf>
    <xf numFmtId="10" fontId="3" fillId="0" borderId="10" xfId="0" quotePrefix="1" applyNumberFormat="1" applyFont="1" applyBorder="1" applyAlignment="1">
      <alignment horizontal="center" vertical="center" wrapText="1"/>
    </xf>
    <xf numFmtId="166" fontId="3" fillId="0" borderId="10" xfId="0" quotePrefix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49" fontId="13" fillId="0" borderId="0" xfId="0" applyNumberFormat="1" applyFont="1" applyFill="1" applyAlignment="1">
      <alignment horizontal="centerContinuous"/>
    </xf>
    <xf numFmtId="0" fontId="0" fillId="0" borderId="0" xfId="0" applyFill="1"/>
    <xf numFmtId="0" fontId="4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right"/>
    </xf>
    <xf numFmtId="49" fontId="22" fillId="0" borderId="2" xfId="0" applyNumberFormat="1" applyFont="1" applyFill="1" applyBorder="1" applyAlignment="1">
      <alignment horizontal="center"/>
    </xf>
    <xf numFmtId="43" fontId="16" fillId="0" borderId="2" xfId="0" applyNumberFormat="1" applyFont="1" applyFill="1" applyBorder="1" applyAlignment="1">
      <alignment horizontal="center"/>
    </xf>
    <xf numFmtId="166" fontId="16" fillId="0" borderId="2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49" fontId="14" fillId="0" borderId="0" xfId="0" applyNumberFormat="1" applyFont="1" applyFill="1" applyAlignment="1">
      <alignment horizontal="left" wrapText="1"/>
    </xf>
    <xf numFmtId="49" fontId="14" fillId="0" borderId="0" xfId="0" applyNumberFormat="1" applyFont="1" applyFill="1" applyAlignment="1">
      <alignment horizontal="right" wrapText="1"/>
    </xf>
    <xf numFmtId="168" fontId="13" fillId="0" borderId="0" xfId="0" applyNumberFormat="1" applyFont="1" applyFill="1" applyAlignment="1">
      <alignment horizontal="right"/>
    </xf>
    <xf numFmtId="168" fontId="2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168" fontId="17" fillId="0" borderId="0" xfId="0" applyNumberFormat="1" applyFont="1" applyFill="1" applyAlignment="1">
      <alignment horizontal="left"/>
    </xf>
    <xf numFmtId="42" fontId="15" fillId="0" borderId="0" xfId="0" applyNumberFormat="1" applyFont="1" applyFill="1"/>
    <xf numFmtId="168" fontId="21" fillId="0" borderId="0" xfId="0" applyNumberFormat="1" applyFont="1" applyFill="1" applyAlignment="1">
      <alignment horizontal="left"/>
    </xf>
    <xf numFmtId="41" fontId="15" fillId="0" borderId="0" xfId="0" applyNumberFormat="1" applyFont="1" applyFill="1"/>
    <xf numFmtId="168" fontId="15" fillId="0" borderId="0" xfId="0" applyNumberFormat="1" applyFont="1" applyFill="1" applyAlignment="1">
      <alignment horizontal="left"/>
    </xf>
    <xf numFmtId="41" fontId="15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/>
    <xf numFmtId="41" fontId="15" fillId="0" borderId="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0" fontId="7" fillId="0" borderId="16" xfId="0" quotePrefix="1" applyFont="1" applyFill="1" applyBorder="1" applyAlignment="1">
      <alignment horizontal="left" vertical="center" indent="6"/>
    </xf>
    <xf numFmtId="168" fontId="14" fillId="0" borderId="0" xfId="0" applyNumberFormat="1" applyFont="1" applyFill="1" applyAlignment="1">
      <alignment horizontal="right"/>
    </xf>
    <xf numFmtId="41" fontId="17" fillId="0" borderId="8" xfId="0" applyNumberFormat="1" applyFont="1" applyFill="1" applyBorder="1" applyAlignment="1">
      <alignment horizontal="right"/>
    </xf>
    <xf numFmtId="170" fontId="20" fillId="0" borderId="20" xfId="0" quotePrefix="1" applyNumberFormat="1" applyFont="1" applyFill="1" applyBorder="1"/>
    <xf numFmtId="168" fontId="23" fillId="0" borderId="0" xfId="0" applyNumberFormat="1" applyFont="1" applyFill="1" applyAlignment="1">
      <alignment horizontal="right"/>
    </xf>
    <xf numFmtId="168" fontId="0" fillId="0" borderId="0" xfId="0" applyNumberFormat="1" applyFill="1"/>
    <xf numFmtId="41" fontId="17" fillId="0" borderId="13" xfId="0" applyNumberFormat="1" applyFont="1" applyFill="1" applyBorder="1" applyAlignment="1">
      <alignment horizontal="right"/>
    </xf>
    <xf numFmtId="41" fontId="16" fillId="0" borderId="13" xfId="0" applyNumberFormat="1" applyFont="1" applyFill="1" applyBorder="1" applyAlignment="1">
      <alignment horizontal="right"/>
    </xf>
    <xf numFmtId="41" fontId="17" fillId="0" borderId="17" xfId="0" applyNumberFormat="1" applyFont="1" applyFill="1" applyBorder="1" applyAlignment="1">
      <alignment horizontal="right"/>
    </xf>
    <xf numFmtId="2" fontId="0" fillId="0" borderId="0" xfId="0" applyNumberFormat="1" applyFill="1"/>
    <xf numFmtId="170" fontId="20" fillId="0" borderId="20" xfId="1" quotePrefix="1" applyNumberFormat="1" applyFill="1" applyBorder="1" applyAlignment="1"/>
    <xf numFmtId="41" fontId="15" fillId="0" borderId="22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left"/>
    </xf>
    <xf numFmtId="41" fontId="15" fillId="0" borderId="13" xfId="0" applyNumberFormat="1" applyFont="1" applyFill="1" applyBorder="1" applyAlignment="1">
      <alignment horizontal="right"/>
    </xf>
    <xf numFmtId="41" fontId="15" fillId="0" borderId="21" xfId="0" applyNumberFormat="1" applyFont="1" applyFill="1" applyBorder="1" applyAlignment="1">
      <alignment horizontal="right"/>
    </xf>
    <xf numFmtId="168" fontId="19" fillId="0" borderId="0" xfId="0" applyNumberFormat="1" applyFont="1" applyFill="1" applyAlignment="1">
      <alignment horizontal="right"/>
    </xf>
    <xf numFmtId="169" fontId="20" fillId="0" borderId="18" xfId="0" quotePrefix="1" applyNumberFormat="1" applyFont="1" applyFill="1" applyBorder="1"/>
    <xf numFmtId="168" fontId="19" fillId="0" borderId="0" xfId="0" applyNumberFormat="1" applyFont="1" applyFill="1" applyAlignment="1">
      <alignment horizontal="left"/>
    </xf>
    <xf numFmtId="41" fontId="22" fillId="0" borderId="0" xfId="0" applyNumberFormat="1" applyFont="1" applyFill="1" applyAlignment="1">
      <alignment horizontal="right"/>
    </xf>
    <xf numFmtId="0" fontId="18" fillId="0" borderId="16" xfId="0" quotePrefix="1" applyFont="1" applyFill="1" applyBorder="1" applyAlignment="1">
      <alignment horizontal="left" vertical="center" indent="6"/>
    </xf>
    <xf numFmtId="42" fontId="17" fillId="0" borderId="17" xfId="0" applyNumberFormat="1" applyFont="1" applyFill="1" applyBorder="1" applyAlignment="1">
      <alignment horizontal="right"/>
    </xf>
    <xf numFmtId="0" fontId="16" fillId="0" borderId="16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2">
    <cellStyle name="Normal" xfId="0" builtinId="0"/>
    <cellStyle name="SAPHierarchyCell4" xfId="1" xr:uid="{1A1C72AB-6A5C-4F17-9300-ABE0DCDF7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FEEE-C42B-42BB-B347-1ADF9CE9CF39}">
  <sheetPr>
    <tabColor rgb="FF92D050"/>
    <pageSetUpPr fitToPage="1"/>
  </sheetPr>
  <dimension ref="A1:E42"/>
  <sheetViews>
    <sheetView zoomScaleNormal="100" workbookViewId="0">
      <pane xSplit="1" ySplit="7" topLeftCell="B16" activePane="bottomRight" state="frozen"/>
      <selection activeCell="C13" sqref="C13"/>
      <selection pane="topRight" activeCell="C13" sqref="C13"/>
      <selection pane="bottomLeft" activeCell="C13" sqref="C13"/>
      <selection pane="bottomRight" activeCell="G10" sqref="G10"/>
    </sheetView>
  </sheetViews>
  <sheetFormatPr defaultColWidth="9.425781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5" x14ac:dyDescent="0.25">
      <c r="A1" s="29" t="s">
        <v>37</v>
      </c>
      <c r="B1" s="26"/>
      <c r="C1" s="26"/>
      <c r="D1" s="26"/>
    </row>
    <row r="2" spans="1:5" x14ac:dyDescent="0.25">
      <c r="A2" s="29" t="s">
        <v>36</v>
      </c>
      <c r="B2" s="26"/>
      <c r="C2" s="26"/>
      <c r="D2" s="26"/>
    </row>
    <row r="3" spans="1:5" x14ac:dyDescent="0.25">
      <c r="A3" s="29" t="s">
        <v>35</v>
      </c>
      <c r="B3" s="29"/>
      <c r="C3" s="29"/>
      <c r="D3" s="29"/>
      <c r="E3" s="28"/>
    </row>
    <row r="4" spans="1:5" x14ac:dyDescent="0.25">
      <c r="A4" s="27"/>
      <c r="B4" s="26"/>
      <c r="C4" s="26"/>
      <c r="D4" s="26"/>
    </row>
    <row r="5" spans="1:5" x14ac:dyDescent="0.25">
      <c r="A5" s="25"/>
      <c r="B5" s="25"/>
      <c r="C5" s="25"/>
      <c r="D5" s="25"/>
    </row>
    <row r="6" spans="1:5" x14ac:dyDescent="0.25">
      <c r="A6" s="25" t="s">
        <v>786</v>
      </c>
      <c r="B6" s="25"/>
      <c r="C6" s="25"/>
      <c r="D6" s="25"/>
    </row>
    <row r="7" spans="1:5" x14ac:dyDescent="0.25">
      <c r="A7" s="24"/>
      <c r="B7" s="23" t="s">
        <v>34</v>
      </c>
      <c r="C7" s="22" t="s">
        <v>33</v>
      </c>
      <c r="D7" s="21" t="s">
        <v>32</v>
      </c>
    </row>
    <row r="8" spans="1:5" x14ac:dyDescent="0.25">
      <c r="A8" s="14" t="s">
        <v>31</v>
      </c>
      <c r="B8" s="10"/>
      <c r="C8" s="10"/>
      <c r="D8" s="4"/>
    </row>
    <row r="9" spans="1:5" x14ac:dyDescent="0.25">
      <c r="A9" s="11" t="s">
        <v>30</v>
      </c>
      <c r="B9" s="13">
        <f>+'Unallocated Detail'!G18</f>
        <v>252310909.74999997</v>
      </c>
      <c r="C9" s="13">
        <f>+'Unallocated Detail'!H18</f>
        <v>118521269.83000001</v>
      </c>
      <c r="D9" s="12">
        <f>SUM(B9:C9)</f>
        <v>370832179.57999998</v>
      </c>
    </row>
    <row r="10" spans="1:5" x14ac:dyDescent="0.25">
      <c r="A10" s="11" t="s">
        <v>29</v>
      </c>
      <c r="B10" s="19">
        <f>+'Unallocated Detail'!G21</f>
        <v>11759.73</v>
      </c>
      <c r="C10" s="19">
        <f>+'Unallocated Detail'!H21</f>
        <v>0</v>
      </c>
      <c r="D10" s="4">
        <f>SUM(B10:C10)</f>
        <v>11759.73</v>
      </c>
    </row>
    <row r="11" spans="1:5" x14ac:dyDescent="0.25">
      <c r="A11" s="11" t="s">
        <v>28</v>
      </c>
      <c r="B11" s="19">
        <f>+'Unallocated Detail'!G25</f>
        <v>15236908.629999999</v>
      </c>
      <c r="C11" s="19">
        <f>+'Unallocated Detail'!H25</f>
        <v>0</v>
      </c>
      <c r="D11" s="4">
        <f>SUM(B11:C11)</f>
        <v>15236908.629999999</v>
      </c>
    </row>
    <row r="12" spans="1:5" x14ac:dyDescent="0.25">
      <c r="A12" s="11" t="s">
        <v>27</v>
      </c>
      <c r="B12" s="17">
        <f>+'Unallocated Detail'!G40</f>
        <v>11143219.449999999</v>
      </c>
      <c r="C12" s="16">
        <f>+'Unallocated Detail'!H40</f>
        <v>122920.82000000007</v>
      </c>
      <c r="D12" s="20">
        <f>SUM(B12:C12)</f>
        <v>11266140.27</v>
      </c>
    </row>
    <row r="13" spans="1:5" x14ac:dyDescent="0.25">
      <c r="A13" s="11" t="s">
        <v>26</v>
      </c>
      <c r="B13" s="13">
        <f>SUM(B9:B12)</f>
        <v>278702797.55999994</v>
      </c>
      <c r="C13" s="13">
        <f>SUM(C9:C12)</f>
        <v>118644190.65000001</v>
      </c>
      <c r="D13" s="12">
        <f>SUM(D9:D12)</f>
        <v>397346988.20999998</v>
      </c>
    </row>
    <row r="14" spans="1:5" x14ac:dyDescent="0.25">
      <c r="A14" s="14" t="s">
        <v>25</v>
      </c>
      <c r="B14" s="10"/>
      <c r="C14" s="10"/>
      <c r="D14" s="4"/>
    </row>
    <row r="15" spans="1:5" x14ac:dyDescent="0.25">
      <c r="A15" s="14" t="s">
        <v>24</v>
      </c>
      <c r="B15" s="10"/>
      <c r="C15" s="10"/>
      <c r="D15" s="4"/>
    </row>
    <row r="16" spans="1:5" x14ac:dyDescent="0.25">
      <c r="A16" s="14" t="s">
        <v>23</v>
      </c>
      <c r="B16" s="10"/>
      <c r="C16" s="10"/>
      <c r="D16" s="4"/>
    </row>
    <row r="17" spans="1:4" x14ac:dyDescent="0.25">
      <c r="A17" s="14" t="s">
        <v>22</v>
      </c>
      <c r="B17" s="10"/>
      <c r="C17" s="10"/>
      <c r="D17" s="4"/>
    </row>
    <row r="18" spans="1:4" x14ac:dyDescent="0.25">
      <c r="A18" s="11" t="s">
        <v>21</v>
      </c>
      <c r="B18" s="13">
        <f>+'Unallocated Detail'!G47</f>
        <v>42671733.399999999</v>
      </c>
      <c r="C18" s="13">
        <f>+'Unallocated Detail'!H47</f>
        <v>0</v>
      </c>
      <c r="D18" s="12">
        <f>B18+C18</f>
        <v>42671733.399999999</v>
      </c>
    </row>
    <row r="19" spans="1:4" x14ac:dyDescent="0.25">
      <c r="A19" s="11" t="s">
        <v>20</v>
      </c>
      <c r="B19" s="19">
        <f>+'Unallocated Detail'!G59</f>
        <v>84109085.489999995</v>
      </c>
      <c r="C19" s="19">
        <f>+'Unallocated Detail'!H59</f>
        <v>40088728.459999993</v>
      </c>
      <c r="D19" s="18">
        <f>B19+C19</f>
        <v>124197813.94999999</v>
      </c>
    </row>
    <row r="20" spans="1:4" x14ac:dyDescent="0.25">
      <c r="A20" s="11" t="s">
        <v>19</v>
      </c>
      <c r="B20" s="19">
        <f>+'Unallocated Detail'!G62</f>
        <v>13250420.92</v>
      </c>
      <c r="C20" s="19">
        <f>+'Unallocated Detail'!H62</f>
        <v>0</v>
      </c>
      <c r="D20" s="18">
        <f>B20+C20</f>
        <v>13250420.92</v>
      </c>
    </row>
    <row r="21" spans="1:4" x14ac:dyDescent="0.25">
      <c r="A21" s="11" t="s">
        <v>18</v>
      </c>
      <c r="B21" s="17">
        <f>+'Unallocated Detail'!G65</f>
        <v>-6313468.6600000001</v>
      </c>
      <c r="C21" s="16">
        <f>+'Unallocated Detail'!H65</f>
        <v>0</v>
      </c>
      <c r="D21" s="15">
        <f>B21+C21</f>
        <v>-6313468.6600000001</v>
      </c>
    </row>
    <row r="22" spans="1:4" x14ac:dyDescent="0.25">
      <c r="A22" s="11" t="s">
        <v>17</v>
      </c>
      <c r="B22" s="13">
        <f>SUM(B18:B21)</f>
        <v>133717771.14999998</v>
      </c>
      <c r="C22" s="13">
        <f>SUM(C18:C21)</f>
        <v>40088728.459999993</v>
      </c>
      <c r="D22" s="12">
        <f>SUM(D18:D21)</f>
        <v>173806499.60999998</v>
      </c>
    </row>
    <row r="23" spans="1:4" x14ac:dyDescent="0.25">
      <c r="A23" s="14" t="s">
        <v>16</v>
      </c>
      <c r="B23" s="10"/>
      <c r="C23" s="10"/>
      <c r="D23" s="4"/>
    </row>
    <row r="24" spans="1:4" x14ac:dyDescent="0.25">
      <c r="A24" s="11" t="s">
        <v>15</v>
      </c>
      <c r="B24" s="13">
        <f>+'Unallocated Detail'!G179</f>
        <v>12885071.830000002</v>
      </c>
      <c r="C24" s="13">
        <f>+'Unallocated Detail'!H179</f>
        <v>-514442.00999999995</v>
      </c>
      <c r="D24" s="12">
        <f t="shared" ref="D24:D37" si="0">B24+C24</f>
        <v>12370629.820000002</v>
      </c>
    </row>
    <row r="25" spans="1:4" x14ac:dyDescent="0.25">
      <c r="A25" s="11" t="s">
        <v>14</v>
      </c>
      <c r="B25" s="19">
        <f>+'Unallocated Detail'!G209</f>
        <v>2194676.34</v>
      </c>
      <c r="C25" s="19">
        <f>+'Unallocated Detail'!H209</f>
        <v>0</v>
      </c>
      <c r="D25" s="18">
        <f t="shared" si="0"/>
        <v>2194676.34</v>
      </c>
    </row>
    <row r="26" spans="1:4" x14ac:dyDescent="0.25">
      <c r="A26" s="11" t="s">
        <v>13</v>
      </c>
      <c r="B26" s="19">
        <f>+'Unallocated Detail'!G247</f>
        <v>10120434.789999999</v>
      </c>
      <c r="C26" s="19">
        <f>+'Unallocated Detail'!H247</f>
        <v>6282781.0300000003</v>
      </c>
      <c r="D26" s="18">
        <f t="shared" si="0"/>
        <v>16403215.82</v>
      </c>
    </row>
    <row r="27" spans="1:4" x14ac:dyDescent="0.25">
      <c r="A27" s="11" t="s">
        <v>12</v>
      </c>
      <c r="B27" s="19">
        <f>+'Unallocated Detail'!G254</f>
        <v>4954561.95</v>
      </c>
      <c r="C27" s="19">
        <f>+'Unallocated Detail'!H254</f>
        <v>2106162.5199999996</v>
      </c>
      <c r="D27" s="18">
        <f t="shared" si="0"/>
        <v>7060724.4699999997</v>
      </c>
    </row>
    <row r="28" spans="1:4" x14ac:dyDescent="0.25">
      <c r="A28" s="11" t="s">
        <v>11</v>
      </c>
      <c r="B28" s="19">
        <f>+'Unallocated Detail'!G263</f>
        <v>6292463.0099999998</v>
      </c>
      <c r="C28" s="19">
        <f>+'Unallocated Detail'!H263</f>
        <v>952300.28999999992</v>
      </c>
      <c r="D28" s="18">
        <f t="shared" si="0"/>
        <v>7244763.2999999998</v>
      </c>
    </row>
    <row r="29" spans="1:4" x14ac:dyDescent="0.25">
      <c r="A29" s="11" t="s">
        <v>10</v>
      </c>
      <c r="B29" s="19">
        <f>+'Unallocated Detail'!G266</f>
        <v>8794067.1799999997</v>
      </c>
      <c r="C29" s="19">
        <f>+'Unallocated Detail'!H266</f>
        <v>2589277.16</v>
      </c>
      <c r="D29" s="18">
        <f t="shared" si="0"/>
        <v>11383344.34</v>
      </c>
    </row>
    <row r="30" spans="1:4" x14ac:dyDescent="0.25">
      <c r="A30" s="11" t="s">
        <v>9</v>
      </c>
      <c r="B30" s="19">
        <f>+'Unallocated Detail'!G284</f>
        <v>15900144.059999997</v>
      </c>
      <c r="C30" s="19">
        <f>+'Unallocated Detail'!H284</f>
        <v>5198390.1500000004</v>
      </c>
      <c r="D30" s="18">
        <f t="shared" si="0"/>
        <v>21098534.209999997</v>
      </c>
    </row>
    <row r="31" spans="1:4" x14ac:dyDescent="0.25">
      <c r="A31" s="11" t="s">
        <v>8</v>
      </c>
      <c r="B31" s="19">
        <f>+'Unallocated Detail'!G291</f>
        <v>27627361.25</v>
      </c>
      <c r="C31" s="19">
        <f>+'Unallocated Detail'!H291</f>
        <v>9890495.5500000007</v>
      </c>
      <c r="D31" s="18">
        <f t="shared" si="0"/>
        <v>37517856.799999997</v>
      </c>
    </row>
    <row r="32" spans="1:4" x14ac:dyDescent="0.25">
      <c r="A32" s="11" t="s">
        <v>7</v>
      </c>
      <c r="B32" s="19">
        <f>+'Unallocated Detail'!G296</f>
        <v>17158674.640000001</v>
      </c>
      <c r="C32" s="19">
        <f>+'Unallocated Detail'!H296</f>
        <v>8485730.589999998</v>
      </c>
      <c r="D32" s="18">
        <f t="shared" si="0"/>
        <v>25644405.229999997</v>
      </c>
    </row>
    <row r="33" spans="1:4" x14ac:dyDescent="0.25">
      <c r="A33" s="11" t="s">
        <v>6</v>
      </c>
      <c r="B33" s="19">
        <f>+'Unallocated Detail'!G299</f>
        <v>3404901</v>
      </c>
      <c r="C33" s="19">
        <f>+'Unallocated Detail'!H299</f>
        <v>0</v>
      </c>
      <c r="D33" s="18">
        <f t="shared" si="0"/>
        <v>3404901</v>
      </c>
    </row>
    <row r="34" spans="1:4" x14ac:dyDescent="0.25">
      <c r="A34" s="11" t="s">
        <v>5</v>
      </c>
      <c r="B34" s="19">
        <f>+'Unallocated Detail'!G307</f>
        <v>-29587888.879999999</v>
      </c>
      <c r="C34" s="19">
        <f>+'Unallocated Detail'!H307</f>
        <v>8060040.2100000009</v>
      </c>
      <c r="D34" s="18">
        <f t="shared" si="0"/>
        <v>-21527848.669999998</v>
      </c>
    </row>
    <row r="35" spans="1:4" x14ac:dyDescent="0.25">
      <c r="A35" s="11" t="s">
        <v>4</v>
      </c>
      <c r="B35" s="19">
        <f>+'Unallocated Detail'!G312</f>
        <v>23802134.530000001</v>
      </c>
      <c r="C35" s="19">
        <f>+'Unallocated Detail'!H312</f>
        <v>11988928.27</v>
      </c>
      <c r="D35" s="18">
        <f t="shared" si="0"/>
        <v>35791062.799999997</v>
      </c>
    </row>
    <row r="36" spans="1:4" x14ac:dyDescent="0.25">
      <c r="A36" s="11" t="s">
        <v>3</v>
      </c>
      <c r="B36" s="19">
        <f>+'Unallocated Detail'!G317</f>
        <v>1583413</v>
      </c>
      <c r="C36" s="19">
        <f>+'Unallocated Detail'!H317</f>
        <v>5275795.3</v>
      </c>
      <c r="D36" s="18">
        <f t="shared" si="0"/>
        <v>6859208.2999999998</v>
      </c>
    </row>
    <row r="37" spans="1:4" x14ac:dyDescent="0.25">
      <c r="A37" s="11" t="s">
        <v>2</v>
      </c>
      <c r="B37" s="17">
        <f>+'Unallocated Detail'!G322</f>
        <v>4127566.379999999</v>
      </c>
      <c r="C37" s="16">
        <f>+'Unallocated Detail'!H322</f>
        <v>-1013358.8900000006</v>
      </c>
      <c r="D37" s="15">
        <f t="shared" si="0"/>
        <v>3114207.4899999984</v>
      </c>
    </row>
    <row r="38" spans="1:4" x14ac:dyDescent="0.25">
      <c r="A38" s="14" t="s">
        <v>1</v>
      </c>
      <c r="B38" s="13">
        <f>SUM(B22:B37)</f>
        <v>242975352.22999999</v>
      </c>
      <c r="C38" s="13">
        <f>SUM(C22:C37)</f>
        <v>99390828.63000001</v>
      </c>
      <c r="D38" s="12">
        <f>SUM(D22:D37)</f>
        <v>342366180.86000001</v>
      </c>
    </row>
    <row r="39" spans="1:4" x14ac:dyDescent="0.25">
      <c r="A39" s="11"/>
      <c r="B39" s="10"/>
      <c r="C39" s="10"/>
      <c r="D39" s="4"/>
    </row>
    <row r="40" spans="1:4" ht="16.5" x14ac:dyDescent="0.35">
      <c r="A40" s="9" t="s">
        <v>0</v>
      </c>
      <c r="B40" s="8">
        <f>B13-B38</f>
        <v>35727445.329999954</v>
      </c>
      <c r="C40" s="8">
        <f>C13-C38</f>
        <v>19253362.019999996</v>
      </c>
      <c r="D40" s="7">
        <f>D13-D38</f>
        <v>54980807.349999964</v>
      </c>
    </row>
    <row r="41" spans="1:4" x14ac:dyDescent="0.25">
      <c r="A41" s="6"/>
      <c r="B41" s="5"/>
      <c r="C41" s="5"/>
      <c r="D41" s="4"/>
    </row>
    <row r="42" spans="1:4" x14ac:dyDescent="0.25">
      <c r="A42" s="3"/>
      <c r="B42" s="2"/>
      <c r="C42" s="2"/>
      <c r="D42" s="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2E0E-71DE-4619-9D5F-EB0EE90782A6}">
  <sheetPr>
    <tabColor rgb="FF92D050"/>
    <pageSetUpPr fitToPage="1"/>
  </sheetPr>
  <dimension ref="A1:F64"/>
  <sheetViews>
    <sheetView zoomScaleNormal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B33" sqref="B33"/>
    </sheetView>
  </sheetViews>
  <sheetFormatPr defaultColWidth="9.42578125" defaultRowHeight="15" x14ac:dyDescent="0.25"/>
  <cols>
    <col min="1" max="1" width="40" bestFit="1" customWidth="1"/>
    <col min="2" max="2" width="17.5703125" customWidth="1"/>
    <col min="3" max="4" width="15.42578125" customWidth="1"/>
    <col min="5" max="5" width="14.42578125" customWidth="1"/>
    <col min="6" max="6" width="15" bestFit="1" customWidth="1"/>
  </cols>
  <sheetData>
    <row r="1" spans="1:6" ht="18" customHeight="1" x14ac:dyDescent="0.25">
      <c r="A1" s="29" t="s">
        <v>37</v>
      </c>
      <c r="B1" s="26"/>
      <c r="C1" s="26"/>
      <c r="D1" s="26"/>
      <c r="E1" s="26"/>
      <c r="F1" s="26"/>
    </row>
    <row r="2" spans="1:6" ht="18" customHeight="1" x14ac:dyDescent="0.25">
      <c r="A2" s="29" t="s">
        <v>48</v>
      </c>
      <c r="B2" s="26"/>
      <c r="C2" s="26"/>
      <c r="D2" s="26"/>
      <c r="E2" s="26"/>
      <c r="F2" s="26"/>
    </row>
    <row r="3" spans="1:6" ht="18" customHeight="1" x14ac:dyDescent="0.25">
      <c r="A3" s="29" t="str">
        <f>Allocated!A3</f>
        <v>FOR THE MONTH ENDED APRIL 2025</v>
      </c>
      <c r="B3" s="26"/>
      <c r="C3" s="26"/>
      <c r="D3" s="26"/>
      <c r="E3" s="26"/>
      <c r="F3" s="26"/>
    </row>
    <row r="4" spans="1:6" ht="12" customHeight="1" x14ac:dyDescent="0.25"/>
    <row r="5" spans="1:6" ht="18" customHeight="1" x14ac:dyDescent="0.25">
      <c r="A5" s="24"/>
      <c r="B5" s="22" t="s">
        <v>34</v>
      </c>
      <c r="C5" s="22" t="s">
        <v>33</v>
      </c>
      <c r="D5" s="22" t="s">
        <v>47</v>
      </c>
      <c r="E5" s="22" t="s">
        <v>46</v>
      </c>
      <c r="F5" s="21" t="s">
        <v>32</v>
      </c>
    </row>
    <row r="6" spans="1:6" ht="18" customHeight="1" x14ac:dyDescent="0.25">
      <c r="A6" s="40" t="s">
        <v>45</v>
      </c>
      <c r="B6" s="39"/>
      <c r="C6" s="39"/>
      <c r="D6" s="39"/>
      <c r="E6" s="39"/>
      <c r="F6" s="38"/>
    </row>
    <row r="7" spans="1:6" ht="18" customHeight="1" x14ac:dyDescent="0.25">
      <c r="A7" s="14" t="s">
        <v>31</v>
      </c>
      <c r="B7" s="10"/>
      <c r="C7" s="10"/>
      <c r="D7" s="10"/>
      <c r="E7" s="10"/>
      <c r="F7" s="4"/>
    </row>
    <row r="8" spans="1:6" ht="18" customHeight="1" x14ac:dyDescent="0.25">
      <c r="A8" s="11" t="s">
        <v>30</v>
      </c>
      <c r="B8" s="13">
        <f>+'Unallocated Detail'!B18</f>
        <v>252310909.74999997</v>
      </c>
      <c r="C8" s="13">
        <f>+'Unallocated Detail'!C18</f>
        <v>118521269.83000001</v>
      </c>
      <c r="D8" s="13">
        <f>+'Unallocated Detail'!D18</f>
        <v>0</v>
      </c>
      <c r="E8" s="13">
        <v>0</v>
      </c>
      <c r="F8" s="12">
        <f>SUM(B8:E8)</f>
        <v>370832179.57999998</v>
      </c>
    </row>
    <row r="9" spans="1:6" ht="18" customHeight="1" x14ac:dyDescent="0.25">
      <c r="A9" s="11" t="s">
        <v>29</v>
      </c>
      <c r="B9" s="19">
        <f>+'Unallocated Detail'!B21</f>
        <v>11759.73</v>
      </c>
      <c r="C9" s="19">
        <f>+'Unallocated Detail'!C21</f>
        <v>0</v>
      </c>
      <c r="D9" s="19">
        <f>+'Unallocated Detail'!D21</f>
        <v>0</v>
      </c>
      <c r="E9" s="19">
        <v>0</v>
      </c>
      <c r="F9" s="18">
        <f>SUM(B9:E9)</f>
        <v>11759.73</v>
      </c>
    </row>
    <row r="10" spans="1:6" ht="18" customHeight="1" x14ac:dyDescent="0.25">
      <c r="A10" s="11" t="s">
        <v>28</v>
      </c>
      <c r="B10" s="19">
        <f>+'Unallocated Detail'!B25</f>
        <v>15236908.629999999</v>
      </c>
      <c r="C10" s="19">
        <f>+'Unallocated Detail'!C25</f>
        <v>0</v>
      </c>
      <c r="D10" s="19">
        <f>+'Unallocated Detail'!D25</f>
        <v>0</v>
      </c>
      <c r="E10" s="19">
        <v>0</v>
      </c>
      <c r="F10" s="18">
        <f>SUM(B10:E10)</f>
        <v>15236908.629999999</v>
      </c>
    </row>
    <row r="11" spans="1:6" ht="18" customHeight="1" x14ac:dyDescent="0.25">
      <c r="A11" s="11" t="s">
        <v>27</v>
      </c>
      <c r="B11" s="17">
        <f>+'Unallocated Detail'!B40</f>
        <v>11143219.449999999</v>
      </c>
      <c r="C11" s="37">
        <f>+'Unallocated Detail'!C40</f>
        <v>122920.82000000007</v>
      </c>
      <c r="D11" s="37">
        <f>+'Unallocated Detail'!D40</f>
        <v>0</v>
      </c>
      <c r="E11" s="16">
        <v>0</v>
      </c>
      <c r="F11" s="15">
        <f>SUM(B11:E11)</f>
        <v>11266140.27</v>
      </c>
    </row>
    <row r="12" spans="1:6" ht="18" customHeight="1" x14ac:dyDescent="0.25">
      <c r="A12" s="11" t="s">
        <v>26</v>
      </c>
      <c r="B12" s="13">
        <f>SUM(B8:B11)</f>
        <v>278702797.55999994</v>
      </c>
      <c r="C12" s="13">
        <f>SUM(C8:C11)</f>
        <v>118644190.65000001</v>
      </c>
      <c r="D12" s="13">
        <f>SUM(D8:D11)</f>
        <v>0</v>
      </c>
      <c r="E12" s="13">
        <f>SUM(E8:E11)</f>
        <v>0</v>
      </c>
      <c r="F12" s="12">
        <f>SUM(F8:F11)</f>
        <v>397346988.20999998</v>
      </c>
    </row>
    <row r="13" spans="1:6" ht="18" customHeight="1" x14ac:dyDescent="0.25">
      <c r="A13" s="14" t="s">
        <v>25</v>
      </c>
      <c r="B13" s="10"/>
      <c r="C13" s="10"/>
      <c r="D13" s="10"/>
      <c r="E13" s="10"/>
      <c r="F13" s="4"/>
    </row>
    <row r="14" spans="1:6" ht="18" customHeight="1" x14ac:dyDescent="0.25">
      <c r="A14" s="14" t="s">
        <v>24</v>
      </c>
      <c r="B14" s="10"/>
      <c r="C14" s="10"/>
      <c r="D14" s="10"/>
      <c r="E14" s="10"/>
      <c r="F14" s="4"/>
    </row>
    <row r="15" spans="1:6" ht="18" customHeight="1" x14ac:dyDescent="0.25">
      <c r="A15" s="14" t="s">
        <v>23</v>
      </c>
      <c r="B15" s="10"/>
      <c r="C15" s="10"/>
      <c r="D15" s="10"/>
      <c r="E15" s="10"/>
      <c r="F15" s="4"/>
    </row>
    <row r="16" spans="1:6" ht="18" customHeight="1" x14ac:dyDescent="0.25">
      <c r="A16" s="14" t="s">
        <v>22</v>
      </c>
      <c r="B16" s="10"/>
      <c r="C16" s="10"/>
      <c r="D16" s="10"/>
      <c r="E16" s="10"/>
      <c r="F16" s="4"/>
    </row>
    <row r="17" spans="1:6" ht="18" customHeight="1" x14ac:dyDescent="0.25">
      <c r="A17" s="11" t="s">
        <v>21</v>
      </c>
      <c r="B17" s="13">
        <f>+'Unallocated Detail'!B47</f>
        <v>42671733.399999999</v>
      </c>
      <c r="C17" s="13">
        <f>+'Unallocated Detail'!C47</f>
        <v>0</v>
      </c>
      <c r="D17" s="13">
        <f>+'Unallocated Detail'!D47</f>
        <v>0</v>
      </c>
      <c r="E17" s="13">
        <v>0</v>
      </c>
      <c r="F17" s="12">
        <f>SUM(B17:E17)</f>
        <v>42671733.399999999</v>
      </c>
    </row>
    <row r="18" spans="1:6" ht="18" customHeight="1" x14ac:dyDescent="0.25">
      <c r="A18" s="11" t="s">
        <v>20</v>
      </c>
      <c r="B18" s="19">
        <f>+'Unallocated Detail'!B59</f>
        <v>84109085.489999995</v>
      </c>
      <c r="C18" s="19">
        <f>+'Unallocated Detail'!C59</f>
        <v>40088728.459999993</v>
      </c>
      <c r="D18" s="19">
        <f>+'Unallocated Detail'!D59</f>
        <v>0</v>
      </c>
      <c r="E18" s="19">
        <v>0</v>
      </c>
      <c r="F18" s="18">
        <f>SUM(B18:E18)</f>
        <v>124197813.94999999</v>
      </c>
    </row>
    <row r="19" spans="1:6" ht="18" customHeight="1" x14ac:dyDescent="0.25">
      <c r="A19" s="11" t="s">
        <v>19</v>
      </c>
      <c r="B19" s="19">
        <f>+'Unallocated Detail'!B62</f>
        <v>13250420.92</v>
      </c>
      <c r="C19" s="19">
        <f>+'Unallocated Detail'!C62</f>
        <v>0</v>
      </c>
      <c r="D19" s="19">
        <f>+'Unallocated Detail'!D62</f>
        <v>0</v>
      </c>
      <c r="E19" s="19">
        <v>0</v>
      </c>
      <c r="F19" s="18">
        <f>SUM(B19:E19)</f>
        <v>13250420.92</v>
      </c>
    </row>
    <row r="20" spans="1:6" ht="18" customHeight="1" x14ac:dyDescent="0.25">
      <c r="A20" s="11" t="s">
        <v>18</v>
      </c>
      <c r="B20" s="17">
        <f>+'Unallocated Detail'!B65</f>
        <v>-6313468.6600000001</v>
      </c>
      <c r="C20" s="37">
        <f>+'Unallocated Detail'!C65</f>
        <v>0</v>
      </c>
      <c r="D20" s="37">
        <f>+'Unallocated Detail'!D65</f>
        <v>0</v>
      </c>
      <c r="E20" s="16">
        <v>0</v>
      </c>
      <c r="F20" s="15">
        <f>SUM(B20:E20)</f>
        <v>-6313468.6600000001</v>
      </c>
    </row>
    <row r="21" spans="1:6" ht="18" customHeight="1" x14ac:dyDescent="0.25">
      <c r="A21" s="11" t="s">
        <v>17</v>
      </c>
      <c r="B21" s="13">
        <f>SUM(B17:B20)</f>
        <v>133717771.14999998</v>
      </c>
      <c r="C21" s="13">
        <f>SUM(C17:C20)</f>
        <v>40088728.459999993</v>
      </c>
      <c r="D21" s="13">
        <f>SUM(D17:D20)</f>
        <v>0</v>
      </c>
      <c r="E21" s="13">
        <f>SUM(E17:E20)</f>
        <v>0</v>
      </c>
      <c r="F21" s="12">
        <f>SUM(F17:F20)</f>
        <v>173806499.60999998</v>
      </c>
    </row>
    <row r="22" spans="1:6" ht="18" customHeight="1" x14ac:dyDescent="0.25">
      <c r="A22" s="14" t="s">
        <v>16</v>
      </c>
      <c r="B22" s="10"/>
      <c r="C22" s="10"/>
      <c r="D22" s="10"/>
      <c r="E22" s="10"/>
      <c r="F22" s="4"/>
    </row>
    <row r="23" spans="1:6" ht="18" customHeight="1" x14ac:dyDescent="0.25">
      <c r="A23" s="11" t="s">
        <v>15</v>
      </c>
      <c r="B23" s="13">
        <f>+'Unallocated Detail'!B179</f>
        <v>12885071.830000002</v>
      </c>
      <c r="C23" s="13">
        <f>+'Unallocated Detail'!C179</f>
        <v>-514442.00999999995</v>
      </c>
      <c r="D23" s="13">
        <f>+'Unallocated Detail'!D179</f>
        <v>0</v>
      </c>
      <c r="E23" s="13">
        <v>0</v>
      </c>
      <c r="F23" s="12">
        <f t="shared" ref="F23:F36" si="0">SUM(B23:E23)</f>
        <v>12370629.820000002</v>
      </c>
    </row>
    <row r="24" spans="1:6" ht="18" customHeight="1" x14ac:dyDescent="0.25">
      <c r="A24" s="11" t="s">
        <v>14</v>
      </c>
      <c r="B24" s="35">
        <f>+'Unallocated Detail'!B209</f>
        <v>2194676.34</v>
      </c>
      <c r="C24" s="19">
        <f>+'Unallocated Detail'!C209</f>
        <v>0</v>
      </c>
      <c r="D24" s="19">
        <f>+'Unallocated Detail'!D209</f>
        <v>0</v>
      </c>
      <c r="E24" s="19">
        <v>0</v>
      </c>
      <c r="F24" s="18">
        <f t="shared" si="0"/>
        <v>2194676.34</v>
      </c>
    </row>
    <row r="25" spans="1:6" ht="18" customHeight="1" x14ac:dyDescent="0.25">
      <c r="A25" s="11" t="s">
        <v>13</v>
      </c>
      <c r="B25" s="35">
        <f>+'Unallocated Detail'!B247</f>
        <v>10120434.789999999</v>
      </c>
      <c r="C25" s="10">
        <f>+'Unallocated Detail'!C247</f>
        <v>6282781.0300000003</v>
      </c>
      <c r="D25" s="10">
        <f>+'Unallocated Detail'!D247</f>
        <v>0</v>
      </c>
      <c r="E25" s="19">
        <v>0</v>
      </c>
      <c r="F25" s="18">
        <f t="shared" si="0"/>
        <v>16403215.82</v>
      </c>
    </row>
    <row r="26" spans="1:6" ht="18" customHeight="1" x14ac:dyDescent="0.25">
      <c r="A26" s="11" t="s">
        <v>12</v>
      </c>
      <c r="B26" s="35">
        <f>+'Unallocated Detail'!B254</f>
        <v>3353768.5100000002</v>
      </c>
      <c r="C26" s="10">
        <f>+'Unallocated Detail'!C254</f>
        <v>977382.08999999985</v>
      </c>
      <c r="D26" s="10">
        <f>+'Unallocated Detail'!D254</f>
        <v>2729573.87</v>
      </c>
      <c r="E26" s="19">
        <v>0</v>
      </c>
      <c r="F26" s="18">
        <f t="shared" si="0"/>
        <v>7060724.4699999997</v>
      </c>
    </row>
    <row r="27" spans="1:6" ht="18" customHeight="1" x14ac:dyDescent="0.25">
      <c r="A27" s="11" t="s">
        <v>11</v>
      </c>
      <c r="B27" s="35">
        <f>+'Unallocated Detail'!B263</f>
        <v>6123062.0100000007</v>
      </c>
      <c r="C27" s="10">
        <f>+'Unallocated Detail'!C263</f>
        <v>832027.96</v>
      </c>
      <c r="D27" s="10">
        <f>+'Unallocated Detail'!D263</f>
        <v>289673.32999999996</v>
      </c>
      <c r="E27" s="19">
        <v>0</v>
      </c>
      <c r="F27" s="18">
        <f t="shared" si="0"/>
        <v>7244763.3000000007</v>
      </c>
    </row>
    <row r="28" spans="1:6" ht="18" customHeight="1" x14ac:dyDescent="0.25">
      <c r="A28" s="11" t="s">
        <v>10</v>
      </c>
      <c r="B28" s="35">
        <f>+'Unallocated Detail'!B266</f>
        <v>8794067.1799999997</v>
      </c>
      <c r="C28" s="10">
        <f>+'Unallocated Detail'!C266</f>
        <v>2589277.16</v>
      </c>
      <c r="D28" s="10">
        <f>+'Unallocated Detail'!D266</f>
        <v>0</v>
      </c>
      <c r="E28" s="19">
        <v>0</v>
      </c>
      <c r="F28" s="18">
        <f t="shared" si="0"/>
        <v>11383344.34</v>
      </c>
    </row>
    <row r="29" spans="1:6" ht="18" customHeight="1" x14ac:dyDescent="0.25">
      <c r="A29" s="11" t="s">
        <v>9</v>
      </c>
      <c r="B29" s="35">
        <f>+'Unallocated Detail'!B284</f>
        <v>7521027.6800000006</v>
      </c>
      <c r="C29" s="10">
        <f>+'Unallocated Detail'!C284</f>
        <v>823167.6</v>
      </c>
      <c r="D29" s="10">
        <f>+'Unallocated Detail'!D284</f>
        <v>12754338.93</v>
      </c>
      <c r="E29" s="19">
        <v>0</v>
      </c>
      <c r="F29" s="18">
        <f t="shared" si="0"/>
        <v>21098534.210000001</v>
      </c>
    </row>
    <row r="30" spans="1:6" ht="18" customHeight="1" x14ac:dyDescent="0.25">
      <c r="A30" s="11" t="s">
        <v>8</v>
      </c>
      <c r="B30" s="35">
        <f>+'Unallocated Detail'!B291</f>
        <v>37690159.359999999</v>
      </c>
      <c r="C30" s="10">
        <f>+'Unallocated Detail'!C291</f>
        <v>15012242.65</v>
      </c>
      <c r="D30" s="10">
        <f>+'Unallocated Detail'!D291</f>
        <v>-15184545.210000001</v>
      </c>
      <c r="E30" s="19">
        <v>0</v>
      </c>
      <c r="F30" s="18">
        <f t="shared" si="0"/>
        <v>37517856.799999997</v>
      </c>
    </row>
    <row r="31" spans="1:6" ht="18" customHeight="1" x14ac:dyDescent="0.25">
      <c r="A31" s="11" t="s">
        <v>7</v>
      </c>
      <c r="B31" s="35">
        <f>+'Unallocated Detail'!B296</f>
        <v>1442928.16</v>
      </c>
      <c r="C31" s="10">
        <f>+'Unallocated Detail'!C296</f>
        <v>486754.74</v>
      </c>
      <c r="D31" s="10">
        <f>+'Unallocated Detail'!D296</f>
        <v>23714722.329999998</v>
      </c>
      <c r="E31" s="19">
        <v>0</v>
      </c>
      <c r="F31" s="18">
        <f t="shared" si="0"/>
        <v>25644405.229999997</v>
      </c>
    </row>
    <row r="32" spans="1:6" ht="18" customHeight="1" x14ac:dyDescent="0.25">
      <c r="A32" s="11" t="s">
        <v>6</v>
      </c>
      <c r="B32" s="35">
        <f>+'Unallocated Detail'!B299</f>
        <v>3404901</v>
      </c>
      <c r="C32" s="19">
        <f>+'Unallocated Detail'!C299</f>
        <v>0</v>
      </c>
      <c r="D32" s="19">
        <f>+'Unallocated Detail'!D299</f>
        <v>0</v>
      </c>
      <c r="E32" s="19">
        <v>0</v>
      </c>
      <c r="F32" s="18">
        <f t="shared" si="0"/>
        <v>3404901</v>
      </c>
    </row>
    <row r="33" spans="1:6" ht="18" customHeight="1" x14ac:dyDescent="0.25">
      <c r="A33" s="11" t="s">
        <v>5</v>
      </c>
      <c r="B33" s="35">
        <f>+'Unallocated Detail'!B307</f>
        <v>-29587888.879999999</v>
      </c>
      <c r="C33" s="10">
        <f>+'Unallocated Detail'!C307</f>
        <v>8060040.2100000009</v>
      </c>
      <c r="D33" s="10">
        <f>+'Unallocated Detail'!D307</f>
        <v>0</v>
      </c>
      <c r="E33" s="19">
        <v>0</v>
      </c>
      <c r="F33" s="18">
        <f t="shared" si="0"/>
        <v>-21527848.669999998</v>
      </c>
    </row>
    <row r="34" spans="1:6" ht="18" customHeight="1" x14ac:dyDescent="0.25">
      <c r="A34" s="11" t="s">
        <v>4</v>
      </c>
      <c r="B34" s="35">
        <f>+'Unallocated Detail'!B312</f>
        <v>23306172.32</v>
      </c>
      <c r="C34" s="10">
        <f>+'Unallocated Detail'!C312</f>
        <v>11720359.779999999</v>
      </c>
      <c r="D34" s="10">
        <f>+'Unallocated Detail'!D312</f>
        <v>764530.7</v>
      </c>
      <c r="E34" s="19">
        <v>0</v>
      </c>
      <c r="F34" s="18">
        <f t="shared" si="0"/>
        <v>35791062.800000004</v>
      </c>
    </row>
    <row r="35" spans="1:6" ht="18" customHeight="1" x14ac:dyDescent="0.25">
      <c r="A35" s="11" t="s">
        <v>3</v>
      </c>
      <c r="B35" s="35">
        <f>+'Unallocated Detail'!B317</f>
        <v>1583413</v>
      </c>
      <c r="C35" s="19">
        <f>+'Unallocated Detail'!C317</f>
        <v>5275795.3</v>
      </c>
      <c r="D35" s="19">
        <f>+'Unallocated Detail'!D317</f>
        <v>0</v>
      </c>
      <c r="E35" s="19">
        <v>0</v>
      </c>
      <c r="F35" s="18">
        <f t="shared" si="0"/>
        <v>6859208.2999999998</v>
      </c>
    </row>
    <row r="36" spans="1:6" ht="18" customHeight="1" x14ac:dyDescent="0.25">
      <c r="A36" s="11" t="s">
        <v>2</v>
      </c>
      <c r="B36" s="17">
        <f>+'Unallocated Detail'!B322</f>
        <v>4127566.379999999</v>
      </c>
      <c r="C36" s="37">
        <f>+'Unallocated Detail'!C322</f>
        <v>-1013358.8900000006</v>
      </c>
      <c r="D36" s="37">
        <f>+'Unallocated Detail'!D322</f>
        <v>0</v>
      </c>
      <c r="E36" s="16">
        <v>0</v>
      </c>
      <c r="F36" s="15">
        <f t="shared" si="0"/>
        <v>3114207.4899999984</v>
      </c>
    </row>
    <row r="37" spans="1:6" ht="18" customHeight="1" x14ac:dyDescent="0.25">
      <c r="A37" s="14" t="s">
        <v>1</v>
      </c>
      <c r="B37" s="13">
        <f>SUM(B21:B36)</f>
        <v>226677130.82999995</v>
      </c>
      <c r="C37" s="13">
        <f>SUM(C21:C36)</f>
        <v>90620756.079999998</v>
      </c>
      <c r="D37" s="13">
        <f>SUM(D21:D36)</f>
        <v>25068293.949999996</v>
      </c>
      <c r="E37" s="13">
        <f>SUM(E21:E36)</f>
        <v>0</v>
      </c>
      <c r="F37" s="12">
        <f>SUM(F21:F36)</f>
        <v>342366180.86000001</v>
      </c>
    </row>
    <row r="38" spans="1:6" ht="12" customHeight="1" x14ac:dyDescent="0.25">
      <c r="A38" s="11"/>
      <c r="B38" s="10"/>
      <c r="C38" s="10"/>
      <c r="D38" s="10"/>
      <c r="E38" s="10"/>
      <c r="F38" s="4"/>
    </row>
    <row r="39" spans="1:6" ht="18" customHeight="1" x14ac:dyDescent="0.25">
      <c r="A39" s="9" t="s">
        <v>0</v>
      </c>
      <c r="B39" s="13">
        <f>B12-B37</f>
        <v>52025666.729999989</v>
      </c>
      <c r="C39" s="13">
        <f>C12-C37</f>
        <v>28023434.570000008</v>
      </c>
      <c r="D39" s="13">
        <f>D12-D37</f>
        <v>-25068293.949999996</v>
      </c>
      <c r="E39" s="13">
        <f>E12-E37</f>
        <v>0</v>
      </c>
      <c r="F39" s="36">
        <f>F12-F37</f>
        <v>54980807.349999964</v>
      </c>
    </row>
    <row r="40" spans="1:6" ht="13.5" customHeight="1" x14ac:dyDescent="0.25">
      <c r="A40" s="11"/>
      <c r="B40" s="10"/>
      <c r="C40" s="10"/>
      <c r="D40" s="10"/>
      <c r="E40" s="10"/>
      <c r="F40" s="4"/>
    </row>
    <row r="41" spans="1:6" ht="18" customHeight="1" x14ac:dyDescent="0.25">
      <c r="A41" s="9" t="s">
        <v>44</v>
      </c>
      <c r="B41" s="10"/>
      <c r="C41" s="10"/>
      <c r="D41" s="10"/>
      <c r="E41" s="10"/>
      <c r="F41" s="4"/>
    </row>
    <row r="42" spans="1:6" ht="18" customHeight="1" x14ac:dyDescent="0.25">
      <c r="A42" s="11" t="s">
        <v>43</v>
      </c>
      <c r="B42" s="13">
        <f>+'Unallocated Detail'!B330</f>
        <v>0</v>
      </c>
      <c r="C42" s="13">
        <f>+'Unallocated Detail'!C330</f>
        <v>0</v>
      </c>
      <c r="D42" s="13">
        <f>+'Unallocated Detail'!D330</f>
        <v>0</v>
      </c>
      <c r="E42" s="13">
        <v>0</v>
      </c>
      <c r="F42" s="12">
        <f>SUM(B42:E42)</f>
        <v>0</v>
      </c>
    </row>
    <row r="43" spans="1:6" ht="18" customHeight="1" x14ac:dyDescent="0.25">
      <c r="A43" s="11" t="s">
        <v>42</v>
      </c>
      <c r="B43" s="35">
        <v>0</v>
      </c>
      <c r="C43" s="19">
        <v>0</v>
      </c>
      <c r="D43" s="19">
        <v>0</v>
      </c>
      <c r="E43" s="19">
        <f>+'Unallocated Detail'!I356</f>
        <v>-11346539.690000001</v>
      </c>
      <c r="F43" s="18">
        <f>SUM(B43:E43)</f>
        <v>-11346539.690000001</v>
      </c>
    </row>
    <row r="44" spans="1:6" ht="18" customHeight="1" x14ac:dyDescent="0.25">
      <c r="A44" s="34" t="s">
        <v>41</v>
      </c>
      <c r="B44" s="35">
        <v>0</v>
      </c>
      <c r="C44" s="19">
        <v>0</v>
      </c>
      <c r="D44" s="19">
        <v>0</v>
      </c>
      <c r="E44" s="19">
        <f>+'Unallocated Detail'!I367</f>
        <v>24127339.510000002</v>
      </c>
      <c r="F44" s="18">
        <f>SUM(B44:E44)</f>
        <v>24127339.510000002</v>
      </c>
    </row>
    <row r="45" spans="1:6" ht="18" customHeight="1" x14ac:dyDescent="0.25">
      <c r="A45" s="34" t="s">
        <v>40</v>
      </c>
      <c r="B45" s="17">
        <v>0</v>
      </c>
      <c r="C45" s="16">
        <v>0</v>
      </c>
      <c r="D45" s="16">
        <v>0</v>
      </c>
      <c r="E45" s="16">
        <f>+'Unallocated Detail'!I371</f>
        <v>0</v>
      </c>
      <c r="F45" s="15">
        <v>0</v>
      </c>
    </row>
    <row r="46" spans="1:6" ht="18" customHeight="1" x14ac:dyDescent="0.25">
      <c r="A46" s="9" t="s">
        <v>39</v>
      </c>
      <c r="B46" s="13">
        <f>SUM(B42:B45)</f>
        <v>0</v>
      </c>
      <c r="C46" s="13">
        <f>SUM(C42:C45)</f>
        <v>0</v>
      </c>
      <c r="D46" s="13">
        <f>SUM(D42:D45)</f>
        <v>0</v>
      </c>
      <c r="E46" s="13">
        <f>SUM(E42:E45)</f>
        <v>12780799.82</v>
      </c>
      <c r="F46" s="13">
        <f>SUM(F42:F45)</f>
        <v>12780799.82</v>
      </c>
    </row>
    <row r="47" spans="1:6" ht="18" customHeight="1" x14ac:dyDescent="0.25">
      <c r="A47" s="11"/>
      <c r="B47" s="10"/>
      <c r="C47" s="10"/>
      <c r="D47" s="10"/>
      <c r="E47" s="10"/>
      <c r="F47" s="4"/>
    </row>
    <row r="48" spans="1:6" ht="18" customHeight="1" x14ac:dyDescent="0.35">
      <c r="A48" s="33" t="s">
        <v>38</v>
      </c>
      <c r="B48" s="8">
        <f>B39-B46</f>
        <v>52025666.729999989</v>
      </c>
      <c r="C48" s="8">
        <f>C39-C46</f>
        <v>28023434.570000008</v>
      </c>
      <c r="D48" s="8">
        <f>D39-D46</f>
        <v>-25068293.949999996</v>
      </c>
      <c r="E48" s="8">
        <f>E39-E46</f>
        <v>-12780799.82</v>
      </c>
      <c r="F48" s="7">
        <f>F39-F46</f>
        <v>42200007.529999964</v>
      </c>
    </row>
    <row r="49" spans="1:6" x14ac:dyDescent="0.25">
      <c r="A49" s="32"/>
      <c r="B49" s="31"/>
      <c r="C49" s="31"/>
      <c r="D49" s="31"/>
      <c r="E49" s="31"/>
      <c r="F49" s="30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B5AF-84C7-4567-9649-11AC006A60CF}">
  <sheetPr>
    <tabColor rgb="FF92D050"/>
  </sheetPr>
  <dimension ref="A1:J80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7" sqref="E37:E40"/>
    </sheetView>
  </sheetViews>
  <sheetFormatPr defaultColWidth="8.5703125" defaultRowHeight="12.75" x14ac:dyDescent="0.2"/>
  <cols>
    <col min="1" max="1" width="5.42578125" style="41" customWidth="1"/>
    <col min="2" max="2" width="55.5703125" style="41" customWidth="1"/>
    <col min="3" max="3" width="17.42578125" style="41" customWidth="1"/>
    <col min="4" max="4" width="21.5703125" style="41" customWidth="1"/>
    <col min="5" max="5" width="17.42578125" style="41" customWidth="1"/>
    <col min="6" max="7" width="13.5703125" style="41" customWidth="1"/>
    <col min="8" max="8" width="16.42578125" style="41" customWidth="1"/>
    <col min="9" max="9" width="8.5703125" style="41" customWidth="1"/>
    <col min="10" max="10" width="12.140625" style="41" bestFit="1" customWidth="1"/>
    <col min="11" max="16384" width="8.5703125" style="41"/>
  </cols>
  <sheetData>
    <row r="1" spans="1:8" ht="16.350000000000001" customHeight="1" x14ac:dyDescent="0.2">
      <c r="A1" s="29"/>
      <c r="B1" s="29" t="s">
        <v>37</v>
      </c>
      <c r="C1" s="29"/>
      <c r="D1" s="29"/>
      <c r="E1" s="29"/>
      <c r="F1" s="29"/>
      <c r="G1" s="29"/>
      <c r="H1" s="29"/>
    </row>
    <row r="2" spans="1:8" ht="16.350000000000001" customHeight="1" x14ac:dyDescent="0.2">
      <c r="A2" s="29"/>
      <c r="B2" s="29" t="s">
        <v>108</v>
      </c>
      <c r="C2" s="29"/>
      <c r="D2" s="29"/>
      <c r="E2" s="29"/>
      <c r="F2" s="29"/>
      <c r="G2" s="29"/>
      <c r="H2" s="29"/>
    </row>
    <row r="3" spans="1:8" ht="16.350000000000001" customHeight="1" x14ac:dyDescent="0.2">
      <c r="B3" s="29" t="str">
        <f>Allocated!A3</f>
        <v>FOR THE MONTH ENDED APRIL 2025</v>
      </c>
      <c r="C3" s="29"/>
      <c r="D3" s="29"/>
      <c r="E3" s="29"/>
      <c r="F3" s="29"/>
      <c r="G3" s="29"/>
      <c r="H3" s="29"/>
    </row>
    <row r="4" spans="1:8" ht="15" customHeight="1" x14ac:dyDescent="0.2">
      <c r="A4" s="90"/>
      <c r="B4" s="90"/>
      <c r="C4" s="90"/>
      <c r="D4" s="90"/>
      <c r="E4" s="90"/>
      <c r="F4" s="90"/>
      <c r="G4" s="90"/>
      <c r="H4" s="90"/>
    </row>
    <row r="5" spans="1:8" ht="16.350000000000001" customHeight="1" x14ac:dyDescent="0.2">
      <c r="A5" s="90"/>
      <c r="B5" s="90" t="str">
        <f>Allocated!A6</f>
        <v>(Spread is based on allocation factors developed for the 12 ME 12/31/2024)</v>
      </c>
      <c r="C5" s="90"/>
      <c r="D5" s="90"/>
      <c r="E5" s="90"/>
      <c r="F5" s="90"/>
      <c r="G5" s="90"/>
      <c r="H5" s="90"/>
    </row>
    <row r="6" spans="1:8" ht="10.5" customHeight="1" x14ac:dyDescent="0.2"/>
    <row r="7" spans="1:8" ht="51" x14ac:dyDescent="0.2">
      <c r="A7" s="89"/>
      <c r="B7" s="88" t="s">
        <v>107</v>
      </c>
      <c r="C7" s="85" t="s">
        <v>106</v>
      </c>
      <c r="D7" s="85" t="s">
        <v>105</v>
      </c>
      <c r="E7" s="87" t="s">
        <v>104</v>
      </c>
      <c r="F7" s="86" t="s">
        <v>103</v>
      </c>
      <c r="G7" s="86" t="s">
        <v>102</v>
      </c>
      <c r="H7" s="85" t="s">
        <v>47</v>
      </c>
    </row>
    <row r="8" spans="1:8" ht="16.350000000000001" customHeight="1" x14ac:dyDescent="0.2">
      <c r="A8" s="69" t="s">
        <v>12</v>
      </c>
      <c r="B8" s="68"/>
      <c r="C8" s="84"/>
      <c r="D8" s="84"/>
      <c r="E8" s="83"/>
      <c r="F8" s="82"/>
      <c r="G8" s="82"/>
      <c r="H8" s="18"/>
    </row>
    <row r="9" spans="1:8" ht="16.350000000000001" customHeight="1" x14ac:dyDescent="0.2">
      <c r="A9" s="69"/>
      <c r="B9" s="73" t="s">
        <v>101</v>
      </c>
      <c r="C9" s="81">
        <f>+'Unallocated Detail'!E249</f>
        <v>17881.310000000001</v>
      </c>
      <c r="D9" s="81">
        <f>+'Unallocated Detail'!F249</f>
        <v>12695.49</v>
      </c>
      <c r="E9" s="52">
        <v>1</v>
      </c>
      <c r="F9" s="74">
        <f>VLOOKUP($E9,$B$72:$G$77,5,FALSE)</f>
        <v>0.58479999999999999</v>
      </c>
      <c r="G9" s="74">
        <f>VLOOKUP($E9,$B$72:$G$77,6,FALSE)</f>
        <v>0.41520000000000001</v>
      </c>
      <c r="H9" s="80">
        <f>C9+D9</f>
        <v>30576.800000000003</v>
      </c>
    </row>
    <row r="10" spans="1:8" ht="16.350000000000001" customHeight="1" x14ac:dyDescent="0.2">
      <c r="A10" s="69" t="s">
        <v>57</v>
      </c>
      <c r="B10" s="73" t="s">
        <v>100</v>
      </c>
      <c r="C10" s="67">
        <f>+'Unallocated Detail'!E250</f>
        <v>61863.11</v>
      </c>
      <c r="D10" s="67">
        <f>+'Unallocated Detail'!F250</f>
        <v>36192.22</v>
      </c>
      <c r="E10" s="52">
        <v>2</v>
      </c>
      <c r="F10" s="74">
        <f>VLOOKUP($E10,$B$72:$G$77,5,FALSE)</f>
        <v>0.63090000000000002</v>
      </c>
      <c r="G10" s="74">
        <f>VLOOKUP($E10,$B$72:$G$77,6,FALSE)</f>
        <v>0.36909999999999998</v>
      </c>
      <c r="H10" s="64">
        <f>C10+D10</f>
        <v>98055.33</v>
      </c>
    </row>
    <row r="11" spans="1:8" ht="16.350000000000001" customHeight="1" x14ac:dyDescent="0.2">
      <c r="A11" s="69" t="s">
        <v>57</v>
      </c>
      <c r="B11" s="73" t="s">
        <v>99</v>
      </c>
      <c r="C11" s="67">
        <f>+'Unallocated Detail'!E251</f>
        <v>1520894.29</v>
      </c>
      <c r="D11" s="67">
        <f>+'Unallocated Detail'!F251</f>
        <v>1079813.96</v>
      </c>
      <c r="E11" s="52">
        <v>1</v>
      </c>
      <c r="F11" s="74">
        <f>VLOOKUP($E11,$B$72:$G$77,5,FALSE)</f>
        <v>0.58479999999999999</v>
      </c>
      <c r="G11" s="74">
        <f>VLOOKUP($E11,$B$72:$G$77,6,FALSE)</f>
        <v>0.41520000000000001</v>
      </c>
      <c r="H11" s="64">
        <f>C11+D11</f>
        <v>2600708.25</v>
      </c>
    </row>
    <row r="12" spans="1:8" ht="16.350000000000001" customHeight="1" x14ac:dyDescent="0.2">
      <c r="A12" s="69" t="s">
        <v>57</v>
      </c>
      <c r="B12" s="79" t="s">
        <v>98</v>
      </c>
      <c r="C12" s="67">
        <f>+'Unallocated Detail'!E252</f>
        <v>154.72999999999999</v>
      </c>
      <c r="D12" s="67">
        <f>+'Unallocated Detail'!F252</f>
        <v>78.760000000000005</v>
      </c>
      <c r="E12" s="52">
        <v>4</v>
      </c>
      <c r="F12" s="74">
        <f>VLOOKUP($E12,$B$72:$G$77,5,FALSE)</f>
        <v>0.66269999999999996</v>
      </c>
      <c r="G12" s="74">
        <f>VLOOKUP($E12,$B$72:$G$77,6,FALSE)</f>
        <v>0.33729999999999999</v>
      </c>
      <c r="H12" s="64">
        <f>C12+D12</f>
        <v>233.49</v>
      </c>
    </row>
    <row r="13" spans="1:8" ht="16.350000000000001" customHeight="1" x14ac:dyDescent="0.2">
      <c r="A13" s="69" t="s">
        <v>57</v>
      </c>
      <c r="B13" s="73" t="s">
        <v>97</v>
      </c>
      <c r="C13" s="70">
        <f>+'Unallocated Detail'!E253</f>
        <v>0</v>
      </c>
      <c r="D13" s="70">
        <f>+'Unallocated Detail'!F253</f>
        <v>0</v>
      </c>
      <c r="E13" s="48">
        <v>1</v>
      </c>
      <c r="F13" s="72">
        <f>VLOOKUP($E13,$B$72:$G$77,5,FALSE)</f>
        <v>0.58479999999999999</v>
      </c>
      <c r="G13" s="72">
        <f>VLOOKUP($E13,$B$72:$G$77,6,FALSE)</f>
        <v>0.41520000000000001</v>
      </c>
      <c r="H13" s="70">
        <f>C13+D13</f>
        <v>0</v>
      </c>
    </row>
    <row r="14" spans="1:8" ht="16.350000000000001" customHeight="1" x14ac:dyDescent="0.2">
      <c r="A14" s="69" t="s">
        <v>57</v>
      </c>
      <c r="B14" s="68" t="s">
        <v>56</v>
      </c>
      <c r="C14" s="67">
        <f>SUM(C9:C13)</f>
        <v>1600793.44</v>
      </c>
      <c r="D14" s="67">
        <f>SUM(D9:D13)</f>
        <v>1128780.43</v>
      </c>
      <c r="E14" s="52"/>
      <c r="F14" s="78"/>
      <c r="G14" s="65"/>
      <c r="H14" s="64">
        <f>SUM(H9:H13)</f>
        <v>2729573.87</v>
      </c>
    </row>
    <row r="15" spans="1:8" ht="16.350000000000001" customHeight="1" x14ac:dyDescent="0.2">
      <c r="A15" s="69" t="s">
        <v>11</v>
      </c>
      <c r="B15" s="68"/>
      <c r="C15" s="67"/>
      <c r="D15" s="67"/>
      <c r="E15" s="52"/>
      <c r="F15" s="65"/>
      <c r="G15" s="65"/>
      <c r="H15" s="64"/>
    </row>
    <row r="16" spans="1:8" ht="16.350000000000001" customHeight="1" x14ac:dyDescent="0.2">
      <c r="A16" s="69"/>
      <c r="B16" s="73" t="s">
        <v>96</v>
      </c>
      <c r="C16" s="67">
        <f>+'Unallocated Detail'!E256</f>
        <v>9448.6</v>
      </c>
      <c r="D16" s="67">
        <f>+'Unallocated Detail'!F256</f>
        <v>6708.32</v>
      </c>
      <c r="E16" s="52">
        <v>1</v>
      </c>
      <c r="F16" s="74">
        <f t="shared" ref="F16:F22" si="0">VLOOKUP($E16,$B$72:$G$77,5,FALSE)</f>
        <v>0.58479999999999999</v>
      </c>
      <c r="G16" s="74">
        <f t="shared" ref="G16:G22" si="1">VLOOKUP($E16,$B$72:$G$77,6,FALSE)</f>
        <v>0.41520000000000001</v>
      </c>
      <c r="H16" s="64">
        <f t="shared" ref="H16:H22" si="2">C16+D16</f>
        <v>16156.92</v>
      </c>
    </row>
    <row r="17" spans="1:8" ht="16.350000000000001" customHeight="1" x14ac:dyDescent="0.2">
      <c r="A17" s="69" t="s">
        <v>57</v>
      </c>
      <c r="B17" s="73" t="s">
        <v>95</v>
      </c>
      <c r="C17" s="67">
        <f>+'Unallocated Detail'!E257</f>
        <v>193095.14</v>
      </c>
      <c r="D17" s="67">
        <f>+'Unallocated Detail'!F257</f>
        <v>137094.93</v>
      </c>
      <c r="E17" s="52">
        <v>1</v>
      </c>
      <c r="F17" s="74">
        <f t="shared" si="0"/>
        <v>0.58479999999999999</v>
      </c>
      <c r="G17" s="74">
        <f t="shared" si="1"/>
        <v>0.41520000000000001</v>
      </c>
      <c r="H17" s="64">
        <f t="shared" si="2"/>
        <v>330190.07</v>
      </c>
    </row>
    <row r="18" spans="1:8" ht="16.350000000000001" customHeight="1" x14ac:dyDescent="0.2">
      <c r="A18" s="69" t="s">
        <v>57</v>
      </c>
      <c r="B18" s="73" t="s">
        <v>94</v>
      </c>
      <c r="C18" s="67">
        <f>+'Unallocated Detail'!E258</f>
        <v>0</v>
      </c>
      <c r="D18" s="67">
        <f>+'Unallocated Detail'!F258</f>
        <v>0</v>
      </c>
      <c r="E18" s="52">
        <v>1</v>
      </c>
      <c r="F18" s="74">
        <f t="shared" si="0"/>
        <v>0.58479999999999999</v>
      </c>
      <c r="G18" s="74">
        <f t="shared" si="1"/>
        <v>0.41520000000000001</v>
      </c>
      <c r="H18" s="64">
        <f t="shared" si="2"/>
        <v>0</v>
      </c>
    </row>
    <row r="19" spans="1:8" ht="16.350000000000001" customHeight="1" x14ac:dyDescent="0.2">
      <c r="A19" s="69"/>
      <c r="B19" s="73" t="s">
        <v>93</v>
      </c>
      <c r="C19" s="67">
        <f>+'Unallocated Detail'!E259</f>
        <v>0</v>
      </c>
      <c r="D19" s="67">
        <f>+'Unallocated Detail'!F259</f>
        <v>0</v>
      </c>
      <c r="E19" s="52">
        <v>1</v>
      </c>
      <c r="F19" s="74">
        <f t="shared" si="0"/>
        <v>0.58479999999999999</v>
      </c>
      <c r="G19" s="74">
        <f t="shared" si="1"/>
        <v>0.41520000000000001</v>
      </c>
      <c r="H19" s="64">
        <f t="shared" si="2"/>
        <v>0</v>
      </c>
    </row>
    <row r="20" spans="1:8" ht="16.350000000000001" customHeight="1" x14ac:dyDescent="0.2">
      <c r="A20" s="69" t="s">
        <v>57</v>
      </c>
      <c r="B20" s="73" t="s">
        <v>92</v>
      </c>
      <c r="C20" s="67">
        <f>+'Unallocated Detail'!E260</f>
        <v>-33142.74</v>
      </c>
      <c r="D20" s="67">
        <f>+'Unallocated Detail'!F260</f>
        <v>-23530.92</v>
      </c>
      <c r="E20" s="52">
        <v>1</v>
      </c>
      <c r="F20" s="74">
        <f t="shared" si="0"/>
        <v>0.58479999999999999</v>
      </c>
      <c r="G20" s="74">
        <f t="shared" si="1"/>
        <v>0.41520000000000001</v>
      </c>
      <c r="H20" s="64">
        <f t="shared" si="2"/>
        <v>-56673.659999999996</v>
      </c>
    </row>
    <row r="21" spans="1:8" ht="16.350000000000001" customHeight="1" x14ac:dyDescent="0.2">
      <c r="A21" s="69"/>
      <c r="B21" s="73" t="s">
        <v>91</v>
      </c>
      <c r="C21" s="67">
        <f>+'Unallocated Detail'!E261</f>
        <v>0</v>
      </c>
      <c r="D21" s="67">
        <f>+'Unallocated Detail'!F261</f>
        <v>0</v>
      </c>
      <c r="E21" s="52">
        <v>1</v>
      </c>
      <c r="F21" s="74">
        <f t="shared" si="0"/>
        <v>0.58479999999999999</v>
      </c>
      <c r="G21" s="74">
        <f t="shared" si="1"/>
        <v>0.41520000000000001</v>
      </c>
      <c r="H21" s="64">
        <f t="shared" si="2"/>
        <v>0</v>
      </c>
    </row>
    <row r="22" spans="1:8" ht="16.350000000000001" customHeight="1" x14ac:dyDescent="0.2">
      <c r="A22" s="69"/>
      <c r="B22" s="73" t="s">
        <v>90</v>
      </c>
      <c r="C22" s="70">
        <f>+'Unallocated Detail'!E262</f>
        <v>0</v>
      </c>
      <c r="D22" s="70">
        <f>+'Unallocated Detail'!F262</f>
        <v>0</v>
      </c>
      <c r="E22" s="48">
        <v>1</v>
      </c>
      <c r="F22" s="72">
        <f t="shared" si="0"/>
        <v>0.58479999999999999</v>
      </c>
      <c r="G22" s="72">
        <f t="shared" si="1"/>
        <v>0.41520000000000001</v>
      </c>
      <c r="H22" s="70">
        <f t="shared" si="2"/>
        <v>0</v>
      </c>
    </row>
    <row r="23" spans="1:8" ht="16.350000000000001" customHeight="1" x14ac:dyDescent="0.2">
      <c r="A23" s="69" t="s">
        <v>57</v>
      </c>
      <c r="B23" s="68" t="s">
        <v>56</v>
      </c>
      <c r="C23" s="67">
        <f>SUM(C16:C22)</f>
        <v>169401.00000000003</v>
      </c>
      <c r="D23" s="67">
        <f>SUM(D16:D22)</f>
        <v>120272.33</v>
      </c>
      <c r="E23" s="52"/>
      <c r="F23" s="78"/>
      <c r="G23" s="65"/>
      <c r="H23" s="64">
        <f>SUM(H16:H22)</f>
        <v>289673.33</v>
      </c>
    </row>
    <row r="24" spans="1:8" ht="16.350000000000001" customHeight="1" x14ac:dyDescent="0.2">
      <c r="A24" s="69" t="s">
        <v>9</v>
      </c>
      <c r="B24" s="68"/>
      <c r="C24" s="67"/>
      <c r="D24" s="67"/>
      <c r="E24" s="52"/>
      <c r="F24" s="65"/>
      <c r="G24" s="65"/>
      <c r="H24" s="64"/>
    </row>
    <row r="25" spans="1:8" ht="16.350000000000001" customHeight="1" x14ac:dyDescent="0.2">
      <c r="A25" s="69"/>
      <c r="B25" s="73" t="s">
        <v>89</v>
      </c>
      <c r="C25" s="67">
        <f>+'Unallocated Detail'!E268</f>
        <v>5503976.5499999998</v>
      </c>
      <c r="D25" s="67">
        <f>+'Unallocated Detail'!F268</f>
        <v>2801405.49</v>
      </c>
      <c r="E25" s="52">
        <v>4</v>
      </c>
      <c r="F25" s="74">
        <f t="shared" ref="F25:F40" si="3">VLOOKUP($E25,$B$72:$G$77,5,FALSE)</f>
        <v>0.66269999999999996</v>
      </c>
      <c r="G25" s="74">
        <f t="shared" ref="G25:G40" si="4">VLOOKUP($E25,$B$72:$G$77,6,FALSE)</f>
        <v>0.33729999999999999</v>
      </c>
      <c r="H25" s="64">
        <f t="shared" ref="H25:H40" si="5">C25+D25</f>
        <v>8305382.04</v>
      </c>
    </row>
    <row r="26" spans="1:8" ht="16.350000000000001" customHeight="1" x14ac:dyDescent="0.2">
      <c r="A26" s="69"/>
      <c r="B26" s="73" t="s">
        <v>88</v>
      </c>
      <c r="C26" s="67">
        <f>+'Unallocated Detail'!E269</f>
        <v>601546.38</v>
      </c>
      <c r="D26" s="67">
        <f>+'Unallocated Detail'!F269</f>
        <v>306174.26</v>
      </c>
      <c r="E26" s="52">
        <v>4</v>
      </c>
      <c r="F26" s="74">
        <f t="shared" si="3"/>
        <v>0.66269999999999996</v>
      </c>
      <c r="G26" s="74">
        <f t="shared" si="4"/>
        <v>0.33729999999999999</v>
      </c>
      <c r="H26" s="64">
        <f t="shared" si="5"/>
        <v>907720.64</v>
      </c>
    </row>
    <row r="27" spans="1:8" ht="16.350000000000001" customHeight="1" x14ac:dyDescent="0.2">
      <c r="A27" s="69" t="s">
        <v>57</v>
      </c>
      <c r="B27" s="73" t="s">
        <v>87</v>
      </c>
      <c r="C27" s="67">
        <f>+'Unallocated Detail'!E270</f>
        <v>-2559110.4700000002</v>
      </c>
      <c r="D27" s="67">
        <f>+'Unallocated Detail'!F270</f>
        <v>-1302531.97</v>
      </c>
      <c r="E27" s="52">
        <v>4</v>
      </c>
      <c r="F27" s="74">
        <f t="shared" si="3"/>
        <v>0.66269999999999996</v>
      </c>
      <c r="G27" s="74">
        <f t="shared" si="4"/>
        <v>0.33729999999999999</v>
      </c>
      <c r="H27" s="64">
        <f t="shared" si="5"/>
        <v>-3861642.4400000004</v>
      </c>
    </row>
    <row r="28" spans="1:8" ht="16.350000000000001" customHeight="1" x14ac:dyDescent="0.2">
      <c r="A28" s="69" t="s">
        <v>57</v>
      </c>
      <c r="B28" s="73" t="s">
        <v>86</v>
      </c>
      <c r="C28" s="67">
        <f>+'Unallocated Detail'!E271</f>
        <v>1510653.85</v>
      </c>
      <c r="D28" s="67">
        <f>+'Unallocated Detail'!F271</f>
        <v>768890.16</v>
      </c>
      <c r="E28" s="52">
        <v>4</v>
      </c>
      <c r="F28" s="74">
        <f t="shared" si="3"/>
        <v>0.66269999999999996</v>
      </c>
      <c r="G28" s="74">
        <f t="shared" si="4"/>
        <v>0.33729999999999999</v>
      </c>
      <c r="H28" s="64">
        <f t="shared" si="5"/>
        <v>2279544.0100000002</v>
      </c>
    </row>
    <row r="29" spans="1:8" ht="16.350000000000001" customHeight="1" x14ac:dyDescent="0.2">
      <c r="A29" s="69" t="s">
        <v>57</v>
      </c>
      <c r="B29" s="73" t="s">
        <v>85</v>
      </c>
      <c r="C29" s="67">
        <f>+'Unallocated Detail'!E272</f>
        <v>-87063.44</v>
      </c>
      <c r="D29" s="67">
        <f>+'Unallocated Detail'!F272</f>
        <v>-57416.2</v>
      </c>
      <c r="E29" s="52">
        <v>3</v>
      </c>
      <c r="F29" s="74">
        <f t="shared" si="3"/>
        <v>0.60260000000000002</v>
      </c>
      <c r="G29" s="74">
        <f t="shared" si="4"/>
        <v>0.39739999999999998</v>
      </c>
      <c r="H29" s="64">
        <f t="shared" si="5"/>
        <v>-144479.64000000001</v>
      </c>
    </row>
    <row r="30" spans="1:8" ht="16.350000000000001" customHeight="1" x14ac:dyDescent="0.2">
      <c r="A30" s="69" t="s">
        <v>57</v>
      </c>
      <c r="B30" s="73" t="s">
        <v>84</v>
      </c>
      <c r="C30" s="67">
        <f>+'Unallocated Detail'!E273</f>
        <v>417156.52</v>
      </c>
      <c r="D30" s="67">
        <f>+'Unallocated Detail'!F273</f>
        <v>296175.34999999998</v>
      </c>
      <c r="E30" s="52">
        <v>1</v>
      </c>
      <c r="F30" s="74">
        <f t="shared" si="3"/>
        <v>0.58479999999999999</v>
      </c>
      <c r="G30" s="74">
        <f t="shared" si="4"/>
        <v>0.41520000000000001</v>
      </c>
      <c r="H30" s="64">
        <f t="shared" si="5"/>
        <v>713331.87</v>
      </c>
    </row>
    <row r="31" spans="1:8" ht="16.350000000000001" customHeight="1" x14ac:dyDescent="0.2">
      <c r="A31" s="69" t="s">
        <v>57</v>
      </c>
      <c r="B31" s="73" t="s">
        <v>83</v>
      </c>
      <c r="C31" s="67">
        <f>+'Unallocated Detail'!E274</f>
        <v>499802.88</v>
      </c>
      <c r="D31" s="67">
        <f>+'Unallocated Detail'!F274</f>
        <v>294072.83</v>
      </c>
      <c r="E31" s="52">
        <v>5</v>
      </c>
      <c r="F31" s="74">
        <f t="shared" si="3"/>
        <v>0.74580000000000002</v>
      </c>
      <c r="G31" s="74">
        <f t="shared" si="4"/>
        <v>0.25419999999999998</v>
      </c>
      <c r="H31" s="64">
        <f t="shared" si="5"/>
        <v>793875.71</v>
      </c>
    </row>
    <row r="32" spans="1:8" ht="16.350000000000001" customHeight="1" x14ac:dyDescent="0.2">
      <c r="A32" s="69"/>
      <c r="B32" s="73" t="s">
        <v>82</v>
      </c>
      <c r="C32" s="67">
        <f>+'Unallocated Detail'!E275</f>
        <v>-35387.33</v>
      </c>
      <c r="D32" s="67">
        <f>+'Unallocated Detail'!F275</f>
        <v>-18011.36</v>
      </c>
      <c r="E32" s="52">
        <v>4</v>
      </c>
      <c r="F32" s="74">
        <f t="shared" si="3"/>
        <v>0.66269999999999996</v>
      </c>
      <c r="G32" s="74">
        <f t="shared" si="4"/>
        <v>0.33729999999999999</v>
      </c>
      <c r="H32" s="64">
        <f t="shared" si="5"/>
        <v>-53398.69</v>
      </c>
    </row>
    <row r="33" spans="1:8" ht="16.350000000000001" customHeight="1" x14ac:dyDescent="0.2">
      <c r="A33" s="69" t="s">
        <v>57</v>
      </c>
      <c r="B33" s="73" t="s">
        <v>81</v>
      </c>
      <c r="C33" s="67">
        <f>+'Unallocated Detail'!E276</f>
        <v>0</v>
      </c>
      <c r="D33" s="67">
        <f>+'Unallocated Detail'!F276</f>
        <v>0</v>
      </c>
      <c r="E33" s="52">
        <v>4</v>
      </c>
      <c r="F33" s="74">
        <f t="shared" si="3"/>
        <v>0.66269999999999996</v>
      </c>
      <c r="G33" s="74">
        <f t="shared" si="4"/>
        <v>0.33729999999999999</v>
      </c>
      <c r="H33" s="64">
        <f t="shared" si="5"/>
        <v>0</v>
      </c>
    </row>
    <row r="34" spans="1:8" ht="16.350000000000001" customHeight="1" x14ac:dyDescent="0.2">
      <c r="A34" s="69" t="s">
        <v>57</v>
      </c>
      <c r="B34" s="73" t="s">
        <v>80</v>
      </c>
      <c r="C34" s="67">
        <f>+'Unallocated Detail'!E277</f>
        <v>585317.14</v>
      </c>
      <c r="D34" s="67">
        <f>+'Unallocated Detail'!F277</f>
        <v>297913.82</v>
      </c>
      <c r="E34" s="52">
        <v>4</v>
      </c>
      <c r="F34" s="74">
        <f t="shared" si="3"/>
        <v>0.66269999999999996</v>
      </c>
      <c r="G34" s="74">
        <f t="shared" si="4"/>
        <v>0.33729999999999999</v>
      </c>
      <c r="H34" s="64">
        <f t="shared" si="5"/>
        <v>883230.96</v>
      </c>
    </row>
    <row r="35" spans="1:8" ht="16.350000000000001" customHeight="1" x14ac:dyDescent="0.2">
      <c r="A35" s="69" t="s">
        <v>57</v>
      </c>
      <c r="B35" s="73" t="s">
        <v>79</v>
      </c>
      <c r="C35" s="67">
        <f>+'Unallocated Detail'!E278</f>
        <v>687306.39</v>
      </c>
      <c r="D35" s="67">
        <f>+'Unallocated Detail'!F278</f>
        <v>349824.11</v>
      </c>
      <c r="E35" s="52">
        <v>4</v>
      </c>
      <c r="F35" s="74">
        <f t="shared" si="3"/>
        <v>0.66269999999999996</v>
      </c>
      <c r="G35" s="74">
        <f t="shared" si="4"/>
        <v>0.33729999999999999</v>
      </c>
      <c r="H35" s="64">
        <f t="shared" si="5"/>
        <v>1037130.5</v>
      </c>
    </row>
    <row r="36" spans="1:8" ht="16.350000000000001" customHeight="1" x14ac:dyDescent="0.2">
      <c r="A36" s="69"/>
      <c r="B36" s="73" t="s">
        <v>78</v>
      </c>
      <c r="C36" s="67">
        <f>+'Unallocated Detail'!E279</f>
        <v>0</v>
      </c>
      <c r="D36" s="67">
        <f>+'Unallocated Detail'!F279</f>
        <v>0</v>
      </c>
      <c r="E36" s="52">
        <v>4</v>
      </c>
      <c r="F36" s="74">
        <f t="shared" si="3"/>
        <v>0.66269999999999996</v>
      </c>
      <c r="G36" s="74">
        <f t="shared" si="4"/>
        <v>0.33729999999999999</v>
      </c>
      <c r="H36" s="64">
        <f t="shared" si="5"/>
        <v>0</v>
      </c>
    </row>
    <row r="37" spans="1:8" ht="16.350000000000001" customHeight="1" x14ac:dyDescent="0.2">
      <c r="A37" s="69"/>
      <c r="B37" s="73" t="s">
        <v>77</v>
      </c>
      <c r="C37" s="67">
        <f>+'Unallocated Detail'!E280</f>
        <v>208662.7</v>
      </c>
      <c r="D37" s="67">
        <f>+'Unallocated Detail'!F280</f>
        <v>106204.75</v>
      </c>
      <c r="E37" s="52">
        <v>4</v>
      </c>
      <c r="F37" s="74">
        <f t="shared" si="3"/>
        <v>0.66269999999999996</v>
      </c>
      <c r="G37" s="74">
        <f t="shared" si="4"/>
        <v>0.33729999999999999</v>
      </c>
      <c r="H37" s="64">
        <f t="shared" si="5"/>
        <v>314867.45</v>
      </c>
    </row>
    <row r="38" spans="1:8" ht="16.350000000000001" customHeight="1" x14ac:dyDescent="0.2">
      <c r="A38" s="69"/>
      <c r="B38" s="73" t="s">
        <v>76</v>
      </c>
      <c r="C38" s="67">
        <f>+'Unallocated Detail'!E281</f>
        <v>296437.46000000002</v>
      </c>
      <c r="D38" s="67">
        <f>+'Unallocated Detail'!F281</f>
        <v>150880.29</v>
      </c>
      <c r="E38" s="52">
        <v>4</v>
      </c>
      <c r="F38" s="74">
        <f t="shared" si="3"/>
        <v>0.66269999999999996</v>
      </c>
      <c r="G38" s="74">
        <f t="shared" si="4"/>
        <v>0.33729999999999999</v>
      </c>
      <c r="H38" s="64">
        <f t="shared" si="5"/>
        <v>447317.75</v>
      </c>
    </row>
    <row r="39" spans="1:8" ht="16.350000000000001" customHeight="1" x14ac:dyDescent="0.2">
      <c r="A39" s="69"/>
      <c r="B39" s="73" t="s">
        <v>75</v>
      </c>
      <c r="C39" s="67">
        <f>+'Unallocated Detail'!E282</f>
        <v>749817.75</v>
      </c>
      <c r="D39" s="67">
        <f>+'Unallocated Detail'!F282</f>
        <v>381641.02</v>
      </c>
      <c r="E39" s="52">
        <v>4</v>
      </c>
      <c r="F39" s="74">
        <f t="shared" si="3"/>
        <v>0.66269999999999996</v>
      </c>
      <c r="G39" s="74">
        <f t="shared" si="4"/>
        <v>0.33729999999999999</v>
      </c>
      <c r="H39" s="64">
        <f t="shared" si="5"/>
        <v>1131458.77</v>
      </c>
    </row>
    <row r="40" spans="1:8" ht="16.350000000000001" customHeight="1" x14ac:dyDescent="0.2">
      <c r="A40" s="69"/>
      <c r="B40" s="73" t="s">
        <v>74</v>
      </c>
      <c r="C40" s="67">
        <f>+'Unallocated Detail'!E283</f>
        <v>0</v>
      </c>
      <c r="D40" s="67">
        <f>+'Unallocated Detail'!F283</f>
        <v>0</v>
      </c>
      <c r="E40" s="52">
        <v>4</v>
      </c>
      <c r="F40" s="74">
        <f t="shared" si="3"/>
        <v>0.66269999999999996</v>
      </c>
      <c r="G40" s="74">
        <f t="shared" si="4"/>
        <v>0.33729999999999999</v>
      </c>
      <c r="H40" s="64">
        <f t="shared" si="5"/>
        <v>0</v>
      </c>
    </row>
    <row r="41" spans="1:8" ht="16.350000000000001" customHeight="1" x14ac:dyDescent="0.2">
      <c r="A41" s="69" t="s">
        <v>57</v>
      </c>
      <c r="B41" s="68" t="s">
        <v>56</v>
      </c>
      <c r="C41" s="64">
        <f>SUM(C25:C39)</f>
        <v>8379116.379999998</v>
      </c>
      <c r="D41" s="64">
        <f>SUM(D25:D39)</f>
        <v>4375222.55</v>
      </c>
      <c r="E41" s="52"/>
      <c r="F41" s="78"/>
      <c r="G41" s="65"/>
      <c r="H41" s="64">
        <f>SUM(H25:H39)</f>
        <v>12754338.93</v>
      </c>
    </row>
    <row r="42" spans="1:8" ht="16.350000000000001" customHeight="1" x14ac:dyDescent="0.2">
      <c r="A42" s="69" t="s">
        <v>73</v>
      </c>
      <c r="B42" s="68"/>
      <c r="C42" s="67"/>
      <c r="D42" s="67"/>
      <c r="E42" s="52"/>
      <c r="F42" s="65"/>
      <c r="G42" s="65"/>
      <c r="H42" s="64"/>
    </row>
    <row r="43" spans="1:8" ht="16.350000000000001" customHeight="1" x14ac:dyDescent="0.2">
      <c r="A43" s="69"/>
      <c r="B43" s="73" t="s">
        <v>72</v>
      </c>
      <c r="C43" s="67">
        <f>+'Unallocated Detail'!E289</f>
        <v>-10071644.279999999</v>
      </c>
      <c r="D43" s="67">
        <f>+'Unallocated Detail'!F289</f>
        <v>-5126249.6100000003</v>
      </c>
      <c r="E43" s="52">
        <v>4</v>
      </c>
      <c r="F43" s="74">
        <f>VLOOKUP($E43,$B$72:$G$77,5,FALSE)</f>
        <v>0.66269999999999996</v>
      </c>
      <c r="G43" s="74">
        <f>VLOOKUP($E43,$B$72:$G$77,6,FALSE)</f>
        <v>0.33729999999999999</v>
      </c>
      <c r="H43" s="64">
        <f>C43+D43</f>
        <v>-15197893.890000001</v>
      </c>
    </row>
    <row r="44" spans="1:8" ht="16.350000000000001" customHeight="1" x14ac:dyDescent="0.2">
      <c r="A44" s="69"/>
      <c r="B44" s="73" t="s">
        <v>71</v>
      </c>
      <c r="C44" s="70">
        <f>+'Unallocated Detail'!E290</f>
        <v>8846.17</v>
      </c>
      <c r="D44" s="70">
        <f>+'Unallocated Detail'!F290</f>
        <v>4502.51</v>
      </c>
      <c r="E44" s="48">
        <v>4</v>
      </c>
      <c r="F44" s="72">
        <f>VLOOKUP($E44,$B$72:$G$77,5,FALSE)</f>
        <v>0.66269999999999996</v>
      </c>
      <c r="G44" s="72">
        <f>VLOOKUP($E44,$B$72:$G$77,6,FALSE)</f>
        <v>0.33729999999999999</v>
      </c>
      <c r="H44" s="70">
        <f>C44+D44</f>
        <v>13348.68</v>
      </c>
    </row>
    <row r="45" spans="1:8" ht="16.350000000000001" customHeight="1" x14ac:dyDescent="0.2">
      <c r="A45" s="69"/>
      <c r="B45" s="68" t="s">
        <v>56</v>
      </c>
      <c r="C45" s="64">
        <f>SUM(C43:C44)</f>
        <v>-10062798.109999999</v>
      </c>
      <c r="D45" s="64">
        <f>SUM(D43:D44)</f>
        <v>-5121747.1000000006</v>
      </c>
      <c r="E45" s="52"/>
      <c r="F45" s="65"/>
      <c r="G45" s="65"/>
      <c r="H45" s="64">
        <f>SUM(H43:H44)</f>
        <v>-15184545.210000001</v>
      </c>
    </row>
    <row r="46" spans="1:8" ht="16.350000000000001" customHeight="1" x14ac:dyDescent="0.2">
      <c r="A46" s="69" t="s">
        <v>7</v>
      </c>
      <c r="B46" s="73"/>
      <c r="C46" s="67"/>
      <c r="D46" s="67"/>
      <c r="E46" s="52"/>
      <c r="F46" s="65"/>
      <c r="G46" s="65"/>
      <c r="H46" s="64"/>
    </row>
    <row r="47" spans="1:8" ht="16.350000000000001" customHeight="1" x14ac:dyDescent="0.2">
      <c r="A47" s="69"/>
      <c r="B47" s="73" t="s">
        <v>70</v>
      </c>
      <c r="C47" s="67">
        <f>+'Unallocated Detail'!E293</f>
        <v>15714012.550000001</v>
      </c>
      <c r="D47" s="67">
        <f>+'Unallocated Detail'!F293</f>
        <v>7998093.3099999996</v>
      </c>
      <c r="E47" s="52">
        <v>4</v>
      </c>
      <c r="F47" s="74">
        <f>VLOOKUP($E47,$B$72:$G$77,5,FALSE)</f>
        <v>0.66269999999999996</v>
      </c>
      <c r="G47" s="74">
        <f>VLOOKUP($E47,$B$72:$G$77,6,FALSE)</f>
        <v>0.33729999999999999</v>
      </c>
      <c r="H47" s="64">
        <f>C47+D47</f>
        <v>23712105.859999999</v>
      </c>
    </row>
    <row r="48" spans="1:8" ht="16.350000000000001" customHeight="1" x14ac:dyDescent="0.2">
      <c r="A48" s="69"/>
      <c r="B48" s="73" t="s">
        <v>69</v>
      </c>
      <c r="C48" s="67">
        <f>+'Unallocated Detail'!E294</f>
        <v>0</v>
      </c>
      <c r="D48" s="67">
        <f>+'Unallocated Detail'!F294</f>
        <v>0</v>
      </c>
      <c r="E48" s="52">
        <v>4</v>
      </c>
      <c r="F48" s="74">
        <f>VLOOKUP($E48,$B$72:$G$77,5,FALSE)</f>
        <v>0.66269999999999996</v>
      </c>
      <c r="G48" s="74">
        <f>VLOOKUP($E48,$B$72:$G$77,6,FALSE)</f>
        <v>0.33729999999999999</v>
      </c>
      <c r="H48" s="64">
        <f>C48+D48</f>
        <v>0</v>
      </c>
    </row>
    <row r="49" spans="1:8" ht="16.350000000000001" customHeight="1" x14ac:dyDescent="0.2">
      <c r="A49" s="69"/>
      <c r="B49" s="73" t="s">
        <v>68</v>
      </c>
      <c r="C49" s="70">
        <f>+'Unallocated Detail'!E295</f>
        <v>1733.93</v>
      </c>
      <c r="D49" s="70">
        <f>+'Unallocated Detail'!F295</f>
        <v>882.54</v>
      </c>
      <c r="E49" s="48">
        <v>4</v>
      </c>
      <c r="F49" s="72">
        <f>VLOOKUP($E49,$B$72:$G$77,5,FALSE)</f>
        <v>0.66269999999999996</v>
      </c>
      <c r="G49" s="72">
        <f>VLOOKUP($E49,$B$72:$G$77,6,FALSE)</f>
        <v>0.33729999999999999</v>
      </c>
      <c r="H49" s="64">
        <f>C49+D49</f>
        <v>2616.4700000000003</v>
      </c>
    </row>
    <row r="50" spans="1:8" ht="16.350000000000001" customHeight="1" x14ac:dyDescent="0.2">
      <c r="A50" s="69" t="s">
        <v>57</v>
      </c>
      <c r="B50" s="68" t="s">
        <v>56</v>
      </c>
      <c r="C50" s="76">
        <f>SUM(C47:C49)</f>
        <v>15715746.48</v>
      </c>
      <c r="D50" s="76">
        <f>SUM(D47:D49)</f>
        <v>7998975.8499999996</v>
      </c>
      <c r="E50" s="52"/>
      <c r="F50" s="65"/>
      <c r="G50" s="65"/>
      <c r="H50" s="76">
        <f>SUM(H47:H49)</f>
        <v>23714722.329999998</v>
      </c>
    </row>
    <row r="51" spans="1:8" ht="16.350000000000001" customHeight="1" x14ac:dyDescent="0.2">
      <c r="A51" s="69" t="s">
        <v>67</v>
      </c>
      <c r="C51" s="67"/>
      <c r="D51" s="67"/>
      <c r="E51" s="52"/>
      <c r="F51" s="65"/>
      <c r="G51" s="65"/>
      <c r="H51" s="64"/>
    </row>
    <row r="52" spans="1:8" ht="16.350000000000001" customHeight="1" x14ac:dyDescent="0.2">
      <c r="A52" s="69"/>
      <c r="B52" s="73" t="s">
        <v>66</v>
      </c>
      <c r="C52" s="67">
        <f>+'Unallocated Detail'!E302</f>
        <v>0</v>
      </c>
      <c r="D52" s="67">
        <f>+'Unallocated Detail'!F302</f>
        <v>0</v>
      </c>
      <c r="E52" s="52">
        <v>4</v>
      </c>
      <c r="F52" s="74">
        <f>VLOOKUP($E52,$B$72:$G$77,5,FALSE)</f>
        <v>0.66269999999999996</v>
      </c>
      <c r="G52" s="74">
        <f>VLOOKUP($E52,$B$72:$G$77,6,FALSE)</f>
        <v>0.33729999999999999</v>
      </c>
      <c r="H52" s="64">
        <f>C52+D52</f>
        <v>0</v>
      </c>
    </row>
    <row r="53" spans="1:8" ht="16.350000000000001" customHeight="1" x14ac:dyDescent="0.2">
      <c r="A53" s="69"/>
      <c r="B53" s="73" t="s">
        <v>65</v>
      </c>
      <c r="C53" s="70">
        <f>+'Unallocated Detail'!E304</f>
        <v>0</v>
      </c>
      <c r="D53" s="70">
        <f>+'Unallocated Detail'!F304</f>
        <v>0</v>
      </c>
      <c r="E53" s="48">
        <v>4</v>
      </c>
      <c r="F53" s="72">
        <f>VLOOKUP($E53,$B$72:$G$77,5,FALSE)</f>
        <v>0.66269999999999996</v>
      </c>
      <c r="G53" s="72">
        <f>VLOOKUP($E53,$B$72:$G$77,6,FALSE)</f>
        <v>0.33729999999999999</v>
      </c>
      <c r="H53" s="70">
        <f>C53+D53</f>
        <v>0</v>
      </c>
    </row>
    <row r="54" spans="1:8" ht="16.350000000000001" customHeight="1" x14ac:dyDescent="0.2">
      <c r="A54" s="69" t="s">
        <v>57</v>
      </c>
      <c r="B54" s="68" t="s">
        <v>56</v>
      </c>
      <c r="C54" s="64">
        <f>SUM(C52:C53)</f>
        <v>0</v>
      </c>
      <c r="D54" s="64">
        <f>SUM(D52:D53)</f>
        <v>0</v>
      </c>
      <c r="E54" s="52"/>
      <c r="F54" s="65"/>
      <c r="G54" s="65"/>
      <c r="H54" s="64">
        <f>SUM(H52:H53)</f>
        <v>0</v>
      </c>
    </row>
    <row r="55" spans="1:8" ht="16.350000000000001" customHeight="1" x14ac:dyDescent="0.2">
      <c r="A55" s="69"/>
      <c r="B55" s="68"/>
      <c r="C55" s="67"/>
      <c r="D55" s="67"/>
      <c r="E55" s="52"/>
      <c r="F55" s="65"/>
      <c r="G55" s="65"/>
      <c r="H55" s="64"/>
    </row>
    <row r="56" spans="1:8" ht="16.350000000000001" customHeight="1" x14ac:dyDescent="0.2">
      <c r="A56" s="69" t="s">
        <v>64</v>
      </c>
      <c r="C56" s="67"/>
      <c r="D56" s="67"/>
      <c r="E56" s="52"/>
      <c r="F56" s="65"/>
      <c r="G56" s="65"/>
      <c r="H56" s="64"/>
    </row>
    <row r="57" spans="1:8" ht="16.350000000000001" customHeight="1" x14ac:dyDescent="0.2">
      <c r="A57" s="69"/>
      <c r="B57" s="73" t="s">
        <v>63</v>
      </c>
      <c r="C57" s="70">
        <f>+'Unallocated Detail'!E311</f>
        <v>495962.21</v>
      </c>
      <c r="D57" s="70">
        <f>+'Unallocated Detail'!F311</f>
        <v>268568.49</v>
      </c>
      <c r="E57" s="48">
        <v>4</v>
      </c>
      <c r="F57" s="72">
        <f>VLOOKUP($E57,$B$72:$G$77,5,FALSE)</f>
        <v>0.66269999999999996</v>
      </c>
      <c r="G57" s="72">
        <f>VLOOKUP($E57,$B$72:$G$77,6,FALSE)</f>
        <v>0.33729999999999999</v>
      </c>
      <c r="H57" s="64">
        <f>C57+D57</f>
        <v>764530.7</v>
      </c>
    </row>
    <row r="58" spans="1:8" ht="16.350000000000001" customHeight="1" x14ac:dyDescent="0.2">
      <c r="A58" s="69" t="s">
        <v>57</v>
      </c>
      <c r="B58" s="68" t="s">
        <v>56</v>
      </c>
      <c r="C58" s="67">
        <f>C57</f>
        <v>495962.21</v>
      </c>
      <c r="D58" s="67">
        <f>D57</f>
        <v>268568.49</v>
      </c>
      <c r="E58" s="52"/>
      <c r="F58" s="65"/>
      <c r="G58" s="65"/>
      <c r="H58" s="76">
        <f>SUM(H57)</f>
        <v>764530.7</v>
      </c>
    </row>
    <row r="59" spans="1:8" ht="16.350000000000001" customHeight="1" x14ac:dyDescent="0.2">
      <c r="A59" s="69"/>
      <c r="B59" s="68"/>
      <c r="C59" s="67"/>
      <c r="D59" s="67"/>
      <c r="E59" s="52"/>
      <c r="F59" s="65"/>
      <c r="G59" s="65"/>
      <c r="H59" s="64"/>
    </row>
    <row r="60" spans="1:8" ht="16.350000000000001" customHeight="1" x14ac:dyDescent="0.2">
      <c r="A60" s="75" t="s">
        <v>62</v>
      </c>
      <c r="C60" s="67"/>
      <c r="D60" s="67"/>
      <c r="E60" s="77"/>
      <c r="F60" s="77"/>
      <c r="G60" s="77"/>
      <c r="H60" s="64"/>
    </row>
    <row r="61" spans="1:8" ht="16.350000000000001" customHeight="1" x14ac:dyDescent="0.2">
      <c r="A61" s="75"/>
      <c r="B61" s="73" t="s">
        <v>61</v>
      </c>
      <c r="C61" s="70">
        <f>'Unallocated Detail'!E316</f>
        <v>0</v>
      </c>
      <c r="D61" s="70">
        <f>'Unallocated Detail'!F316</f>
        <v>0</v>
      </c>
      <c r="E61" s="48">
        <v>4</v>
      </c>
      <c r="F61" s="72">
        <f>VLOOKUP($E61,$B$72:$G$77,5,FALSE)</f>
        <v>0.66269999999999996</v>
      </c>
      <c r="G61" s="72">
        <f>VLOOKUP($E61,$B$72:$G$77,6,FALSE)</f>
        <v>0.33729999999999999</v>
      </c>
      <c r="H61" s="64">
        <f>C61+D61</f>
        <v>0</v>
      </c>
    </row>
    <row r="62" spans="1:8" ht="16.350000000000001" customHeight="1" x14ac:dyDescent="0.2">
      <c r="A62" s="75"/>
      <c r="B62" s="68" t="s">
        <v>56</v>
      </c>
      <c r="C62" s="67">
        <f>SUM(C61)</f>
        <v>0</v>
      </c>
      <c r="D62" s="67">
        <f>SUM(D61)</f>
        <v>0</v>
      </c>
      <c r="E62" s="52"/>
      <c r="F62" s="65"/>
      <c r="G62" s="65"/>
      <c r="H62" s="76">
        <f>SUM(H61)</f>
        <v>0</v>
      </c>
    </row>
    <row r="63" spans="1:8" ht="16.350000000000001" customHeight="1" x14ac:dyDescent="0.2">
      <c r="A63" s="75"/>
      <c r="C63" s="67"/>
      <c r="D63" s="67"/>
      <c r="E63" s="52"/>
      <c r="F63" s="65"/>
      <c r="G63" s="65"/>
      <c r="H63" s="64"/>
    </row>
    <row r="64" spans="1:8" ht="16.350000000000001" customHeight="1" x14ac:dyDescent="0.2">
      <c r="A64" s="69" t="s">
        <v>60</v>
      </c>
      <c r="B64" s="68"/>
      <c r="C64" s="67"/>
      <c r="D64" s="67"/>
      <c r="E64" s="52"/>
      <c r="F64" s="65"/>
      <c r="G64" s="65"/>
      <c r="H64" s="64"/>
    </row>
    <row r="65" spans="1:10" ht="16.350000000000001" customHeight="1" x14ac:dyDescent="0.2">
      <c r="A65" s="69"/>
      <c r="B65" s="73" t="s">
        <v>59</v>
      </c>
      <c r="C65" s="67">
        <f>+'Unallocated Detail'!E319</f>
        <v>0</v>
      </c>
      <c r="D65" s="67">
        <f>+'Unallocated Detail'!F319</f>
        <v>0</v>
      </c>
      <c r="E65" s="52">
        <v>4</v>
      </c>
      <c r="F65" s="74">
        <f>VLOOKUP($E65,$B$72:$G$77,5,FALSE)</f>
        <v>0.66269999999999996</v>
      </c>
      <c r="G65" s="74">
        <f>VLOOKUP($E65,$B$72:$G$77,6,FALSE)</f>
        <v>0.33729999999999999</v>
      </c>
      <c r="H65" s="64">
        <f>C65+D65</f>
        <v>0</v>
      </c>
    </row>
    <row r="66" spans="1:10" ht="16.350000000000001" customHeight="1" x14ac:dyDescent="0.2">
      <c r="A66" s="69"/>
      <c r="B66" s="73" t="s">
        <v>58</v>
      </c>
      <c r="C66" s="70">
        <v>0</v>
      </c>
      <c r="D66" s="70">
        <v>0</v>
      </c>
      <c r="E66" s="48">
        <v>4</v>
      </c>
      <c r="F66" s="72">
        <f>VLOOKUP($E66,$B$72:$G$77,5,FALSE)</f>
        <v>0.66269999999999996</v>
      </c>
      <c r="G66" s="72">
        <f>VLOOKUP($E66,$B$72:$G$77,6,FALSE)</f>
        <v>0.33729999999999999</v>
      </c>
      <c r="H66" s="70">
        <f>C66+D66</f>
        <v>0</v>
      </c>
    </row>
    <row r="67" spans="1:10" ht="16.350000000000001" customHeight="1" x14ac:dyDescent="0.2">
      <c r="A67" s="63" t="s">
        <v>57</v>
      </c>
      <c r="B67" s="62" t="s">
        <v>56</v>
      </c>
      <c r="C67" s="70">
        <f>SUM(C65:C66)</f>
        <v>0</v>
      </c>
      <c r="D67" s="70">
        <f>SUM(D65:D66)</f>
        <v>0</v>
      </c>
      <c r="E67" s="48"/>
      <c r="F67" s="71"/>
      <c r="G67" s="71"/>
      <c r="H67" s="70">
        <f>SUM(H65:H66)</f>
        <v>0</v>
      </c>
    </row>
    <row r="68" spans="1:10" ht="16.350000000000001" customHeight="1" x14ac:dyDescent="0.2">
      <c r="A68" s="69"/>
      <c r="B68" s="68"/>
      <c r="C68" s="67"/>
      <c r="D68" s="67"/>
      <c r="E68" s="66"/>
      <c r="F68" s="65"/>
      <c r="G68" s="65"/>
      <c r="H68" s="64"/>
    </row>
    <row r="69" spans="1:10" ht="16.350000000000001" customHeight="1" x14ac:dyDescent="0.35">
      <c r="A69" s="63" t="s">
        <v>55</v>
      </c>
      <c r="B69" s="62"/>
      <c r="C69" s="59">
        <f>C67+C62+C58+C54+C50+C45+C41+C23+C14</f>
        <v>16298221.4</v>
      </c>
      <c r="D69" s="59">
        <f>D67+D62+D58+D54+D50+D45+D41+D23+D14</f>
        <v>8770072.5499999989</v>
      </c>
      <c r="E69" s="61"/>
      <c r="F69" s="61"/>
      <c r="G69" s="60"/>
      <c r="H69" s="59">
        <f>H67+H62+H58+H54+H50+H45+H41+H23+H14</f>
        <v>25068293.949999996</v>
      </c>
      <c r="J69" s="5"/>
    </row>
    <row r="70" spans="1:10" ht="16.350000000000001" customHeight="1" x14ac:dyDescent="0.2">
      <c r="C70" s="44"/>
      <c r="D70" s="44"/>
      <c r="E70" s="44"/>
      <c r="F70" s="44"/>
    </row>
    <row r="71" spans="1:10" ht="16.350000000000001" customHeight="1" x14ac:dyDescent="0.2"/>
    <row r="72" spans="1:10" x14ac:dyDescent="0.2">
      <c r="B72" s="58" t="s">
        <v>54</v>
      </c>
      <c r="C72" s="57"/>
      <c r="D72" s="57"/>
      <c r="E72" s="57"/>
      <c r="F72" s="56" t="s">
        <v>34</v>
      </c>
      <c r="G72" s="56" t="s">
        <v>33</v>
      </c>
      <c r="H72" s="55"/>
    </row>
    <row r="73" spans="1:10" x14ac:dyDescent="0.2">
      <c r="B73" s="52">
        <v>1</v>
      </c>
      <c r="C73" s="51" t="s">
        <v>53</v>
      </c>
      <c r="D73" s="19"/>
      <c r="F73" s="54">
        <v>0.58479999999999999</v>
      </c>
      <c r="G73" s="54">
        <v>0.41520000000000001</v>
      </c>
      <c r="H73" s="53">
        <f>SUM(F73,G73)</f>
        <v>1</v>
      </c>
    </row>
    <row r="74" spans="1:10" x14ac:dyDescent="0.2">
      <c r="B74" s="52">
        <v>2</v>
      </c>
      <c r="C74" s="51" t="s">
        <v>52</v>
      </c>
      <c r="D74" s="19"/>
      <c r="F74" s="50">
        <v>0.63090000000000002</v>
      </c>
      <c r="G74" s="50">
        <v>0.36909999999999998</v>
      </c>
      <c r="H74" s="49">
        <f>SUM(F74,G74)</f>
        <v>1</v>
      </c>
    </row>
    <row r="75" spans="1:10" x14ac:dyDescent="0.2">
      <c r="B75" s="52">
        <v>3</v>
      </c>
      <c r="C75" s="19" t="s">
        <v>51</v>
      </c>
      <c r="D75" s="19"/>
      <c r="F75" s="50">
        <v>0.60260000000000002</v>
      </c>
      <c r="G75" s="50">
        <v>0.39739999999999998</v>
      </c>
      <c r="H75" s="49">
        <f>SUM(F75,G75)</f>
        <v>1</v>
      </c>
    </row>
    <row r="76" spans="1:10" x14ac:dyDescent="0.2">
      <c r="B76" s="52">
        <v>4</v>
      </c>
      <c r="C76" s="51" t="s">
        <v>50</v>
      </c>
      <c r="D76" s="19"/>
      <c r="F76" s="50">
        <v>0.66269999999999996</v>
      </c>
      <c r="G76" s="50">
        <v>0.33729999999999999</v>
      </c>
      <c r="H76" s="49">
        <f>SUM(F76,G76)</f>
        <v>1</v>
      </c>
    </row>
    <row r="77" spans="1:10" x14ac:dyDescent="0.2">
      <c r="B77" s="48">
        <v>5</v>
      </c>
      <c r="C77" s="47" t="s">
        <v>49</v>
      </c>
      <c r="D77" s="16"/>
      <c r="E77" s="16"/>
      <c r="F77" s="46">
        <v>0.74580000000000002</v>
      </c>
      <c r="G77" s="46">
        <v>0.25419999999999998</v>
      </c>
      <c r="H77" s="45">
        <f>SUM(F77,G77)</f>
        <v>1</v>
      </c>
    </row>
    <row r="78" spans="1:10" ht="11.25" customHeight="1" x14ac:dyDescent="0.2">
      <c r="C78" s="44"/>
      <c r="D78" s="44"/>
      <c r="E78" s="44"/>
      <c r="F78" s="44"/>
    </row>
    <row r="79" spans="1:10" ht="16.350000000000001" customHeight="1" x14ac:dyDescent="0.2">
      <c r="A79" s="43"/>
      <c r="C79" s="42"/>
      <c r="D79" s="42"/>
      <c r="E79" s="42"/>
      <c r="F79" s="42"/>
      <c r="G79" s="42"/>
      <c r="H79" s="42"/>
    </row>
    <row r="80" spans="1:10" ht="16.350000000000001" customHeight="1" x14ac:dyDescent="0.2">
      <c r="C80" s="42"/>
      <c r="D80" s="42"/>
      <c r="E80" s="42"/>
      <c r="F80" s="42"/>
      <c r="G80" s="42"/>
      <c r="H80" s="4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FD7E-FB3D-4FC5-AFE6-54868CA851D3}">
  <sheetPr>
    <tabColor rgb="FF92D050"/>
  </sheetPr>
  <dimension ref="A1:L378"/>
  <sheetViews>
    <sheetView zoomScaleNormal="100" workbookViewId="0">
      <pane xSplit="1" ySplit="6" topLeftCell="B358" activePane="bottomRight" state="frozen"/>
      <selection activeCell="C228" sqref="C228"/>
      <selection pane="topRight" activeCell="C228" sqref="C228"/>
      <selection pane="bottomLeft" activeCell="C228" sqref="C228"/>
      <selection pane="bottomRight" activeCell="D326" sqref="D326"/>
    </sheetView>
  </sheetViews>
  <sheetFormatPr defaultColWidth="9.42578125" defaultRowHeight="15" outlineLevelCol="1" x14ac:dyDescent="0.25"/>
  <cols>
    <col min="1" max="1" width="58.28515625" style="93" bestFit="1" customWidth="1"/>
    <col min="2" max="2" width="16.7109375" style="93" customWidth="1"/>
    <col min="3" max="3" width="13.5703125" style="93" bestFit="1" customWidth="1"/>
    <col min="4" max="4" width="13.7109375" style="93" bestFit="1" customWidth="1"/>
    <col min="5" max="5" width="13.7109375" style="93" customWidth="1" outlineLevel="1"/>
    <col min="6" max="6" width="13.7109375" style="93" bestFit="1" customWidth="1" outlineLevel="1"/>
    <col min="7" max="7" width="14.7109375" style="93" customWidth="1" outlineLevel="1"/>
    <col min="8" max="8" width="13.5703125" style="93" bestFit="1" customWidth="1" outlineLevel="1"/>
    <col min="9" max="9" width="17.28515625" style="93" customWidth="1"/>
    <col min="10" max="10" width="32.28515625" style="99" bestFit="1" customWidth="1"/>
    <col min="11" max="11" width="15.5703125" style="93" bestFit="1" customWidth="1"/>
    <col min="12" max="12" width="48.5703125" style="93" bestFit="1" customWidth="1"/>
    <col min="13" max="16384" width="9.42578125" style="93"/>
  </cols>
  <sheetData>
    <row r="1" spans="1:10" x14ac:dyDescent="0.25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x14ac:dyDescent="0.25">
      <c r="A2" s="91" t="s">
        <v>785</v>
      </c>
      <c r="B2" s="91"/>
      <c r="C2" s="91"/>
      <c r="D2" s="91"/>
      <c r="E2" s="91"/>
      <c r="F2" s="91"/>
      <c r="G2" s="91"/>
      <c r="H2" s="91"/>
      <c r="I2" s="91"/>
      <c r="J2" s="92"/>
    </row>
    <row r="3" spans="1:10" x14ac:dyDescent="0.25">
      <c r="A3" s="91" t="str">
        <f>Allocated!A3</f>
        <v>FOR THE MONTH ENDED APRIL 2025</v>
      </c>
      <c r="B3" s="91"/>
      <c r="C3" s="91"/>
      <c r="D3" s="91"/>
      <c r="E3" s="91"/>
      <c r="F3" s="91"/>
      <c r="G3" s="91"/>
      <c r="H3" s="91"/>
      <c r="I3" s="91"/>
      <c r="J3" s="92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95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6" t="s">
        <v>784</v>
      </c>
    </row>
    <row r="6" spans="1:10" x14ac:dyDescent="0.25">
      <c r="A6" s="97" t="s">
        <v>783</v>
      </c>
      <c r="B6" s="98" t="s">
        <v>34</v>
      </c>
      <c r="C6" s="98" t="s">
        <v>782</v>
      </c>
      <c r="D6" s="98" t="s">
        <v>47</v>
      </c>
      <c r="E6" s="98" t="s">
        <v>781</v>
      </c>
      <c r="F6" s="98" t="s">
        <v>780</v>
      </c>
      <c r="G6" s="98" t="s">
        <v>779</v>
      </c>
      <c r="H6" s="98" t="s">
        <v>778</v>
      </c>
      <c r="I6" s="98" t="s">
        <v>777</v>
      </c>
    </row>
    <row r="7" spans="1:10" x14ac:dyDescent="0.25">
      <c r="A7" s="100"/>
      <c r="B7" s="101"/>
      <c r="C7" s="101"/>
      <c r="D7" s="101"/>
      <c r="E7" s="101"/>
      <c r="F7" s="101"/>
      <c r="G7" s="101"/>
      <c r="H7" s="101"/>
      <c r="I7" s="101"/>
      <c r="J7" s="102">
        <v>0</v>
      </c>
    </row>
    <row r="8" spans="1:10" x14ac:dyDescent="0.25">
      <c r="A8" s="103"/>
      <c r="B8" s="104">
        <v>0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</row>
    <row r="9" spans="1:10" x14ac:dyDescent="0.25">
      <c r="A9" s="105"/>
      <c r="B9" s="105"/>
      <c r="C9" s="105"/>
      <c r="D9" s="105"/>
      <c r="E9" s="105"/>
      <c r="F9" s="105"/>
      <c r="G9" s="105"/>
      <c r="H9" s="105"/>
      <c r="I9" s="105"/>
    </row>
    <row r="10" spans="1:10" x14ac:dyDescent="0.25">
      <c r="A10" s="106" t="s">
        <v>776</v>
      </c>
      <c r="B10" s="107"/>
      <c r="C10" s="107"/>
      <c r="D10" s="107"/>
      <c r="E10" s="107"/>
      <c r="F10" s="107"/>
      <c r="G10" s="107"/>
      <c r="H10" s="107"/>
      <c r="I10" s="107"/>
    </row>
    <row r="11" spans="1:10" x14ac:dyDescent="0.25">
      <c r="A11" s="108" t="s">
        <v>775</v>
      </c>
      <c r="B11" s="109"/>
      <c r="C11" s="109"/>
      <c r="D11" s="109"/>
      <c r="E11" s="109"/>
      <c r="F11" s="109"/>
      <c r="G11" s="109"/>
      <c r="H11" s="109"/>
      <c r="I11" s="109"/>
    </row>
    <row r="12" spans="1:10" x14ac:dyDescent="0.25">
      <c r="A12" s="110" t="s">
        <v>774</v>
      </c>
      <c r="B12" s="111">
        <v>140619684.13999999</v>
      </c>
      <c r="C12" s="111">
        <v>0</v>
      </c>
      <c r="D12" s="111">
        <v>0</v>
      </c>
      <c r="E12" s="111">
        <v>0</v>
      </c>
      <c r="F12" s="111">
        <v>0</v>
      </c>
      <c r="G12" s="111">
        <f t="shared" ref="G12:H17" si="0">B12+E12</f>
        <v>140619684.13999999</v>
      </c>
      <c r="H12" s="111">
        <f t="shared" si="0"/>
        <v>0</v>
      </c>
      <c r="I12" s="111">
        <f t="shared" ref="I12:I17" si="1">SUM(G12:H12)</f>
        <v>140619684.13999999</v>
      </c>
      <c r="J12" s="112" t="s">
        <v>773</v>
      </c>
    </row>
    <row r="13" spans="1:10" x14ac:dyDescent="0.25">
      <c r="A13" s="110" t="s">
        <v>772</v>
      </c>
      <c r="B13" s="111">
        <v>109924809.19</v>
      </c>
      <c r="C13" s="111">
        <v>0</v>
      </c>
      <c r="D13" s="111">
        <v>0</v>
      </c>
      <c r="E13" s="111">
        <v>0</v>
      </c>
      <c r="F13" s="111">
        <v>0</v>
      </c>
      <c r="G13" s="111">
        <f t="shared" si="0"/>
        <v>109924809.19</v>
      </c>
      <c r="H13" s="111">
        <f t="shared" si="0"/>
        <v>0</v>
      </c>
      <c r="I13" s="111">
        <f t="shared" si="1"/>
        <v>109924809.19</v>
      </c>
      <c r="J13" s="112" t="s">
        <v>771</v>
      </c>
    </row>
    <row r="14" spans="1:10" x14ac:dyDescent="0.25">
      <c r="A14" s="110" t="s">
        <v>770</v>
      </c>
      <c r="B14" s="111">
        <v>1766416.42</v>
      </c>
      <c r="C14" s="111">
        <v>0</v>
      </c>
      <c r="D14" s="111">
        <v>0</v>
      </c>
      <c r="E14" s="111">
        <v>0</v>
      </c>
      <c r="F14" s="111">
        <v>0</v>
      </c>
      <c r="G14" s="111">
        <f t="shared" si="0"/>
        <v>1766416.42</v>
      </c>
      <c r="H14" s="111">
        <f t="shared" si="0"/>
        <v>0</v>
      </c>
      <c r="I14" s="111">
        <f t="shared" si="1"/>
        <v>1766416.42</v>
      </c>
      <c r="J14" s="112" t="s">
        <v>769</v>
      </c>
    </row>
    <row r="15" spans="1:10" x14ac:dyDescent="0.25">
      <c r="A15" s="110" t="s">
        <v>768</v>
      </c>
      <c r="B15" s="111">
        <v>0</v>
      </c>
      <c r="C15" s="111">
        <v>72959431.159999996</v>
      </c>
      <c r="D15" s="111">
        <v>0</v>
      </c>
      <c r="E15" s="111">
        <v>0</v>
      </c>
      <c r="F15" s="111">
        <v>0</v>
      </c>
      <c r="G15" s="111">
        <f t="shared" si="0"/>
        <v>0</v>
      </c>
      <c r="H15" s="111">
        <f t="shared" si="0"/>
        <v>72959431.159999996</v>
      </c>
      <c r="I15" s="111">
        <f t="shared" si="1"/>
        <v>72959431.159999996</v>
      </c>
      <c r="J15" s="112" t="s">
        <v>767</v>
      </c>
    </row>
    <row r="16" spans="1:10" x14ac:dyDescent="0.25">
      <c r="A16" s="110" t="s">
        <v>766</v>
      </c>
      <c r="B16" s="111">
        <v>0</v>
      </c>
      <c r="C16" s="111">
        <v>42632968.490000002</v>
      </c>
      <c r="D16" s="111">
        <v>0</v>
      </c>
      <c r="E16" s="111">
        <v>0</v>
      </c>
      <c r="F16" s="111">
        <v>0</v>
      </c>
      <c r="G16" s="111">
        <f t="shared" si="0"/>
        <v>0</v>
      </c>
      <c r="H16" s="111">
        <f t="shared" si="0"/>
        <v>42632968.490000002</v>
      </c>
      <c r="I16" s="111">
        <f t="shared" si="1"/>
        <v>42632968.490000002</v>
      </c>
      <c r="J16" s="112" t="s">
        <v>765</v>
      </c>
    </row>
    <row r="17" spans="1:11" x14ac:dyDescent="0.25">
      <c r="A17" s="110" t="s">
        <v>764</v>
      </c>
      <c r="B17" s="113">
        <v>0</v>
      </c>
      <c r="C17" s="113">
        <v>2928870.18</v>
      </c>
      <c r="D17" s="113">
        <v>0</v>
      </c>
      <c r="E17" s="113">
        <v>0</v>
      </c>
      <c r="F17" s="113">
        <v>0</v>
      </c>
      <c r="G17" s="113">
        <f t="shared" si="0"/>
        <v>0</v>
      </c>
      <c r="H17" s="113">
        <f t="shared" si="0"/>
        <v>2928870.18</v>
      </c>
      <c r="I17" s="114">
        <f t="shared" si="1"/>
        <v>2928870.18</v>
      </c>
      <c r="J17" s="112" t="s">
        <v>763</v>
      </c>
    </row>
    <row r="18" spans="1:11" x14ac:dyDescent="0.25">
      <c r="A18" s="110" t="s">
        <v>762</v>
      </c>
      <c r="B18" s="111">
        <f t="shared" ref="B18:I18" si="2">SUM(B12:B17)</f>
        <v>252310909.74999997</v>
      </c>
      <c r="C18" s="111">
        <f t="shared" si="2"/>
        <v>118521269.83000001</v>
      </c>
      <c r="D18" s="111">
        <f t="shared" si="2"/>
        <v>0</v>
      </c>
      <c r="E18" s="111">
        <f t="shared" si="2"/>
        <v>0</v>
      </c>
      <c r="F18" s="111">
        <f t="shared" si="2"/>
        <v>0</v>
      </c>
      <c r="G18" s="111">
        <f t="shared" si="2"/>
        <v>252310909.74999997</v>
      </c>
      <c r="H18" s="111">
        <f t="shared" si="2"/>
        <v>118521269.83000001</v>
      </c>
      <c r="I18" s="111">
        <f t="shared" si="2"/>
        <v>370832179.57999998</v>
      </c>
      <c r="J18" s="115" t="s">
        <v>761</v>
      </c>
    </row>
    <row r="19" spans="1:11" x14ac:dyDescent="0.25">
      <c r="A19" s="108" t="s">
        <v>760</v>
      </c>
      <c r="B19" s="109"/>
      <c r="C19" s="109"/>
      <c r="D19" s="109"/>
      <c r="E19" s="109"/>
      <c r="F19" s="109"/>
      <c r="G19" s="109"/>
      <c r="H19" s="109"/>
      <c r="I19" s="109"/>
      <c r="J19" s="108"/>
    </row>
    <row r="20" spans="1:11" x14ac:dyDescent="0.25">
      <c r="A20" s="110" t="s">
        <v>759</v>
      </c>
      <c r="B20" s="111">
        <v>11759.73</v>
      </c>
      <c r="C20" s="111">
        <v>0</v>
      </c>
      <c r="D20" s="111">
        <v>0</v>
      </c>
      <c r="E20" s="111">
        <v>0</v>
      </c>
      <c r="F20" s="111">
        <v>0</v>
      </c>
      <c r="G20" s="111">
        <f>B20+E20</f>
        <v>11759.73</v>
      </c>
      <c r="H20" s="111">
        <f>C20+F20</f>
        <v>0</v>
      </c>
      <c r="I20" s="111">
        <f>SUM(G20:H20)</f>
        <v>11759.73</v>
      </c>
      <c r="J20" s="112" t="s">
        <v>758</v>
      </c>
    </row>
    <row r="21" spans="1:11" x14ac:dyDescent="0.25">
      <c r="A21" s="110" t="s">
        <v>757</v>
      </c>
      <c r="B21" s="111">
        <f t="shared" ref="B21:I21" si="3">SUM(B20)</f>
        <v>11759.73</v>
      </c>
      <c r="C21" s="111">
        <f t="shared" si="3"/>
        <v>0</v>
      </c>
      <c r="D21" s="111">
        <f t="shared" si="3"/>
        <v>0</v>
      </c>
      <c r="E21" s="111">
        <f t="shared" si="3"/>
        <v>0</v>
      </c>
      <c r="F21" s="111">
        <f t="shared" si="3"/>
        <v>0</v>
      </c>
      <c r="G21" s="111">
        <f t="shared" si="3"/>
        <v>11759.73</v>
      </c>
      <c r="H21" s="111">
        <f t="shared" si="3"/>
        <v>0</v>
      </c>
      <c r="I21" s="111">
        <f t="shared" si="3"/>
        <v>11759.73</v>
      </c>
      <c r="J21" s="115" t="s">
        <v>756</v>
      </c>
    </row>
    <row r="22" spans="1:11" x14ac:dyDescent="0.25">
      <c r="A22" s="108" t="s">
        <v>755</v>
      </c>
      <c r="B22" s="109"/>
      <c r="C22" s="109"/>
      <c r="D22" s="109"/>
      <c r="E22" s="109"/>
      <c r="F22" s="109"/>
      <c r="G22" s="109"/>
      <c r="H22" s="109"/>
      <c r="I22" s="109"/>
      <c r="J22" s="108"/>
    </row>
    <row r="23" spans="1:11" x14ac:dyDescent="0.25">
      <c r="A23" s="110" t="s">
        <v>754</v>
      </c>
      <c r="B23" s="111">
        <v>11186015.189999999</v>
      </c>
      <c r="C23" s="111">
        <v>0</v>
      </c>
      <c r="D23" s="111">
        <v>0</v>
      </c>
      <c r="E23" s="111">
        <v>0</v>
      </c>
      <c r="F23" s="111">
        <v>0</v>
      </c>
      <c r="G23" s="111">
        <f>B23+E23</f>
        <v>11186015.189999999</v>
      </c>
      <c r="H23" s="111">
        <f>C23+F23</f>
        <v>0</v>
      </c>
      <c r="I23" s="111">
        <f>SUM(G23:H23)</f>
        <v>11186015.189999999</v>
      </c>
      <c r="J23" s="112" t="s">
        <v>753</v>
      </c>
      <c r="K23" s="116"/>
    </row>
    <row r="24" spans="1:11" x14ac:dyDescent="0.25">
      <c r="A24" s="110" t="s">
        <v>752</v>
      </c>
      <c r="B24" s="113">
        <v>4050893.44</v>
      </c>
      <c r="C24" s="113">
        <v>0</v>
      </c>
      <c r="D24" s="113">
        <v>0</v>
      </c>
      <c r="E24" s="113">
        <v>0</v>
      </c>
      <c r="F24" s="113">
        <v>0</v>
      </c>
      <c r="G24" s="113">
        <f>B24+E24</f>
        <v>4050893.44</v>
      </c>
      <c r="H24" s="113">
        <f>C24+F24</f>
        <v>0</v>
      </c>
      <c r="I24" s="114">
        <f>SUM(G24:H24)</f>
        <v>4050893.44</v>
      </c>
      <c r="J24" s="112" t="s">
        <v>751</v>
      </c>
    </row>
    <row r="25" spans="1:11" x14ac:dyDescent="0.25">
      <c r="A25" s="110" t="s">
        <v>750</v>
      </c>
      <c r="B25" s="111">
        <f t="shared" ref="B25:I25" si="4">SUM(B23:B24)</f>
        <v>15236908.629999999</v>
      </c>
      <c r="C25" s="111">
        <f t="shared" si="4"/>
        <v>0</v>
      </c>
      <c r="D25" s="111">
        <f t="shared" si="4"/>
        <v>0</v>
      </c>
      <c r="E25" s="111">
        <f t="shared" si="4"/>
        <v>0</v>
      </c>
      <c r="F25" s="111">
        <f t="shared" si="4"/>
        <v>0</v>
      </c>
      <c r="G25" s="111">
        <f t="shared" si="4"/>
        <v>15236908.629999999</v>
      </c>
      <c r="H25" s="111">
        <f t="shared" si="4"/>
        <v>0</v>
      </c>
      <c r="I25" s="111">
        <f t="shared" si="4"/>
        <v>15236908.629999999</v>
      </c>
      <c r="J25" s="115" t="s">
        <v>749</v>
      </c>
    </row>
    <row r="26" spans="1:11" x14ac:dyDescent="0.25">
      <c r="A26" s="108" t="s">
        <v>748</v>
      </c>
      <c r="B26" s="109"/>
      <c r="C26" s="109"/>
      <c r="D26" s="109"/>
      <c r="E26" s="109"/>
      <c r="F26" s="109"/>
      <c r="G26" s="109"/>
      <c r="H26" s="109"/>
      <c r="I26" s="109"/>
      <c r="J26" s="108"/>
    </row>
    <row r="27" spans="1:11" x14ac:dyDescent="0.25">
      <c r="A27" s="110" t="s">
        <v>747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f t="shared" ref="G27:G39" si="5">B27+E27</f>
        <v>0</v>
      </c>
      <c r="H27" s="111">
        <f t="shared" ref="H27:H39" si="6">C27+F27</f>
        <v>0</v>
      </c>
      <c r="I27" s="111">
        <f t="shared" ref="I27:I39" si="7">SUM(G27:H27)</f>
        <v>0</v>
      </c>
      <c r="J27" s="112" t="s">
        <v>746</v>
      </c>
    </row>
    <row r="28" spans="1:11" x14ac:dyDescent="0.25">
      <c r="A28" s="110" t="s">
        <v>745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f t="shared" si="5"/>
        <v>0</v>
      </c>
      <c r="H28" s="111">
        <f t="shared" si="6"/>
        <v>0</v>
      </c>
      <c r="I28" s="111">
        <f t="shared" si="7"/>
        <v>0</v>
      </c>
      <c r="J28" s="112" t="s">
        <v>744</v>
      </c>
    </row>
    <row r="29" spans="1:11" ht="14.1" customHeight="1" x14ac:dyDescent="0.25">
      <c r="A29" s="110" t="s">
        <v>743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f t="shared" si="5"/>
        <v>0</v>
      </c>
      <c r="H29" s="111">
        <f t="shared" si="6"/>
        <v>0</v>
      </c>
      <c r="I29" s="111">
        <f t="shared" si="7"/>
        <v>0</v>
      </c>
      <c r="J29" s="112" t="s">
        <v>742</v>
      </c>
    </row>
    <row r="30" spans="1:11" x14ac:dyDescent="0.25">
      <c r="A30" s="110" t="s">
        <v>741</v>
      </c>
      <c r="B30" s="111">
        <v>1610864.74</v>
      </c>
      <c r="C30" s="111">
        <v>0</v>
      </c>
      <c r="D30" s="111">
        <v>0</v>
      </c>
      <c r="E30" s="111">
        <v>0</v>
      </c>
      <c r="F30" s="111">
        <v>0</v>
      </c>
      <c r="G30" s="111">
        <f t="shared" si="5"/>
        <v>1610864.74</v>
      </c>
      <c r="H30" s="111">
        <f t="shared" si="6"/>
        <v>0</v>
      </c>
      <c r="I30" s="111">
        <f t="shared" si="7"/>
        <v>1610864.74</v>
      </c>
      <c r="J30" s="112" t="s">
        <v>740</v>
      </c>
    </row>
    <row r="31" spans="1:11" x14ac:dyDescent="0.25">
      <c r="A31" s="110" t="s">
        <v>739</v>
      </c>
      <c r="B31" s="111">
        <v>1380038.38</v>
      </c>
      <c r="C31" s="111">
        <v>0</v>
      </c>
      <c r="D31" s="111">
        <v>0</v>
      </c>
      <c r="E31" s="111">
        <v>0</v>
      </c>
      <c r="F31" s="111">
        <v>0</v>
      </c>
      <c r="G31" s="111">
        <f t="shared" si="5"/>
        <v>1380038.38</v>
      </c>
      <c r="H31" s="111">
        <f t="shared" si="6"/>
        <v>0</v>
      </c>
      <c r="I31" s="111">
        <f t="shared" si="7"/>
        <v>1380038.38</v>
      </c>
      <c r="J31" s="112" t="s">
        <v>738</v>
      </c>
    </row>
    <row r="32" spans="1:11" x14ac:dyDescent="0.25">
      <c r="A32" s="110" t="s">
        <v>737</v>
      </c>
      <c r="B32" s="111">
        <v>6791806.6699999999</v>
      </c>
      <c r="C32" s="111">
        <v>0</v>
      </c>
      <c r="D32" s="111">
        <v>0</v>
      </c>
      <c r="E32" s="111">
        <v>0</v>
      </c>
      <c r="F32" s="111">
        <v>0</v>
      </c>
      <c r="G32" s="111">
        <f t="shared" si="5"/>
        <v>6791806.6699999999</v>
      </c>
      <c r="H32" s="111">
        <f t="shared" si="6"/>
        <v>0</v>
      </c>
      <c r="I32" s="111">
        <f t="shared" si="7"/>
        <v>6791806.6699999999</v>
      </c>
      <c r="J32" s="112" t="s">
        <v>736</v>
      </c>
    </row>
    <row r="33" spans="1:11" x14ac:dyDescent="0.25">
      <c r="A33" s="110" t="s">
        <v>735</v>
      </c>
      <c r="B33" s="111">
        <v>1360509.66</v>
      </c>
      <c r="C33" s="111">
        <v>0</v>
      </c>
      <c r="D33" s="111">
        <v>0</v>
      </c>
      <c r="E33" s="111">
        <v>0</v>
      </c>
      <c r="F33" s="111">
        <v>0</v>
      </c>
      <c r="G33" s="111">
        <f t="shared" si="5"/>
        <v>1360509.66</v>
      </c>
      <c r="H33" s="111">
        <f t="shared" si="6"/>
        <v>0</v>
      </c>
      <c r="I33" s="111">
        <f t="shared" si="7"/>
        <v>1360509.66</v>
      </c>
      <c r="J33" s="112" t="s">
        <v>734</v>
      </c>
    </row>
    <row r="34" spans="1:11" x14ac:dyDescent="0.25">
      <c r="A34" s="110" t="s">
        <v>733</v>
      </c>
      <c r="B34" s="111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f t="shared" si="5"/>
        <v>0</v>
      </c>
      <c r="H34" s="111">
        <f t="shared" si="6"/>
        <v>0</v>
      </c>
      <c r="I34" s="111">
        <f t="shared" si="7"/>
        <v>0</v>
      </c>
      <c r="J34" s="112" t="s">
        <v>732</v>
      </c>
    </row>
    <row r="35" spans="1:11" x14ac:dyDescent="0.25">
      <c r="A35" s="110" t="s">
        <v>731</v>
      </c>
      <c r="B35" s="111">
        <v>0</v>
      </c>
      <c r="C35" s="111">
        <v>296782.49</v>
      </c>
      <c r="D35" s="111">
        <v>0</v>
      </c>
      <c r="E35" s="111">
        <v>0</v>
      </c>
      <c r="F35" s="111">
        <v>0</v>
      </c>
      <c r="G35" s="111">
        <f t="shared" si="5"/>
        <v>0</v>
      </c>
      <c r="H35" s="111">
        <f t="shared" si="6"/>
        <v>296782.49</v>
      </c>
      <c r="I35" s="111">
        <f t="shared" si="7"/>
        <v>296782.49</v>
      </c>
      <c r="J35" s="112" t="s">
        <v>730</v>
      </c>
    </row>
    <row r="36" spans="1:11" x14ac:dyDescent="0.25">
      <c r="A36" s="110" t="s">
        <v>729</v>
      </c>
      <c r="B36" s="111">
        <v>0</v>
      </c>
      <c r="C36" s="111">
        <v>264692.03999999998</v>
      </c>
      <c r="D36" s="111">
        <v>0</v>
      </c>
      <c r="E36" s="111">
        <v>0</v>
      </c>
      <c r="F36" s="111">
        <v>0</v>
      </c>
      <c r="G36" s="111">
        <f t="shared" si="5"/>
        <v>0</v>
      </c>
      <c r="H36" s="111">
        <f t="shared" si="6"/>
        <v>264692.03999999998</v>
      </c>
      <c r="I36" s="111">
        <f t="shared" si="7"/>
        <v>264692.03999999998</v>
      </c>
      <c r="J36" s="112" t="s">
        <v>728</v>
      </c>
    </row>
    <row r="37" spans="1:11" x14ac:dyDescent="0.25">
      <c r="A37" s="110" t="s">
        <v>727</v>
      </c>
      <c r="B37" s="111">
        <v>0</v>
      </c>
      <c r="C37" s="111">
        <v>673.78</v>
      </c>
      <c r="D37" s="111">
        <v>0</v>
      </c>
      <c r="E37" s="111">
        <v>0</v>
      </c>
      <c r="F37" s="111">
        <v>0</v>
      </c>
      <c r="G37" s="111">
        <f t="shared" si="5"/>
        <v>0</v>
      </c>
      <c r="H37" s="111">
        <f t="shared" si="6"/>
        <v>673.78</v>
      </c>
      <c r="I37" s="111">
        <f t="shared" si="7"/>
        <v>673.78</v>
      </c>
      <c r="J37" s="112" t="s">
        <v>726</v>
      </c>
    </row>
    <row r="38" spans="1:11" x14ac:dyDescent="0.25">
      <c r="A38" s="110" t="s">
        <v>725</v>
      </c>
      <c r="B38" s="111">
        <v>0</v>
      </c>
      <c r="C38" s="111">
        <v>-439227.49</v>
      </c>
      <c r="D38" s="111">
        <v>0</v>
      </c>
      <c r="E38" s="111">
        <v>0</v>
      </c>
      <c r="F38" s="111">
        <v>0</v>
      </c>
      <c r="G38" s="111">
        <f t="shared" si="5"/>
        <v>0</v>
      </c>
      <c r="H38" s="111">
        <f t="shared" si="6"/>
        <v>-439227.49</v>
      </c>
      <c r="I38" s="111">
        <f t="shared" si="7"/>
        <v>-439227.49</v>
      </c>
      <c r="J38" s="112" t="s">
        <v>724</v>
      </c>
    </row>
    <row r="39" spans="1:11" x14ac:dyDescent="0.25">
      <c r="A39" s="110" t="s">
        <v>723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f t="shared" si="5"/>
        <v>0</v>
      </c>
      <c r="H39" s="113">
        <f t="shared" si="6"/>
        <v>0</v>
      </c>
      <c r="I39" s="114">
        <f t="shared" si="7"/>
        <v>0</v>
      </c>
      <c r="J39" s="112" t="s">
        <v>722</v>
      </c>
    </row>
    <row r="40" spans="1:11" x14ac:dyDescent="0.25">
      <c r="A40" s="110" t="s">
        <v>721</v>
      </c>
      <c r="B40" s="111">
        <f t="shared" ref="B40:I40" si="8">SUM(B27:B39)</f>
        <v>11143219.449999999</v>
      </c>
      <c r="C40" s="111">
        <f t="shared" si="8"/>
        <v>122920.82000000007</v>
      </c>
      <c r="D40" s="111">
        <f t="shared" si="8"/>
        <v>0</v>
      </c>
      <c r="E40" s="111">
        <f t="shared" si="8"/>
        <v>0</v>
      </c>
      <c r="F40" s="111">
        <f t="shared" si="8"/>
        <v>0</v>
      </c>
      <c r="G40" s="111">
        <f t="shared" si="8"/>
        <v>11143219.449999999</v>
      </c>
      <c r="H40" s="111">
        <f t="shared" si="8"/>
        <v>122920.82000000007</v>
      </c>
      <c r="I40" s="111">
        <f t="shared" si="8"/>
        <v>11266140.269999998</v>
      </c>
      <c r="J40" s="115" t="s">
        <v>720</v>
      </c>
    </row>
    <row r="41" spans="1:11" x14ac:dyDescent="0.25">
      <c r="A41" s="106" t="s">
        <v>719</v>
      </c>
      <c r="B41" s="117">
        <f t="shared" ref="B41:I41" si="9">B18+B21+B25+B40</f>
        <v>278702797.55999994</v>
      </c>
      <c r="C41" s="117">
        <f t="shared" si="9"/>
        <v>118644190.65000001</v>
      </c>
      <c r="D41" s="117">
        <f t="shared" si="9"/>
        <v>0</v>
      </c>
      <c r="E41" s="117">
        <f t="shared" si="9"/>
        <v>0</v>
      </c>
      <c r="F41" s="117">
        <f t="shared" si="9"/>
        <v>0</v>
      </c>
      <c r="G41" s="117">
        <f t="shared" si="9"/>
        <v>278702797.55999994</v>
      </c>
      <c r="H41" s="117">
        <f t="shared" si="9"/>
        <v>118644190.65000001</v>
      </c>
      <c r="I41" s="117">
        <f t="shared" si="9"/>
        <v>397346988.20999998</v>
      </c>
      <c r="J41" s="115" t="s">
        <v>718</v>
      </c>
    </row>
    <row r="42" spans="1:11" x14ac:dyDescent="0.25">
      <c r="A42" s="105"/>
      <c r="B42" s="109"/>
      <c r="C42" s="109"/>
      <c r="D42" s="109"/>
      <c r="E42" s="109"/>
      <c r="F42" s="109"/>
      <c r="G42" s="109"/>
      <c r="H42" s="109"/>
      <c r="I42" s="109"/>
    </row>
    <row r="43" spans="1:11" x14ac:dyDescent="0.25">
      <c r="A43" s="106" t="s">
        <v>717</v>
      </c>
      <c r="B43" s="109"/>
      <c r="C43" s="109"/>
      <c r="D43" s="109"/>
      <c r="E43" s="109"/>
      <c r="F43" s="109"/>
      <c r="G43" s="109"/>
      <c r="H43" s="109"/>
      <c r="I43" s="109"/>
      <c r="J43" s="106"/>
    </row>
    <row r="44" spans="1:11" x14ac:dyDescent="0.25">
      <c r="A44" s="108" t="s">
        <v>716</v>
      </c>
      <c r="B44" s="109"/>
      <c r="C44" s="109"/>
      <c r="D44" s="109"/>
      <c r="E44" s="109"/>
      <c r="F44" s="109"/>
      <c r="G44" s="109"/>
      <c r="H44" s="109"/>
      <c r="I44" s="109"/>
    </row>
    <row r="45" spans="1:11" x14ac:dyDescent="0.25">
      <c r="A45" s="110" t="s">
        <v>715</v>
      </c>
      <c r="B45" s="111">
        <v>4486439.5</v>
      </c>
      <c r="C45" s="111">
        <v>0</v>
      </c>
      <c r="D45" s="111">
        <v>0</v>
      </c>
      <c r="E45" s="111">
        <v>0</v>
      </c>
      <c r="F45" s="111">
        <v>0</v>
      </c>
      <c r="G45" s="111">
        <f>B45+E45</f>
        <v>4486439.5</v>
      </c>
      <c r="H45" s="111">
        <f>C45+F45</f>
        <v>0</v>
      </c>
      <c r="I45" s="111">
        <f>SUM(G45:H45)</f>
        <v>4486439.5</v>
      </c>
      <c r="J45" s="118" t="s">
        <v>714</v>
      </c>
    </row>
    <row r="46" spans="1:11" x14ac:dyDescent="0.25">
      <c r="A46" s="110" t="s">
        <v>713</v>
      </c>
      <c r="B46" s="113">
        <v>38185293.899999999</v>
      </c>
      <c r="C46" s="113">
        <v>0</v>
      </c>
      <c r="D46" s="113">
        <v>0</v>
      </c>
      <c r="E46" s="113">
        <v>0</v>
      </c>
      <c r="F46" s="113">
        <v>0</v>
      </c>
      <c r="G46" s="113">
        <f>B46+E46</f>
        <v>38185293.899999999</v>
      </c>
      <c r="H46" s="113">
        <f>C46+F46</f>
        <v>0</v>
      </c>
      <c r="I46" s="114">
        <f>SUM(G46:H46)</f>
        <v>38185293.899999999</v>
      </c>
      <c r="J46" s="118" t="s">
        <v>712</v>
      </c>
      <c r="K46" s="119"/>
    </row>
    <row r="47" spans="1:11" x14ac:dyDescent="0.25">
      <c r="A47" s="110" t="s">
        <v>711</v>
      </c>
      <c r="B47" s="111">
        <f t="shared" ref="B47:I47" si="10">SUM(B45:B46)</f>
        <v>42671733.399999999</v>
      </c>
      <c r="C47" s="111">
        <f t="shared" si="10"/>
        <v>0</v>
      </c>
      <c r="D47" s="111">
        <f t="shared" si="10"/>
        <v>0</v>
      </c>
      <c r="E47" s="111">
        <f t="shared" si="10"/>
        <v>0</v>
      </c>
      <c r="F47" s="111">
        <f t="shared" si="10"/>
        <v>0</v>
      </c>
      <c r="G47" s="111">
        <f t="shared" si="10"/>
        <v>42671733.399999999</v>
      </c>
      <c r="H47" s="111">
        <f t="shared" si="10"/>
        <v>0</v>
      </c>
      <c r="I47" s="111">
        <f t="shared" si="10"/>
        <v>42671733.399999999</v>
      </c>
      <c r="J47" s="115" t="s">
        <v>710</v>
      </c>
    </row>
    <row r="48" spans="1:11" x14ac:dyDescent="0.25">
      <c r="A48" s="108" t="s">
        <v>709</v>
      </c>
      <c r="B48" s="109"/>
      <c r="C48" s="109"/>
      <c r="D48" s="109"/>
      <c r="E48" s="109"/>
      <c r="F48" s="109"/>
      <c r="G48" s="109"/>
      <c r="H48" s="109"/>
      <c r="I48" s="109"/>
    </row>
    <row r="49" spans="1:11" x14ac:dyDescent="0.25">
      <c r="A49" s="110" t="s">
        <v>708</v>
      </c>
      <c r="B49" s="111">
        <v>70662750.700000003</v>
      </c>
      <c r="C49" s="111">
        <v>0</v>
      </c>
      <c r="D49" s="111">
        <v>0</v>
      </c>
      <c r="E49" s="111">
        <v>0</v>
      </c>
      <c r="F49" s="111">
        <v>0</v>
      </c>
      <c r="G49" s="111">
        <f t="shared" ref="G49:G58" si="11">B49+E49</f>
        <v>70662750.700000003</v>
      </c>
      <c r="H49" s="111">
        <f t="shared" ref="H49:H58" si="12">C49+F49</f>
        <v>0</v>
      </c>
      <c r="I49" s="111">
        <f t="shared" ref="I49:I58" si="13">SUM(G49:H49)</f>
        <v>70662750.700000003</v>
      </c>
      <c r="J49" s="118" t="s">
        <v>707</v>
      </c>
    </row>
    <row r="50" spans="1:11" x14ac:dyDescent="0.25">
      <c r="A50" s="110" t="s">
        <v>706</v>
      </c>
      <c r="B50" s="111">
        <v>0</v>
      </c>
      <c r="C50" s="111">
        <v>0</v>
      </c>
      <c r="D50" s="111">
        <v>0</v>
      </c>
      <c r="E50" s="111">
        <v>0</v>
      </c>
      <c r="F50" s="111">
        <v>0</v>
      </c>
      <c r="G50" s="111">
        <f t="shared" si="11"/>
        <v>0</v>
      </c>
      <c r="H50" s="111">
        <f t="shared" si="12"/>
        <v>0</v>
      </c>
      <c r="I50" s="111">
        <f t="shared" si="13"/>
        <v>0</v>
      </c>
      <c r="J50" s="118" t="s">
        <v>705</v>
      </c>
    </row>
    <row r="51" spans="1:11" x14ac:dyDescent="0.25">
      <c r="A51" s="110" t="s">
        <v>704</v>
      </c>
      <c r="B51" s="111">
        <v>14047899.68</v>
      </c>
      <c r="C51" s="111">
        <v>0</v>
      </c>
      <c r="D51" s="111">
        <v>0</v>
      </c>
      <c r="E51" s="111">
        <v>0</v>
      </c>
      <c r="F51" s="111">
        <v>0</v>
      </c>
      <c r="G51" s="111">
        <f t="shared" si="11"/>
        <v>14047899.68</v>
      </c>
      <c r="H51" s="111">
        <f t="shared" si="12"/>
        <v>0</v>
      </c>
      <c r="I51" s="111">
        <f t="shared" si="13"/>
        <v>14047899.68</v>
      </c>
      <c r="J51" s="118" t="s">
        <v>703</v>
      </c>
    </row>
    <row r="52" spans="1:11" x14ac:dyDescent="0.25">
      <c r="A52" s="110" t="s">
        <v>702</v>
      </c>
      <c r="B52" s="111">
        <v>0</v>
      </c>
      <c r="C52" s="111">
        <v>0</v>
      </c>
      <c r="D52" s="111">
        <v>0</v>
      </c>
      <c r="E52" s="111">
        <v>0</v>
      </c>
      <c r="F52" s="111">
        <v>0</v>
      </c>
      <c r="G52" s="111">
        <f t="shared" si="11"/>
        <v>0</v>
      </c>
      <c r="H52" s="111">
        <f t="shared" si="12"/>
        <v>0</v>
      </c>
      <c r="I52" s="111">
        <f t="shared" si="13"/>
        <v>0</v>
      </c>
      <c r="J52" s="118" t="s">
        <v>701</v>
      </c>
    </row>
    <row r="53" spans="1:11" x14ac:dyDescent="0.25">
      <c r="A53" s="110" t="s">
        <v>700</v>
      </c>
      <c r="B53" s="111">
        <v>-601564.89</v>
      </c>
      <c r="C53" s="111">
        <v>0</v>
      </c>
      <c r="D53" s="111">
        <v>0</v>
      </c>
      <c r="E53" s="111">
        <v>0</v>
      </c>
      <c r="F53" s="111">
        <v>0</v>
      </c>
      <c r="G53" s="111">
        <f t="shared" si="11"/>
        <v>-601564.89</v>
      </c>
      <c r="H53" s="111">
        <f t="shared" si="12"/>
        <v>0</v>
      </c>
      <c r="I53" s="111">
        <f t="shared" si="13"/>
        <v>-601564.89</v>
      </c>
      <c r="J53" s="118" t="s">
        <v>699</v>
      </c>
    </row>
    <row r="54" spans="1:11" x14ac:dyDescent="0.25">
      <c r="A54" s="110" t="s">
        <v>698</v>
      </c>
      <c r="B54" s="111">
        <v>0</v>
      </c>
      <c r="C54" s="111">
        <v>28519040.66</v>
      </c>
      <c r="D54" s="111">
        <v>0</v>
      </c>
      <c r="E54" s="111">
        <v>0</v>
      </c>
      <c r="F54" s="111">
        <v>0</v>
      </c>
      <c r="G54" s="111">
        <f t="shared" si="11"/>
        <v>0</v>
      </c>
      <c r="H54" s="111">
        <f t="shared" si="12"/>
        <v>28519040.66</v>
      </c>
      <c r="I54" s="111">
        <f t="shared" si="13"/>
        <v>28519040.66</v>
      </c>
      <c r="J54" s="118" t="s">
        <v>697</v>
      </c>
    </row>
    <row r="55" spans="1:11" x14ac:dyDescent="0.25">
      <c r="A55" s="110" t="s">
        <v>696</v>
      </c>
      <c r="B55" s="111">
        <v>0</v>
      </c>
      <c r="C55" s="111">
        <v>5129785</v>
      </c>
      <c r="D55" s="111">
        <v>0</v>
      </c>
      <c r="E55" s="111">
        <v>0</v>
      </c>
      <c r="F55" s="111">
        <v>0</v>
      </c>
      <c r="G55" s="111">
        <f t="shared" si="11"/>
        <v>0</v>
      </c>
      <c r="H55" s="111">
        <f t="shared" si="12"/>
        <v>5129785</v>
      </c>
      <c r="I55" s="111">
        <f t="shared" si="13"/>
        <v>5129785</v>
      </c>
      <c r="J55" s="118" t="s">
        <v>695</v>
      </c>
    </row>
    <row r="56" spans="1:11" x14ac:dyDescent="0.25">
      <c r="A56" s="110" t="s">
        <v>694</v>
      </c>
      <c r="B56" s="111">
        <v>0</v>
      </c>
      <c r="C56" s="111">
        <v>11001928.33</v>
      </c>
      <c r="D56" s="111">
        <v>0</v>
      </c>
      <c r="E56" s="111">
        <v>0</v>
      </c>
      <c r="F56" s="111">
        <v>0</v>
      </c>
      <c r="G56" s="111">
        <f t="shared" si="11"/>
        <v>0</v>
      </c>
      <c r="H56" s="111">
        <f t="shared" si="12"/>
        <v>11001928.33</v>
      </c>
      <c r="I56" s="111">
        <f t="shared" si="13"/>
        <v>11001928.33</v>
      </c>
      <c r="J56" s="118" t="s">
        <v>693</v>
      </c>
    </row>
    <row r="57" spans="1:11" x14ac:dyDescent="0.25">
      <c r="A57" s="110" t="s">
        <v>692</v>
      </c>
      <c r="B57" s="111">
        <v>0</v>
      </c>
      <c r="C57" s="111">
        <v>511146.97</v>
      </c>
      <c r="D57" s="111">
        <v>0</v>
      </c>
      <c r="E57" s="111">
        <v>0</v>
      </c>
      <c r="F57" s="111">
        <v>0</v>
      </c>
      <c r="G57" s="111">
        <f t="shared" si="11"/>
        <v>0</v>
      </c>
      <c r="H57" s="111">
        <f t="shared" si="12"/>
        <v>511146.97</v>
      </c>
      <c r="I57" s="111">
        <f t="shared" si="13"/>
        <v>511146.97</v>
      </c>
      <c r="J57" s="118" t="s">
        <v>691</v>
      </c>
    </row>
    <row r="58" spans="1:11" x14ac:dyDescent="0.25">
      <c r="A58" s="110" t="s">
        <v>690</v>
      </c>
      <c r="B58" s="113">
        <v>0</v>
      </c>
      <c r="C58" s="113">
        <v>-5073172.5</v>
      </c>
      <c r="D58" s="113">
        <v>0</v>
      </c>
      <c r="E58" s="113">
        <v>0</v>
      </c>
      <c r="F58" s="113">
        <v>0</v>
      </c>
      <c r="G58" s="113">
        <f t="shared" si="11"/>
        <v>0</v>
      </c>
      <c r="H58" s="113">
        <f t="shared" si="12"/>
        <v>-5073172.5</v>
      </c>
      <c r="I58" s="114">
        <f t="shared" si="13"/>
        <v>-5073172.5</v>
      </c>
      <c r="J58" s="118" t="s">
        <v>689</v>
      </c>
      <c r="K58" s="120"/>
    </row>
    <row r="59" spans="1:11" x14ac:dyDescent="0.25">
      <c r="A59" s="110" t="s">
        <v>688</v>
      </c>
      <c r="B59" s="111">
        <f t="shared" ref="B59:I59" si="14">SUM(B49:B58)</f>
        <v>84109085.489999995</v>
      </c>
      <c r="C59" s="111">
        <f t="shared" si="14"/>
        <v>40088728.459999993</v>
      </c>
      <c r="D59" s="111">
        <f t="shared" si="14"/>
        <v>0</v>
      </c>
      <c r="E59" s="111">
        <f t="shared" si="14"/>
        <v>0</v>
      </c>
      <c r="F59" s="111">
        <f t="shared" si="14"/>
        <v>0</v>
      </c>
      <c r="G59" s="111">
        <f t="shared" si="14"/>
        <v>84109085.489999995</v>
      </c>
      <c r="H59" s="111">
        <f t="shared" si="14"/>
        <v>40088728.459999993</v>
      </c>
      <c r="I59" s="111">
        <f t="shared" si="14"/>
        <v>124197813.94999999</v>
      </c>
      <c r="J59" s="115" t="s">
        <v>687</v>
      </c>
      <c r="K59" s="120"/>
    </row>
    <row r="60" spans="1:11" x14ac:dyDescent="0.25">
      <c r="A60" s="108" t="s">
        <v>686</v>
      </c>
      <c r="B60" s="109"/>
      <c r="C60" s="109"/>
      <c r="D60" s="109"/>
      <c r="E60" s="109"/>
      <c r="F60" s="109"/>
      <c r="G60" s="109"/>
      <c r="H60" s="109"/>
      <c r="I60" s="109"/>
      <c r="J60" s="108"/>
    </row>
    <row r="61" spans="1:11" x14ac:dyDescent="0.25">
      <c r="A61" s="110" t="s">
        <v>685</v>
      </c>
      <c r="B61" s="113">
        <v>13250420.92</v>
      </c>
      <c r="C61" s="113">
        <v>0</v>
      </c>
      <c r="D61" s="113">
        <v>0</v>
      </c>
      <c r="E61" s="113">
        <v>0</v>
      </c>
      <c r="F61" s="113">
        <v>0</v>
      </c>
      <c r="G61" s="113">
        <f>B61+E61</f>
        <v>13250420.92</v>
      </c>
      <c r="H61" s="113">
        <f>C61+F61</f>
        <v>0</v>
      </c>
      <c r="I61" s="114">
        <f>SUM(G61:H61)</f>
        <v>13250420.92</v>
      </c>
      <c r="J61" s="118" t="s">
        <v>684</v>
      </c>
    </row>
    <row r="62" spans="1:11" x14ac:dyDescent="0.25">
      <c r="A62" s="110" t="s">
        <v>683</v>
      </c>
      <c r="B62" s="111">
        <f t="shared" ref="B62:I62" si="15">SUM(B61)</f>
        <v>13250420.92</v>
      </c>
      <c r="C62" s="111">
        <f t="shared" si="15"/>
        <v>0</v>
      </c>
      <c r="D62" s="111">
        <f t="shared" si="15"/>
        <v>0</v>
      </c>
      <c r="E62" s="111">
        <f t="shared" si="15"/>
        <v>0</v>
      </c>
      <c r="F62" s="111">
        <f t="shared" si="15"/>
        <v>0</v>
      </c>
      <c r="G62" s="111">
        <f t="shared" si="15"/>
        <v>13250420.92</v>
      </c>
      <c r="H62" s="111">
        <f t="shared" si="15"/>
        <v>0</v>
      </c>
      <c r="I62" s="111">
        <f t="shared" si="15"/>
        <v>13250420.92</v>
      </c>
      <c r="J62" s="115" t="s">
        <v>682</v>
      </c>
    </row>
    <row r="63" spans="1:11" x14ac:dyDescent="0.25">
      <c r="A63" s="108" t="s">
        <v>681</v>
      </c>
      <c r="B63" s="109"/>
      <c r="C63" s="109"/>
      <c r="D63" s="109"/>
      <c r="E63" s="109"/>
      <c r="F63" s="109"/>
      <c r="G63" s="109"/>
      <c r="H63" s="109"/>
      <c r="I63" s="109"/>
      <c r="J63" s="108"/>
    </row>
    <row r="64" spans="1:11" x14ac:dyDescent="0.25">
      <c r="A64" s="110" t="s">
        <v>680</v>
      </c>
      <c r="B64" s="113">
        <v>-6313468.6600000001</v>
      </c>
      <c r="C64" s="113">
        <v>0</v>
      </c>
      <c r="D64" s="113">
        <v>0</v>
      </c>
      <c r="E64" s="113">
        <v>0</v>
      </c>
      <c r="F64" s="113">
        <v>0</v>
      </c>
      <c r="G64" s="113">
        <f>B64+E64</f>
        <v>-6313468.6600000001</v>
      </c>
      <c r="H64" s="113">
        <f>C64+F64</f>
        <v>0</v>
      </c>
      <c r="I64" s="114">
        <f>SUM(G64:H64)</f>
        <v>-6313468.6600000001</v>
      </c>
      <c r="J64" s="118" t="s">
        <v>679</v>
      </c>
    </row>
    <row r="65" spans="1:12" x14ac:dyDescent="0.25">
      <c r="A65" s="110" t="s">
        <v>678</v>
      </c>
      <c r="B65" s="111">
        <f t="shared" ref="B65:I65" si="16">SUM(B64)</f>
        <v>-6313468.6600000001</v>
      </c>
      <c r="C65" s="111">
        <f t="shared" si="16"/>
        <v>0</v>
      </c>
      <c r="D65" s="111">
        <f t="shared" si="16"/>
        <v>0</v>
      </c>
      <c r="E65" s="111">
        <f t="shared" si="16"/>
        <v>0</v>
      </c>
      <c r="F65" s="111">
        <f t="shared" si="16"/>
        <v>0</v>
      </c>
      <c r="G65" s="111">
        <f t="shared" si="16"/>
        <v>-6313468.6600000001</v>
      </c>
      <c r="H65" s="111">
        <f t="shared" si="16"/>
        <v>0</v>
      </c>
      <c r="I65" s="111">
        <f t="shared" si="16"/>
        <v>-6313468.6600000001</v>
      </c>
      <c r="J65" s="115" t="s">
        <v>677</v>
      </c>
    </row>
    <row r="66" spans="1:12" x14ac:dyDescent="0.25">
      <c r="A66" s="106" t="s">
        <v>676</v>
      </c>
      <c r="B66" s="121">
        <f t="shared" ref="B66:I66" si="17">B47+B59+B62+B65</f>
        <v>133717771.14999998</v>
      </c>
      <c r="C66" s="121">
        <f t="shared" si="17"/>
        <v>40088728.459999993</v>
      </c>
      <c r="D66" s="121">
        <f t="shared" si="17"/>
        <v>0</v>
      </c>
      <c r="E66" s="122">
        <f t="shared" si="17"/>
        <v>0</v>
      </c>
      <c r="F66" s="122">
        <f t="shared" si="17"/>
        <v>0</v>
      </c>
      <c r="G66" s="121">
        <f t="shared" si="17"/>
        <v>133717771.14999998</v>
      </c>
      <c r="H66" s="121">
        <f t="shared" si="17"/>
        <v>40088728.459999993</v>
      </c>
      <c r="I66" s="121">
        <f t="shared" si="17"/>
        <v>173806499.60999998</v>
      </c>
      <c r="J66" s="115" t="s">
        <v>675</v>
      </c>
      <c r="L66" s="120"/>
    </row>
    <row r="67" spans="1:12" x14ac:dyDescent="0.25">
      <c r="A67" s="105"/>
      <c r="B67" s="113"/>
      <c r="C67" s="113"/>
      <c r="D67" s="113"/>
      <c r="E67" s="113"/>
      <c r="F67" s="113"/>
      <c r="G67" s="113"/>
      <c r="H67" s="113"/>
      <c r="I67" s="113"/>
      <c r="J67" s="106"/>
    </row>
    <row r="68" spans="1:12" ht="15.75" thickBot="1" x14ac:dyDescent="0.3">
      <c r="A68" s="106" t="s">
        <v>674</v>
      </c>
      <c r="B68" s="123">
        <f t="shared" ref="B68:I68" si="18">B41-B66</f>
        <v>144985026.40999997</v>
      </c>
      <c r="C68" s="123">
        <f t="shared" si="18"/>
        <v>78555462.190000013</v>
      </c>
      <c r="D68" s="123">
        <f t="shared" si="18"/>
        <v>0</v>
      </c>
      <c r="E68" s="123">
        <f t="shared" si="18"/>
        <v>0</v>
      </c>
      <c r="F68" s="123">
        <f t="shared" si="18"/>
        <v>0</v>
      </c>
      <c r="G68" s="123">
        <f t="shared" si="18"/>
        <v>144985026.40999997</v>
      </c>
      <c r="H68" s="123">
        <f t="shared" si="18"/>
        <v>78555462.190000013</v>
      </c>
      <c r="I68" s="123">
        <f t="shared" si="18"/>
        <v>223540488.59999999</v>
      </c>
      <c r="J68" s="110"/>
    </row>
    <row r="69" spans="1:12" ht="15.75" thickTop="1" x14ac:dyDescent="0.25">
      <c r="A69" s="105"/>
      <c r="B69" s="109"/>
      <c r="C69" s="109"/>
      <c r="D69" s="109"/>
      <c r="E69" s="109"/>
      <c r="F69" s="109"/>
      <c r="G69" s="109"/>
      <c r="H69" s="109"/>
      <c r="I69" s="109"/>
      <c r="J69" s="106"/>
    </row>
    <row r="70" spans="1:12" x14ac:dyDescent="0.25">
      <c r="A70" s="106" t="s">
        <v>673</v>
      </c>
      <c r="B70" s="109"/>
      <c r="C70" s="109"/>
      <c r="D70" s="109"/>
      <c r="E70" s="109"/>
      <c r="F70" s="109"/>
      <c r="G70" s="109"/>
      <c r="H70" s="109"/>
      <c r="I70" s="109"/>
      <c r="J70" s="110"/>
    </row>
    <row r="71" spans="1:12" x14ac:dyDescent="0.25">
      <c r="A71" s="110" t="s">
        <v>672</v>
      </c>
      <c r="B71" s="109"/>
      <c r="C71" s="109"/>
      <c r="D71" s="109"/>
      <c r="E71" s="109"/>
      <c r="F71" s="109"/>
      <c r="G71" s="109"/>
      <c r="H71" s="109"/>
      <c r="I71" s="109"/>
      <c r="J71" s="108"/>
    </row>
    <row r="72" spans="1:12" x14ac:dyDescent="0.25">
      <c r="A72" s="108" t="s">
        <v>671</v>
      </c>
      <c r="B72" s="109"/>
      <c r="C72" s="109"/>
      <c r="D72" s="109"/>
      <c r="E72" s="109"/>
      <c r="F72" s="109"/>
      <c r="G72" s="109"/>
      <c r="H72" s="109"/>
      <c r="I72" s="109"/>
    </row>
    <row r="73" spans="1:12" x14ac:dyDescent="0.25">
      <c r="A73" s="110" t="s">
        <v>670</v>
      </c>
      <c r="B73" s="111">
        <v>105314.1</v>
      </c>
      <c r="C73" s="111">
        <v>0</v>
      </c>
      <c r="D73" s="111">
        <v>0</v>
      </c>
      <c r="E73" s="111">
        <v>0</v>
      </c>
      <c r="F73" s="111">
        <v>0</v>
      </c>
      <c r="G73" s="111">
        <f t="shared" ref="G73:G104" si="19">B73+E73</f>
        <v>105314.1</v>
      </c>
      <c r="H73" s="111">
        <f t="shared" ref="H73:H104" si="20">C73+F73</f>
        <v>0</v>
      </c>
      <c r="I73" s="111">
        <f t="shared" ref="I73:I104" si="21">SUM(G73:H73)</f>
        <v>105314.1</v>
      </c>
      <c r="J73" s="118" t="s">
        <v>669</v>
      </c>
    </row>
    <row r="74" spans="1:12" x14ac:dyDescent="0.25">
      <c r="A74" s="110" t="s">
        <v>668</v>
      </c>
      <c r="B74" s="111">
        <v>450679.71</v>
      </c>
      <c r="C74" s="111">
        <v>0</v>
      </c>
      <c r="D74" s="111">
        <v>0</v>
      </c>
      <c r="E74" s="111">
        <v>0</v>
      </c>
      <c r="F74" s="111">
        <v>0</v>
      </c>
      <c r="G74" s="111">
        <f t="shared" si="19"/>
        <v>450679.71</v>
      </c>
      <c r="H74" s="111">
        <f t="shared" si="20"/>
        <v>0</v>
      </c>
      <c r="I74" s="111">
        <f t="shared" si="21"/>
        <v>450679.71</v>
      </c>
      <c r="J74" s="118" t="s">
        <v>667</v>
      </c>
    </row>
    <row r="75" spans="1:12" x14ac:dyDescent="0.25">
      <c r="A75" s="110" t="s">
        <v>666</v>
      </c>
      <c r="B75" s="111">
        <v>99185.15</v>
      </c>
      <c r="C75" s="111">
        <v>0</v>
      </c>
      <c r="D75" s="111">
        <v>0</v>
      </c>
      <c r="E75" s="111">
        <v>0</v>
      </c>
      <c r="F75" s="111">
        <v>0</v>
      </c>
      <c r="G75" s="111">
        <f t="shared" si="19"/>
        <v>99185.15</v>
      </c>
      <c r="H75" s="111">
        <f t="shared" si="20"/>
        <v>0</v>
      </c>
      <c r="I75" s="111">
        <f t="shared" si="21"/>
        <v>99185.15</v>
      </c>
      <c r="J75" s="118" t="s">
        <v>665</v>
      </c>
    </row>
    <row r="76" spans="1:12" x14ac:dyDescent="0.25">
      <c r="A76" s="110" t="s">
        <v>664</v>
      </c>
      <c r="B76" s="111">
        <v>1102249.07</v>
      </c>
      <c r="C76" s="111">
        <v>0</v>
      </c>
      <c r="D76" s="111">
        <v>0</v>
      </c>
      <c r="E76" s="111">
        <v>0</v>
      </c>
      <c r="F76" s="111">
        <v>0</v>
      </c>
      <c r="G76" s="111">
        <f t="shared" si="19"/>
        <v>1102249.07</v>
      </c>
      <c r="H76" s="111">
        <f t="shared" si="20"/>
        <v>0</v>
      </c>
      <c r="I76" s="111">
        <f t="shared" si="21"/>
        <v>1102249.07</v>
      </c>
      <c r="J76" s="118" t="s">
        <v>663</v>
      </c>
    </row>
    <row r="77" spans="1:12" x14ac:dyDescent="0.25">
      <c r="A77" s="110" t="s">
        <v>662</v>
      </c>
      <c r="B77" s="111">
        <v>0</v>
      </c>
      <c r="C77" s="111">
        <v>0</v>
      </c>
      <c r="D77" s="111">
        <v>0</v>
      </c>
      <c r="E77" s="111">
        <v>0</v>
      </c>
      <c r="F77" s="111">
        <v>0</v>
      </c>
      <c r="G77" s="111">
        <f t="shared" si="19"/>
        <v>0</v>
      </c>
      <c r="H77" s="111">
        <f t="shared" si="20"/>
        <v>0</v>
      </c>
      <c r="I77" s="111">
        <f t="shared" si="21"/>
        <v>0</v>
      </c>
      <c r="J77" s="118" t="s">
        <v>661</v>
      </c>
    </row>
    <row r="78" spans="1:12" x14ac:dyDescent="0.25">
      <c r="A78" s="110" t="s">
        <v>660</v>
      </c>
      <c r="B78" s="111">
        <v>194491.37</v>
      </c>
      <c r="C78" s="111">
        <v>0</v>
      </c>
      <c r="D78" s="111">
        <v>0</v>
      </c>
      <c r="E78" s="111">
        <v>0</v>
      </c>
      <c r="F78" s="111">
        <v>0</v>
      </c>
      <c r="G78" s="111">
        <f t="shared" si="19"/>
        <v>194491.37</v>
      </c>
      <c r="H78" s="111">
        <f t="shared" si="20"/>
        <v>0</v>
      </c>
      <c r="I78" s="111">
        <f t="shared" si="21"/>
        <v>194491.37</v>
      </c>
      <c r="J78" s="118" t="s">
        <v>659</v>
      </c>
    </row>
    <row r="79" spans="1:12" x14ac:dyDescent="0.25">
      <c r="A79" s="110" t="s">
        <v>658</v>
      </c>
      <c r="B79" s="111">
        <v>162618.5</v>
      </c>
      <c r="C79" s="111">
        <v>0</v>
      </c>
      <c r="D79" s="111">
        <v>0</v>
      </c>
      <c r="E79" s="111">
        <v>0</v>
      </c>
      <c r="F79" s="111">
        <v>0</v>
      </c>
      <c r="G79" s="111">
        <f t="shared" si="19"/>
        <v>162618.5</v>
      </c>
      <c r="H79" s="111">
        <f t="shared" si="20"/>
        <v>0</v>
      </c>
      <c r="I79" s="111">
        <f t="shared" si="21"/>
        <v>162618.5</v>
      </c>
      <c r="J79" s="118" t="s">
        <v>657</v>
      </c>
    </row>
    <row r="80" spans="1:12" x14ac:dyDescent="0.25">
      <c r="A80" s="110" t="s">
        <v>656</v>
      </c>
      <c r="B80" s="111">
        <v>1883829.37</v>
      </c>
      <c r="C80" s="111">
        <v>0</v>
      </c>
      <c r="D80" s="111">
        <v>0</v>
      </c>
      <c r="E80" s="111">
        <v>0</v>
      </c>
      <c r="F80" s="111">
        <v>0</v>
      </c>
      <c r="G80" s="111">
        <f t="shared" si="19"/>
        <v>1883829.37</v>
      </c>
      <c r="H80" s="111">
        <f t="shared" si="20"/>
        <v>0</v>
      </c>
      <c r="I80" s="111">
        <f t="shared" si="21"/>
        <v>1883829.37</v>
      </c>
      <c r="J80" s="118" t="s">
        <v>655</v>
      </c>
    </row>
    <row r="81" spans="1:10" x14ac:dyDescent="0.25">
      <c r="A81" s="110" t="s">
        <v>654</v>
      </c>
      <c r="B81" s="111">
        <v>1052516.8999999999</v>
      </c>
      <c r="C81" s="111">
        <v>0</v>
      </c>
      <c r="D81" s="111">
        <v>0</v>
      </c>
      <c r="E81" s="111">
        <v>0</v>
      </c>
      <c r="F81" s="111">
        <v>0</v>
      </c>
      <c r="G81" s="111">
        <f t="shared" si="19"/>
        <v>1052516.8999999999</v>
      </c>
      <c r="H81" s="111">
        <f t="shared" si="20"/>
        <v>0</v>
      </c>
      <c r="I81" s="111">
        <f t="shared" si="21"/>
        <v>1052516.8999999999</v>
      </c>
      <c r="J81" s="118" t="s">
        <v>653</v>
      </c>
    </row>
    <row r="82" spans="1:10" x14ac:dyDescent="0.25">
      <c r="A82" s="110" t="s">
        <v>652</v>
      </c>
      <c r="B82" s="111">
        <v>82440.87</v>
      </c>
      <c r="C82" s="111">
        <v>0</v>
      </c>
      <c r="D82" s="111">
        <v>0</v>
      </c>
      <c r="E82" s="111">
        <v>0</v>
      </c>
      <c r="F82" s="111">
        <v>0</v>
      </c>
      <c r="G82" s="111">
        <f t="shared" si="19"/>
        <v>82440.87</v>
      </c>
      <c r="H82" s="111">
        <f t="shared" si="20"/>
        <v>0</v>
      </c>
      <c r="I82" s="111">
        <f t="shared" si="21"/>
        <v>82440.87</v>
      </c>
      <c r="J82" s="118" t="s">
        <v>651</v>
      </c>
    </row>
    <row r="83" spans="1:10" x14ac:dyDescent="0.25">
      <c r="A83" s="110" t="s">
        <v>650</v>
      </c>
      <c r="B83" s="111">
        <v>458</v>
      </c>
      <c r="C83" s="111">
        <v>0</v>
      </c>
      <c r="D83" s="111">
        <v>0</v>
      </c>
      <c r="E83" s="111">
        <v>0</v>
      </c>
      <c r="F83" s="111">
        <v>0</v>
      </c>
      <c r="G83" s="111">
        <f t="shared" si="19"/>
        <v>458</v>
      </c>
      <c r="H83" s="111">
        <f t="shared" si="20"/>
        <v>0</v>
      </c>
      <c r="I83" s="111">
        <f t="shared" si="21"/>
        <v>458</v>
      </c>
      <c r="J83" s="118" t="s">
        <v>649</v>
      </c>
    </row>
    <row r="84" spans="1:10" x14ac:dyDescent="0.25">
      <c r="A84" s="110" t="s">
        <v>648</v>
      </c>
      <c r="B84" s="111">
        <v>158152.66</v>
      </c>
      <c r="C84" s="111">
        <v>0</v>
      </c>
      <c r="D84" s="111">
        <v>0</v>
      </c>
      <c r="E84" s="111">
        <v>0</v>
      </c>
      <c r="F84" s="111">
        <v>0</v>
      </c>
      <c r="G84" s="111">
        <f t="shared" si="19"/>
        <v>158152.66</v>
      </c>
      <c r="H84" s="111">
        <f t="shared" si="20"/>
        <v>0</v>
      </c>
      <c r="I84" s="111">
        <f t="shared" si="21"/>
        <v>158152.66</v>
      </c>
      <c r="J84" s="118" t="s">
        <v>647</v>
      </c>
    </row>
    <row r="85" spans="1:10" x14ac:dyDescent="0.25">
      <c r="A85" s="110" t="s">
        <v>646</v>
      </c>
      <c r="B85" s="111">
        <v>161328.64000000001</v>
      </c>
      <c r="C85" s="111">
        <v>0</v>
      </c>
      <c r="D85" s="111">
        <v>0</v>
      </c>
      <c r="E85" s="111">
        <v>0</v>
      </c>
      <c r="F85" s="111">
        <v>0</v>
      </c>
      <c r="G85" s="111">
        <f t="shared" si="19"/>
        <v>161328.64000000001</v>
      </c>
      <c r="H85" s="111">
        <f t="shared" si="20"/>
        <v>0</v>
      </c>
      <c r="I85" s="111">
        <f t="shared" si="21"/>
        <v>161328.64000000001</v>
      </c>
      <c r="J85" s="118" t="s">
        <v>645</v>
      </c>
    </row>
    <row r="86" spans="1:10" x14ac:dyDescent="0.25">
      <c r="A86" s="110" t="s">
        <v>644</v>
      </c>
      <c r="B86" s="111">
        <v>0</v>
      </c>
      <c r="C86" s="111">
        <v>0</v>
      </c>
      <c r="D86" s="111">
        <v>0</v>
      </c>
      <c r="E86" s="111">
        <v>0</v>
      </c>
      <c r="F86" s="111">
        <v>0</v>
      </c>
      <c r="G86" s="111">
        <f t="shared" si="19"/>
        <v>0</v>
      </c>
      <c r="H86" s="111">
        <f t="shared" si="20"/>
        <v>0</v>
      </c>
      <c r="I86" s="111">
        <f t="shared" si="21"/>
        <v>0</v>
      </c>
      <c r="J86" s="118" t="s">
        <v>643</v>
      </c>
    </row>
    <row r="87" spans="1:10" x14ac:dyDescent="0.25">
      <c r="A87" s="110" t="s">
        <v>642</v>
      </c>
      <c r="B87" s="111">
        <v>321740.21999999997</v>
      </c>
      <c r="C87" s="111">
        <v>0</v>
      </c>
      <c r="D87" s="111">
        <v>0</v>
      </c>
      <c r="E87" s="111">
        <v>0</v>
      </c>
      <c r="F87" s="111">
        <v>0</v>
      </c>
      <c r="G87" s="111">
        <f t="shared" si="19"/>
        <v>321740.21999999997</v>
      </c>
      <c r="H87" s="111">
        <f t="shared" si="20"/>
        <v>0</v>
      </c>
      <c r="I87" s="111">
        <f t="shared" si="21"/>
        <v>321740.21999999997</v>
      </c>
      <c r="J87" s="118" t="s">
        <v>641</v>
      </c>
    </row>
    <row r="88" spans="1:10" x14ac:dyDescent="0.25">
      <c r="A88" s="110" t="s">
        <v>640</v>
      </c>
      <c r="B88" s="111">
        <v>24524.19</v>
      </c>
      <c r="C88" s="111">
        <v>0</v>
      </c>
      <c r="D88" s="111">
        <v>0</v>
      </c>
      <c r="E88" s="111">
        <v>0</v>
      </c>
      <c r="F88" s="111">
        <v>0</v>
      </c>
      <c r="G88" s="111">
        <f t="shared" si="19"/>
        <v>24524.19</v>
      </c>
      <c r="H88" s="111">
        <f t="shared" si="20"/>
        <v>0</v>
      </c>
      <c r="I88" s="111">
        <f t="shared" si="21"/>
        <v>24524.19</v>
      </c>
      <c r="J88" s="118" t="s">
        <v>639</v>
      </c>
    </row>
    <row r="89" spans="1:10" x14ac:dyDescent="0.25">
      <c r="A89" s="110" t="s">
        <v>638</v>
      </c>
      <c r="B89" s="111">
        <v>206070.99</v>
      </c>
      <c r="C89" s="111">
        <v>0</v>
      </c>
      <c r="D89" s="111">
        <v>0</v>
      </c>
      <c r="E89" s="111">
        <v>0</v>
      </c>
      <c r="F89" s="111">
        <v>0</v>
      </c>
      <c r="G89" s="111">
        <f t="shared" si="19"/>
        <v>206070.99</v>
      </c>
      <c r="H89" s="111">
        <f t="shared" si="20"/>
        <v>0</v>
      </c>
      <c r="I89" s="111">
        <f t="shared" si="21"/>
        <v>206070.99</v>
      </c>
      <c r="J89" s="118" t="s">
        <v>637</v>
      </c>
    </row>
    <row r="90" spans="1:10" x14ac:dyDescent="0.25">
      <c r="A90" s="110" t="s">
        <v>636</v>
      </c>
      <c r="B90" s="111">
        <v>0</v>
      </c>
      <c r="C90" s="111">
        <v>0</v>
      </c>
      <c r="D90" s="111">
        <v>0</v>
      </c>
      <c r="E90" s="111">
        <v>0</v>
      </c>
      <c r="F90" s="111">
        <v>0</v>
      </c>
      <c r="G90" s="111">
        <f t="shared" si="19"/>
        <v>0</v>
      </c>
      <c r="H90" s="111">
        <f t="shared" si="20"/>
        <v>0</v>
      </c>
      <c r="I90" s="111">
        <f t="shared" si="21"/>
        <v>0</v>
      </c>
      <c r="J90" s="118" t="s">
        <v>635</v>
      </c>
    </row>
    <row r="91" spans="1:10" x14ac:dyDescent="0.25">
      <c r="A91" s="110" t="s">
        <v>634</v>
      </c>
      <c r="B91" s="111">
        <v>5653.03</v>
      </c>
      <c r="C91" s="111">
        <v>0</v>
      </c>
      <c r="D91" s="111">
        <v>0</v>
      </c>
      <c r="E91" s="111">
        <v>0</v>
      </c>
      <c r="F91" s="111">
        <v>0</v>
      </c>
      <c r="G91" s="111">
        <f t="shared" si="19"/>
        <v>5653.03</v>
      </c>
      <c r="H91" s="111">
        <f t="shared" si="20"/>
        <v>0</v>
      </c>
      <c r="I91" s="111">
        <f t="shared" si="21"/>
        <v>5653.03</v>
      </c>
      <c r="J91" s="118" t="s">
        <v>633</v>
      </c>
    </row>
    <row r="92" spans="1:10" x14ac:dyDescent="0.25">
      <c r="A92" s="110" t="s">
        <v>632</v>
      </c>
      <c r="B92" s="111">
        <v>48226.32</v>
      </c>
      <c r="C92" s="111">
        <v>0</v>
      </c>
      <c r="D92" s="111">
        <v>0</v>
      </c>
      <c r="E92" s="111">
        <v>0</v>
      </c>
      <c r="F92" s="111">
        <v>0</v>
      </c>
      <c r="G92" s="111">
        <f t="shared" si="19"/>
        <v>48226.32</v>
      </c>
      <c r="H92" s="111">
        <f t="shared" si="20"/>
        <v>0</v>
      </c>
      <c r="I92" s="111">
        <f t="shared" si="21"/>
        <v>48226.32</v>
      </c>
      <c r="J92" s="118" t="s">
        <v>631</v>
      </c>
    </row>
    <row r="93" spans="1:10" x14ac:dyDescent="0.25">
      <c r="A93" s="110" t="s">
        <v>630</v>
      </c>
      <c r="B93" s="111">
        <v>43019.53</v>
      </c>
      <c r="C93" s="111">
        <v>0</v>
      </c>
      <c r="D93" s="111">
        <v>0</v>
      </c>
      <c r="E93" s="111">
        <v>0</v>
      </c>
      <c r="F93" s="111">
        <v>0</v>
      </c>
      <c r="G93" s="111">
        <f t="shared" si="19"/>
        <v>43019.53</v>
      </c>
      <c r="H93" s="111">
        <f t="shared" si="20"/>
        <v>0</v>
      </c>
      <c r="I93" s="111">
        <f t="shared" si="21"/>
        <v>43019.53</v>
      </c>
      <c r="J93" s="118" t="s">
        <v>629</v>
      </c>
    </row>
    <row r="94" spans="1:10" x14ac:dyDescent="0.25">
      <c r="A94" s="110" t="s">
        <v>628</v>
      </c>
      <c r="B94" s="111">
        <v>93630.99</v>
      </c>
      <c r="C94" s="111">
        <v>0</v>
      </c>
      <c r="D94" s="111">
        <v>0</v>
      </c>
      <c r="E94" s="111">
        <v>0</v>
      </c>
      <c r="F94" s="111">
        <v>0</v>
      </c>
      <c r="G94" s="111">
        <f t="shared" si="19"/>
        <v>93630.99</v>
      </c>
      <c r="H94" s="111">
        <f t="shared" si="20"/>
        <v>0</v>
      </c>
      <c r="I94" s="111">
        <f t="shared" si="21"/>
        <v>93630.99</v>
      </c>
      <c r="J94" s="118" t="s">
        <v>627</v>
      </c>
    </row>
    <row r="95" spans="1:10" x14ac:dyDescent="0.25">
      <c r="A95" s="110" t="s">
        <v>626</v>
      </c>
      <c r="B95" s="111">
        <v>503429.04</v>
      </c>
      <c r="C95" s="111">
        <v>0</v>
      </c>
      <c r="D95" s="111">
        <v>0</v>
      </c>
      <c r="E95" s="111">
        <v>0</v>
      </c>
      <c r="F95" s="111">
        <v>0</v>
      </c>
      <c r="G95" s="111">
        <f t="shared" si="19"/>
        <v>503429.04</v>
      </c>
      <c r="H95" s="111">
        <f t="shared" si="20"/>
        <v>0</v>
      </c>
      <c r="I95" s="111">
        <f t="shared" si="21"/>
        <v>503429.04</v>
      </c>
      <c r="J95" s="118" t="s">
        <v>625</v>
      </c>
    </row>
    <row r="96" spans="1:10" x14ac:dyDescent="0.25">
      <c r="A96" s="110" t="s">
        <v>624</v>
      </c>
      <c r="B96" s="111">
        <v>222274.14</v>
      </c>
      <c r="C96" s="111">
        <v>0</v>
      </c>
      <c r="D96" s="111">
        <v>0</v>
      </c>
      <c r="E96" s="111">
        <v>0</v>
      </c>
      <c r="F96" s="111">
        <v>0</v>
      </c>
      <c r="G96" s="111">
        <f t="shared" si="19"/>
        <v>222274.14</v>
      </c>
      <c r="H96" s="111">
        <f t="shared" si="20"/>
        <v>0</v>
      </c>
      <c r="I96" s="111">
        <f t="shared" si="21"/>
        <v>222274.14</v>
      </c>
      <c r="J96" s="118" t="s">
        <v>623</v>
      </c>
    </row>
    <row r="97" spans="1:11" x14ac:dyDescent="0.25">
      <c r="A97" s="110" t="s">
        <v>622</v>
      </c>
      <c r="B97" s="111">
        <v>1154012.93</v>
      </c>
      <c r="C97" s="111">
        <v>0</v>
      </c>
      <c r="D97" s="111">
        <v>0</v>
      </c>
      <c r="E97" s="111">
        <v>0</v>
      </c>
      <c r="F97" s="111">
        <v>0</v>
      </c>
      <c r="G97" s="111">
        <f t="shared" si="19"/>
        <v>1154012.93</v>
      </c>
      <c r="H97" s="111">
        <f t="shared" si="20"/>
        <v>0</v>
      </c>
      <c r="I97" s="111">
        <f t="shared" si="21"/>
        <v>1154012.93</v>
      </c>
      <c r="J97" s="118" t="s">
        <v>621</v>
      </c>
    </row>
    <row r="98" spans="1:11" x14ac:dyDescent="0.25">
      <c r="A98" s="110" t="s">
        <v>620</v>
      </c>
      <c r="B98" s="111">
        <v>205896.57</v>
      </c>
      <c r="C98" s="111">
        <v>0</v>
      </c>
      <c r="D98" s="111">
        <v>0</v>
      </c>
      <c r="E98" s="111">
        <v>0</v>
      </c>
      <c r="F98" s="111">
        <v>0</v>
      </c>
      <c r="G98" s="111">
        <f t="shared" si="19"/>
        <v>205896.57</v>
      </c>
      <c r="H98" s="111">
        <f t="shared" si="20"/>
        <v>0</v>
      </c>
      <c r="I98" s="111">
        <f t="shared" si="21"/>
        <v>205896.57</v>
      </c>
      <c r="J98" s="118" t="s">
        <v>619</v>
      </c>
    </row>
    <row r="99" spans="1:11" x14ac:dyDescent="0.25">
      <c r="A99" s="110" t="s">
        <v>618</v>
      </c>
      <c r="B99" s="111">
        <v>191103.32</v>
      </c>
      <c r="C99" s="111">
        <v>0</v>
      </c>
      <c r="D99" s="111">
        <v>0</v>
      </c>
      <c r="E99" s="111">
        <v>0</v>
      </c>
      <c r="F99" s="111">
        <v>0</v>
      </c>
      <c r="G99" s="111">
        <f t="shared" si="19"/>
        <v>191103.32</v>
      </c>
      <c r="H99" s="111">
        <f t="shared" si="20"/>
        <v>0</v>
      </c>
      <c r="I99" s="111">
        <f t="shared" si="21"/>
        <v>191103.32</v>
      </c>
      <c r="J99" s="118" t="s">
        <v>617</v>
      </c>
    </row>
    <row r="100" spans="1:11" x14ac:dyDescent="0.25">
      <c r="A100" s="110" t="s">
        <v>616</v>
      </c>
      <c r="B100" s="111">
        <v>27002.46</v>
      </c>
      <c r="C100" s="111">
        <v>0</v>
      </c>
      <c r="D100" s="111">
        <v>0</v>
      </c>
      <c r="E100" s="111">
        <v>0</v>
      </c>
      <c r="F100" s="111">
        <v>0</v>
      </c>
      <c r="G100" s="111">
        <f t="shared" si="19"/>
        <v>27002.46</v>
      </c>
      <c r="H100" s="111">
        <f t="shared" si="20"/>
        <v>0</v>
      </c>
      <c r="I100" s="111">
        <f t="shared" si="21"/>
        <v>27002.46</v>
      </c>
      <c r="J100" s="118" t="s">
        <v>615</v>
      </c>
    </row>
    <row r="101" spans="1:11" x14ac:dyDescent="0.25">
      <c r="A101" s="110" t="s">
        <v>614</v>
      </c>
      <c r="B101" s="111">
        <v>39032.99</v>
      </c>
      <c r="C101" s="111">
        <v>0</v>
      </c>
      <c r="D101" s="111">
        <v>0</v>
      </c>
      <c r="E101" s="111">
        <v>0</v>
      </c>
      <c r="F101" s="111">
        <v>0</v>
      </c>
      <c r="G101" s="111">
        <f t="shared" si="19"/>
        <v>39032.99</v>
      </c>
      <c r="H101" s="111">
        <f t="shared" si="20"/>
        <v>0</v>
      </c>
      <c r="I101" s="111">
        <f t="shared" si="21"/>
        <v>39032.99</v>
      </c>
      <c r="J101" s="118" t="s">
        <v>613</v>
      </c>
    </row>
    <row r="102" spans="1:11" x14ac:dyDescent="0.25">
      <c r="A102" s="110" t="s">
        <v>612</v>
      </c>
      <c r="B102" s="111">
        <v>948422.73</v>
      </c>
      <c r="C102" s="111">
        <v>0</v>
      </c>
      <c r="D102" s="111">
        <v>0</v>
      </c>
      <c r="E102" s="111">
        <v>0</v>
      </c>
      <c r="F102" s="111">
        <v>0</v>
      </c>
      <c r="G102" s="111">
        <f t="shared" si="19"/>
        <v>948422.73</v>
      </c>
      <c r="H102" s="111">
        <f t="shared" si="20"/>
        <v>0</v>
      </c>
      <c r="I102" s="111">
        <f t="shared" si="21"/>
        <v>948422.73</v>
      </c>
      <c r="J102" s="118" t="s">
        <v>611</v>
      </c>
    </row>
    <row r="103" spans="1:11" x14ac:dyDescent="0.25">
      <c r="A103" s="110" t="s">
        <v>610</v>
      </c>
      <c r="B103" s="111">
        <v>199897.06</v>
      </c>
      <c r="C103" s="111">
        <v>0</v>
      </c>
      <c r="D103" s="111">
        <v>0</v>
      </c>
      <c r="E103" s="111">
        <v>0</v>
      </c>
      <c r="F103" s="111">
        <v>0</v>
      </c>
      <c r="G103" s="111">
        <f t="shared" si="19"/>
        <v>199897.06</v>
      </c>
      <c r="H103" s="111">
        <f t="shared" si="20"/>
        <v>0</v>
      </c>
      <c r="I103" s="111">
        <f t="shared" si="21"/>
        <v>199897.06</v>
      </c>
      <c r="J103" s="118" t="s">
        <v>609</v>
      </c>
    </row>
    <row r="104" spans="1:11" x14ac:dyDescent="0.25">
      <c r="A104" s="110" t="s">
        <v>608</v>
      </c>
      <c r="B104" s="111">
        <v>0</v>
      </c>
      <c r="C104" s="111">
        <v>0</v>
      </c>
      <c r="D104" s="111">
        <v>0</v>
      </c>
      <c r="E104" s="111">
        <v>0</v>
      </c>
      <c r="F104" s="111">
        <v>0</v>
      </c>
      <c r="G104" s="111">
        <f t="shared" si="19"/>
        <v>0</v>
      </c>
      <c r="H104" s="111">
        <f t="shared" si="20"/>
        <v>0</v>
      </c>
      <c r="I104" s="111">
        <f t="shared" si="21"/>
        <v>0</v>
      </c>
      <c r="J104" s="118" t="s">
        <v>607</v>
      </c>
    </row>
    <row r="105" spans="1:11" x14ac:dyDescent="0.25">
      <c r="A105" s="110" t="s">
        <v>606</v>
      </c>
      <c r="B105" s="111">
        <v>0</v>
      </c>
      <c r="C105" s="111">
        <v>0</v>
      </c>
      <c r="D105" s="111">
        <v>0</v>
      </c>
      <c r="E105" s="111">
        <v>0</v>
      </c>
      <c r="F105" s="111">
        <v>0</v>
      </c>
      <c r="G105" s="111">
        <f t="shared" ref="G105:G136" si="22">B105+E105</f>
        <v>0</v>
      </c>
      <c r="H105" s="111">
        <f t="shared" ref="H105:H136" si="23">C105+F105</f>
        <v>0</v>
      </c>
      <c r="I105" s="111">
        <f t="shared" ref="I105:I136" si="24">SUM(G105:H105)</f>
        <v>0</v>
      </c>
      <c r="J105" s="118" t="s">
        <v>605</v>
      </c>
      <c r="K105" s="124"/>
    </row>
    <row r="106" spans="1:11" x14ac:dyDescent="0.25">
      <c r="A106" s="110" t="s">
        <v>604</v>
      </c>
      <c r="B106" s="111">
        <v>0</v>
      </c>
      <c r="C106" s="111">
        <v>0</v>
      </c>
      <c r="D106" s="111">
        <v>0</v>
      </c>
      <c r="E106" s="111">
        <v>0</v>
      </c>
      <c r="F106" s="111">
        <v>0</v>
      </c>
      <c r="G106" s="111">
        <f t="shared" si="22"/>
        <v>0</v>
      </c>
      <c r="H106" s="111">
        <f t="shared" si="23"/>
        <v>0</v>
      </c>
      <c r="I106" s="111">
        <f t="shared" si="24"/>
        <v>0</v>
      </c>
      <c r="J106" s="118" t="s">
        <v>603</v>
      </c>
      <c r="K106" s="124"/>
    </row>
    <row r="107" spans="1:11" x14ac:dyDescent="0.25">
      <c r="A107" s="110" t="s">
        <v>602</v>
      </c>
      <c r="B107" s="111">
        <v>0</v>
      </c>
      <c r="C107" s="111">
        <v>0</v>
      </c>
      <c r="D107" s="111">
        <v>0</v>
      </c>
      <c r="E107" s="111">
        <v>0</v>
      </c>
      <c r="F107" s="111">
        <v>0</v>
      </c>
      <c r="G107" s="111">
        <f t="shared" si="22"/>
        <v>0</v>
      </c>
      <c r="H107" s="111">
        <f t="shared" si="23"/>
        <v>0</v>
      </c>
      <c r="I107" s="111">
        <f t="shared" si="24"/>
        <v>0</v>
      </c>
      <c r="J107" s="118" t="s">
        <v>601</v>
      </c>
      <c r="K107" s="124"/>
    </row>
    <row r="108" spans="1:11" x14ac:dyDescent="0.25">
      <c r="A108" s="110" t="s">
        <v>600</v>
      </c>
      <c r="B108" s="111">
        <v>0</v>
      </c>
      <c r="C108" s="111">
        <v>0</v>
      </c>
      <c r="D108" s="111">
        <v>0</v>
      </c>
      <c r="E108" s="111">
        <v>0</v>
      </c>
      <c r="F108" s="111">
        <v>0</v>
      </c>
      <c r="G108" s="111">
        <f t="shared" si="22"/>
        <v>0</v>
      </c>
      <c r="H108" s="111">
        <f t="shared" si="23"/>
        <v>0</v>
      </c>
      <c r="I108" s="111">
        <f t="shared" si="24"/>
        <v>0</v>
      </c>
      <c r="J108" s="118" t="s">
        <v>599</v>
      </c>
      <c r="K108" s="124"/>
    </row>
    <row r="109" spans="1:11" x14ac:dyDescent="0.25">
      <c r="A109" s="110" t="s">
        <v>598</v>
      </c>
      <c r="B109" s="111">
        <v>0</v>
      </c>
      <c r="C109" s="111">
        <v>0</v>
      </c>
      <c r="D109" s="111">
        <v>0</v>
      </c>
      <c r="E109" s="111">
        <v>0</v>
      </c>
      <c r="F109" s="111">
        <v>0</v>
      </c>
      <c r="G109" s="111">
        <f t="shared" si="22"/>
        <v>0</v>
      </c>
      <c r="H109" s="111">
        <f t="shared" si="23"/>
        <v>0</v>
      </c>
      <c r="I109" s="111">
        <f t="shared" si="24"/>
        <v>0</v>
      </c>
      <c r="J109" s="118" t="s">
        <v>597</v>
      </c>
      <c r="K109" s="124"/>
    </row>
    <row r="110" spans="1:11" x14ac:dyDescent="0.25">
      <c r="A110" s="110" t="s">
        <v>596</v>
      </c>
      <c r="B110" s="111">
        <v>0</v>
      </c>
      <c r="C110" s="111">
        <v>0</v>
      </c>
      <c r="D110" s="111">
        <v>0</v>
      </c>
      <c r="E110" s="111">
        <v>0</v>
      </c>
      <c r="F110" s="111">
        <v>0</v>
      </c>
      <c r="G110" s="111">
        <f t="shared" si="22"/>
        <v>0</v>
      </c>
      <c r="H110" s="111">
        <f t="shared" si="23"/>
        <v>0</v>
      </c>
      <c r="I110" s="111">
        <f t="shared" si="24"/>
        <v>0</v>
      </c>
      <c r="J110" s="118" t="s">
        <v>595</v>
      </c>
      <c r="K110" s="124"/>
    </row>
    <row r="111" spans="1:11" x14ac:dyDescent="0.25">
      <c r="A111" s="110" t="s">
        <v>594</v>
      </c>
      <c r="B111" s="111">
        <v>0</v>
      </c>
      <c r="C111" s="111">
        <v>0</v>
      </c>
      <c r="D111" s="111">
        <v>0</v>
      </c>
      <c r="E111" s="111">
        <v>0</v>
      </c>
      <c r="F111" s="111">
        <v>0</v>
      </c>
      <c r="G111" s="111">
        <f t="shared" si="22"/>
        <v>0</v>
      </c>
      <c r="H111" s="111">
        <f t="shared" si="23"/>
        <v>0</v>
      </c>
      <c r="I111" s="111">
        <f t="shared" si="24"/>
        <v>0</v>
      </c>
      <c r="J111" s="118" t="s">
        <v>593</v>
      </c>
      <c r="K111" s="124"/>
    </row>
    <row r="112" spans="1:11" x14ac:dyDescent="0.25">
      <c r="A112" s="110" t="s">
        <v>592</v>
      </c>
      <c r="B112" s="111">
        <v>0</v>
      </c>
      <c r="C112" s="111">
        <v>0</v>
      </c>
      <c r="D112" s="111">
        <v>0</v>
      </c>
      <c r="E112" s="111">
        <v>0</v>
      </c>
      <c r="F112" s="111">
        <v>0</v>
      </c>
      <c r="G112" s="111">
        <f t="shared" si="22"/>
        <v>0</v>
      </c>
      <c r="H112" s="111">
        <f t="shared" si="23"/>
        <v>0</v>
      </c>
      <c r="I112" s="111">
        <f t="shared" si="24"/>
        <v>0</v>
      </c>
      <c r="J112" s="118" t="s">
        <v>591</v>
      </c>
      <c r="K112" s="124"/>
    </row>
    <row r="113" spans="1:11" x14ac:dyDescent="0.25">
      <c r="A113" s="110" t="s">
        <v>590</v>
      </c>
      <c r="B113" s="111">
        <v>0</v>
      </c>
      <c r="C113" s="111">
        <v>0</v>
      </c>
      <c r="D113" s="111">
        <v>0</v>
      </c>
      <c r="E113" s="111">
        <v>0</v>
      </c>
      <c r="F113" s="111">
        <v>0</v>
      </c>
      <c r="G113" s="111">
        <f t="shared" si="22"/>
        <v>0</v>
      </c>
      <c r="H113" s="111">
        <f t="shared" si="23"/>
        <v>0</v>
      </c>
      <c r="I113" s="111">
        <f t="shared" si="24"/>
        <v>0</v>
      </c>
      <c r="J113" s="118" t="s">
        <v>589</v>
      </c>
      <c r="K113" s="124"/>
    </row>
    <row r="114" spans="1:11" x14ac:dyDescent="0.25">
      <c r="A114" s="110" t="s">
        <v>588</v>
      </c>
      <c r="B114" s="111">
        <v>0</v>
      </c>
      <c r="C114" s="111">
        <v>0</v>
      </c>
      <c r="D114" s="111">
        <v>0</v>
      </c>
      <c r="E114" s="111">
        <v>0</v>
      </c>
      <c r="F114" s="111">
        <v>0</v>
      </c>
      <c r="G114" s="111">
        <f t="shared" si="22"/>
        <v>0</v>
      </c>
      <c r="H114" s="111">
        <f t="shared" si="23"/>
        <v>0</v>
      </c>
      <c r="I114" s="111">
        <f t="shared" si="24"/>
        <v>0</v>
      </c>
      <c r="J114" s="118" t="s">
        <v>587</v>
      </c>
      <c r="K114" s="124"/>
    </row>
    <row r="115" spans="1:11" x14ac:dyDescent="0.25">
      <c r="A115" s="110" t="s">
        <v>586</v>
      </c>
      <c r="B115" s="111">
        <v>0</v>
      </c>
      <c r="C115" s="111">
        <v>0</v>
      </c>
      <c r="D115" s="111">
        <v>0</v>
      </c>
      <c r="E115" s="111">
        <v>0</v>
      </c>
      <c r="F115" s="111">
        <v>0</v>
      </c>
      <c r="G115" s="111">
        <f t="shared" si="22"/>
        <v>0</v>
      </c>
      <c r="H115" s="111">
        <f t="shared" si="23"/>
        <v>0</v>
      </c>
      <c r="I115" s="111">
        <f t="shared" si="24"/>
        <v>0</v>
      </c>
      <c r="J115" s="118" t="s">
        <v>585</v>
      </c>
      <c r="K115" s="124"/>
    </row>
    <row r="116" spans="1:11" x14ac:dyDescent="0.25">
      <c r="A116" s="110" t="s">
        <v>584</v>
      </c>
      <c r="B116" s="111">
        <v>0</v>
      </c>
      <c r="C116" s="111">
        <v>0</v>
      </c>
      <c r="D116" s="111">
        <v>0</v>
      </c>
      <c r="E116" s="111">
        <v>0</v>
      </c>
      <c r="F116" s="111">
        <v>0</v>
      </c>
      <c r="G116" s="111">
        <f t="shared" si="22"/>
        <v>0</v>
      </c>
      <c r="H116" s="111">
        <f t="shared" si="23"/>
        <v>0</v>
      </c>
      <c r="I116" s="111">
        <f t="shared" si="24"/>
        <v>0</v>
      </c>
      <c r="J116" s="118" t="s">
        <v>583</v>
      </c>
      <c r="K116" s="124"/>
    </row>
    <row r="117" spans="1:11" x14ac:dyDescent="0.25">
      <c r="A117" s="110" t="s">
        <v>582</v>
      </c>
      <c r="B117" s="111">
        <v>7996.67</v>
      </c>
      <c r="C117" s="111">
        <v>0</v>
      </c>
      <c r="D117" s="111">
        <v>0</v>
      </c>
      <c r="E117" s="111">
        <v>0</v>
      </c>
      <c r="F117" s="111">
        <v>0</v>
      </c>
      <c r="G117" s="111">
        <f t="shared" si="22"/>
        <v>7996.67</v>
      </c>
      <c r="H117" s="111">
        <f t="shared" si="23"/>
        <v>0</v>
      </c>
      <c r="I117" s="111">
        <f t="shared" si="24"/>
        <v>7996.67</v>
      </c>
      <c r="J117" s="118" t="s">
        <v>581</v>
      </c>
      <c r="K117" s="124"/>
    </row>
    <row r="118" spans="1:11" x14ac:dyDescent="0.25">
      <c r="A118" s="110" t="s">
        <v>580</v>
      </c>
      <c r="B118" s="111">
        <v>315709.95</v>
      </c>
      <c r="C118" s="111">
        <v>0</v>
      </c>
      <c r="D118" s="111">
        <v>0</v>
      </c>
      <c r="E118" s="111">
        <v>0</v>
      </c>
      <c r="F118" s="111">
        <v>0</v>
      </c>
      <c r="G118" s="111">
        <f t="shared" si="22"/>
        <v>315709.95</v>
      </c>
      <c r="H118" s="111">
        <f t="shared" si="23"/>
        <v>0</v>
      </c>
      <c r="I118" s="111">
        <f t="shared" si="24"/>
        <v>315709.95</v>
      </c>
      <c r="J118" s="118" t="s">
        <v>579</v>
      </c>
      <c r="K118" s="124"/>
    </row>
    <row r="119" spans="1:11" x14ac:dyDescent="0.25">
      <c r="A119" s="110" t="s">
        <v>578</v>
      </c>
      <c r="B119" s="111">
        <v>0</v>
      </c>
      <c r="C119" s="111">
        <v>0</v>
      </c>
      <c r="D119" s="111">
        <v>0</v>
      </c>
      <c r="E119" s="111">
        <v>0</v>
      </c>
      <c r="F119" s="111">
        <v>0</v>
      </c>
      <c r="G119" s="111">
        <f t="shared" si="22"/>
        <v>0</v>
      </c>
      <c r="H119" s="111">
        <f t="shared" si="23"/>
        <v>0</v>
      </c>
      <c r="I119" s="111">
        <f t="shared" si="24"/>
        <v>0</v>
      </c>
      <c r="J119" s="118" t="s">
        <v>577</v>
      </c>
      <c r="K119" s="124"/>
    </row>
    <row r="120" spans="1:11" x14ac:dyDescent="0.25">
      <c r="A120" s="110" t="s">
        <v>576</v>
      </c>
      <c r="B120" s="111">
        <v>732445.67</v>
      </c>
      <c r="C120" s="111">
        <v>0</v>
      </c>
      <c r="D120" s="111">
        <v>0</v>
      </c>
      <c r="E120" s="111">
        <v>0</v>
      </c>
      <c r="F120" s="111">
        <v>0</v>
      </c>
      <c r="G120" s="111">
        <f t="shared" si="22"/>
        <v>732445.67</v>
      </c>
      <c r="H120" s="111">
        <f t="shared" si="23"/>
        <v>0</v>
      </c>
      <c r="I120" s="111">
        <f t="shared" si="24"/>
        <v>732445.67</v>
      </c>
      <c r="J120" s="118" t="s">
        <v>575</v>
      </c>
      <c r="K120" s="124"/>
    </row>
    <row r="121" spans="1:11" x14ac:dyDescent="0.25">
      <c r="A121" s="110" t="s">
        <v>574</v>
      </c>
      <c r="B121" s="111">
        <v>14501.07</v>
      </c>
      <c r="C121" s="111">
        <v>0</v>
      </c>
      <c r="D121" s="111">
        <v>0</v>
      </c>
      <c r="E121" s="111">
        <v>0</v>
      </c>
      <c r="F121" s="111">
        <v>0</v>
      </c>
      <c r="G121" s="111">
        <f t="shared" si="22"/>
        <v>14501.07</v>
      </c>
      <c r="H121" s="111">
        <f t="shared" si="23"/>
        <v>0</v>
      </c>
      <c r="I121" s="111">
        <f t="shared" si="24"/>
        <v>14501.07</v>
      </c>
      <c r="J121" s="118" t="s">
        <v>573</v>
      </c>
      <c r="K121" s="124"/>
    </row>
    <row r="122" spans="1:11" x14ac:dyDescent="0.25">
      <c r="A122" s="110" t="s">
        <v>572</v>
      </c>
      <c r="B122" s="111">
        <v>26795.69</v>
      </c>
      <c r="C122" s="111">
        <v>0</v>
      </c>
      <c r="D122" s="111">
        <v>0</v>
      </c>
      <c r="E122" s="111">
        <v>0</v>
      </c>
      <c r="F122" s="111">
        <v>0</v>
      </c>
      <c r="G122" s="111">
        <f t="shared" si="22"/>
        <v>26795.69</v>
      </c>
      <c r="H122" s="111">
        <f t="shared" si="23"/>
        <v>0</v>
      </c>
      <c r="I122" s="111">
        <f t="shared" si="24"/>
        <v>26795.69</v>
      </c>
      <c r="J122" s="118" t="s">
        <v>571</v>
      </c>
      <c r="K122" s="124"/>
    </row>
    <row r="123" spans="1:11" x14ac:dyDescent="0.25">
      <c r="A123" s="110" t="s">
        <v>570</v>
      </c>
      <c r="B123" s="111">
        <v>2086101.26</v>
      </c>
      <c r="C123" s="111">
        <v>0</v>
      </c>
      <c r="D123" s="111">
        <v>0</v>
      </c>
      <c r="E123" s="111">
        <v>0</v>
      </c>
      <c r="F123" s="111">
        <v>0</v>
      </c>
      <c r="G123" s="111">
        <f t="shared" si="22"/>
        <v>2086101.26</v>
      </c>
      <c r="H123" s="111">
        <f t="shared" si="23"/>
        <v>0</v>
      </c>
      <c r="I123" s="111">
        <f t="shared" si="24"/>
        <v>2086101.26</v>
      </c>
      <c r="J123" s="118" t="s">
        <v>569</v>
      </c>
      <c r="K123" s="124"/>
    </row>
    <row r="124" spans="1:11" x14ac:dyDescent="0.25">
      <c r="A124" s="110" t="s">
        <v>568</v>
      </c>
      <c r="B124" s="111">
        <v>0</v>
      </c>
      <c r="C124" s="111">
        <v>0</v>
      </c>
      <c r="D124" s="111">
        <v>0</v>
      </c>
      <c r="E124" s="111">
        <v>0</v>
      </c>
      <c r="F124" s="111">
        <v>0</v>
      </c>
      <c r="G124" s="111">
        <f t="shared" si="22"/>
        <v>0</v>
      </c>
      <c r="H124" s="111">
        <f t="shared" si="23"/>
        <v>0</v>
      </c>
      <c r="I124" s="111">
        <f t="shared" si="24"/>
        <v>0</v>
      </c>
      <c r="J124" s="118" t="s">
        <v>567</v>
      </c>
      <c r="K124" s="124"/>
    </row>
    <row r="125" spans="1:11" x14ac:dyDescent="0.25">
      <c r="A125" s="110" t="s">
        <v>566</v>
      </c>
      <c r="B125" s="111">
        <v>13716</v>
      </c>
      <c r="C125" s="111">
        <v>0</v>
      </c>
      <c r="D125" s="111">
        <v>0</v>
      </c>
      <c r="E125" s="111">
        <v>0</v>
      </c>
      <c r="F125" s="111">
        <v>0</v>
      </c>
      <c r="G125" s="111">
        <f t="shared" si="22"/>
        <v>13716</v>
      </c>
      <c r="H125" s="111">
        <f t="shared" si="23"/>
        <v>0</v>
      </c>
      <c r="I125" s="111">
        <f t="shared" si="24"/>
        <v>13716</v>
      </c>
      <c r="J125" s="118" t="s">
        <v>565</v>
      </c>
      <c r="K125" s="124"/>
    </row>
    <row r="126" spans="1:11" x14ac:dyDescent="0.25">
      <c r="A126" s="110" t="s">
        <v>564</v>
      </c>
      <c r="B126" s="111">
        <v>604.66999999999996</v>
      </c>
      <c r="C126" s="111">
        <v>0</v>
      </c>
      <c r="D126" s="111">
        <v>0</v>
      </c>
      <c r="E126" s="111">
        <v>0</v>
      </c>
      <c r="F126" s="111">
        <v>0</v>
      </c>
      <c r="G126" s="111">
        <f t="shared" si="22"/>
        <v>604.66999999999996</v>
      </c>
      <c r="H126" s="111">
        <f t="shared" si="23"/>
        <v>0</v>
      </c>
      <c r="I126" s="111">
        <f t="shared" si="24"/>
        <v>604.66999999999996</v>
      </c>
      <c r="J126" s="118" t="s">
        <v>563</v>
      </c>
      <c r="K126" s="124"/>
    </row>
    <row r="127" spans="1:11" x14ac:dyDescent="0.25">
      <c r="A127" s="110" t="s">
        <v>562</v>
      </c>
      <c r="B127" s="111">
        <v>0</v>
      </c>
      <c r="C127" s="111">
        <v>0</v>
      </c>
      <c r="D127" s="111">
        <v>0</v>
      </c>
      <c r="E127" s="111">
        <v>0</v>
      </c>
      <c r="F127" s="111">
        <v>0</v>
      </c>
      <c r="G127" s="111">
        <f t="shared" si="22"/>
        <v>0</v>
      </c>
      <c r="H127" s="111">
        <f t="shared" si="23"/>
        <v>0</v>
      </c>
      <c r="I127" s="111">
        <f t="shared" si="24"/>
        <v>0</v>
      </c>
      <c r="J127" s="118" t="s">
        <v>561</v>
      </c>
      <c r="K127" s="124"/>
    </row>
    <row r="128" spans="1:11" x14ac:dyDescent="0.25">
      <c r="A128" s="110" t="s">
        <v>560</v>
      </c>
      <c r="B128" s="111">
        <v>0</v>
      </c>
      <c r="C128" s="111">
        <v>0</v>
      </c>
      <c r="D128" s="111">
        <v>0</v>
      </c>
      <c r="E128" s="111">
        <v>0</v>
      </c>
      <c r="F128" s="111">
        <v>0</v>
      </c>
      <c r="G128" s="111">
        <f t="shared" si="22"/>
        <v>0</v>
      </c>
      <c r="H128" s="111">
        <f t="shared" si="23"/>
        <v>0</v>
      </c>
      <c r="I128" s="111">
        <f t="shared" si="24"/>
        <v>0</v>
      </c>
      <c r="J128" s="118" t="s">
        <v>559</v>
      </c>
      <c r="K128" s="124"/>
    </row>
    <row r="129" spans="1:10" x14ac:dyDescent="0.25">
      <c r="A129" s="110" t="s">
        <v>558</v>
      </c>
      <c r="B129" s="111">
        <v>0</v>
      </c>
      <c r="C129" s="111">
        <v>3346.6</v>
      </c>
      <c r="D129" s="111">
        <v>0</v>
      </c>
      <c r="E129" s="111">
        <v>0</v>
      </c>
      <c r="F129" s="111">
        <v>0</v>
      </c>
      <c r="G129" s="111">
        <f t="shared" si="22"/>
        <v>0</v>
      </c>
      <c r="H129" s="111">
        <f t="shared" si="23"/>
        <v>3346.6</v>
      </c>
      <c r="I129" s="111">
        <f t="shared" si="24"/>
        <v>3346.6</v>
      </c>
      <c r="J129" s="118" t="s">
        <v>557</v>
      </c>
    </row>
    <row r="130" spans="1:10" x14ac:dyDescent="0.25">
      <c r="A130" s="110" t="s">
        <v>556</v>
      </c>
      <c r="B130" s="111">
        <v>0</v>
      </c>
      <c r="C130" s="111">
        <v>8710.11</v>
      </c>
      <c r="D130" s="111">
        <v>0</v>
      </c>
      <c r="E130" s="111">
        <v>0</v>
      </c>
      <c r="F130" s="111">
        <v>0</v>
      </c>
      <c r="G130" s="111">
        <f t="shared" si="22"/>
        <v>0</v>
      </c>
      <c r="H130" s="111">
        <f t="shared" si="23"/>
        <v>8710.11</v>
      </c>
      <c r="I130" s="111">
        <f t="shared" si="24"/>
        <v>8710.11</v>
      </c>
      <c r="J130" s="118" t="s">
        <v>555</v>
      </c>
    </row>
    <row r="131" spans="1:10" x14ac:dyDescent="0.25">
      <c r="A131" s="110" t="s">
        <v>554</v>
      </c>
      <c r="B131" s="111">
        <v>0</v>
      </c>
      <c r="C131" s="111">
        <v>0</v>
      </c>
      <c r="D131" s="111">
        <v>0</v>
      </c>
      <c r="E131" s="111">
        <v>0</v>
      </c>
      <c r="F131" s="111">
        <v>0</v>
      </c>
      <c r="G131" s="111">
        <f t="shared" si="22"/>
        <v>0</v>
      </c>
      <c r="H131" s="111">
        <f t="shared" si="23"/>
        <v>0</v>
      </c>
      <c r="I131" s="111">
        <f t="shared" si="24"/>
        <v>0</v>
      </c>
      <c r="J131" s="118" t="s">
        <v>553</v>
      </c>
    </row>
    <row r="132" spans="1:10" x14ac:dyDescent="0.25">
      <c r="A132" s="110" t="s">
        <v>552</v>
      </c>
      <c r="B132" s="111">
        <v>0</v>
      </c>
      <c r="C132" s="111">
        <v>0</v>
      </c>
      <c r="D132" s="111">
        <v>0</v>
      </c>
      <c r="E132" s="111">
        <v>0</v>
      </c>
      <c r="F132" s="111">
        <v>0</v>
      </c>
      <c r="G132" s="111">
        <f t="shared" si="22"/>
        <v>0</v>
      </c>
      <c r="H132" s="111">
        <f t="shared" si="23"/>
        <v>0</v>
      </c>
      <c r="I132" s="111">
        <f t="shared" si="24"/>
        <v>0</v>
      </c>
      <c r="J132" s="118" t="s">
        <v>551</v>
      </c>
    </row>
    <row r="133" spans="1:10" x14ac:dyDescent="0.25">
      <c r="A133" s="110" t="s">
        <v>550</v>
      </c>
      <c r="B133" s="111">
        <v>0</v>
      </c>
      <c r="C133" s="111">
        <v>0</v>
      </c>
      <c r="D133" s="111">
        <v>0</v>
      </c>
      <c r="E133" s="111">
        <v>0</v>
      </c>
      <c r="F133" s="111">
        <v>0</v>
      </c>
      <c r="G133" s="111">
        <f t="shared" si="22"/>
        <v>0</v>
      </c>
      <c r="H133" s="111">
        <f t="shared" si="23"/>
        <v>0</v>
      </c>
      <c r="I133" s="111">
        <f t="shared" si="24"/>
        <v>0</v>
      </c>
      <c r="J133" s="118" t="s">
        <v>549</v>
      </c>
    </row>
    <row r="134" spans="1:10" x14ac:dyDescent="0.25">
      <c r="A134" s="110" t="s">
        <v>548</v>
      </c>
      <c r="B134" s="111">
        <v>0</v>
      </c>
      <c r="C134" s="111">
        <v>17572.349999999999</v>
      </c>
      <c r="D134" s="111">
        <v>0</v>
      </c>
      <c r="E134" s="111">
        <v>0</v>
      </c>
      <c r="F134" s="111">
        <v>0</v>
      </c>
      <c r="G134" s="111">
        <f t="shared" si="22"/>
        <v>0</v>
      </c>
      <c r="H134" s="111">
        <f t="shared" si="23"/>
        <v>17572.349999999999</v>
      </c>
      <c r="I134" s="111">
        <f t="shared" si="24"/>
        <v>17572.349999999999</v>
      </c>
      <c r="J134" s="118" t="s">
        <v>547</v>
      </c>
    </row>
    <row r="135" spans="1:10" x14ac:dyDescent="0.25">
      <c r="A135" s="110" t="s">
        <v>546</v>
      </c>
      <c r="B135" s="111">
        <v>0</v>
      </c>
      <c r="C135" s="111">
        <v>0</v>
      </c>
      <c r="D135" s="111">
        <v>0</v>
      </c>
      <c r="E135" s="111">
        <v>0</v>
      </c>
      <c r="F135" s="111">
        <v>0</v>
      </c>
      <c r="G135" s="111">
        <f t="shared" si="22"/>
        <v>0</v>
      </c>
      <c r="H135" s="111">
        <f t="shared" si="23"/>
        <v>0</v>
      </c>
      <c r="I135" s="111">
        <f t="shared" si="24"/>
        <v>0</v>
      </c>
      <c r="J135" s="118" t="s">
        <v>545</v>
      </c>
    </row>
    <row r="136" spans="1:10" x14ac:dyDescent="0.25">
      <c r="A136" s="110" t="s">
        <v>544</v>
      </c>
      <c r="B136" s="111">
        <v>0</v>
      </c>
      <c r="C136" s="111">
        <v>0</v>
      </c>
      <c r="D136" s="111">
        <v>0</v>
      </c>
      <c r="E136" s="111">
        <v>0</v>
      </c>
      <c r="F136" s="111">
        <v>0</v>
      </c>
      <c r="G136" s="111">
        <f t="shared" si="22"/>
        <v>0</v>
      </c>
      <c r="H136" s="111">
        <f t="shared" si="23"/>
        <v>0</v>
      </c>
      <c r="I136" s="111">
        <f t="shared" si="24"/>
        <v>0</v>
      </c>
      <c r="J136" s="118" t="s">
        <v>543</v>
      </c>
    </row>
    <row r="137" spans="1:10" x14ac:dyDescent="0.25">
      <c r="A137" s="110" t="s">
        <v>542</v>
      </c>
      <c r="B137" s="111">
        <v>0</v>
      </c>
      <c r="C137" s="111">
        <v>230457.75</v>
      </c>
      <c r="D137" s="111">
        <v>0</v>
      </c>
      <c r="E137" s="111">
        <v>0</v>
      </c>
      <c r="F137" s="111">
        <v>0</v>
      </c>
      <c r="G137" s="111">
        <f t="shared" ref="G137:G168" si="25">B137+E137</f>
        <v>0</v>
      </c>
      <c r="H137" s="111">
        <f t="shared" ref="H137:H168" si="26">C137+F137</f>
        <v>230457.75</v>
      </c>
      <c r="I137" s="111">
        <f t="shared" ref="I137:I168" si="27">SUM(G137:H137)</f>
        <v>230457.75</v>
      </c>
      <c r="J137" s="118" t="s">
        <v>541</v>
      </c>
    </row>
    <row r="138" spans="1:10" x14ac:dyDescent="0.25">
      <c r="A138" s="110" t="s">
        <v>540</v>
      </c>
      <c r="B138" s="111">
        <v>0</v>
      </c>
      <c r="C138" s="111">
        <v>0</v>
      </c>
      <c r="D138" s="111">
        <v>0</v>
      </c>
      <c r="E138" s="111">
        <v>0</v>
      </c>
      <c r="F138" s="111">
        <v>0</v>
      </c>
      <c r="G138" s="111">
        <f t="shared" si="25"/>
        <v>0</v>
      </c>
      <c r="H138" s="111">
        <f t="shared" si="26"/>
        <v>0</v>
      </c>
      <c r="I138" s="111">
        <f t="shared" si="27"/>
        <v>0</v>
      </c>
      <c r="J138" s="118" t="s">
        <v>539</v>
      </c>
    </row>
    <row r="139" spans="1:10" x14ac:dyDescent="0.25">
      <c r="A139" s="110" t="s">
        <v>538</v>
      </c>
      <c r="B139" s="111">
        <v>0</v>
      </c>
      <c r="C139" s="111">
        <v>82626.53</v>
      </c>
      <c r="D139" s="111">
        <v>0</v>
      </c>
      <c r="E139" s="111">
        <v>0</v>
      </c>
      <c r="F139" s="111">
        <v>0</v>
      </c>
      <c r="G139" s="111">
        <f t="shared" si="25"/>
        <v>0</v>
      </c>
      <c r="H139" s="111">
        <f t="shared" si="26"/>
        <v>82626.53</v>
      </c>
      <c r="I139" s="111">
        <f t="shared" si="27"/>
        <v>82626.53</v>
      </c>
      <c r="J139" s="118" t="s">
        <v>537</v>
      </c>
    </row>
    <row r="140" spans="1:10" x14ac:dyDescent="0.25">
      <c r="A140" s="110" t="s">
        <v>536</v>
      </c>
      <c r="B140" s="111">
        <v>0</v>
      </c>
      <c r="C140" s="111">
        <v>23870.18</v>
      </c>
      <c r="D140" s="111">
        <v>0</v>
      </c>
      <c r="E140" s="111">
        <v>0</v>
      </c>
      <c r="F140" s="111">
        <v>0</v>
      </c>
      <c r="G140" s="111">
        <f t="shared" si="25"/>
        <v>0</v>
      </c>
      <c r="H140" s="111">
        <f t="shared" si="26"/>
        <v>23870.18</v>
      </c>
      <c r="I140" s="111">
        <f t="shared" si="27"/>
        <v>23870.18</v>
      </c>
      <c r="J140" s="118" t="s">
        <v>535</v>
      </c>
    </row>
    <row r="141" spans="1:10" x14ac:dyDescent="0.25">
      <c r="A141" s="110" t="s">
        <v>534</v>
      </c>
      <c r="B141" s="111">
        <v>0</v>
      </c>
      <c r="C141" s="111">
        <v>0</v>
      </c>
      <c r="D141" s="111">
        <v>0</v>
      </c>
      <c r="E141" s="111">
        <v>0</v>
      </c>
      <c r="F141" s="111">
        <v>0</v>
      </c>
      <c r="G141" s="111">
        <f t="shared" si="25"/>
        <v>0</v>
      </c>
      <c r="H141" s="111">
        <f t="shared" si="26"/>
        <v>0</v>
      </c>
      <c r="I141" s="111">
        <f t="shared" si="27"/>
        <v>0</v>
      </c>
      <c r="J141" s="118" t="s">
        <v>533</v>
      </c>
    </row>
    <row r="142" spans="1:10" x14ac:dyDescent="0.25">
      <c r="A142" s="110" t="s">
        <v>532</v>
      </c>
      <c r="B142" s="111">
        <v>0</v>
      </c>
      <c r="C142" s="111">
        <v>841.56</v>
      </c>
      <c r="D142" s="111">
        <v>0</v>
      </c>
      <c r="E142" s="111">
        <v>0</v>
      </c>
      <c r="F142" s="111">
        <v>0</v>
      </c>
      <c r="G142" s="111">
        <f t="shared" si="25"/>
        <v>0</v>
      </c>
      <c r="H142" s="111">
        <f t="shared" si="26"/>
        <v>841.56</v>
      </c>
      <c r="I142" s="111">
        <f t="shared" si="27"/>
        <v>841.56</v>
      </c>
      <c r="J142" s="118" t="s">
        <v>531</v>
      </c>
    </row>
    <row r="143" spans="1:10" x14ac:dyDescent="0.25">
      <c r="A143" s="110" t="s">
        <v>530</v>
      </c>
      <c r="B143" s="111">
        <v>0</v>
      </c>
      <c r="C143" s="111">
        <v>16670</v>
      </c>
      <c r="D143" s="111">
        <v>0</v>
      </c>
      <c r="E143" s="111">
        <v>0</v>
      </c>
      <c r="F143" s="111">
        <v>0</v>
      </c>
      <c r="G143" s="111">
        <f t="shared" si="25"/>
        <v>0</v>
      </c>
      <c r="H143" s="111">
        <f t="shared" si="26"/>
        <v>16670</v>
      </c>
      <c r="I143" s="111">
        <f t="shared" si="27"/>
        <v>16670</v>
      </c>
      <c r="J143" s="118" t="s">
        <v>529</v>
      </c>
    </row>
    <row r="144" spans="1:10" x14ac:dyDescent="0.25">
      <c r="A144" s="110" t="s">
        <v>528</v>
      </c>
      <c r="B144" s="111">
        <v>0</v>
      </c>
      <c r="C144" s="111">
        <v>30086.34</v>
      </c>
      <c r="D144" s="111">
        <v>0</v>
      </c>
      <c r="E144" s="111">
        <v>0</v>
      </c>
      <c r="F144" s="111">
        <v>0</v>
      </c>
      <c r="G144" s="111">
        <f t="shared" si="25"/>
        <v>0</v>
      </c>
      <c r="H144" s="111">
        <f t="shared" si="26"/>
        <v>30086.34</v>
      </c>
      <c r="I144" s="111">
        <f t="shared" si="27"/>
        <v>30086.34</v>
      </c>
      <c r="J144" s="118" t="s">
        <v>527</v>
      </c>
    </row>
    <row r="145" spans="1:10" x14ac:dyDescent="0.25">
      <c r="A145" s="110" t="s">
        <v>526</v>
      </c>
      <c r="B145" s="111">
        <v>0</v>
      </c>
      <c r="C145" s="111">
        <v>6012.15</v>
      </c>
      <c r="D145" s="111">
        <v>0</v>
      </c>
      <c r="E145" s="111">
        <v>0</v>
      </c>
      <c r="F145" s="111">
        <v>0</v>
      </c>
      <c r="G145" s="111">
        <f t="shared" si="25"/>
        <v>0</v>
      </c>
      <c r="H145" s="111">
        <f t="shared" si="26"/>
        <v>6012.15</v>
      </c>
      <c r="I145" s="111">
        <f t="shared" si="27"/>
        <v>6012.15</v>
      </c>
      <c r="J145" s="118" t="s">
        <v>525</v>
      </c>
    </row>
    <row r="146" spans="1:10" x14ac:dyDescent="0.25">
      <c r="A146" s="110" t="s">
        <v>524</v>
      </c>
      <c r="B146" s="111">
        <v>0</v>
      </c>
      <c r="C146" s="111">
        <v>0</v>
      </c>
      <c r="D146" s="111">
        <v>0</v>
      </c>
      <c r="E146" s="111">
        <v>0</v>
      </c>
      <c r="F146" s="111">
        <v>0</v>
      </c>
      <c r="G146" s="111">
        <f t="shared" si="25"/>
        <v>0</v>
      </c>
      <c r="H146" s="111">
        <f t="shared" si="26"/>
        <v>0</v>
      </c>
      <c r="I146" s="111">
        <f t="shared" si="27"/>
        <v>0</v>
      </c>
      <c r="J146" s="118" t="s">
        <v>523</v>
      </c>
    </row>
    <row r="147" spans="1:10" x14ac:dyDescent="0.25">
      <c r="A147" s="110" t="s">
        <v>522</v>
      </c>
      <c r="B147" s="111">
        <v>0</v>
      </c>
      <c r="C147" s="111">
        <v>243.05</v>
      </c>
      <c r="D147" s="111">
        <v>0</v>
      </c>
      <c r="E147" s="111">
        <v>0</v>
      </c>
      <c r="F147" s="111">
        <v>0</v>
      </c>
      <c r="G147" s="111">
        <f t="shared" si="25"/>
        <v>0</v>
      </c>
      <c r="H147" s="111">
        <f t="shared" si="26"/>
        <v>243.05</v>
      </c>
      <c r="I147" s="111">
        <f t="shared" si="27"/>
        <v>243.05</v>
      </c>
      <c r="J147" s="118" t="s">
        <v>521</v>
      </c>
    </row>
    <row r="148" spans="1:10" x14ac:dyDescent="0.25">
      <c r="A148" s="110" t="s">
        <v>520</v>
      </c>
      <c r="B148" s="111">
        <v>0</v>
      </c>
      <c r="C148" s="111">
        <v>0</v>
      </c>
      <c r="D148" s="111">
        <v>0</v>
      </c>
      <c r="E148" s="111">
        <v>0</v>
      </c>
      <c r="F148" s="111">
        <v>0</v>
      </c>
      <c r="G148" s="111">
        <f t="shared" si="25"/>
        <v>0</v>
      </c>
      <c r="H148" s="111">
        <f t="shared" si="26"/>
        <v>0</v>
      </c>
      <c r="I148" s="111">
        <f t="shared" si="27"/>
        <v>0</v>
      </c>
      <c r="J148" s="118" t="s">
        <v>519</v>
      </c>
    </row>
    <row r="149" spans="1:10" x14ac:dyDescent="0.25">
      <c r="A149" s="110" t="s">
        <v>518</v>
      </c>
      <c r="B149" s="111">
        <v>0</v>
      </c>
      <c r="C149" s="111">
        <v>23173.07</v>
      </c>
      <c r="D149" s="111">
        <v>0</v>
      </c>
      <c r="E149" s="111">
        <v>0</v>
      </c>
      <c r="F149" s="111">
        <v>0</v>
      </c>
      <c r="G149" s="111">
        <f t="shared" si="25"/>
        <v>0</v>
      </c>
      <c r="H149" s="111">
        <f t="shared" si="26"/>
        <v>23173.07</v>
      </c>
      <c r="I149" s="111">
        <f t="shared" si="27"/>
        <v>23173.07</v>
      </c>
      <c r="J149" s="118" t="s">
        <v>517</v>
      </c>
    </row>
    <row r="150" spans="1:10" x14ac:dyDescent="0.25">
      <c r="A150" s="110" t="s">
        <v>516</v>
      </c>
      <c r="B150" s="111">
        <v>0</v>
      </c>
      <c r="C150" s="111">
        <v>140.03</v>
      </c>
      <c r="D150" s="111">
        <v>0</v>
      </c>
      <c r="E150" s="111">
        <v>0</v>
      </c>
      <c r="F150" s="111">
        <v>0</v>
      </c>
      <c r="G150" s="111">
        <f t="shared" si="25"/>
        <v>0</v>
      </c>
      <c r="H150" s="111">
        <f t="shared" si="26"/>
        <v>140.03</v>
      </c>
      <c r="I150" s="111">
        <f t="shared" si="27"/>
        <v>140.03</v>
      </c>
      <c r="J150" s="118" t="s">
        <v>515</v>
      </c>
    </row>
    <row r="151" spans="1:10" x14ac:dyDescent="0.25">
      <c r="A151" s="110" t="s">
        <v>514</v>
      </c>
      <c r="B151" s="111">
        <v>0</v>
      </c>
      <c r="C151" s="111">
        <v>0</v>
      </c>
      <c r="D151" s="111">
        <v>0</v>
      </c>
      <c r="E151" s="111">
        <v>0</v>
      </c>
      <c r="F151" s="111">
        <v>0</v>
      </c>
      <c r="G151" s="111">
        <f t="shared" si="25"/>
        <v>0</v>
      </c>
      <c r="H151" s="111">
        <f t="shared" si="26"/>
        <v>0</v>
      </c>
      <c r="I151" s="111">
        <f t="shared" si="27"/>
        <v>0</v>
      </c>
      <c r="J151" s="118" t="s">
        <v>513</v>
      </c>
    </row>
    <row r="152" spans="1:10" x14ac:dyDescent="0.25">
      <c r="A152" s="110" t="s">
        <v>512</v>
      </c>
      <c r="B152" s="111">
        <v>0</v>
      </c>
      <c r="C152" s="111">
        <v>22907.759999999998</v>
      </c>
      <c r="D152" s="111">
        <v>0</v>
      </c>
      <c r="E152" s="111">
        <v>0</v>
      </c>
      <c r="F152" s="111">
        <v>0</v>
      </c>
      <c r="G152" s="111">
        <f t="shared" si="25"/>
        <v>0</v>
      </c>
      <c r="H152" s="111">
        <f t="shared" si="26"/>
        <v>22907.759999999998</v>
      </c>
      <c r="I152" s="111">
        <f t="shared" si="27"/>
        <v>22907.759999999998</v>
      </c>
      <c r="J152" s="118" t="s">
        <v>511</v>
      </c>
    </row>
    <row r="153" spans="1:10" x14ac:dyDescent="0.25">
      <c r="A153" s="110" t="s">
        <v>510</v>
      </c>
      <c r="B153" s="111">
        <v>0</v>
      </c>
      <c r="C153" s="111">
        <v>7455.58</v>
      </c>
      <c r="D153" s="111">
        <v>0</v>
      </c>
      <c r="E153" s="111">
        <v>0</v>
      </c>
      <c r="F153" s="111">
        <v>0</v>
      </c>
      <c r="G153" s="111">
        <f t="shared" si="25"/>
        <v>0</v>
      </c>
      <c r="H153" s="111">
        <f t="shared" si="26"/>
        <v>7455.58</v>
      </c>
      <c r="I153" s="111">
        <f t="shared" si="27"/>
        <v>7455.58</v>
      </c>
      <c r="J153" s="118" t="s">
        <v>509</v>
      </c>
    </row>
    <row r="154" spans="1:10" x14ac:dyDescent="0.25">
      <c r="A154" s="110" t="s">
        <v>508</v>
      </c>
      <c r="B154" s="111">
        <v>0</v>
      </c>
      <c r="C154" s="111">
        <v>45609.760000000002</v>
      </c>
      <c r="D154" s="111">
        <v>0</v>
      </c>
      <c r="E154" s="111">
        <v>0</v>
      </c>
      <c r="F154" s="111">
        <v>0</v>
      </c>
      <c r="G154" s="111">
        <f t="shared" si="25"/>
        <v>0</v>
      </c>
      <c r="H154" s="111">
        <f t="shared" si="26"/>
        <v>45609.760000000002</v>
      </c>
      <c r="I154" s="111">
        <f t="shared" si="27"/>
        <v>45609.760000000002</v>
      </c>
      <c r="J154" s="118" t="s">
        <v>507</v>
      </c>
    </row>
    <row r="155" spans="1:10" x14ac:dyDescent="0.25">
      <c r="A155" s="110" t="s">
        <v>506</v>
      </c>
      <c r="B155" s="111">
        <v>0</v>
      </c>
      <c r="C155" s="111">
        <v>32226.83</v>
      </c>
      <c r="D155" s="111">
        <v>0</v>
      </c>
      <c r="E155" s="111">
        <v>0</v>
      </c>
      <c r="F155" s="111">
        <v>0</v>
      </c>
      <c r="G155" s="111">
        <f t="shared" si="25"/>
        <v>0</v>
      </c>
      <c r="H155" s="111">
        <f t="shared" si="26"/>
        <v>32226.83</v>
      </c>
      <c r="I155" s="111">
        <f t="shared" si="27"/>
        <v>32226.83</v>
      </c>
      <c r="J155" s="118" t="s">
        <v>505</v>
      </c>
    </row>
    <row r="156" spans="1:10" x14ac:dyDescent="0.25">
      <c r="A156" s="110" t="s">
        <v>504</v>
      </c>
      <c r="B156" s="111">
        <v>0</v>
      </c>
      <c r="C156" s="111">
        <v>59447.69</v>
      </c>
      <c r="D156" s="111">
        <v>0</v>
      </c>
      <c r="E156" s="111">
        <v>0</v>
      </c>
      <c r="F156" s="111">
        <v>0</v>
      </c>
      <c r="G156" s="111">
        <f t="shared" si="25"/>
        <v>0</v>
      </c>
      <c r="H156" s="111">
        <f t="shared" si="26"/>
        <v>59447.69</v>
      </c>
      <c r="I156" s="111">
        <f t="shared" si="27"/>
        <v>59447.69</v>
      </c>
      <c r="J156" s="118" t="s">
        <v>503</v>
      </c>
    </row>
    <row r="157" spans="1:10" x14ac:dyDescent="0.25">
      <c r="A157" s="110" t="s">
        <v>502</v>
      </c>
      <c r="B157" s="111">
        <v>0</v>
      </c>
      <c r="C157" s="111">
        <v>0</v>
      </c>
      <c r="D157" s="111">
        <v>0</v>
      </c>
      <c r="E157" s="111">
        <v>0</v>
      </c>
      <c r="F157" s="111">
        <v>0</v>
      </c>
      <c r="G157" s="111">
        <f t="shared" si="25"/>
        <v>0</v>
      </c>
      <c r="H157" s="111">
        <f t="shared" si="26"/>
        <v>0</v>
      </c>
      <c r="I157" s="111">
        <f t="shared" si="27"/>
        <v>0</v>
      </c>
      <c r="J157" s="118" t="s">
        <v>501</v>
      </c>
    </row>
    <row r="158" spans="1:10" x14ac:dyDescent="0.25">
      <c r="A158" s="110" t="s">
        <v>500</v>
      </c>
      <c r="B158" s="111">
        <v>0</v>
      </c>
      <c r="C158" s="111">
        <v>2849.46</v>
      </c>
      <c r="D158" s="111">
        <v>0</v>
      </c>
      <c r="E158" s="111">
        <v>0</v>
      </c>
      <c r="F158" s="111">
        <v>0</v>
      </c>
      <c r="G158" s="111">
        <f t="shared" si="25"/>
        <v>0</v>
      </c>
      <c r="H158" s="111">
        <f t="shared" si="26"/>
        <v>2849.46</v>
      </c>
      <c r="I158" s="111">
        <f t="shared" si="27"/>
        <v>2849.46</v>
      </c>
      <c r="J158" s="118" t="s">
        <v>499</v>
      </c>
    </row>
    <row r="159" spans="1:10" x14ac:dyDescent="0.25">
      <c r="A159" s="110" t="s">
        <v>498</v>
      </c>
      <c r="B159" s="111">
        <v>0</v>
      </c>
      <c r="C159" s="111">
        <v>0</v>
      </c>
      <c r="D159" s="111">
        <v>0</v>
      </c>
      <c r="E159" s="111">
        <v>0</v>
      </c>
      <c r="F159" s="111">
        <v>0</v>
      </c>
      <c r="G159" s="111">
        <f t="shared" si="25"/>
        <v>0</v>
      </c>
      <c r="H159" s="111">
        <f t="shared" si="26"/>
        <v>0</v>
      </c>
      <c r="I159" s="111">
        <f t="shared" si="27"/>
        <v>0</v>
      </c>
      <c r="J159" s="118" t="s">
        <v>497</v>
      </c>
    </row>
    <row r="160" spans="1:10" x14ac:dyDescent="0.25">
      <c r="A160" s="110" t="s">
        <v>496</v>
      </c>
      <c r="B160" s="111">
        <v>0</v>
      </c>
      <c r="C160" s="111">
        <v>-395346.63</v>
      </c>
      <c r="D160" s="111">
        <v>0</v>
      </c>
      <c r="E160" s="111">
        <v>0</v>
      </c>
      <c r="F160" s="111">
        <v>0</v>
      </c>
      <c r="G160" s="111">
        <f t="shared" si="25"/>
        <v>0</v>
      </c>
      <c r="H160" s="111">
        <f t="shared" si="26"/>
        <v>-395346.63</v>
      </c>
      <c r="I160" s="111">
        <f t="shared" si="27"/>
        <v>-395346.63</v>
      </c>
      <c r="J160" s="118" t="s">
        <v>495</v>
      </c>
    </row>
    <row r="161" spans="1:10" x14ac:dyDescent="0.25">
      <c r="A161" s="110" t="s">
        <v>494</v>
      </c>
      <c r="B161" s="111">
        <v>0</v>
      </c>
      <c r="C161" s="111">
        <v>-28795.06</v>
      </c>
      <c r="D161" s="111">
        <v>0</v>
      </c>
      <c r="E161" s="111">
        <v>0</v>
      </c>
      <c r="F161" s="111">
        <v>0</v>
      </c>
      <c r="G161" s="111">
        <f t="shared" si="25"/>
        <v>0</v>
      </c>
      <c r="H161" s="111">
        <f t="shared" si="26"/>
        <v>-28795.06</v>
      </c>
      <c r="I161" s="111">
        <f t="shared" si="27"/>
        <v>-28795.06</v>
      </c>
      <c r="J161" s="118" t="s">
        <v>493</v>
      </c>
    </row>
    <row r="162" spans="1:10" x14ac:dyDescent="0.25">
      <c r="A162" s="110" t="s">
        <v>492</v>
      </c>
      <c r="B162" s="111">
        <v>0</v>
      </c>
      <c r="C162" s="111">
        <v>-276544.7</v>
      </c>
      <c r="D162" s="111">
        <v>0</v>
      </c>
      <c r="E162" s="111">
        <v>0</v>
      </c>
      <c r="F162" s="111">
        <v>0</v>
      </c>
      <c r="G162" s="111">
        <f t="shared" si="25"/>
        <v>0</v>
      </c>
      <c r="H162" s="111">
        <f t="shared" si="26"/>
        <v>-276544.7</v>
      </c>
      <c r="I162" s="111">
        <f t="shared" si="27"/>
        <v>-276544.7</v>
      </c>
      <c r="J162" s="118" t="s">
        <v>491</v>
      </c>
    </row>
    <row r="163" spans="1:10" x14ac:dyDescent="0.25">
      <c r="A163" s="110" t="s">
        <v>490</v>
      </c>
      <c r="B163" s="111">
        <v>0</v>
      </c>
      <c r="C163" s="111">
        <v>-163687.09</v>
      </c>
      <c r="D163" s="111">
        <v>0</v>
      </c>
      <c r="E163" s="111">
        <v>0</v>
      </c>
      <c r="F163" s="111">
        <v>0</v>
      </c>
      <c r="G163" s="111">
        <f t="shared" si="25"/>
        <v>0</v>
      </c>
      <c r="H163" s="111">
        <f t="shared" si="26"/>
        <v>-163687.09</v>
      </c>
      <c r="I163" s="111">
        <f t="shared" si="27"/>
        <v>-163687.09</v>
      </c>
      <c r="J163" s="118" t="s">
        <v>489</v>
      </c>
    </row>
    <row r="164" spans="1:10" x14ac:dyDescent="0.25">
      <c r="A164" s="110" t="s">
        <v>488</v>
      </c>
      <c r="B164" s="111">
        <v>0</v>
      </c>
      <c r="C164" s="111">
        <v>0</v>
      </c>
      <c r="D164" s="111">
        <v>0</v>
      </c>
      <c r="E164" s="111">
        <v>0</v>
      </c>
      <c r="F164" s="111">
        <v>0</v>
      </c>
      <c r="G164" s="111">
        <f t="shared" si="25"/>
        <v>0</v>
      </c>
      <c r="H164" s="111">
        <f t="shared" si="26"/>
        <v>0</v>
      </c>
      <c r="I164" s="111">
        <f t="shared" si="27"/>
        <v>0</v>
      </c>
      <c r="J164" s="118" t="s">
        <v>487</v>
      </c>
    </row>
    <row r="165" spans="1:10" x14ac:dyDescent="0.25">
      <c r="A165" s="110" t="s">
        <v>486</v>
      </c>
      <c r="B165" s="111">
        <v>0</v>
      </c>
      <c r="C165" s="111">
        <v>-37680.370000000003</v>
      </c>
      <c r="D165" s="111">
        <v>0</v>
      </c>
      <c r="E165" s="111">
        <v>0</v>
      </c>
      <c r="F165" s="111">
        <v>0</v>
      </c>
      <c r="G165" s="111">
        <f t="shared" si="25"/>
        <v>0</v>
      </c>
      <c r="H165" s="111">
        <f t="shared" si="26"/>
        <v>-37680.370000000003</v>
      </c>
      <c r="I165" s="111">
        <f t="shared" si="27"/>
        <v>-37680.370000000003</v>
      </c>
      <c r="J165" s="118" t="s">
        <v>485</v>
      </c>
    </row>
    <row r="166" spans="1:10" x14ac:dyDescent="0.25">
      <c r="A166" s="110" t="s">
        <v>484</v>
      </c>
      <c r="B166" s="111">
        <v>0</v>
      </c>
      <c r="C166" s="111">
        <v>-197.94</v>
      </c>
      <c r="D166" s="111">
        <v>0</v>
      </c>
      <c r="E166" s="111">
        <v>0</v>
      </c>
      <c r="F166" s="111">
        <v>0</v>
      </c>
      <c r="G166" s="111">
        <f t="shared" si="25"/>
        <v>0</v>
      </c>
      <c r="H166" s="111">
        <f t="shared" si="26"/>
        <v>-197.94</v>
      </c>
      <c r="I166" s="111">
        <f t="shared" si="27"/>
        <v>-197.94</v>
      </c>
      <c r="J166" s="118" t="s">
        <v>483</v>
      </c>
    </row>
    <row r="167" spans="1:10" x14ac:dyDescent="0.25">
      <c r="A167" s="110" t="s">
        <v>482</v>
      </c>
      <c r="B167" s="111">
        <v>0</v>
      </c>
      <c r="C167" s="111">
        <v>-9902.81</v>
      </c>
      <c r="D167" s="111">
        <v>0</v>
      </c>
      <c r="E167" s="111">
        <v>0</v>
      </c>
      <c r="F167" s="111">
        <v>0</v>
      </c>
      <c r="G167" s="111">
        <f t="shared" si="25"/>
        <v>0</v>
      </c>
      <c r="H167" s="111">
        <f t="shared" si="26"/>
        <v>-9902.81</v>
      </c>
      <c r="I167" s="111">
        <f t="shared" si="27"/>
        <v>-9902.81</v>
      </c>
      <c r="J167" s="118" t="s">
        <v>481</v>
      </c>
    </row>
    <row r="168" spans="1:10" x14ac:dyDescent="0.25">
      <c r="A168" s="110" t="s">
        <v>480</v>
      </c>
      <c r="B168" s="111">
        <v>0</v>
      </c>
      <c r="C168" s="111">
        <v>0</v>
      </c>
      <c r="D168" s="111">
        <v>0</v>
      </c>
      <c r="E168" s="111">
        <v>0</v>
      </c>
      <c r="F168" s="111">
        <v>0</v>
      </c>
      <c r="G168" s="111">
        <f t="shared" si="25"/>
        <v>0</v>
      </c>
      <c r="H168" s="111">
        <f t="shared" si="26"/>
        <v>0</v>
      </c>
      <c r="I168" s="111">
        <f t="shared" si="27"/>
        <v>0</v>
      </c>
      <c r="J168" s="118" t="s">
        <v>479</v>
      </c>
    </row>
    <row r="169" spans="1:10" x14ac:dyDescent="0.25">
      <c r="A169" s="110" t="s">
        <v>478</v>
      </c>
      <c r="B169" s="111">
        <v>0</v>
      </c>
      <c r="C169" s="111">
        <v>-59272.11</v>
      </c>
      <c r="D169" s="111">
        <v>0</v>
      </c>
      <c r="E169" s="111">
        <v>0</v>
      </c>
      <c r="F169" s="111">
        <v>0</v>
      </c>
      <c r="G169" s="111">
        <f t="shared" ref="G169:G178" si="28">B169+E169</f>
        <v>0</v>
      </c>
      <c r="H169" s="111">
        <f t="shared" ref="H169:H178" si="29">C169+F169</f>
        <v>-59272.11</v>
      </c>
      <c r="I169" s="111">
        <f t="shared" ref="I169:I178" si="30">SUM(G169:H169)</f>
        <v>-59272.11</v>
      </c>
      <c r="J169" s="118" t="s">
        <v>477</v>
      </c>
    </row>
    <row r="170" spans="1:10" x14ac:dyDescent="0.25">
      <c r="A170" s="110" t="s">
        <v>476</v>
      </c>
      <c r="B170" s="111">
        <v>0</v>
      </c>
      <c r="C170" s="111">
        <v>-115067.03</v>
      </c>
      <c r="D170" s="111">
        <v>0</v>
      </c>
      <c r="E170" s="111">
        <v>0</v>
      </c>
      <c r="F170" s="111">
        <v>0</v>
      </c>
      <c r="G170" s="111">
        <f t="shared" si="28"/>
        <v>0</v>
      </c>
      <c r="H170" s="111">
        <f t="shared" si="29"/>
        <v>-115067.03</v>
      </c>
      <c r="I170" s="111">
        <f t="shared" si="30"/>
        <v>-115067.03</v>
      </c>
      <c r="J170" s="118" t="s">
        <v>475</v>
      </c>
    </row>
    <row r="171" spans="1:10" x14ac:dyDescent="0.25">
      <c r="A171" s="110" t="s">
        <v>474</v>
      </c>
      <c r="B171" s="111">
        <v>0</v>
      </c>
      <c r="C171" s="111">
        <v>-4298.18</v>
      </c>
      <c r="D171" s="111">
        <v>0</v>
      </c>
      <c r="E171" s="111">
        <v>0</v>
      </c>
      <c r="F171" s="111">
        <v>0</v>
      </c>
      <c r="G171" s="111">
        <f t="shared" si="28"/>
        <v>0</v>
      </c>
      <c r="H171" s="111">
        <f t="shared" si="29"/>
        <v>-4298.18</v>
      </c>
      <c r="I171" s="111">
        <f t="shared" si="30"/>
        <v>-4298.18</v>
      </c>
      <c r="J171" s="118" t="s">
        <v>473</v>
      </c>
    </row>
    <row r="172" spans="1:10" x14ac:dyDescent="0.25">
      <c r="A172" s="110" t="s">
        <v>472</v>
      </c>
      <c r="B172" s="111">
        <v>0</v>
      </c>
      <c r="C172" s="111">
        <v>0</v>
      </c>
      <c r="D172" s="111">
        <v>0</v>
      </c>
      <c r="E172" s="111">
        <v>0</v>
      </c>
      <c r="F172" s="111">
        <v>0</v>
      </c>
      <c r="G172" s="111">
        <f t="shared" si="28"/>
        <v>0</v>
      </c>
      <c r="H172" s="111">
        <f t="shared" si="29"/>
        <v>0</v>
      </c>
      <c r="I172" s="111">
        <f t="shared" si="30"/>
        <v>0</v>
      </c>
      <c r="J172" s="125" t="s">
        <v>471</v>
      </c>
    </row>
    <row r="173" spans="1:10" x14ac:dyDescent="0.25">
      <c r="A173" s="110" t="s">
        <v>470</v>
      </c>
      <c r="B173" s="111">
        <v>0</v>
      </c>
      <c r="C173" s="111">
        <v>599.29999999999995</v>
      </c>
      <c r="D173" s="111">
        <v>0</v>
      </c>
      <c r="E173" s="111">
        <v>0</v>
      </c>
      <c r="F173" s="111">
        <v>0</v>
      </c>
      <c r="G173" s="111">
        <f t="shared" si="28"/>
        <v>0</v>
      </c>
      <c r="H173" s="111">
        <f t="shared" si="29"/>
        <v>599.29999999999995</v>
      </c>
      <c r="I173" s="111">
        <f t="shared" si="30"/>
        <v>599.29999999999995</v>
      </c>
      <c r="J173" s="118" t="s">
        <v>469</v>
      </c>
    </row>
    <row r="174" spans="1:10" x14ac:dyDescent="0.25">
      <c r="A174" s="110" t="s">
        <v>468</v>
      </c>
      <c r="B174" s="111">
        <v>0</v>
      </c>
      <c r="C174" s="111">
        <v>-30229.58</v>
      </c>
      <c r="D174" s="111">
        <v>0</v>
      </c>
      <c r="E174" s="111">
        <v>0</v>
      </c>
      <c r="F174" s="111">
        <v>0</v>
      </c>
      <c r="G174" s="111">
        <f t="shared" si="28"/>
        <v>0</v>
      </c>
      <c r="H174" s="111">
        <f t="shared" si="29"/>
        <v>-30229.58</v>
      </c>
      <c r="I174" s="111">
        <f t="shared" si="30"/>
        <v>-30229.58</v>
      </c>
      <c r="J174" s="118" t="s">
        <v>467</v>
      </c>
    </row>
    <row r="175" spans="1:10" x14ac:dyDescent="0.25">
      <c r="A175" s="110" t="s">
        <v>466</v>
      </c>
      <c r="B175" s="111">
        <v>0</v>
      </c>
      <c r="C175" s="111">
        <v>-3104.42</v>
      </c>
      <c r="D175" s="111">
        <v>0</v>
      </c>
      <c r="E175" s="111">
        <v>0</v>
      </c>
      <c r="F175" s="111">
        <v>0</v>
      </c>
      <c r="G175" s="111">
        <f t="shared" si="28"/>
        <v>0</v>
      </c>
      <c r="H175" s="111">
        <f t="shared" si="29"/>
        <v>-3104.42</v>
      </c>
      <c r="I175" s="111">
        <f t="shared" si="30"/>
        <v>-3104.42</v>
      </c>
      <c r="J175" s="118" t="s">
        <v>465</v>
      </c>
    </row>
    <row r="176" spans="1:10" x14ac:dyDescent="0.25">
      <c r="A176" s="110" t="s">
        <v>464</v>
      </c>
      <c r="B176" s="111">
        <v>0</v>
      </c>
      <c r="C176" s="111">
        <v>0</v>
      </c>
      <c r="D176" s="111">
        <v>0</v>
      </c>
      <c r="E176" s="111">
        <v>0</v>
      </c>
      <c r="F176" s="111">
        <v>0</v>
      </c>
      <c r="G176" s="111">
        <f t="shared" si="28"/>
        <v>0</v>
      </c>
      <c r="H176" s="111">
        <f t="shared" si="29"/>
        <v>0</v>
      </c>
      <c r="I176" s="111">
        <f t="shared" si="30"/>
        <v>0</v>
      </c>
      <c r="J176" s="118" t="s">
        <v>463</v>
      </c>
    </row>
    <row r="177" spans="1:10" x14ac:dyDescent="0.25">
      <c r="A177" s="110" t="s">
        <v>462</v>
      </c>
      <c r="B177" s="111">
        <v>0</v>
      </c>
      <c r="C177" s="111">
        <v>-5162.1899999999996</v>
      </c>
      <c r="D177" s="111">
        <v>0</v>
      </c>
      <c r="E177" s="111">
        <v>0</v>
      </c>
      <c r="F177" s="111">
        <v>0</v>
      </c>
      <c r="G177" s="111">
        <f t="shared" si="28"/>
        <v>0</v>
      </c>
      <c r="H177" s="111">
        <f t="shared" si="29"/>
        <v>-5162.1899999999996</v>
      </c>
      <c r="I177" s="111">
        <f t="shared" si="30"/>
        <v>-5162.1899999999996</v>
      </c>
      <c r="J177" s="118" t="s">
        <v>461</v>
      </c>
    </row>
    <row r="178" spans="1:10" x14ac:dyDescent="0.25">
      <c r="A178" s="110" t="s">
        <v>460</v>
      </c>
      <c r="B178" s="113">
        <v>0</v>
      </c>
      <c r="C178" s="113">
        <v>0</v>
      </c>
      <c r="D178" s="113">
        <v>0</v>
      </c>
      <c r="E178" s="113">
        <v>0</v>
      </c>
      <c r="F178" s="113">
        <v>0</v>
      </c>
      <c r="G178" s="113">
        <f t="shared" si="28"/>
        <v>0</v>
      </c>
      <c r="H178" s="113">
        <f t="shared" si="29"/>
        <v>0</v>
      </c>
      <c r="I178" s="114">
        <f t="shared" si="30"/>
        <v>0</v>
      </c>
      <c r="J178" s="125" t="s">
        <v>459</v>
      </c>
    </row>
    <row r="179" spans="1:10" x14ac:dyDescent="0.25">
      <c r="A179" s="110" t="s">
        <v>458</v>
      </c>
      <c r="B179" s="111">
        <f t="shared" ref="B179:I179" si="31">SUM(B73:B178)</f>
        <v>12885071.830000002</v>
      </c>
      <c r="C179" s="111">
        <f t="shared" si="31"/>
        <v>-514442.00999999995</v>
      </c>
      <c r="D179" s="111">
        <f t="shared" si="31"/>
        <v>0</v>
      </c>
      <c r="E179" s="111">
        <f t="shared" si="31"/>
        <v>0</v>
      </c>
      <c r="F179" s="111">
        <f t="shared" si="31"/>
        <v>0</v>
      </c>
      <c r="G179" s="111">
        <f t="shared" si="31"/>
        <v>12885071.830000002</v>
      </c>
      <c r="H179" s="111">
        <f t="shared" si="31"/>
        <v>-514442.00999999995</v>
      </c>
      <c r="I179" s="111">
        <f t="shared" si="31"/>
        <v>12370629.820000004</v>
      </c>
      <c r="J179" s="115" t="s">
        <v>457</v>
      </c>
    </row>
    <row r="180" spans="1:10" x14ac:dyDescent="0.25">
      <c r="A180" s="108" t="s">
        <v>456</v>
      </c>
      <c r="B180" s="111"/>
      <c r="C180" s="111"/>
      <c r="D180" s="111"/>
      <c r="E180" s="111"/>
      <c r="F180" s="111"/>
      <c r="G180" s="111"/>
      <c r="H180" s="111"/>
      <c r="I180" s="111"/>
    </row>
    <row r="181" spans="1:10" x14ac:dyDescent="0.25">
      <c r="A181" s="110" t="s">
        <v>455</v>
      </c>
      <c r="B181" s="111">
        <v>368006.34</v>
      </c>
      <c r="C181" s="111">
        <v>0</v>
      </c>
      <c r="D181" s="111">
        <v>0</v>
      </c>
      <c r="E181" s="111">
        <v>0</v>
      </c>
      <c r="F181" s="111">
        <v>0</v>
      </c>
      <c r="G181" s="111">
        <f t="shared" ref="G181:G208" si="32">B181+E181</f>
        <v>368006.34</v>
      </c>
      <c r="H181" s="111">
        <f t="shared" ref="H181:H208" si="33">C181+F181</f>
        <v>0</v>
      </c>
      <c r="I181" s="111">
        <f t="shared" ref="I181:I208" si="34">SUM(G181:H181)</f>
        <v>368006.34</v>
      </c>
      <c r="J181" s="118" t="s">
        <v>454</v>
      </c>
    </row>
    <row r="182" spans="1:10" x14ac:dyDescent="0.25">
      <c r="A182" s="110" t="s">
        <v>453</v>
      </c>
      <c r="B182" s="111">
        <v>0</v>
      </c>
      <c r="C182" s="111">
        <v>0</v>
      </c>
      <c r="D182" s="111">
        <v>0</v>
      </c>
      <c r="E182" s="111">
        <v>0</v>
      </c>
      <c r="F182" s="111">
        <v>0</v>
      </c>
      <c r="G182" s="111">
        <f t="shared" si="32"/>
        <v>0</v>
      </c>
      <c r="H182" s="111">
        <f t="shared" si="33"/>
        <v>0</v>
      </c>
      <c r="I182" s="111">
        <f t="shared" si="34"/>
        <v>0</v>
      </c>
    </row>
    <row r="183" spans="1:10" x14ac:dyDescent="0.25">
      <c r="A183" s="110" t="s">
        <v>452</v>
      </c>
      <c r="B183" s="111">
        <v>4502.5</v>
      </c>
      <c r="C183" s="111">
        <v>0</v>
      </c>
      <c r="D183" s="111">
        <v>0</v>
      </c>
      <c r="E183" s="111">
        <v>0</v>
      </c>
      <c r="F183" s="111">
        <v>0</v>
      </c>
      <c r="G183" s="111">
        <f t="shared" si="32"/>
        <v>4502.5</v>
      </c>
      <c r="H183" s="111">
        <f t="shared" si="33"/>
        <v>0</v>
      </c>
      <c r="I183" s="111">
        <f t="shared" si="34"/>
        <v>4502.5</v>
      </c>
      <c r="J183" s="118" t="s">
        <v>451</v>
      </c>
    </row>
    <row r="184" spans="1:10" x14ac:dyDescent="0.25">
      <c r="A184" s="110" t="s">
        <v>450</v>
      </c>
      <c r="B184" s="111">
        <v>214519.08</v>
      </c>
      <c r="C184" s="111">
        <v>0</v>
      </c>
      <c r="D184" s="111">
        <v>0</v>
      </c>
      <c r="E184" s="111">
        <v>0</v>
      </c>
      <c r="F184" s="111">
        <v>0</v>
      </c>
      <c r="G184" s="111">
        <f t="shared" si="32"/>
        <v>214519.08</v>
      </c>
      <c r="H184" s="111">
        <f t="shared" si="33"/>
        <v>0</v>
      </c>
      <c r="I184" s="111">
        <f t="shared" si="34"/>
        <v>214519.08</v>
      </c>
      <c r="J184" s="118" t="s">
        <v>449</v>
      </c>
    </row>
    <row r="185" spans="1:10" x14ac:dyDescent="0.25">
      <c r="A185" s="110" t="s">
        <v>448</v>
      </c>
      <c r="B185" s="111">
        <v>172208.07</v>
      </c>
      <c r="C185" s="111">
        <v>0</v>
      </c>
      <c r="D185" s="111">
        <v>0</v>
      </c>
      <c r="E185" s="111">
        <v>0</v>
      </c>
      <c r="F185" s="111">
        <v>0</v>
      </c>
      <c r="G185" s="111">
        <f t="shared" si="32"/>
        <v>172208.07</v>
      </c>
      <c r="H185" s="111">
        <f t="shared" si="33"/>
        <v>0</v>
      </c>
      <c r="I185" s="111">
        <f t="shared" si="34"/>
        <v>172208.07</v>
      </c>
      <c r="J185" s="118" t="s">
        <v>447</v>
      </c>
    </row>
    <row r="186" spans="1:10" x14ac:dyDescent="0.25">
      <c r="A186" s="110" t="s">
        <v>446</v>
      </c>
      <c r="B186" s="111">
        <v>192770.95</v>
      </c>
      <c r="C186" s="111">
        <v>0</v>
      </c>
      <c r="D186" s="111">
        <v>0</v>
      </c>
      <c r="E186" s="111">
        <v>0</v>
      </c>
      <c r="F186" s="111">
        <v>0</v>
      </c>
      <c r="G186" s="111">
        <f t="shared" si="32"/>
        <v>192770.95</v>
      </c>
      <c r="H186" s="111">
        <f t="shared" si="33"/>
        <v>0</v>
      </c>
      <c r="I186" s="111">
        <f t="shared" si="34"/>
        <v>192770.95</v>
      </c>
      <c r="J186" s="118" t="s">
        <v>445</v>
      </c>
    </row>
    <row r="187" spans="1:10" x14ac:dyDescent="0.25">
      <c r="A187" s="110" t="s">
        <v>444</v>
      </c>
      <c r="B187" s="111">
        <v>0</v>
      </c>
      <c r="C187" s="111">
        <v>0</v>
      </c>
      <c r="D187" s="111">
        <v>0</v>
      </c>
      <c r="E187" s="111">
        <v>0</v>
      </c>
      <c r="F187" s="111">
        <v>0</v>
      </c>
      <c r="G187" s="111">
        <f t="shared" si="32"/>
        <v>0</v>
      </c>
      <c r="H187" s="111">
        <f t="shared" si="33"/>
        <v>0</v>
      </c>
      <c r="I187" s="111">
        <f t="shared" si="34"/>
        <v>0</v>
      </c>
      <c r="J187" s="118" t="s">
        <v>443</v>
      </c>
    </row>
    <row r="188" spans="1:10" x14ac:dyDescent="0.25">
      <c r="A188" s="110" t="s">
        <v>442</v>
      </c>
      <c r="B188" s="111">
        <v>227913.01</v>
      </c>
      <c r="C188" s="111">
        <v>0</v>
      </c>
      <c r="D188" s="111">
        <v>0</v>
      </c>
      <c r="E188" s="111">
        <v>0</v>
      </c>
      <c r="F188" s="111">
        <v>0</v>
      </c>
      <c r="G188" s="111">
        <f t="shared" si="32"/>
        <v>227913.01</v>
      </c>
      <c r="H188" s="111">
        <f t="shared" si="33"/>
        <v>0</v>
      </c>
      <c r="I188" s="111">
        <f t="shared" si="34"/>
        <v>227913.01</v>
      </c>
      <c r="J188" s="118" t="s">
        <v>441</v>
      </c>
    </row>
    <row r="189" spans="1:10" x14ac:dyDescent="0.25">
      <c r="A189" s="110" t="s">
        <v>440</v>
      </c>
      <c r="B189" s="111">
        <v>-146741.07</v>
      </c>
      <c r="C189" s="111">
        <v>0</v>
      </c>
      <c r="D189" s="111">
        <v>0</v>
      </c>
      <c r="E189" s="111">
        <v>0</v>
      </c>
      <c r="F189" s="111">
        <v>0</v>
      </c>
      <c r="G189" s="111">
        <f t="shared" si="32"/>
        <v>-146741.07</v>
      </c>
      <c r="H189" s="111">
        <f t="shared" si="33"/>
        <v>0</v>
      </c>
      <c r="I189" s="111">
        <f t="shared" si="34"/>
        <v>-146741.07</v>
      </c>
      <c r="J189" s="118" t="s">
        <v>439</v>
      </c>
    </row>
    <row r="190" spans="1:10" x14ac:dyDescent="0.25">
      <c r="A190" s="110" t="s">
        <v>438</v>
      </c>
      <c r="B190" s="111">
        <v>125703.14</v>
      </c>
      <c r="C190" s="111">
        <v>0</v>
      </c>
      <c r="D190" s="111">
        <v>0</v>
      </c>
      <c r="E190" s="111">
        <v>0</v>
      </c>
      <c r="F190" s="111">
        <v>0</v>
      </c>
      <c r="G190" s="111">
        <f t="shared" si="32"/>
        <v>125703.14</v>
      </c>
      <c r="H190" s="111">
        <f t="shared" si="33"/>
        <v>0</v>
      </c>
      <c r="I190" s="111">
        <f t="shared" si="34"/>
        <v>125703.14</v>
      </c>
      <c r="J190" s="118" t="s">
        <v>437</v>
      </c>
    </row>
    <row r="191" spans="1:10" x14ac:dyDescent="0.25">
      <c r="A191" s="110" t="s">
        <v>436</v>
      </c>
      <c r="B191" s="111">
        <v>-145381.79</v>
      </c>
      <c r="C191" s="111">
        <v>0</v>
      </c>
      <c r="D191" s="111">
        <v>0</v>
      </c>
      <c r="E191" s="111">
        <v>0</v>
      </c>
      <c r="F191" s="111">
        <v>0</v>
      </c>
      <c r="G191" s="111">
        <f t="shared" si="32"/>
        <v>-145381.79</v>
      </c>
      <c r="H191" s="111">
        <f t="shared" si="33"/>
        <v>0</v>
      </c>
      <c r="I191" s="111">
        <f t="shared" si="34"/>
        <v>-145381.79</v>
      </c>
      <c r="J191" s="118" t="s">
        <v>435</v>
      </c>
    </row>
    <row r="192" spans="1:10" x14ac:dyDescent="0.25">
      <c r="A192" s="110" t="s">
        <v>434</v>
      </c>
      <c r="B192" s="111">
        <v>284159.11</v>
      </c>
      <c r="C192" s="111">
        <v>0</v>
      </c>
      <c r="D192" s="111">
        <v>0</v>
      </c>
      <c r="E192" s="111">
        <v>0</v>
      </c>
      <c r="F192" s="111">
        <v>0</v>
      </c>
      <c r="G192" s="111">
        <f t="shared" si="32"/>
        <v>284159.11</v>
      </c>
      <c r="H192" s="111">
        <f t="shared" si="33"/>
        <v>0</v>
      </c>
      <c r="I192" s="111">
        <f t="shared" si="34"/>
        <v>284159.11</v>
      </c>
      <c r="J192" s="118" t="s">
        <v>433</v>
      </c>
    </row>
    <row r="193" spans="1:10" x14ac:dyDescent="0.25">
      <c r="A193" s="110" t="s">
        <v>432</v>
      </c>
      <c r="B193" s="111">
        <v>11866.48</v>
      </c>
      <c r="C193" s="111">
        <v>0</v>
      </c>
      <c r="D193" s="111">
        <v>0</v>
      </c>
      <c r="E193" s="111">
        <v>0</v>
      </c>
      <c r="F193" s="111">
        <v>0</v>
      </c>
      <c r="G193" s="111">
        <f t="shared" si="32"/>
        <v>11866.48</v>
      </c>
      <c r="H193" s="111">
        <f t="shared" si="33"/>
        <v>0</v>
      </c>
      <c r="I193" s="111">
        <f t="shared" si="34"/>
        <v>11866.48</v>
      </c>
      <c r="J193" s="118" t="s">
        <v>431</v>
      </c>
    </row>
    <row r="194" spans="1:10" x14ac:dyDescent="0.25">
      <c r="A194" s="110" t="s">
        <v>430</v>
      </c>
      <c r="B194" s="111">
        <v>6152.49</v>
      </c>
      <c r="C194" s="111">
        <v>0</v>
      </c>
      <c r="D194" s="111">
        <v>0</v>
      </c>
      <c r="E194" s="111">
        <v>0</v>
      </c>
      <c r="F194" s="111">
        <v>0</v>
      </c>
      <c r="G194" s="111">
        <f t="shared" si="32"/>
        <v>6152.49</v>
      </c>
      <c r="H194" s="111">
        <f t="shared" si="33"/>
        <v>0</v>
      </c>
      <c r="I194" s="111">
        <f t="shared" si="34"/>
        <v>6152.49</v>
      </c>
      <c r="J194" s="118" t="s">
        <v>429</v>
      </c>
    </row>
    <row r="195" spans="1:10" x14ac:dyDescent="0.25">
      <c r="A195" s="110" t="s">
        <v>428</v>
      </c>
      <c r="B195" s="111">
        <v>0</v>
      </c>
      <c r="C195" s="111">
        <v>0</v>
      </c>
      <c r="D195" s="111">
        <v>0</v>
      </c>
      <c r="E195" s="111">
        <v>0</v>
      </c>
      <c r="F195" s="111">
        <v>0</v>
      </c>
      <c r="G195" s="111">
        <f t="shared" si="32"/>
        <v>0</v>
      </c>
      <c r="H195" s="111">
        <f t="shared" si="33"/>
        <v>0</v>
      </c>
      <c r="I195" s="111">
        <f t="shared" si="34"/>
        <v>0</v>
      </c>
      <c r="J195" s="118" t="s">
        <v>427</v>
      </c>
    </row>
    <row r="196" spans="1:10" x14ac:dyDescent="0.25">
      <c r="A196" s="110" t="s">
        <v>426</v>
      </c>
      <c r="B196" s="111">
        <v>0</v>
      </c>
      <c r="C196" s="111">
        <v>0</v>
      </c>
      <c r="D196" s="111">
        <v>0</v>
      </c>
      <c r="E196" s="111">
        <v>0</v>
      </c>
      <c r="F196" s="111">
        <v>0</v>
      </c>
      <c r="G196" s="111">
        <f t="shared" si="32"/>
        <v>0</v>
      </c>
      <c r="H196" s="111">
        <f t="shared" si="33"/>
        <v>0</v>
      </c>
      <c r="I196" s="111">
        <f t="shared" si="34"/>
        <v>0</v>
      </c>
      <c r="J196" s="118" t="s">
        <v>425</v>
      </c>
    </row>
    <row r="197" spans="1:10" x14ac:dyDescent="0.25">
      <c r="A197" s="110" t="s">
        <v>424</v>
      </c>
      <c r="B197" s="111">
        <v>324.18</v>
      </c>
      <c r="C197" s="111">
        <v>0</v>
      </c>
      <c r="D197" s="111">
        <v>0</v>
      </c>
      <c r="E197" s="111">
        <v>0</v>
      </c>
      <c r="F197" s="111">
        <v>0</v>
      </c>
      <c r="G197" s="111">
        <f t="shared" si="32"/>
        <v>324.18</v>
      </c>
      <c r="H197" s="111">
        <f t="shared" si="33"/>
        <v>0</v>
      </c>
      <c r="I197" s="111">
        <f t="shared" si="34"/>
        <v>324.18</v>
      </c>
      <c r="J197" s="118" t="s">
        <v>423</v>
      </c>
    </row>
    <row r="198" spans="1:10" x14ac:dyDescent="0.25">
      <c r="A198" s="110" t="s">
        <v>422</v>
      </c>
      <c r="B198" s="111">
        <v>131435.82999999999</v>
      </c>
      <c r="C198" s="111">
        <v>0</v>
      </c>
      <c r="D198" s="111">
        <v>0</v>
      </c>
      <c r="E198" s="111">
        <v>0</v>
      </c>
      <c r="F198" s="111">
        <v>0</v>
      </c>
      <c r="G198" s="111">
        <f t="shared" si="32"/>
        <v>131435.82999999999</v>
      </c>
      <c r="H198" s="111">
        <f t="shared" si="33"/>
        <v>0</v>
      </c>
      <c r="I198" s="111">
        <f t="shared" si="34"/>
        <v>131435.82999999999</v>
      </c>
      <c r="J198" s="118" t="s">
        <v>421</v>
      </c>
    </row>
    <row r="199" spans="1:10" x14ac:dyDescent="0.25">
      <c r="A199" s="110" t="s">
        <v>420</v>
      </c>
      <c r="B199" s="111">
        <v>744566.28</v>
      </c>
      <c r="C199" s="111">
        <v>0</v>
      </c>
      <c r="D199" s="111">
        <v>0</v>
      </c>
      <c r="E199" s="111">
        <v>0</v>
      </c>
      <c r="F199" s="111">
        <v>0</v>
      </c>
      <c r="G199" s="111">
        <f t="shared" si="32"/>
        <v>744566.28</v>
      </c>
      <c r="H199" s="111">
        <f t="shared" si="33"/>
        <v>0</v>
      </c>
      <c r="I199" s="111">
        <f t="shared" si="34"/>
        <v>744566.28</v>
      </c>
      <c r="J199" s="118" t="s">
        <v>419</v>
      </c>
    </row>
    <row r="200" spans="1:10" x14ac:dyDescent="0.25">
      <c r="A200" s="110" t="s">
        <v>418</v>
      </c>
      <c r="B200" s="111">
        <v>0</v>
      </c>
      <c r="C200" s="111">
        <v>0</v>
      </c>
      <c r="D200" s="111">
        <v>0</v>
      </c>
      <c r="E200" s="111">
        <v>0</v>
      </c>
      <c r="F200" s="111">
        <v>0</v>
      </c>
      <c r="G200" s="111">
        <f t="shared" si="32"/>
        <v>0</v>
      </c>
      <c r="H200" s="111">
        <f t="shared" si="33"/>
        <v>0</v>
      </c>
      <c r="I200" s="111">
        <f t="shared" si="34"/>
        <v>0</v>
      </c>
      <c r="J200" s="118" t="s">
        <v>417</v>
      </c>
    </row>
    <row r="201" spans="1:10" x14ac:dyDescent="0.25">
      <c r="A201" s="110" t="s">
        <v>416</v>
      </c>
      <c r="B201" s="111">
        <v>2671.74</v>
      </c>
      <c r="C201" s="111">
        <v>0</v>
      </c>
      <c r="D201" s="111">
        <v>0</v>
      </c>
      <c r="E201" s="111">
        <v>0</v>
      </c>
      <c r="F201" s="111">
        <v>0</v>
      </c>
      <c r="G201" s="111">
        <f t="shared" si="32"/>
        <v>2671.74</v>
      </c>
      <c r="H201" s="111">
        <f t="shared" si="33"/>
        <v>0</v>
      </c>
      <c r="I201" s="111">
        <f t="shared" si="34"/>
        <v>2671.74</v>
      </c>
      <c r="J201" s="118" t="s">
        <v>415</v>
      </c>
    </row>
    <row r="202" spans="1:10" x14ac:dyDescent="0.25">
      <c r="A202" s="110" t="s">
        <v>414</v>
      </c>
      <c r="B202" s="111">
        <v>0</v>
      </c>
      <c r="C202" s="111">
        <v>0</v>
      </c>
      <c r="D202" s="111">
        <v>0</v>
      </c>
      <c r="E202" s="111">
        <v>0</v>
      </c>
      <c r="F202" s="111">
        <v>0</v>
      </c>
      <c r="G202" s="111">
        <f t="shared" si="32"/>
        <v>0</v>
      </c>
      <c r="H202" s="111">
        <f t="shared" si="33"/>
        <v>0</v>
      </c>
      <c r="I202" s="111">
        <f t="shared" si="34"/>
        <v>0</v>
      </c>
      <c r="J202" s="118" t="s">
        <v>413</v>
      </c>
    </row>
    <row r="203" spans="1:10" x14ac:dyDescent="0.25">
      <c r="A203" s="110" t="s">
        <v>412</v>
      </c>
      <c r="B203" s="111">
        <v>0</v>
      </c>
      <c r="C203" s="111">
        <v>0</v>
      </c>
      <c r="D203" s="111">
        <v>0</v>
      </c>
      <c r="E203" s="111">
        <v>0</v>
      </c>
      <c r="F203" s="111">
        <v>0</v>
      </c>
      <c r="G203" s="111">
        <f t="shared" si="32"/>
        <v>0</v>
      </c>
      <c r="H203" s="111">
        <f t="shared" si="33"/>
        <v>0</v>
      </c>
      <c r="I203" s="111">
        <f t="shared" si="34"/>
        <v>0</v>
      </c>
      <c r="J203" s="118" t="s">
        <v>411</v>
      </c>
    </row>
    <row r="204" spans="1:10" x14ac:dyDescent="0.25">
      <c r="A204" s="110" t="s">
        <v>410</v>
      </c>
      <c r="B204" s="111">
        <v>0</v>
      </c>
      <c r="C204" s="111">
        <v>0</v>
      </c>
      <c r="D204" s="111">
        <v>0</v>
      </c>
      <c r="E204" s="111">
        <v>0</v>
      </c>
      <c r="F204" s="111">
        <v>0</v>
      </c>
      <c r="G204" s="111">
        <f t="shared" si="32"/>
        <v>0</v>
      </c>
      <c r="H204" s="111">
        <f t="shared" si="33"/>
        <v>0</v>
      </c>
      <c r="I204" s="111">
        <f t="shared" si="34"/>
        <v>0</v>
      </c>
      <c r="J204" s="118" t="s">
        <v>409</v>
      </c>
    </row>
    <row r="205" spans="1:10" x14ac:dyDescent="0.25">
      <c r="A205" s="110" t="s">
        <v>408</v>
      </c>
      <c r="B205" s="111">
        <v>0</v>
      </c>
      <c r="C205" s="111">
        <v>0</v>
      </c>
      <c r="D205" s="111">
        <v>0</v>
      </c>
      <c r="E205" s="111">
        <v>0</v>
      </c>
      <c r="F205" s="111">
        <v>0</v>
      </c>
      <c r="G205" s="111">
        <f t="shared" si="32"/>
        <v>0</v>
      </c>
      <c r="H205" s="111">
        <f t="shared" si="33"/>
        <v>0</v>
      </c>
      <c r="I205" s="111">
        <f t="shared" si="34"/>
        <v>0</v>
      </c>
      <c r="J205" s="118" t="s">
        <v>407</v>
      </c>
    </row>
    <row r="206" spans="1:10" x14ac:dyDescent="0.25">
      <c r="A206" s="110" t="s">
        <v>406</v>
      </c>
      <c r="B206" s="111">
        <v>0</v>
      </c>
      <c r="C206" s="111">
        <v>0</v>
      </c>
      <c r="D206" s="111">
        <v>0</v>
      </c>
      <c r="E206" s="111">
        <v>0</v>
      </c>
      <c r="F206" s="111">
        <v>0</v>
      </c>
      <c r="G206" s="111">
        <f t="shared" si="32"/>
        <v>0</v>
      </c>
      <c r="H206" s="111">
        <f t="shared" si="33"/>
        <v>0</v>
      </c>
      <c r="I206" s="111">
        <f t="shared" si="34"/>
        <v>0</v>
      </c>
      <c r="J206" s="118" t="s">
        <v>405</v>
      </c>
    </row>
    <row r="207" spans="1:10" x14ac:dyDescent="0.25">
      <c r="A207" s="110" t="s">
        <v>404</v>
      </c>
      <c r="B207" s="111">
        <v>0</v>
      </c>
      <c r="C207" s="111">
        <v>0</v>
      </c>
      <c r="D207" s="111">
        <v>0</v>
      </c>
      <c r="E207" s="111">
        <v>0</v>
      </c>
      <c r="F207" s="111">
        <v>0</v>
      </c>
      <c r="G207" s="111">
        <f t="shared" si="32"/>
        <v>0</v>
      </c>
      <c r="H207" s="111">
        <f t="shared" si="33"/>
        <v>0</v>
      </c>
      <c r="I207" s="111">
        <f t="shared" si="34"/>
        <v>0</v>
      </c>
      <c r="J207" s="118" t="s">
        <v>403</v>
      </c>
    </row>
    <row r="208" spans="1:10" x14ac:dyDescent="0.25">
      <c r="A208" s="110" t="s">
        <v>402</v>
      </c>
      <c r="B208" s="113">
        <v>0</v>
      </c>
      <c r="C208" s="113">
        <v>0</v>
      </c>
      <c r="D208" s="113">
        <v>0</v>
      </c>
      <c r="E208" s="113">
        <v>0</v>
      </c>
      <c r="F208" s="113">
        <v>0</v>
      </c>
      <c r="G208" s="113">
        <f t="shared" si="32"/>
        <v>0</v>
      </c>
      <c r="H208" s="113">
        <f t="shared" si="33"/>
        <v>0</v>
      </c>
      <c r="I208" s="114">
        <f t="shared" si="34"/>
        <v>0</v>
      </c>
      <c r="J208" s="118" t="s">
        <v>401</v>
      </c>
    </row>
    <row r="209" spans="1:10" x14ac:dyDescent="0.25">
      <c r="A209" s="110" t="s">
        <v>400</v>
      </c>
      <c r="B209" s="111">
        <f t="shared" ref="B209:I209" si="35">SUM(B180:B208)</f>
        <v>2194676.34</v>
      </c>
      <c r="C209" s="111">
        <f t="shared" si="35"/>
        <v>0</v>
      </c>
      <c r="D209" s="111">
        <f t="shared" si="35"/>
        <v>0</v>
      </c>
      <c r="E209" s="111">
        <f t="shared" si="35"/>
        <v>0</v>
      </c>
      <c r="F209" s="111">
        <f t="shared" si="35"/>
        <v>0</v>
      </c>
      <c r="G209" s="111">
        <f t="shared" si="35"/>
        <v>2194676.34</v>
      </c>
      <c r="H209" s="111">
        <f t="shared" si="35"/>
        <v>0</v>
      </c>
      <c r="I209" s="111">
        <f t="shared" si="35"/>
        <v>2194676.34</v>
      </c>
      <c r="J209" s="115" t="s">
        <v>399</v>
      </c>
    </row>
    <row r="210" spans="1:10" x14ac:dyDescent="0.25">
      <c r="A210" s="108" t="s">
        <v>398</v>
      </c>
      <c r="B210" s="111"/>
      <c r="C210" s="111"/>
      <c r="D210" s="111"/>
      <c r="E210" s="111"/>
      <c r="F210" s="111"/>
      <c r="G210" s="111"/>
      <c r="H210" s="111"/>
      <c r="I210" s="111"/>
    </row>
    <row r="211" spans="1:10" x14ac:dyDescent="0.25">
      <c r="A211" s="110" t="s">
        <v>397</v>
      </c>
      <c r="B211" s="111">
        <v>173512.88</v>
      </c>
      <c r="C211" s="111">
        <v>0</v>
      </c>
      <c r="D211" s="111">
        <v>0</v>
      </c>
      <c r="E211" s="111">
        <v>0</v>
      </c>
      <c r="F211" s="111">
        <v>0</v>
      </c>
      <c r="G211" s="111">
        <f t="shared" ref="G211:G246" si="36">B211+E211</f>
        <v>173512.88</v>
      </c>
      <c r="H211" s="111">
        <f t="shared" ref="H211:H246" si="37">C211+F211</f>
        <v>0</v>
      </c>
      <c r="I211" s="111">
        <f t="shared" ref="I211:I246" si="38">SUM(G211:H211)</f>
        <v>173512.88</v>
      </c>
      <c r="J211" s="118" t="s">
        <v>396</v>
      </c>
    </row>
    <row r="212" spans="1:10" x14ac:dyDescent="0.25">
      <c r="A212" s="110" t="s">
        <v>395</v>
      </c>
      <c r="B212" s="111">
        <v>148278.15</v>
      </c>
      <c r="C212" s="111">
        <v>0</v>
      </c>
      <c r="D212" s="111">
        <v>0</v>
      </c>
      <c r="E212" s="111">
        <v>0</v>
      </c>
      <c r="F212" s="111">
        <v>0</v>
      </c>
      <c r="G212" s="111">
        <f t="shared" si="36"/>
        <v>148278.15</v>
      </c>
      <c r="H212" s="111">
        <f t="shared" si="37"/>
        <v>0</v>
      </c>
      <c r="I212" s="111">
        <f t="shared" si="38"/>
        <v>148278.15</v>
      </c>
      <c r="J212" s="118" t="s">
        <v>394</v>
      </c>
    </row>
    <row r="213" spans="1:10" x14ac:dyDescent="0.25">
      <c r="A213" s="110" t="s">
        <v>393</v>
      </c>
      <c r="B213" s="111">
        <v>249161.84</v>
      </c>
      <c r="C213" s="111">
        <v>0</v>
      </c>
      <c r="D213" s="111">
        <v>0</v>
      </c>
      <c r="E213" s="111">
        <v>0</v>
      </c>
      <c r="F213" s="111">
        <v>0</v>
      </c>
      <c r="G213" s="111">
        <f t="shared" si="36"/>
        <v>249161.84</v>
      </c>
      <c r="H213" s="111">
        <f t="shared" si="37"/>
        <v>0</v>
      </c>
      <c r="I213" s="111">
        <f t="shared" si="38"/>
        <v>249161.84</v>
      </c>
      <c r="J213" s="118" t="s">
        <v>392</v>
      </c>
    </row>
    <row r="214" spans="1:10" x14ac:dyDescent="0.25">
      <c r="A214" s="110" t="s">
        <v>391</v>
      </c>
      <c r="B214" s="111">
        <v>479170.09</v>
      </c>
      <c r="C214" s="111">
        <v>0</v>
      </c>
      <c r="D214" s="111">
        <v>0</v>
      </c>
      <c r="E214" s="111">
        <v>0</v>
      </c>
      <c r="F214" s="111">
        <v>0</v>
      </c>
      <c r="G214" s="111">
        <f t="shared" si="36"/>
        <v>479170.09</v>
      </c>
      <c r="H214" s="111">
        <f t="shared" si="37"/>
        <v>0</v>
      </c>
      <c r="I214" s="111">
        <f t="shared" si="38"/>
        <v>479170.09</v>
      </c>
      <c r="J214" s="118" t="s">
        <v>390</v>
      </c>
    </row>
    <row r="215" spans="1:10" x14ac:dyDescent="0.25">
      <c r="A215" s="110" t="s">
        <v>389</v>
      </c>
      <c r="B215" s="111">
        <v>612307.63</v>
      </c>
      <c r="C215" s="111">
        <v>0</v>
      </c>
      <c r="D215" s="111">
        <v>0</v>
      </c>
      <c r="E215" s="111">
        <v>0</v>
      </c>
      <c r="F215" s="111">
        <v>0</v>
      </c>
      <c r="G215" s="111">
        <f t="shared" si="36"/>
        <v>612307.63</v>
      </c>
      <c r="H215" s="111">
        <f t="shared" si="37"/>
        <v>0</v>
      </c>
      <c r="I215" s="111">
        <f t="shared" si="38"/>
        <v>612307.63</v>
      </c>
      <c r="J215" s="118" t="s">
        <v>388</v>
      </c>
    </row>
    <row r="216" spans="1:10" x14ac:dyDescent="0.25">
      <c r="A216" s="110" t="s">
        <v>387</v>
      </c>
      <c r="B216" s="111">
        <v>0</v>
      </c>
      <c r="C216" s="111">
        <v>0</v>
      </c>
      <c r="D216" s="111">
        <v>0</v>
      </c>
      <c r="E216" s="111">
        <v>0</v>
      </c>
      <c r="F216" s="111">
        <v>0</v>
      </c>
      <c r="G216" s="111">
        <f t="shared" si="36"/>
        <v>0</v>
      </c>
      <c r="H216" s="111">
        <f t="shared" si="37"/>
        <v>0</v>
      </c>
      <c r="I216" s="111">
        <f t="shared" si="38"/>
        <v>0</v>
      </c>
      <c r="J216" s="118" t="s">
        <v>386</v>
      </c>
    </row>
    <row r="217" spans="1:10" x14ac:dyDescent="0.25">
      <c r="A217" s="110" t="s">
        <v>385</v>
      </c>
      <c r="B217" s="111">
        <v>347658.36</v>
      </c>
      <c r="C217" s="111">
        <v>0</v>
      </c>
      <c r="D217" s="111">
        <v>0</v>
      </c>
      <c r="E217" s="111">
        <v>0</v>
      </c>
      <c r="F217" s="111">
        <v>0</v>
      </c>
      <c r="G217" s="111">
        <f t="shared" si="36"/>
        <v>347658.36</v>
      </c>
      <c r="H217" s="111">
        <f t="shared" si="37"/>
        <v>0</v>
      </c>
      <c r="I217" s="111">
        <f t="shared" si="38"/>
        <v>347658.36</v>
      </c>
      <c r="J217" s="118" t="s">
        <v>384</v>
      </c>
    </row>
    <row r="218" spans="1:10" x14ac:dyDescent="0.25">
      <c r="A218" s="110" t="s">
        <v>383</v>
      </c>
      <c r="B218" s="111">
        <v>753825.3</v>
      </c>
      <c r="C218" s="111">
        <v>0</v>
      </c>
      <c r="D218" s="111">
        <v>0</v>
      </c>
      <c r="E218" s="111">
        <v>0</v>
      </c>
      <c r="F218" s="111">
        <v>0</v>
      </c>
      <c r="G218" s="111">
        <f t="shared" si="36"/>
        <v>753825.3</v>
      </c>
      <c r="H218" s="111">
        <f t="shared" si="37"/>
        <v>0</v>
      </c>
      <c r="I218" s="111">
        <f t="shared" si="38"/>
        <v>753825.3</v>
      </c>
      <c r="J218" s="118" t="s">
        <v>382</v>
      </c>
    </row>
    <row r="219" spans="1:10" x14ac:dyDescent="0.25">
      <c r="A219" s="110" t="s">
        <v>381</v>
      </c>
      <c r="B219" s="111">
        <v>1323049.83</v>
      </c>
      <c r="C219" s="111">
        <v>0</v>
      </c>
      <c r="D219" s="111">
        <v>0</v>
      </c>
      <c r="E219" s="111">
        <v>0</v>
      </c>
      <c r="F219" s="111">
        <v>0</v>
      </c>
      <c r="G219" s="111">
        <f t="shared" si="36"/>
        <v>1323049.83</v>
      </c>
      <c r="H219" s="111">
        <f t="shared" si="37"/>
        <v>0</v>
      </c>
      <c r="I219" s="111">
        <f t="shared" si="38"/>
        <v>1323049.83</v>
      </c>
      <c r="J219" s="118" t="s">
        <v>380</v>
      </c>
    </row>
    <row r="220" spans="1:10" x14ac:dyDescent="0.25">
      <c r="A220" s="110" t="s">
        <v>379</v>
      </c>
      <c r="B220" s="111">
        <v>116096.83</v>
      </c>
      <c r="C220" s="111">
        <v>0</v>
      </c>
      <c r="D220" s="111">
        <v>0</v>
      </c>
      <c r="E220" s="111">
        <v>0</v>
      </c>
      <c r="F220" s="111">
        <v>0</v>
      </c>
      <c r="G220" s="111">
        <f t="shared" si="36"/>
        <v>116096.83</v>
      </c>
      <c r="H220" s="111">
        <f t="shared" si="37"/>
        <v>0</v>
      </c>
      <c r="I220" s="111">
        <f t="shared" si="38"/>
        <v>116096.83</v>
      </c>
      <c r="J220" s="118" t="s">
        <v>378</v>
      </c>
    </row>
    <row r="221" spans="1:10" x14ac:dyDescent="0.25">
      <c r="A221" s="110" t="s">
        <v>377</v>
      </c>
      <c r="B221" s="111">
        <v>17700.189999999999</v>
      </c>
      <c r="C221" s="111">
        <v>0</v>
      </c>
      <c r="D221" s="111">
        <v>0</v>
      </c>
      <c r="E221" s="111">
        <v>0</v>
      </c>
      <c r="F221" s="111">
        <v>0</v>
      </c>
      <c r="G221" s="111">
        <f t="shared" si="36"/>
        <v>17700.189999999999</v>
      </c>
      <c r="H221" s="111">
        <f t="shared" si="37"/>
        <v>0</v>
      </c>
      <c r="I221" s="111">
        <f t="shared" si="38"/>
        <v>17700.189999999999</v>
      </c>
      <c r="J221" s="118" t="s">
        <v>376</v>
      </c>
    </row>
    <row r="222" spans="1:10" x14ac:dyDescent="0.25">
      <c r="A222" s="110" t="s">
        <v>375</v>
      </c>
      <c r="B222" s="111">
        <v>0</v>
      </c>
      <c r="C222" s="111">
        <v>0</v>
      </c>
      <c r="D222" s="111">
        <v>0</v>
      </c>
      <c r="E222" s="111">
        <v>0</v>
      </c>
      <c r="F222" s="111">
        <v>0</v>
      </c>
      <c r="G222" s="111">
        <f t="shared" si="36"/>
        <v>0</v>
      </c>
      <c r="H222" s="111">
        <f t="shared" si="37"/>
        <v>0</v>
      </c>
      <c r="I222" s="111">
        <f t="shared" si="38"/>
        <v>0</v>
      </c>
      <c r="J222" s="118" t="s">
        <v>374</v>
      </c>
    </row>
    <row r="223" spans="1:10" x14ac:dyDescent="0.25">
      <c r="A223" s="110" t="s">
        <v>373</v>
      </c>
      <c r="B223" s="111">
        <v>103397.01</v>
      </c>
      <c r="C223" s="111">
        <v>0</v>
      </c>
      <c r="D223" s="111">
        <v>0</v>
      </c>
      <c r="E223" s="111">
        <v>0</v>
      </c>
      <c r="F223" s="111">
        <v>0</v>
      </c>
      <c r="G223" s="111">
        <f t="shared" si="36"/>
        <v>103397.01</v>
      </c>
      <c r="H223" s="111">
        <f t="shared" si="37"/>
        <v>0</v>
      </c>
      <c r="I223" s="111">
        <f t="shared" si="38"/>
        <v>103397.01</v>
      </c>
      <c r="J223" s="118" t="s">
        <v>372</v>
      </c>
    </row>
    <row r="224" spans="1:10" x14ac:dyDescent="0.25">
      <c r="A224" s="110" t="s">
        <v>371</v>
      </c>
      <c r="B224" s="111">
        <v>3744469.95</v>
      </c>
      <c r="C224" s="111">
        <v>0</v>
      </c>
      <c r="D224" s="111">
        <v>0</v>
      </c>
      <c r="E224" s="111">
        <v>0</v>
      </c>
      <c r="F224" s="111">
        <v>0</v>
      </c>
      <c r="G224" s="111">
        <f t="shared" si="36"/>
        <v>3744469.95</v>
      </c>
      <c r="H224" s="111">
        <f t="shared" si="37"/>
        <v>0</v>
      </c>
      <c r="I224" s="111">
        <f t="shared" si="38"/>
        <v>3744469.95</v>
      </c>
      <c r="J224" s="118" t="s">
        <v>370</v>
      </c>
    </row>
    <row r="225" spans="1:10" x14ac:dyDescent="0.25">
      <c r="A225" s="110" t="s">
        <v>369</v>
      </c>
      <c r="B225" s="111">
        <v>1881912.02</v>
      </c>
      <c r="C225" s="111">
        <v>0</v>
      </c>
      <c r="D225" s="111">
        <v>0</v>
      </c>
      <c r="E225" s="111">
        <v>0</v>
      </c>
      <c r="F225" s="111">
        <v>0</v>
      </c>
      <c r="G225" s="111">
        <f t="shared" si="36"/>
        <v>1881912.02</v>
      </c>
      <c r="H225" s="111">
        <f t="shared" si="37"/>
        <v>0</v>
      </c>
      <c r="I225" s="111">
        <f t="shared" si="38"/>
        <v>1881912.02</v>
      </c>
      <c r="J225" s="118" t="s">
        <v>368</v>
      </c>
    </row>
    <row r="226" spans="1:10" x14ac:dyDescent="0.25">
      <c r="A226" s="110" t="s">
        <v>367</v>
      </c>
      <c r="B226" s="111">
        <v>15152.94</v>
      </c>
      <c r="C226" s="111">
        <v>0</v>
      </c>
      <c r="D226" s="111">
        <v>0</v>
      </c>
      <c r="E226" s="111">
        <v>0</v>
      </c>
      <c r="F226" s="111">
        <v>0</v>
      </c>
      <c r="G226" s="111">
        <f t="shared" si="36"/>
        <v>15152.94</v>
      </c>
      <c r="H226" s="111">
        <f t="shared" si="37"/>
        <v>0</v>
      </c>
      <c r="I226" s="111">
        <f t="shared" si="38"/>
        <v>15152.94</v>
      </c>
      <c r="J226" s="118" t="s">
        <v>366</v>
      </c>
    </row>
    <row r="227" spans="1:10" x14ac:dyDescent="0.25">
      <c r="A227" s="110" t="s">
        <v>365</v>
      </c>
      <c r="B227" s="111">
        <v>97967.49</v>
      </c>
      <c r="C227" s="111">
        <v>0</v>
      </c>
      <c r="D227" s="111">
        <v>0</v>
      </c>
      <c r="E227" s="111">
        <v>0</v>
      </c>
      <c r="F227" s="111">
        <v>0</v>
      </c>
      <c r="G227" s="111">
        <f t="shared" si="36"/>
        <v>97967.49</v>
      </c>
      <c r="H227" s="111">
        <f t="shared" si="37"/>
        <v>0</v>
      </c>
      <c r="I227" s="111">
        <f t="shared" si="38"/>
        <v>97967.49</v>
      </c>
      <c r="J227" s="118" t="s">
        <v>364</v>
      </c>
    </row>
    <row r="228" spans="1:10" x14ac:dyDescent="0.25">
      <c r="A228" s="110" t="s">
        <v>363</v>
      </c>
      <c r="B228" s="111">
        <v>56774.28</v>
      </c>
      <c r="C228" s="111">
        <v>0</v>
      </c>
      <c r="D228" s="111">
        <v>0</v>
      </c>
      <c r="E228" s="111">
        <v>0</v>
      </c>
      <c r="F228" s="111">
        <v>0</v>
      </c>
      <c r="G228" s="111">
        <f t="shared" si="36"/>
        <v>56774.28</v>
      </c>
      <c r="H228" s="111">
        <f t="shared" si="37"/>
        <v>0</v>
      </c>
      <c r="I228" s="111">
        <f t="shared" si="38"/>
        <v>56774.28</v>
      </c>
      <c r="J228" s="118" t="s">
        <v>362</v>
      </c>
    </row>
    <row r="229" spans="1:10" x14ac:dyDescent="0.25">
      <c r="A229" s="110" t="s">
        <v>361</v>
      </c>
      <c r="B229" s="111">
        <v>0</v>
      </c>
      <c r="C229" s="111">
        <v>0</v>
      </c>
      <c r="D229" s="111">
        <v>0</v>
      </c>
      <c r="E229" s="111">
        <v>0</v>
      </c>
      <c r="F229" s="111">
        <v>0</v>
      </c>
      <c r="G229" s="111">
        <f t="shared" si="36"/>
        <v>0</v>
      </c>
      <c r="H229" s="111">
        <f t="shared" si="37"/>
        <v>0</v>
      </c>
      <c r="I229" s="111">
        <f t="shared" si="38"/>
        <v>0</v>
      </c>
      <c r="J229" s="118" t="s">
        <v>360</v>
      </c>
    </row>
    <row r="230" spans="1:10" x14ac:dyDescent="0.25">
      <c r="A230" s="110" t="s">
        <v>359</v>
      </c>
      <c r="B230" s="111">
        <v>0</v>
      </c>
      <c r="C230" s="111">
        <v>140502.15</v>
      </c>
      <c r="D230" s="111">
        <v>0</v>
      </c>
      <c r="E230" s="111">
        <v>0</v>
      </c>
      <c r="F230" s="111">
        <v>0</v>
      </c>
      <c r="G230" s="111">
        <f t="shared" si="36"/>
        <v>0</v>
      </c>
      <c r="H230" s="111">
        <f t="shared" si="37"/>
        <v>140502.15</v>
      </c>
      <c r="I230" s="111">
        <f t="shared" si="38"/>
        <v>140502.15</v>
      </c>
      <c r="J230" s="118" t="s">
        <v>358</v>
      </c>
    </row>
    <row r="231" spans="1:10" x14ac:dyDescent="0.25">
      <c r="A231" s="110" t="s">
        <v>357</v>
      </c>
      <c r="B231" s="111">
        <v>0</v>
      </c>
      <c r="C231" s="111">
        <v>36056.97</v>
      </c>
      <c r="D231" s="111">
        <v>0</v>
      </c>
      <c r="E231" s="111">
        <v>0</v>
      </c>
      <c r="F231" s="111">
        <v>0</v>
      </c>
      <c r="G231" s="111">
        <f t="shared" si="36"/>
        <v>0</v>
      </c>
      <c r="H231" s="111">
        <f t="shared" si="37"/>
        <v>36056.97</v>
      </c>
      <c r="I231" s="111">
        <f t="shared" si="38"/>
        <v>36056.97</v>
      </c>
      <c r="J231" s="118" t="s">
        <v>356</v>
      </c>
    </row>
    <row r="232" spans="1:10" x14ac:dyDescent="0.25">
      <c r="A232" s="110" t="s">
        <v>355</v>
      </c>
      <c r="B232" s="111">
        <v>0</v>
      </c>
      <c r="C232" s="111">
        <v>2443344.2000000002</v>
      </c>
      <c r="D232" s="111">
        <v>0</v>
      </c>
      <c r="E232" s="111">
        <v>0</v>
      </c>
      <c r="F232" s="111">
        <v>0</v>
      </c>
      <c r="G232" s="111">
        <f t="shared" si="36"/>
        <v>0</v>
      </c>
      <c r="H232" s="111">
        <f t="shared" si="37"/>
        <v>2443344.2000000002</v>
      </c>
      <c r="I232" s="111">
        <f t="shared" si="38"/>
        <v>2443344.2000000002</v>
      </c>
      <c r="J232" s="118" t="s">
        <v>354</v>
      </c>
    </row>
    <row r="233" spans="1:10" x14ac:dyDescent="0.25">
      <c r="A233" s="110" t="s">
        <v>353</v>
      </c>
      <c r="B233" s="111">
        <v>0</v>
      </c>
      <c r="C233" s="111">
        <v>143924.66</v>
      </c>
      <c r="D233" s="111">
        <v>0</v>
      </c>
      <c r="E233" s="111">
        <v>0</v>
      </c>
      <c r="F233" s="111">
        <v>0</v>
      </c>
      <c r="G233" s="111">
        <f t="shared" si="36"/>
        <v>0</v>
      </c>
      <c r="H233" s="111">
        <f t="shared" si="37"/>
        <v>143924.66</v>
      </c>
      <c r="I233" s="111">
        <f t="shared" si="38"/>
        <v>143924.66</v>
      </c>
      <c r="J233" s="118" t="s">
        <v>352</v>
      </c>
    </row>
    <row r="234" spans="1:10" x14ac:dyDescent="0.25">
      <c r="A234" s="110" t="s">
        <v>351</v>
      </c>
      <c r="B234" s="111">
        <v>0</v>
      </c>
      <c r="C234" s="111">
        <v>85141.92</v>
      </c>
      <c r="D234" s="111">
        <v>0</v>
      </c>
      <c r="E234" s="111">
        <v>0</v>
      </c>
      <c r="F234" s="111">
        <v>0</v>
      </c>
      <c r="G234" s="111">
        <f t="shared" si="36"/>
        <v>0</v>
      </c>
      <c r="H234" s="111">
        <f t="shared" si="37"/>
        <v>85141.92</v>
      </c>
      <c r="I234" s="111">
        <f t="shared" si="38"/>
        <v>85141.92</v>
      </c>
      <c r="J234" s="118" t="s">
        <v>350</v>
      </c>
    </row>
    <row r="235" spans="1:10" x14ac:dyDescent="0.25">
      <c r="A235" s="110" t="s">
        <v>349</v>
      </c>
      <c r="B235" s="111">
        <v>0</v>
      </c>
      <c r="C235" s="111">
        <v>228601.01</v>
      </c>
      <c r="D235" s="111">
        <v>0</v>
      </c>
      <c r="E235" s="111">
        <v>0</v>
      </c>
      <c r="F235" s="111">
        <v>0</v>
      </c>
      <c r="G235" s="111">
        <f t="shared" si="36"/>
        <v>0</v>
      </c>
      <c r="H235" s="111">
        <f t="shared" si="37"/>
        <v>228601.01</v>
      </c>
      <c r="I235" s="111">
        <f t="shared" si="38"/>
        <v>228601.01</v>
      </c>
      <c r="J235" s="118" t="s">
        <v>348</v>
      </c>
    </row>
    <row r="236" spans="1:10" x14ac:dyDescent="0.25">
      <c r="A236" s="110" t="s">
        <v>347</v>
      </c>
      <c r="B236" s="111">
        <v>0</v>
      </c>
      <c r="C236" s="111">
        <v>169514.57</v>
      </c>
      <c r="D236" s="111">
        <v>0</v>
      </c>
      <c r="E236" s="111">
        <v>0</v>
      </c>
      <c r="F236" s="111">
        <v>0</v>
      </c>
      <c r="G236" s="111">
        <f t="shared" si="36"/>
        <v>0</v>
      </c>
      <c r="H236" s="111">
        <f t="shared" si="37"/>
        <v>169514.57</v>
      </c>
      <c r="I236" s="111">
        <f t="shared" si="38"/>
        <v>169514.57</v>
      </c>
      <c r="J236" s="118" t="s">
        <v>346</v>
      </c>
    </row>
    <row r="237" spans="1:10" x14ac:dyDescent="0.25">
      <c r="A237" s="110" t="s">
        <v>345</v>
      </c>
      <c r="B237" s="111">
        <v>0</v>
      </c>
      <c r="C237" s="111">
        <v>1294633.83</v>
      </c>
      <c r="D237" s="111">
        <v>0</v>
      </c>
      <c r="E237" s="111">
        <v>0</v>
      </c>
      <c r="F237" s="111">
        <v>0</v>
      </c>
      <c r="G237" s="111">
        <f t="shared" si="36"/>
        <v>0</v>
      </c>
      <c r="H237" s="111">
        <f t="shared" si="37"/>
        <v>1294633.83</v>
      </c>
      <c r="I237" s="111">
        <f t="shared" si="38"/>
        <v>1294633.83</v>
      </c>
      <c r="J237" s="118" t="s">
        <v>344</v>
      </c>
    </row>
    <row r="238" spans="1:10" x14ac:dyDescent="0.25">
      <c r="A238" s="110" t="s">
        <v>343</v>
      </c>
      <c r="B238" s="111">
        <v>0</v>
      </c>
      <c r="C238" s="111">
        <v>18253.23</v>
      </c>
      <c r="D238" s="111">
        <v>0</v>
      </c>
      <c r="E238" s="111">
        <v>0</v>
      </c>
      <c r="F238" s="111">
        <v>0</v>
      </c>
      <c r="G238" s="111">
        <f t="shared" si="36"/>
        <v>0</v>
      </c>
      <c r="H238" s="111">
        <f t="shared" si="37"/>
        <v>18253.23</v>
      </c>
      <c r="I238" s="111">
        <f t="shared" si="38"/>
        <v>18253.23</v>
      </c>
      <c r="J238" s="118" t="s">
        <v>342</v>
      </c>
    </row>
    <row r="239" spans="1:10" x14ac:dyDescent="0.25">
      <c r="A239" s="110" t="s">
        <v>341</v>
      </c>
      <c r="B239" s="111">
        <v>0</v>
      </c>
      <c r="C239" s="111">
        <v>4642.6899999999996</v>
      </c>
      <c r="D239" s="111">
        <v>0</v>
      </c>
      <c r="E239" s="111">
        <v>0</v>
      </c>
      <c r="F239" s="111">
        <v>0</v>
      </c>
      <c r="G239" s="111">
        <f t="shared" si="36"/>
        <v>0</v>
      </c>
      <c r="H239" s="111">
        <f t="shared" si="37"/>
        <v>4642.6899999999996</v>
      </c>
      <c r="I239" s="111">
        <f t="shared" si="38"/>
        <v>4642.6899999999996</v>
      </c>
      <c r="J239" s="118" t="s">
        <v>340</v>
      </c>
    </row>
    <row r="240" spans="1:10" x14ac:dyDescent="0.25">
      <c r="A240" s="110" t="s">
        <v>339</v>
      </c>
      <c r="B240" s="111">
        <v>0</v>
      </c>
      <c r="C240" s="111">
        <v>62453.56</v>
      </c>
      <c r="D240" s="111">
        <v>0</v>
      </c>
      <c r="E240" s="111">
        <v>0</v>
      </c>
      <c r="F240" s="111">
        <v>0</v>
      </c>
      <c r="G240" s="111">
        <f t="shared" si="36"/>
        <v>0</v>
      </c>
      <c r="H240" s="111">
        <f t="shared" si="37"/>
        <v>62453.56</v>
      </c>
      <c r="I240" s="111">
        <f t="shared" si="38"/>
        <v>62453.56</v>
      </c>
      <c r="J240" s="118" t="s">
        <v>338</v>
      </c>
    </row>
    <row r="241" spans="1:10" x14ac:dyDescent="0.25">
      <c r="A241" s="110" t="s">
        <v>337</v>
      </c>
      <c r="B241" s="111">
        <v>0</v>
      </c>
      <c r="C241" s="111">
        <v>904000.13</v>
      </c>
      <c r="D241" s="111">
        <v>0</v>
      </c>
      <c r="E241" s="111">
        <v>0</v>
      </c>
      <c r="F241" s="111">
        <v>0</v>
      </c>
      <c r="G241" s="111">
        <f t="shared" si="36"/>
        <v>0</v>
      </c>
      <c r="H241" s="111">
        <f t="shared" si="37"/>
        <v>904000.13</v>
      </c>
      <c r="I241" s="111">
        <f t="shared" si="38"/>
        <v>904000.13</v>
      </c>
      <c r="J241" s="118" t="s">
        <v>336</v>
      </c>
    </row>
    <row r="242" spans="1:10" x14ac:dyDescent="0.25">
      <c r="A242" s="110" t="s">
        <v>335</v>
      </c>
      <c r="B242" s="111">
        <v>0</v>
      </c>
      <c r="C242" s="111">
        <v>83716.009999999995</v>
      </c>
      <c r="D242" s="111">
        <v>0</v>
      </c>
      <c r="E242" s="111">
        <v>0</v>
      </c>
      <c r="F242" s="111">
        <v>0</v>
      </c>
      <c r="G242" s="111">
        <f t="shared" si="36"/>
        <v>0</v>
      </c>
      <c r="H242" s="111">
        <f t="shared" si="37"/>
        <v>83716.009999999995</v>
      </c>
      <c r="I242" s="111">
        <f t="shared" si="38"/>
        <v>83716.009999999995</v>
      </c>
      <c r="J242" s="118" t="s">
        <v>334</v>
      </c>
    </row>
    <row r="243" spans="1:10" x14ac:dyDescent="0.25">
      <c r="A243" s="110" t="s">
        <v>333</v>
      </c>
      <c r="B243" s="111">
        <v>0</v>
      </c>
      <c r="C243" s="111">
        <v>14004.87</v>
      </c>
      <c r="D243" s="111">
        <v>0</v>
      </c>
      <c r="E243" s="111">
        <v>0</v>
      </c>
      <c r="F243" s="111">
        <v>0</v>
      </c>
      <c r="G243" s="111">
        <f t="shared" si="36"/>
        <v>0</v>
      </c>
      <c r="H243" s="111">
        <f t="shared" si="37"/>
        <v>14004.87</v>
      </c>
      <c r="I243" s="111">
        <f t="shared" si="38"/>
        <v>14004.87</v>
      </c>
      <c r="J243" s="118" t="s">
        <v>332</v>
      </c>
    </row>
    <row r="244" spans="1:10" x14ac:dyDescent="0.25">
      <c r="A244" s="110" t="s">
        <v>331</v>
      </c>
      <c r="B244" s="111">
        <v>0</v>
      </c>
      <c r="C244" s="111">
        <v>584285.21</v>
      </c>
      <c r="D244" s="111">
        <v>0</v>
      </c>
      <c r="E244" s="111">
        <v>0</v>
      </c>
      <c r="F244" s="111">
        <v>0</v>
      </c>
      <c r="G244" s="111">
        <f t="shared" si="36"/>
        <v>0</v>
      </c>
      <c r="H244" s="111">
        <f t="shared" si="37"/>
        <v>584285.21</v>
      </c>
      <c r="I244" s="111">
        <f t="shared" si="38"/>
        <v>584285.21</v>
      </c>
      <c r="J244" s="118" t="s">
        <v>330</v>
      </c>
    </row>
    <row r="245" spans="1:10" x14ac:dyDescent="0.25">
      <c r="A245" s="110" t="s">
        <v>329</v>
      </c>
      <c r="B245" s="111">
        <v>0</v>
      </c>
      <c r="C245" s="111">
        <v>32239.56</v>
      </c>
      <c r="D245" s="111">
        <v>0</v>
      </c>
      <c r="E245" s="111">
        <v>0</v>
      </c>
      <c r="F245" s="111">
        <v>0</v>
      </c>
      <c r="G245" s="111">
        <f t="shared" si="36"/>
        <v>0</v>
      </c>
      <c r="H245" s="111">
        <f t="shared" si="37"/>
        <v>32239.56</v>
      </c>
      <c r="I245" s="111">
        <f t="shared" si="38"/>
        <v>32239.56</v>
      </c>
      <c r="J245" s="118" t="s">
        <v>328</v>
      </c>
    </row>
    <row r="246" spans="1:10" x14ac:dyDescent="0.25">
      <c r="A246" s="110" t="s">
        <v>327</v>
      </c>
      <c r="B246" s="113">
        <v>0</v>
      </c>
      <c r="C246" s="113">
        <v>37466.46</v>
      </c>
      <c r="D246" s="113">
        <v>0</v>
      </c>
      <c r="E246" s="113">
        <v>0</v>
      </c>
      <c r="F246" s="113">
        <v>0</v>
      </c>
      <c r="G246" s="113">
        <f t="shared" si="36"/>
        <v>0</v>
      </c>
      <c r="H246" s="113">
        <f t="shared" si="37"/>
        <v>37466.46</v>
      </c>
      <c r="I246" s="114">
        <f t="shared" si="38"/>
        <v>37466.46</v>
      </c>
      <c r="J246" s="118" t="s">
        <v>326</v>
      </c>
    </row>
    <row r="247" spans="1:10" x14ac:dyDescent="0.25">
      <c r="A247" s="110" t="s">
        <v>325</v>
      </c>
      <c r="B247" s="111">
        <f t="shared" ref="B247:I247" si="39">SUM(B211:B246)</f>
        <v>10120434.789999999</v>
      </c>
      <c r="C247" s="111">
        <f t="shared" si="39"/>
        <v>6282781.0300000003</v>
      </c>
      <c r="D247" s="111">
        <f t="shared" si="39"/>
        <v>0</v>
      </c>
      <c r="E247" s="111">
        <f t="shared" si="39"/>
        <v>0</v>
      </c>
      <c r="F247" s="111">
        <f t="shared" si="39"/>
        <v>0</v>
      </c>
      <c r="G247" s="111">
        <f t="shared" si="39"/>
        <v>10120434.789999999</v>
      </c>
      <c r="H247" s="111">
        <f t="shared" si="39"/>
        <v>6282781.0300000003</v>
      </c>
      <c r="I247" s="111">
        <f t="shared" si="39"/>
        <v>16403215.820000002</v>
      </c>
      <c r="J247" s="115" t="s">
        <v>324</v>
      </c>
    </row>
    <row r="248" spans="1:10" x14ac:dyDescent="0.25">
      <c r="A248" s="108" t="s">
        <v>323</v>
      </c>
      <c r="B248" s="111"/>
      <c r="C248" s="111"/>
      <c r="D248" s="111"/>
      <c r="E248" s="111"/>
      <c r="F248" s="111"/>
      <c r="G248" s="111"/>
      <c r="H248" s="111"/>
      <c r="I248" s="111"/>
      <c r="J248" s="110"/>
    </row>
    <row r="249" spans="1:10" x14ac:dyDescent="0.25">
      <c r="A249" s="110" t="s">
        <v>322</v>
      </c>
      <c r="B249" s="111">
        <v>0</v>
      </c>
      <c r="C249" s="111">
        <v>0</v>
      </c>
      <c r="D249" s="111">
        <v>30576.799999999999</v>
      </c>
      <c r="E249" s="111">
        <v>17881.310000000001</v>
      </c>
      <c r="F249" s="111">
        <v>12695.49</v>
      </c>
      <c r="G249" s="111">
        <f t="shared" ref="G249:H253" si="40">B249+E249</f>
        <v>17881.310000000001</v>
      </c>
      <c r="H249" s="111">
        <f t="shared" si="40"/>
        <v>12695.49</v>
      </c>
      <c r="I249" s="111">
        <f>SUM(G249:H249)</f>
        <v>30576.800000000003</v>
      </c>
      <c r="J249" s="118" t="s">
        <v>321</v>
      </c>
    </row>
    <row r="250" spans="1:10" x14ac:dyDescent="0.25">
      <c r="A250" s="110" t="s">
        <v>320</v>
      </c>
      <c r="B250" s="111">
        <v>681793.99</v>
      </c>
      <c r="C250" s="111">
        <v>569350.52999999991</v>
      </c>
      <c r="D250" s="111">
        <v>98055.33</v>
      </c>
      <c r="E250" s="111">
        <v>61863.11</v>
      </c>
      <c r="F250" s="111">
        <v>36192.22</v>
      </c>
      <c r="G250" s="111">
        <f t="shared" si="40"/>
        <v>743657.1</v>
      </c>
      <c r="H250" s="111">
        <f t="shared" si="40"/>
        <v>605542.74999999988</v>
      </c>
      <c r="I250" s="111">
        <f>SUM(G250:H250)</f>
        <v>1349199.8499999999</v>
      </c>
      <c r="J250" s="118" t="s">
        <v>319</v>
      </c>
    </row>
    <row r="251" spans="1:10" x14ac:dyDescent="0.25">
      <c r="A251" s="110" t="s">
        <v>318</v>
      </c>
      <c r="B251" s="111">
        <v>1090501.81</v>
      </c>
      <c r="C251" s="111">
        <v>87800.56</v>
      </c>
      <c r="D251" s="111">
        <v>2600708.25</v>
      </c>
      <c r="E251" s="111">
        <v>1520894.29</v>
      </c>
      <c r="F251" s="111">
        <v>1079813.96</v>
      </c>
      <c r="G251" s="111">
        <f t="shared" si="40"/>
        <v>2611396.1</v>
      </c>
      <c r="H251" s="111">
        <f t="shared" si="40"/>
        <v>1167614.52</v>
      </c>
      <c r="I251" s="111">
        <f>SUM(G251:H251)</f>
        <v>3779010.62</v>
      </c>
      <c r="J251" s="118" t="s">
        <v>317</v>
      </c>
    </row>
    <row r="252" spans="1:10" x14ac:dyDescent="0.25">
      <c r="A252" s="110" t="s">
        <v>316</v>
      </c>
      <c r="B252" s="111">
        <v>1181552.05</v>
      </c>
      <c r="C252" s="111">
        <v>320231</v>
      </c>
      <c r="D252" s="111">
        <v>233.49</v>
      </c>
      <c r="E252" s="111">
        <v>154.72999999999999</v>
      </c>
      <c r="F252" s="111">
        <v>78.760000000000005</v>
      </c>
      <c r="G252" s="111">
        <f t="shared" si="40"/>
        <v>1181706.78</v>
      </c>
      <c r="H252" s="111">
        <f t="shared" si="40"/>
        <v>320309.76000000001</v>
      </c>
      <c r="I252" s="111">
        <f>SUM(G252:H252)</f>
        <v>1502016.54</v>
      </c>
      <c r="J252" s="118" t="s">
        <v>315</v>
      </c>
    </row>
    <row r="253" spans="1:10" x14ac:dyDescent="0.25">
      <c r="A253" s="110" t="s">
        <v>314</v>
      </c>
      <c r="B253" s="113">
        <v>399920.66</v>
      </c>
      <c r="C253" s="113">
        <v>0</v>
      </c>
      <c r="D253" s="113">
        <v>0</v>
      </c>
      <c r="E253" s="113">
        <v>0</v>
      </c>
      <c r="F253" s="113">
        <v>0</v>
      </c>
      <c r="G253" s="113">
        <f t="shared" si="40"/>
        <v>399920.66</v>
      </c>
      <c r="H253" s="113">
        <f t="shared" si="40"/>
        <v>0</v>
      </c>
      <c r="I253" s="114">
        <f>SUM(G253:H253)</f>
        <v>399920.66</v>
      </c>
      <c r="J253" s="118" t="s">
        <v>313</v>
      </c>
    </row>
    <row r="254" spans="1:10" x14ac:dyDescent="0.25">
      <c r="A254" s="110" t="s">
        <v>312</v>
      </c>
      <c r="B254" s="111">
        <f t="shared" ref="B254:I254" si="41">SUM(B249:B253)</f>
        <v>3353768.5100000002</v>
      </c>
      <c r="C254" s="111">
        <f t="shared" si="41"/>
        <v>977382.08999999985</v>
      </c>
      <c r="D254" s="111">
        <f t="shared" si="41"/>
        <v>2729573.87</v>
      </c>
      <c r="E254" s="111">
        <f t="shared" si="41"/>
        <v>1600793.44</v>
      </c>
      <c r="F254" s="111">
        <f t="shared" si="41"/>
        <v>1128780.43</v>
      </c>
      <c r="G254" s="111">
        <f t="shared" si="41"/>
        <v>4954561.95</v>
      </c>
      <c r="H254" s="111">
        <f t="shared" si="41"/>
        <v>2106162.5199999996</v>
      </c>
      <c r="I254" s="111">
        <f t="shared" si="41"/>
        <v>7060724.4699999997</v>
      </c>
      <c r="J254" s="115" t="s">
        <v>311</v>
      </c>
    </row>
    <row r="255" spans="1:10" x14ac:dyDescent="0.25">
      <c r="A255" s="108" t="s">
        <v>310</v>
      </c>
      <c r="B255" s="111"/>
      <c r="C255" s="111"/>
      <c r="D255" s="111"/>
      <c r="E255" s="111"/>
      <c r="F255" s="111"/>
      <c r="G255" s="111"/>
      <c r="H255" s="111"/>
      <c r="I255" s="111"/>
      <c r="J255" s="110"/>
    </row>
    <row r="256" spans="1:10" x14ac:dyDescent="0.25">
      <c r="A256" s="110" t="s">
        <v>309</v>
      </c>
      <c r="B256" s="111">
        <v>5731884.4000000004</v>
      </c>
      <c r="C256" s="111">
        <v>787691.86</v>
      </c>
      <c r="D256" s="111">
        <v>16156.92</v>
      </c>
      <c r="E256" s="111">
        <v>9448.6</v>
      </c>
      <c r="F256" s="111">
        <v>6708.32</v>
      </c>
      <c r="G256" s="111">
        <f t="shared" ref="G256:H262" si="42">B256+E256</f>
        <v>5741333</v>
      </c>
      <c r="H256" s="111">
        <f t="shared" si="42"/>
        <v>794400.17999999993</v>
      </c>
      <c r="I256" s="111">
        <f t="shared" ref="I256:I262" si="43">SUM(G256:H256)</f>
        <v>6535733.1799999997</v>
      </c>
      <c r="J256" s="118" t="s">
        <v>308</v>
      </c>
    </row>
    <row r="257" spans="1:10" x14ac:dyDescent="0.25">
      <c r="A257" s="110" t="s">
        <v>307</v>
      </c>
      <c r="B257" s="111">
        <v>24039.61</v>
      </c>
      <c r="C257" s="111">
        <v>44336.1</v>
      </c>
      <c r="D257" s="111">
        <v>330190.07</v>
      </c>
      <c r="E257" s="111">
        <v>193095.14</v>
      </c>
      <c r="F257" s="111">
        <v>137094.93</v>
      </c>
      <c r="G257" s="111">
        <f t="shared" si="42"/>
        <v>217134.75</v>
      </c>
      <c r="H257" s="111">
        <f t="shared" si="42"/>
        <v>181431.03</v>
      </c>
      <c r="I257" s="126">
        <f t="shared" si="43"/>
        <v>398565.78</v>
      </c>
      <c r="J257" s="118" t="s">
        <v>306</v>
      </c>
    </row>
    <row r="258" spans="1:10" x14ac:dyDescent="0.25">
      <c r="A258" s="110" t="s">
        <v>305</v>
      </c>
      <c r="B258" s="111">
        <v>0</v>
      </c>
      <c r="C258" s="111">
        <v>0</v>
      </c>
      <c r="D258" s="111">
        <v>0</v>
      </c>
      <c r="E258" s="111">
        <v>0</v>
      </c>
      <c r="F258" s="111">
        <v>0</v>
      </c>
      <c r="G258" s="111">
        <f t="shared" si="42"/>
        <v>0</v>
      </c>
      <c r="H258" s="111">
        <f t="shared" si="42"/>
        <v>0</v>
      </c>
      <c r="I258" s="126">
        <f t="shared" si="43"/>
        <v>0</v>
      </c>
      <c r="J258" s="118" t="s">
        <v>304</v>
      </c>
    </row>
    <row r="259" spans="1:10" x14ac:dyDescent="0.25">
      <c r="A259" s="110" t="s">
        <v>303</v>
      </c>
      <c r="B259" s="111">
        <v>0</v>
      </c>
      <c r="C259" s="111">
        <v>0</v>
      </c>
      <c r="D259" s="111">
        <v>0</v>
      </c>
      <c r="E259" s="111">
        <v>0</v>
      </c>
      <c r="F259" s="111">
        <v>0</v>
      </c>
      <c r="G259" s="111">
        <f t="shared" si="42"/>
        <v>0</v>
      </c>
      <c r="H259" s="111">
        <f t="shared" si="42"/>
        <v>0</v>
      </c>
      <c r="I259" s="126">
        <f t="shared" si="43"/>
        <v>0</v>
      </c>
      <c r="J259" s="118" t="s">
        <v>302</v>
      </c>
    </row>
    <row r="260" spans="1:10" x14ac:dyDescent="0.25">
      <c r="A260" s="110" t="s">
        <v>301</v>
      </c>
      <c r="B260" s="111">
        <v>367138</v>
      </c>
      <c r="C260" s="111">
        <v>0</v>
      </c>
      <c r="D260" s="111">
        <v>-56673.66</v>
      </c>
      <c r="E260" s="111">
        <v>-33142.74</v>
      </c>
      <c r="F260" s="111">
        <v>-23530.92</v>
      </c>
      <c r="G260" s="111">
        <f t="shared" si="42"/>
        <v>333995.26</v>
      </c>
      <c r="H260" s="111">
        <f t="shared" si="42"/>
        <v>-23530.92</v>
      </c>
      <c r="I260" s="126">
        <f t="shared" si="43"/>
        <v>310464.34000000003</v>
      </c>
      <c r="J260" s="118" t="s">
        <v>300</v>
      </c>
    </row>
    <row r="261" spans="1:10" x14ac:dyDescent="0.25">
      <c r="A261" s="110" t="s">
        <v>299</v>
      </c>
      <c r="B261" s="111">
        <v>0</v>
      </c>
      <c r="C261" s="111">
        <v>0</v>
      </c>
      <c r="D261" s="111">
        <v>0</v>
      </c>
      <c r="E261" s="111">
        <v>0</v>
      </c>
      <c r="F261" s="111">
        <v>0</v>
      </c>
      <c r="G261" s="111">
        <f t="shared" si="42"/>
        <v>0</v>
      </c>
      <c r="H261" s="111">
        <f t="shared" si="42"/>
        <v>0</v>
      </c>
      <c r="I261" s="126">
        <f t="shared" si="43"/>
        <v>0</v>
      </c>
      <c r="J261" s="118" t="s">
        <v>298</v>
      </c>
    </row>
    <row r="262" spans="1:10" x14ac:dyDescent="0.25">
      <c r="A262" s="110" t="s">
        <v>297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f t="shared" si="42"/>
        <v>0</v>
      </c>
      <c r="H262" s="113">
        <f t="shared" si="42"/>
        <v>0</v>
      </c>
      <c r="I262" s="114">
        <f t="shared" si="43"/>
        <v>0</v>
      </c>
      <c r="J262" s="118" t="s">
        <v>296</v>
      </c>
    </row>
    <row r="263" spans="1:10" x14ac:dyDescent="0.25">
      <c r="A263" s="110" t="s">
        <v>295</v>
      </c>
      <c r="B263" s="111">
        <f t="shared" ref="B263:I263" si="44">SUM(B256:B262)</f>
        <v>6123062.0100000007</v>
      </c>
      <c r="C263" s="111">
        <f t="shared" si="44"/>
        <v>832027.96</v>
      </c>
      <c r="D263" s="111">
        <f t="shared" si="44"/>
        <v>289673.32999999996</v>
      </c>
      <c r="E263" s="111">
        <f t="shared" si="44"/>
        <v>169401.00000000003</v>
      </c>
      <c r="F263" s="111">
        <f t="shared" si="44"/>
        <v>120272.33</v>
      </c>
      <c r="G263" s="111">
        <f t="shared" si="44"/>
        <v>6292463.0099999998</v>
      </c>
      <c r="H263" s="111">
        <f t="shared" si="44"/>
        <v>952300.28999999992</v>
      </c>
      <c r="I263" s="111">
        <f t="shared" si="44"/>
        <v>7244763.2999999998</v>
      </c>
      <c r="J263" s="115" t="s">
        <v>294</v>
      </c>
    </row>
    <row r="264" spans="1:10" x14ac:dyDescent="0.25">
      <c r="A264" s="108" t="s">
        <v>293</v>
      </c>
      <c r="B264" s="111"/>
      <c r="C264" s="111"/>
      <c r="D264" s="111"/>
      <c r="E264" s="111"/>
      <c r="F264" s="111"/>
      <c r="G264" s="111"/>
      <c r="H264" s="111"/>
      <c r="I264" s="111"/>
      <c r="J264" s="110"/>
    </row>
    <row r="265" spans="1:10" x14ac:dyDescent="0.25">
      <c r="A265" s="127" t="s">
        <v>292</v>
      </c>
      <c r="B265" s="113">
        <v>8794067.1799999997</v>
      </c>
      <c r="C265" s="113">
        <v>2589277.16</v>
      </c>
      <c r="D265" s="113">
        <v>0</v>
      </c>
      <c r="E265" s="113">
        <v>0</v>
      </c>
      <c r="F265" s="113">
        <v>0</v>
      </c>
      <c r="G265" s="113">
        <f>B265+E265</f>
        <v>8794067.1799999997</v>
      </c>
      <c r="H265" s="113">
        <f>C265+F265</f>
        <v>2589277.16</v>
      </c>
      <c r="I265" s="114">
        <f>SUM(G265:H265)</f>
        <v>11383344.34</v>
      </c>
      <c r="J265" s="118" t="s">
        <v>291</v>
      </c>
    </row>
    <row r="266" spans="1:10" x14ac:dyDescent="0.25">
      <c r="A266" s="110" t="s">
        <v>290</v>
      </c>
      <c r="B266" s="111">
        <f t="shared" ref="B266:I266" si="45">SUM(B265)</f>
        <v>8794067.1799999997</v>
      </c>
      <c r="C266" s="111">
        <f t="shared" si="45"/>
        <v>2589277.16</v>
      </c>
      <c r="D266" s="111">
        <f t="shared" si="45"/>
        <v>0</v>
      </c>
      <c r="E266" s="111">
        <f t="shared" si="45"/>
        <v>0</v>
      </c>
      <c r="F266" s="111">
        <f t="shared" si="45"/>
        <v>0</v>
      </c>
      <c r="G266" s="111">
        <f t="shared" si="45"/>
        <v>8794067.1799999997</v>
      </c>
      <c r="H266" s="111">
        <f t="shared" si="45"/>
        <v>2589277.16</v>
      </c>
      <c r="I266" s="111">
        <f t="shared" si="45"/>
        <v>11383344.34</v>
      </c>
      <c r="J266" s="115" t="s">
        <v>289</v>
      </c>
    </row>
    <row r="267" spans="1:10" x14ac:dyDescent="0.25">
      <c r="A267" s="108" t="s">
        <v>288</v>
      </c>
      <c r="B267" s="109"/>
      <c r="C267" s="109"/>
      <c r="D267" s="109"/>
      <c r="E267" s="109"/>
      <c r="F267" s="109"/>
      <c r="G267" s="109"/>
      <c r="H267" s="109"/>
      <c r="I267" s="109"/>
      <c r="J267" s="110"/>
    </row>
    <row r="268" spans="1:10" x14ac:dyDescent="0.25">
      <c r="A268" s="110" t="s">
        <v>287</v>
      </c>
      <c r="B268" s="111">
        <v>1472143.43</v>
      </c>
      <c r="C268" s="111">
        <v>88147.13</v>
      </c>
      <c r="D268" s="111">
        <v>8305382.04</v>
      </c>
      <c r="E268" s="111">
        <v>5503976.5499999998</v>
      </c>
      <c r="F268" s="111">
        <v>2801405.49</v>
      </c>
      <c r="G268" s="111">
        <f t="shared" ref="G268:G283" si="46">B268+E268</f>
        <v>6976119.9799999995</v>
      </c>
      <c r="H268" s="111">
        <f t="shared" ref="H268:H283" si="47">C268+F268</f>
        <v>2889552.62</v>
      </c>
      <c r="I268" s="111">
        <f t="shared" ref="I268:I283" si="48">SUM(G268:H268)</f>
        <v>9865672.5999999996</v>
      </c>
      <c r="J268" s="118" t="s">
        <v>286</v>
      </c>
    </row>
    <row r="269" spans="1:10" x14ac:dyDescent="0.25">
      <c r="A269" s="110" t="s">
        <v>285</v>
      </c>
      <c r="B269" s="111">
        <v>53650.66</v>
      </c>
      <c r="C269" s="111">
        <v>2869.18</v>
      </c>
      <c r="D269" s="111">
        <v>907720.64</v>
      </c>
      <c r="E269" s="111">
        <v>601546.38</v>
      </c>
      <c r="F269" s="111">
        <v>306174.26</v>
      </c>
      <c r="G269" s="111">
        <f t="shared" si="46"/>
        <v>655197.04</v>
      </c>
      <c r="H269" s="111">
        <f t="shared" si="47"/>
        <v>309043.44</v>
      </c>
      <c r="I269" s="111">
        <f t="shared" si="48"/>
        <v>964240.48</v>
      </c>
      <c r="J269" s="118" t="s">
        <v>284</v>
      </c>
    </row>
    <row r="270" spans="1:10" x14ac:dyDescent="0.25">
      <c r="A270" s="110" t="s">
        <v>283</v>
      </c>
      <c r="B270" s="111">
        <v>-21650.11</v>
      </c>
      <c r="C270" s="111">
        <v>-11019.43</v>
      </c>
      <c r="D270" s="111">
        <v>-3861642.44</v>
      </c>
      <c r="E270" s="111">
        <v>-2559110.4700000002</v>
      </c>
      <c r="F270" s="111">
        <v>-1302531.97</v>
      </c>
      <c r="G270" s="111">
        <f t="shared" si="46"/>
        <v>-2580760.58</v>
      </c>
      <c r="H270" s="111">
        <f t="shared" si="47"/>
        <v>-1313551.3999999999</v>
      </c>
      <c r="I270" s="111">
        <f t="shared" si="48"/>
        <v>-3894311.98</v>
      </c>
      <c r="J270" s="118" t="s">
        <v>282</v>
      </c>
    </row>
    <row r="271" spans="1:10" x14ac:dyDescent="0.25">
      <c r="A271" s="110" t="s">
        <v>281</v>
      </c>
      <c r="B271" s="111">
        <v>763730.92</v>
      </c>
      <c r="C271" s="111">
        <v>-110501.58</v>
      </c>
      <c r="D271" s="111">
        <v>2279544.0099999998</v>
      </c>
      <c r="E271" s="111">
        <v>1510653.85</v>
      </c>
      <c r="F271" s="111">
        <v>768890.16</v>
      </c>
      <c r="G271" s="111">
        <f t="shared" si="46"/>
        <v>2274384.77</v>
      </c>
      <c r="H271" s="111">
        <f t="shared" si="47"/>
        <v>658388.58000000007</v>
      </c>
      <c r="I271" s="111">
        <f t="shared" si="48"/>
        <v>2932773.35</v>
      </c>
      <c r="J271" s="118" t="s">
        <v>280</v>
      </c>
    </row>
    <row r="272" spans="1:10" x14ac:dyDescent="0.25">
      <c r="A272" s="110" t="s">
        <v>279</v>
      </c>
      <c r="B272" s="111">
        <v>699509.84</v>
      </c>
      <c r="C272" s="111">
        <v>20735.46</v>
      </c>
      <c r="D272" s="111">
        <v>-144479.64000000001</v>
      </c>
      <c r="E272" s="111">
        <v>-87063.44</v>
      </c>
      <c r="F272" s="111">
        <v>-57416.2</v>
      </c>
      <c r="G272" s="111">
        <f t="shared" si="46"/>
        <v>612446.39999999991</v>
      </c>
      <c r="H272" s="111">
        <f t="shared" si="47"/>
        <v>-36680.74</v>
      </c>
      <c r="I272" s="111">
        <f t="shared" si="48"/>
        <v>575765.65999999992</v>
      </c>
      <c r="J272" s="118" t="s">
        <v>278</v>
      </c>
    </row>
    <row r="273" spans="1:10" x14ac:dyDescent="0.25">
      <c r="A273" s="110" t="s">
        <v>277</v>
      </c>
      <c r="B273" s="111">
        <v>1576218.29</v>
      </c>
      <c r="C273" s="111">
        <v>53370.21</v>
      </c>
      <c r="D273" s="111">
        <v>713331.87</v>
      </c>
      <c r="E273" s="111">
        <v>417156.52</v>
      </c>
      <c r="F273" s="111">
        <v>296175.34999999998</v>
      </c>
      <c r="G273" s="111">
        <f t="shared" si="46"/>
        <v>1993374.81</v>
      </c>
      <c r="H273" s="111">
        <f t="shared" si="47"/>
        <v>349545.56</v>
      </c>
      <c r="I273" s="111">
        <f t="shared" si="48"/>
        <v>2342920.37</v>
      </c>
      <c r="J273" s="118" t="s">
        <v>276</v>
      </c>
    </row>
    <row r="274" spans="1:10" x14ac:dyDescent="0.25">
      <c r="A274" s="110" t="s">
        <v>275</v>
      </c>
      <c r="B274" s="111">
        <v>1484798.7</v>
      </c>
      <c r="C274" s="111">
        <v>486791.66</v>
      </c>
      <c r="D274" s="111">
        <v>793875.71</v>
      </c>
      <c r="E274" s="111">
        <v>499802.88</v>
      </c>
      <c r="F274" s="111">
        <v>294072.83</v>
      </c>
      <c r="G274" s="111">
        <f t="shared" si="46"/>
        <v>1984601.58</v>
      </c>
      <c r="H274" s="111">
        <f t="shared" si="47"/>
        <v>780864.49</v>
      </c>
      <c r="I274" s="111">
        <f t="shared" si="48"/>
        <v>2765466.0700000003</v>
      </c>
      <c r="J274" s="118" t="s">
        <v>274</v>
      </c>
    </row>
    <row r="275" spans="1:10" x14ac:dyDescent="0.25">
      <c r="A275" s="110" t="s">
        <v>273</v>
      </c>
      <c r="B275" s="111">
        <v>1038843.2</v>
      </c>
      <c r="C275" s="111">
        <v>103377.12</v>
      </c>
      <c r="D275" s="111">
        <v>-53398.69</v>
      </c>
      <c r="E275" s="111">
        <v>-35387.33</v>
      </c>
      <c r="F275" s="111">
        <v>-18011.36</v>
      </c>
      <c r="G275" s="111">
        <f t="shared" si="46"/>
        <v>1003455.87</v>
      </c>
      <c r="H275" s="111">
        <f t="shared" si="47"/>
        <v>85365.759999999995</v>
      </c>
      <c r="I275" s="111">
        <f t="shared" si="48"/>
        <v>1088821.6299999999</v>
      </c>
      <c r="J275" s="118" t="s">
        <v>272</v>
      </c>
    </row>
    <row r="276" spans="1:10" x14ac:dyDescent="0.25">
      <c r="A276" s="110" t="s">
        <v>271</v>
      </c>
      <c r="B276" s="111">
        <v>5823.79</v>
      </c>
      <c r="C276" s="111">
        <v>0</v>
      </c>
      <c r="D276" s="111">
        <v>0</v>
      </c>
      <c r="E276" s="111">
        <v>0</v>
      </c>
      <c r="F276" s="111">
        <v>0</v>
      </c>
      <c r="G276" s="111">
        <f t="shared" si="46"/>
        <v>5823.79</v>
      </c>
      <c r="H276" s="111">
        <f t="shared" si="47"/>
        <v>0</v>
      </c>
      <c r="I276" s="111">
        <f t="shared" si="48"/>
        <v>5823.79</v>
      </c>
      <c r="J276" s="118" t="s">
        <v>270</v>
      </c>
    </row>
    <row r="277" spans="1:10" x14ac:dyDescent="0.25">
      <c r="A277" s="110" t="s">
        <v>269</v>
      </c>
      <c r="B277" s="111">
        <v>127911.32</v>
      </c>
      <c r="C277" s="111">
        <v>54407.09</v>
      </c>
      <c r="D277" s="111">
        <v>883230.96</v>
      </c>
      <c r="E277" s="111">
        <v>585317.14</v>
      </c>
      <c r="F277" s="111">
        <v>297913.82</v>
      </c>
      <c r="G277" s="111">
        <f t="shared" si="46"/>
        <v>713228.46</v>
      </c>
      <c r="H277" s="111">
        <f t="shared" si="47"/>
        <v>352320.91000000003</v>
      </c>
      <c r="I277" s="111">
        <f t="shared" si="48"/>
        <v>1065549.3700000001</v>
      </c>
      <c r="J277" s="118" t="s">
        <v>268</v>
      </c>
    </row>
    <row r="278" spans="1:10" x14ac:dyDescent="0.25">
      <c r="A278" s="110" t="s">
        <v>267</v>
      </c>
      <c r="B278" s="111">
        <v>211383.45</v>
      </c>
      <c r="C278" s="111">
        <v>15600.79</v>
      </c>
      <c r="D278" s="111">
        <v>1037130.5</v>
      </c>
      <c r="E278" s="111">
        <v>687306.39</v>
      </c>
      <c r="F278" s="111">
        <v>349824.11</v>
      </c>
      <c r="G278" s="111">
        <f t="shared" si="46"/>
        <v>898689.84000000008</v>
      </c>
      <c r="H278" s="111">
        <f t="shared" si="47"/>
        <v>365424.89999999997</v>
      </c>
      <c r="I278" s="111">
        <f t="shared" si="48"/>
        <v>1264114.74</v>
      </c>
      <c r="J278" s="118" t="s">
        <v>266</v>
      </c>
    </row>
    <row r="279" spans="1:10" x14ac:dyDescent="0.25">
      <c r="A279" s="110" t="s">
        <v>265</v>
      </c>
      <c r="B279" s="111">
        <v>0</v>
      </c>
      <c r="C279" s="111">
        <v>119389.97</v>
      </c>
      <c r="D279" s="111">
        <v>0</v>
      </c>
      <c r="E279" s="111">
        <v>0</v>
      </c>
      <c r="F279" s="111">
        <v>0</v>
      </c>
      <c r="G279" s="111">
        <f t="shared" si="46"/>
        <v>0</v>
      </c>
      <c r="H279" s="111">
        <f t="shared" si="47"/>
        <v>119389.97</v>
      </c>
      <c r="I279" s="111">
        <f t="shared" si="48"/>
        <v>119389.97</v>
      </c>
      <c r="J279" s="118" t="s">
        <v>264</v>
      </c>
    </row>
    <row r="280" spans="1:10" x14ac:dyDescent="0.25">
      <c r="A280" s="110" t="s">
        <v>263</v>
      </c>
      <c r="B280" s="111">
        <v>81847.990000000005</v>
      </c>
      <c r="C280" s="111">
        <v>0</v>
      </c>
      <c r="D280" s="111">
        <v>314867.45</v>
      </c>
      <c r="E280" s="111">
        <v>208662.7</v>
      </c>
      <c r="F280" s="111">
        <v>106204.75</v>
      </c>
      <c r="G280" s="111">
        <f t="shared" si="46"/>
        <v>290510.69</v>
      </c>
      <c r="H280" s="111">
        <f t="shared" si="47"/>
        <v>106204.75</v>
      </c>
      <c r="I280" s="111">
        <f t="shared" si="48"/>
        <v>396715.44</v>
      </c>
      <c r="J280" s="118" t="s">
        <v>262</v>
      </c>
    </row>
    <row r="281" spans="1:10" x14ac:dyDescent="0.25">
      <c r="A281" s="110" t="s">
        <v>261</v>
      </c>
      <c r="B281" s="111">
        <v>0</v>
      </c>
      <c r="C281" s="111">
        <v>0</v>
      </c>
      <c r="D281" s="111">
        <v>447317.75</v>
      </c>
      <c r="E281" s="111">
        <v>296437.46000000002</v>
      </c>
      <c r="F281" s="111">
        <v>150880.29</v>
      </c>
      <c r="G281" s="111">
        <f t="shared" si="46"/>
        <v>296437.46000000002</v>
      </c>
      <c r="H281" s="111">
        <f t="shared" si="47"/>
        <v>150880.29</v>
      </c>
      <c r="I281" s="111">
        <f t="shared" si="48"/>
        <v>447317.75</v>
      </c>
      <c r="J281" s="118" t="s">
        <v>260</v>
      </c>
    </row>
    <row r="282" spans="1:10" x14ac:dyDescent="0.25">
      <c r="A282" s="110" t="s">
        <v>259</v>
      </c>
      <c r="B282" s="111">
        <v>26816.2</v>
      </c>
      <c r="C282" s="111">
        <v>0</v>
      </c>
      <c r="D282" s="111">
        <v>1131458.77</v>
      </c>
      <c r="E282" s="111">
        <v>749817.75</v>
      </c>
      <c r="F282" s="111">
        <v>381641.02</v>
      </c>
      <c r="G282" s="111">
        <f t="shared" si="46"/>
        <v>776633.95</v>
      </c>
      <c r="H282" s="111">
        <f t="shared" si="47"/>
        <v>381641.02</v>
      </c>
      <c r="I282" s="111">
        <f t="shared" si="48"/>
        <v>1158274.97</v>
      </c>
      <c r="J282" s="118" t="s">
        <v>258</v>
      </c>
    </row>
    <row r="283" spans="1:10" x14ac:dyDescent="0.25">
      <c r="A283" s="110" t="s">
        <v>257</v>
      </c>
      <c r="B283" s="113">
        <v>0</v>
      </c>
      <c r="C283" s="113">
        <v>0</v>
      </c>
      <c r="D283" s="113">
        <v>0</v>
      </c>
      <c r="E283" s="113">
        <v>0</v>
      </c>
      <c r="F283" s="113">
        <v>0</v>
      </c>
      <c r="G283" s="113">
        <f t="shared" si="46"/>
        <v>0</v>
      </c>
      <c r="H283" s="113">
        <f t="shared" si="47"/>
        <v>0</v>
      </c>
      <c r="I283" s="114">
        <f t="shared" si="48"/>
        <v>0</v>
      </c>
      <c r="J283" s="118" t="s">
        <v>256</v>
      </c>
    </row>
    <row r="284" spans="1:10" x14ac:dyDescent="0.25">
      <c r="A284" s="110" t="s">
        <v>255</v>
      </c>
      <c r="B284" s="111">
        <f t="shared" ref="B284:I284" si="49">SUM(B268:B283)</f>
        <v>7521027.6800000006</v>
      </c>
      <c r="C284" s="111">
        <f t="shared" si="49"/>
        <v>823167.6</v>
      </c>
      <c r="D284" s="111">
        <f t="shared" si="49"/>
        <v>12754338.93</v>
      </c>
      <c r="E284" s="111">
        <f t="shared" si="49"/>
        <v>8379116.379999998</v>
      </c>
      <c r="F284" s="111">
        <f t="shared" si="49"/>
        <v>4375222.55</v>
      </c>
      <c r="G284" s="111">
        <f t="shared" si="49"/>
        <v>15900144.059999997</v>
      </c>
      <c r="H284" s="111">
        <f t="shared" si="49"/>
        <v>5198390.1500000004</v>
      </c>
      <c r="I284" s="111">
        <f t="shared" si="49"/>
        <v>21098534.209999997</v>
      </c>
      <c r="J284" s="115" t="s">
        <v>254</v>
      </c>
    </row>
    <row r="285" spans="1:10" ht="15.75" thickBot="1" x14ac:dyDescent="0.3">
      <c r="A285" s="110" t="s">
        <v>253</v>
      </c>
      <c r="B285" s="128">
        <f t="shared" ref="B285:I285" si="50">B179+B209+B247+B254+B263+B266+B284</f>
        <v>50992108.340000004</v>
      </c>
      <c r="C285" s="128">
        <f t="shared" si="50"/>
        <v>10990193.83</v>
      </c>
      <c r="D285" s="128">
        <f t="shared" si="50"/>
        <v>15773586.129999999</v>
      </c>
      <c r="E285" s="128">
        <f t="shared" si="50"/>
        <v>10149310.819999998</v>
      </c>
      <c r="F285" s="128">
        <f t="shared" si="50"/>
        <v>5624275.3099999996</v>
      </c>
      <c r="G285" s="128">
        <f t="shared" si="50"/>
        <v>61141419.159999996</v>
      </c>
      <c r="H285" s="128">
        <f t="shared" si="50"/>
        <v>16614469.140000001</v>
      </c>
      <c r="I285" s="128">
        <f t="shared" si="50"/>
        <v>77755888.299999997</v>
      </c>
      <c r="J285" s="115" t="s">
        <v>252</v>
      </c>
    </row>
    <row r="286" spans="1:10" ht="15.75" thickTop="1" x14ac:dyDescent="0.25">
      <c r="A286" s="105"/>
      <c r="B286" s="129"/>
      <c r="C286" s="129"/>
      <c r="D286" s="129"/>
      <c r="E286" s="129"/>
      <c r="F286" s="129"/>
      <c r="G286" s="129"/>
      <c r="H286" s="129"/>
      <c r="I286" s="129"/>
      <c r="J286" s="110"/>
    </row>
    <row r="287" spans="1:10" x14ac:dyDescent="0.25">
      <c r="A287" s="110" t="s">
        <v>251</v>
      </c>
      <c r="B287" s="109"/>
      <c r="C287" s="109"/>
      <c r="D287" s="109"/>
      <c r="E287" s="109"/>
      <c r="F287" s="109"/>
      <c r="G287" s="109"/>
      <c r="H287" s="109"/>
      <c r="I287" s="109"/>
      <c r="J287" s="110"/>
    </row>
    <row r="288" spans="1:10" x14ac:dyDescent="0.25">
      <c r="A288" s="108" t="s">
        <v>250</v>
      </c>
      <c r="B288" s="109"/>
      <c r="C288" s="109"/>
      <c r="D288" s="109"/>
      <c r="E288" s="109"/>
      <c r="F288" s="109"/>
      <c r="G288" s="109"/>
      <c r="H288" s="109"/>
      <c r="I288" s="109"/>
    </row>
    <row r="289" spans="1:10" x14ac:dyDescent="0.25">
      <c r="A289" s="110" t="s">
        <v>249</v>
      </c>
      <c r="B289" s="111">
        <v>37413955.710000001</v>
      </c>
      <c r="C289" s="111">
        <v>14976889.550000001</v>
      </c>
      <c r="D289" s="111">
        <v>-15197893.890000001</v>
      </c>
      <c r="E289" s="111">
        <v>-10071644.279999999</v>
      </c>
      <c r="F289" s="111">
        <v>-5126249.6100000003</v>
      </c>
      <c r="G289" s="111">
        <f>B289+E289</f>
        <v>27342311.43</v>
      </c>
      <c r="H289" s="111">
        <f>C289+F289</f>
        <v>9850639.9400000013</v>
      </c>
      <c r="I289" s="111">
        <f>SUM(G289:H289)</f>
        <v>37192951.370000005</v>
      </c>
      <c r="J289" s="118" t="s">
        <v>248</v>
      </c>
    </row>
    <row r="290" spans="1:10" x14ac:dyDescent="0.25">
      <c r="A290" s="110" t="s">
        <v>247</v>
      </c>
      <c r="B290" s="113">
        <v>276203.65000000002</v>
      </c>
      <c r="C290" s="113">
        <v>35353.1</v>
      </c>
      <c r="D290" s="113">
        <v>13348.68</v>
      </c>
      <c r="E290" s="113">
        <v>8846.17</v>
      </c>
      <c r="F290" s="113">
        <v>4502.51</v>
      </c>
      <c r="G290" s="113">
        <f>B290+E290</f>
        <v>285049.82</v>
      </c>
      <c r="H290" s="113">
        <f>C290+F290</f>
        <v>39855.61</v>
      </c>
      <c r="I290" s="114">
        <f>SUM(G290:H290)</f>
        <v>324905.43</v>
      </c>
      <c r="J290" s="118" t="s">
        <v>246</v>
      </c>
    </row>
    <row r="291" spans="1:10" x14ac:dyDescent="0.25">
      <c r="A291" s="110" t="s">
        <v>245</v>
      </c>
      <c r="B291" s="111">
        <f t="shared" ref="B291:I291" si="51">SUM(B289:B290)</f>
        <v>37690159.359999999</v>
      </c>
      <c r="C291" s="111">
        <f t="shared" si="51"/>
        <v>15012242.65</v>
      </c>
      <c r="D291" s="111">
        <f t="shared" si="51"/>
        <v>-15184545.210000001</v>
      </c>
      <c r="E291" s="111">
        <f t="shared" si="51"/>
        <v>-10062798.109999999</v>
      </c>
      <c r="F291" s="111">
        <f t="shared" si="51"/>
        <v>-5121747.1000000006</v>
      </c>
      <c r="G291" s="111">
        <f t="shared" si="51"/>
        <v>27627361.25</v>
      </c>
      <c r="H291" s="111">
        <f t="shared" si="51"/>
        <v>9890495.5500000007</v>
      </c>
      <c r="I291" s="111">
        <f t="shared" si="51"/>
        <v>37517856.800000004</v>
      </c>
      <c r="J291" s="115" t="s">
        <v>244</v>
      </c>
    </row>
    <row r="292" spans="1:10" x14ac:dyDescent="0.25">
      <c r="A292" s="108" t="s">
        <v>243</v>
      </c>
      <c r="B292" s="111"/>
      <c r="C292" s="111"/>
      <c r="D292" s="111"/>
      <c r="E292" s="111"/>
      <c r="F292" s="111"/>
      <c r="G292" s="111"/>
      <c r="H292" s="111"/>
      <c r="I292" s="111"/>
    </row>
    <row r="293" spans="1:10" x14ac:dyDescent="0.25">
      <c r="A293" s="110" t="s">
        <v>242</v>
      </c>
      <c r="B293" s="111">
        <v>382352.97</v>
      </c>
      <c r="C293" s="111">
        <v>434482.25</v>
      </c>
      <c r="D293" s="111">
        <v>23712105.859999999</v>
      </c>
      <c r="E293" s="111">
        <v>15714012.550000001</v>
      </c>
      <c r="F293" s="111">
        <v>7998093.3099999996</v>
      </c>
      <c r="G293" s="111">
        <f t="shared" ref="G293:H295" si="52">B293+E293</f>
        <v>16096365.520000001</v>
      </c>
      <c r="H293" s="111">
        <f t="shared" si="52"/>
        <v>8432575.5599999987</v>
      </c>
      <c r="I293" s="111">
        <f>SUM(G293:H293)</f>
        <v>24528941.079999998</v>
      </c>
      <c r="J293" s="118" t="s">
        <v>241</v>
      </c>
    </row>
    <row r="294" spans="1:10" x14ac:dyDescent="0.25">
      <c r="A294" s="110" t="s">
        <v>240</v>
      </c>
      <c r="B294" s="111">
        <v>736767.85</v>
      </c>
      <c r="C294" s="111">
        <v>0</v>
      </c>
      <c r="D294" s="111">
        <v>0</v>
      </c>
      <c r="E294" s="111">
        <v>0</v>
      </c>
      <c r="F294" s="111">
        <v>0</v>
      </c>
      <c r="G294" s="111">
        <f t="shared" si="52"/>
        <v>736767.85</v>
      </c>
      <c r="H294" s="111">
        <f t="shared" si="52"/>
        <v>0</v>
      </c>
      <c r="I294" s="111">
        <f>SUM(G294:H294)</f>
        <v>736767.85</v>
      </c>
      <c r="J294" s="118" t="s">
        <v>239</v>
      </c>
    </row>
    <row r="295" spans="1:10" x14ac:dyDescent="0.25">
      <c r="A295" s="110" t="s">
        <v>238</v>
      </c>
      <c r="B295" s="113">
        <v>323807.34000000003</v>
      </c>
      <c r="C295" s="113">
        <v>52272.49</v>
      </c>
      <c r="D295" s="113">
        <v>2616.4699999999998</v>
      </c>
      <c r="E295" s="113">
        <v>1733.93</v>
      </c>
      <c r="F295" s="113">
        <v>882.54</v>
      </c>
      <c r="G295" s="113">
        <f t="shared" si="52"/>
        <v>325541.27</v>
      </c>
      <c r="H295" s="113">
        <f t="shared" si="52"/>
        <v>53155.03</v>
      </c>
      <c r="I295" s="114">
        <f>SUM(G295:H295)</f>
        <v>378696.30000000005</v>
      </c>
      <c r="J295" s="118" t="s">
        <v>237</v>
      </c>
    </row>
    <row r="296" spans="1:10" x14ac:dyDescent="0.25">
      <c r="A296" s="110" t="s">
        <v>236</v>
      </c>
      <c r="B296" s="111">
        <f t="shared" ref="B296:I296" si="53">SUM(B293:B295)</f>
        <v>1442928.16</v>
      </c>
      <c r="C296" s="111">
        <f t="shared" si="53"/>
        <v>486754.74</v>
      </c>
      <c r="D296" s="111">
        <f t="shared" si="53"/>
        <v>23714722.329999998</v>
      </c>
      <c r="E296" s="111">
        <f t="shared" si="53"/>
        <v>15715746.48</v>
      </c>
      <c r="F296" s="111">
        <f t="shared" si="53"/>
        <v>7998975.8499999996</v>
      </c>
      <c r="G296" s="111">
        <f t="shared" si="53"/>
        <v>17158674.640000001</v>
      </c>
      <c r="H296" s="111">
        <f t="shared" si="53"/>
        <v>8485730.589999998</v>
      </c>
      <c r="I296" s="111">
        <f t="shared" si="53"/>
        <v>25644405.23</v>
      </c>
      <c r="J296" s="115" t="s">
        <v>235</v>
      </c>
    </row>
    <row r="297" spans="1:10" x14ac:dyDescent="0.25">
      <c r="A297" s="108" t="s">
        <v>234</v>
      </c>
      <c r="B297" s="111"/>
      <c r="C297" s="111"/>
      <c r="D297" s="111"/>
      <c r="E297" s="111"/>
      <c r="F297" s="111"/>
      <c r="G297" s="111"/>
      <c r="H297" s="111"/>
      <c r="I297" s="111"/>
      <c r="J297" s="130"/>
    </row>
    <row r="298" spans="1:10" x14ac:dyDescent="0.25">
      <c r="A298" s="110" t="s">
        <v>233</v>
      </c>
      <c r="B298" s="113">
        <v>3404901</v>
      </c>
      <c r="C298" s="113">
        <v>0</v>
      </c>
      <c r="D298" s="113">
        <v>0</v>
      </c>
      <c r="E298" s="113">
        <v>0</v>
      </c>
      <c r="F298" s="113">
        <v>0</v>
      </c>
      <c r="G298" s="113">
        <f>B298+E298</f>
        <v>3404901</v>
      </c>
      <c r="H298" s="113">
        <f>C298+F298</f>
        <v>0</v>
      </c>
      <c r="I298" s="114">
        <f>SUM(G298:H298)</f>
        <v>3404901</v>
      </c>
      <c r="J298" s="118" t="s">
        <v>232</v>
      </c>
    </row>
    <row r="299" spans="1:10" x14ac:dyDescent="0.25">
      <c r="A299" s="110" t="s">
        <v>231</v>
      </c>
      <c r="B299" s="111">
        <f t="shared" ref="B299:I299" si="54">SUM(B298)</f>
        <v>3404901</v>
      </c>
      <c r="C299" s="111">
        <f t="shared" si="54"/>
        <v>0</v>
      </c>
      <c r="D299" s="111">
        <f t="shared" si="54"/>
        <v>0</v>
      </c>
      <c r="E299" s="111">
        <f t="shared" si="54"/>
        <v>0</v>
      </c>
      <c r="F299" s="111">
        <f t="shared" si="54"/>
        <v>0</v>
      </c>
      <c r="G299" s="111">
        <f t="shared" si="54"/>
        <v>3404901</v>
      </c>
      <c r="H299" s="111">
        <f t="shared" si="54"/>
        <v>0</v>
      </c>
      <c r="I299" s="111">
        <f t="shared" si="54"/>
        <v>3404901</v>
      </c>
      <c r="J299" s="115" t="s">
        <v>230</v>
      </c>
    </row>
    <row r="300" spans="1:10" x14ac:dyDescent="0.25">
      <c r="A300" s="108" t="s">
        <v>229</v>
      </c>
      <c r="B300" s="111"/>
      <c r="C300" s="111"/>
      <c r="D300" s="111"/>
      <c r="E300" s="111"/>
      <c r="F300" s="111"/>
      <c r="G300" s="111"/>
      <c r="H300" s="111"/>
      <c r="I300" s="111"/>
      <c r="J300" s="130"/>
    </row>
    <row r="301" spans="1:10" x14ac:dyDescent="0.25">
      <c r="A301" s="110" t="s">
        <v>228</v>
      </c>
      <c r="B301" s="111">
        <v>5718330.8399999999</v>
      </c>
      <c r="C301" s="111">
        <v>15563334.98</v>
      </c>
      <c r="D301" s="111">
        <v>0</v>
      </c>
      <c r="E301" s="111">
        <v>0</v>
      </c>
      <c r="F301" s="111">
        <v>0</v>
      </c>
      <c r="G301" s="111">
        <f t="shared" ref="G301:H306" si="55">B301+E301</f>
        <v>5718330.8399999999</v>
      </c>
      <c r="H301" s="111">
        <f t="shared" si="55"/>
        <v>15563334.98</v>
      </c>
      <c r="I301" s="111">
        <f t="shared" ref="I301:I306" si="56">SUM(G301:H301)</f>
        <v>21281665.82</v>
      </c>
      <c r="J301" s="118" t="s">
        <v>227</v>
      </c>
    </row>
    <row r="302" spans="1:10" x14ac:dyDescent="0.25">
      <c r="A302" s="110" t="s">
        <v>226</v>
      </c>
      <c r="B302" s="111">
        <v>-35252611.219999999</v>
      </c>
      <c r="C302" s="111">
        <v>-7662309.8499999996</v>
      </c>
      <c r="D302" s="111">
        <v>0</v>
      </c>
      <c r="E302" s="111">
        <v>0</v>
      </c>
      <c r="F302" s="111">
        <v>0</v>
      </c>
      <c r="G302" s="111">
        <f t="shared" si="55"/>
        <v>-35252611.219999999</v>
      </c>
      <c r="H302" s="111">
        <f t="shared" si="55"/>
        <v>-7662309.8499999996</v>
      </c>
      <c r="I302" s="111">
        <f t="shared" si="56"/>
        <v>-42914921.07</v>
      </c>
      <c r="J302" s="118" t="s">
        <v>225</v>
      </c>
    </row>
    <row r="303" spans="1:10" x14ac:dyDescent="0.25">
      <c r="A303" s="110" t="s">
        <v>224</v>
      </c>
      <c r="B303" s="111">
        <v>-54081.08</v>
      </c>
      <c r="C303" s="111">
        <v>0</v>
      </c>
      <c r="D303" s="111">
        <v>0</v>
      </c>
      <c r="E303" s="111">
        <v>0</v>
      </c>
      <c r="F303" s="111">
        <v>0</v>
      </c>
      <c r="G303" s="111">
        <f t="shared" si="55"/>
        <v>-54081.08</v>
      </c>
      <c r="H303" s="111">
        <f t="shared" si="55"/>
        <v>0</v>
      </c>
      <c r="I303" s="111">
        <f t="shared" si="56"/>
        <v>-54081.08</v>
      </c>
      <c r="J303" s="118" t="s">
        <v>223</v>
      </c>
    </row>
    <row r="304" spans="1:10" x14ac:dyDescent="0.25">
      <c r="A304" s="110" t="s">
        <v>222</v>
      </c>
      <c r="B304" s="111">
        <v>472.58</v>
      </c>
      <c r="C304" s="111">
        <v>159015.07999999999</v>
      </c>
      <c r="D304" s="111">
        <v>0</v>
      </c>
      <c r="E304" s="111">
        <v>0</v>
      </c>
      <c r="F304" s="111">
        <v>0</v>
      </c>
      <c r="G304" s="111">
        <f t="shared" si="55"/>
        <v>472.58</v>
      </c>
      <c r="H304" s="111">
        <f t="shared" si="55"/>
        <v>159015.07999999999</v>
      </c>
      <c r="I304" s="111">
        <f t="shared" si="56"/>
        <v>159487.65999999997</v>
      </c>
      <c r="J304" s="118" t="s">
        <v>221</v>
      </c>
    </row>
    <row r="305" spans="1:10" x14ac:dyDescent="0.25">
      <c r="A305" s="110" t="s">
        <v>220</v>
      </c>
      <c r="B305" s="111">
        <v>0</v>
      </c>
      <c r="C305" s="111">
        <v>0</v>
      </c>
      <c r="D305" s="111">
        <v>0</v>
      </c>
      <c r="E305" s="111">
        <v>0</v>
      </c>
      <c r="F305" s="111">
        <v>0</v>
      </c>
      <c r="G305" s="111">
        <f t="shared" si="55"/>
        <v>0</v>
      </c>
      <c r="H305" s="111">
        <f t="shared" si="55"/>
        <v>0</v>
      </c>
      <c r="I305" s="111">
        <f t="shared" si="56"/>
        <v>0</v>
      </c>
      <c r="J305" s="118" t="s">
        <v>219</v>
      </c>
    </row>
    <row r="306" spans="1:10" x14ac:dyDescent="0.25">
      <c r="A306" s="110" t="s">
        <v>218</v>
      </c>
      <c r="B306" s="113">
        <v>0</v>
      </c>
      <c r="C306" s="113">
        <v>0</v>
      </c>
      <c r="D306" s="113">
        <v>0</v>
      </c>
      <c r="E306" s="113">
        <v>0</v>
      </c>
      <c r="F306" s="113">
        <v>0</v>
      </c>
      <c r="G306" s="113">
        <f t="shared" si="55"/>
        <v>0</v>
      </c>
      <c r="H306" s="113">
        <f t="shared" si="55"/>
        <v>0</v>
      </c>
      <c r="I306" s="114">
        <f t="shared" si="56"/>
        <v>0</v>
      </c>
      <c r="J306" s="130"/>
    </row>
    <row r="307" spans="1:10" x14ac:dyDescent="0.25">
      <c r="A307" s="110" t="s">
        <v>217</v>
      </c>
      <c r="B307" s="111">
        <f t="shared" ref="B307:I307" si="57">SUM(B301:B306)</f>
        <v>-29587888.879999999</v>
      </c>
      <c r="C307" s="111">
        <f t="shared" si="57"/>
        <v>8060040.2100000009</v>
      </c>
      <c r="D307" s="111">
        <f t="shared" si="57"/>
        <v>0</v>
      </c>
      <c r="E307" s="111">
        <f t="shared" si="57"/>
        <v>0</v>
      </c>
      <c r="F307" s="111">
        <f t="shared" si="57"/>
        <v>0</v>
      </c>
      <c r="G307" s="111">
        <f t="shared" si="57"/>
        <v>-29587888.879999999</v>
      </c>
      <c r="H307" s="111">
        <f t="shared" si="57"/>
        <v>8060040.2100000009</v>
      </c>
      <c r="I307" s="111">
        <f t="shared" si="57"/>
        <v>-21527848.669999998</v>
      </c>
      <c r="J307" s="115" t="s">
        <v>216</v>
      </c>
    </row>
    <row r="308" spans="1:10" ht="15.75" thickBot="1" x14ac:dyDescent="0.3">
      <c r="A308" s="110" t="s">
        <v>215</v>
      </c>
      <c r="B308" s="128">
        <f t="shared" ref="B308:I308" si="58">B291+B296+B299+B307</f>
        <v>12950099.639999997</v>
      </c>
      <c r="C308" s="128">
        <f t="shared" si="58"/>
        <v>23559037.600000001</v>
      </c>
      <c r="D308" s="128">
        <f t="shared" si="58"/>
        <v>8530177.1199999973</v>
      </c>
      <c r="E308" s="128">
        <f t="shared" si="58"/>
        <v>5652948.370000001</v>
      </c>
      <c r="F308" s="128">
        <f t="shared" si="58"/>
        <v>2877228.7499999991</v>
      </c>
      <c r="G308" s="128">
        <f t="shared" si="58"/>
        <v>18603048.010000002</v>
      </c>
      <c r="H308" s="128">
        <f t="shared" si="58"/>
        <v>26436266.350000001</v>
      </c>
      <c r="I308" s="128">
        <f t="shared" si="58"/>
        <v>45039314.359999999</v>
      </c>
      <c r="J308" s="115" t="s">
        <v>214</v>
      </c>
    </row>
    <row r="309" spans="1:10" ht="15.75" thickTop="1" x14ac:dyDescent="0.25">
      <c r="A309" s="110" t="s">
        <v>213</v>
      </c>
      <c r="B309" s="129"/>
      <c r="C309" s="129"/>
      <c r="D309" s="129"/>
      <c r="E309" s="129"/>
      <c r="F309" s="129"/>
      <c r="G309" s="129"/>
      <c r="H309" s="129"/>
      <c r="I309" s="129"/>
      <c r="J309" s="130"/>
    </row>
    <row r="310" spans="1:10" x14ac:dyDescent="0.25">
      <c r="A310" s="108" t="s">
        <v>212</v>
      </c>
      <c r="B310" s="109"/>
      <c r="C310" s="109"/>
      <c r="D310" s="109"/>
      <c r="E310" s="109"/>
      <c r="F310" s="109"/>
      <c r="G310" s="109"/>
      <c r="H310" s="109"/>
      <c r="I310" s="109"/>
      <c r="J310" s="130"/>
    </row>
    <row r="311" spans="1:10" x14ac:dyDescent="0.25">
      <c r="A311" s="110" t="s">
        <v>211</v>
      </c>
      <c r="B311" s="113">
        <v>23306172.32</v>
      </c>
      <c r="C311" s="113">
        <v>11720359.779999999</v>
      </c>
      <c r="D311" s="113">
        <v>764530.7</v>
      </c>
      <c r="E311" s="113">
        <v>495962.21</v>
      </c>
      <c r="F311" s="113">
        <v>268568.49</v>
      </c>
      <c r="G311" s="113">
        <f>B311+E311</f>
        <v>23802134.530000001</v>
      </c>
      <c r="H311" s="113">
        <f>C311+F311</f>
        <v>11988928.27</v>
      </c>
      <c r="I311" s="114">
        <f>SUM(G311:H311)</f>
        <v>35791062.799999997</v>
      </c>
      <c r="J311" s="112" t="s">
        <v>210</v>
      </c>
    </row>
    <row r="312" spans="1:10" x14ac:dyDescent="0.25">
      <c r="A312" s="110" t="s">
        <v>209</v>
      </c>
      <c r="B312" s="111">
        <f t="shared" ref="B312:I312" si="59">SUM(B311)</f>
        <v>23306172.32</v>
      </c>
      <c r="C312" s="111">
        <f t="shared" si="59"/>
        <v>11720359.779999999</v>
      </c>
      <c r="D312" s="111">
        <f t="shared" si="59"/>
        <v>764530.7</v>
      </c>
      <c r="E312" s="111">
        <f t="shared" si="59"/>
        <v>495962.21</v>
      </c>
      <c r="F312" s="111">
        <f t="shared" si="59"/>
        <v>268568.49</v>
      </c>
      <c r="G312" s="111">
        <f t="shared" si="59"/>
        <v>23802134.530000001</v>
      </c>
      <c r="H312" s="111">
        <f t="shared" si="59"/>
        <v>11988928.27</v>
      </c>
      <c r="I312" s="111">
        <f t="shared" si="59"/>
        <v>35791062.799999997</v>
      </c>
      <c r="J312" s="115" t="s">
        <v>208</v>
      </c>
    </row>
    <row r="313" spans="1:10" x14ac:dyDescent="0.25">
      <c r="A313" s="108" t="s">
        <v>207</v>
      </c>
      <c r="B313" s="109"/>
      <c r="C313" s="109"/>
      <c r="D313" s="109"/>
      <c r="E313" s="109"/>
      <c r="F313" s="109"/>
      <c r="G313" s="109"/>
      <c r="H313" s="109"/>
      <c r="I313" s="109"/>
      <c r="J313" s="130"/>
    </row>
    <row r="314" spans="1:10" x14ac:dyDescent="0.25">
      <c r="A314" s="110"/>
      <c r="B314" s="111"/>
      <c r="C314" s="111"/>
      <c r="D314" s="111"/>
      <c r="E314" s="111"/>
      <c r="F314" s="111"/>
      <c r="G314" s="111"/>
      <c r="H314" s="111"/>
      <c r="I314" s="111"/>
      <c r="J314" s="112"/>
    </row>
    <row r="315" spans="1:10" x14ac:dyDescent="0.25">
      <c r="A315" s="110" t="s">
        <v>205</v>
      </c>
      <c r="B315" s="111">
        <v>78316.710000000006</v>
      </c>
      <c r="C315" s="111">
        <v>0</v>
      </c>
      <c r="D315" s="111">
        <v>0</v>
      </c>
      <c r="E315" s="111">
        <v>0</v>
      </c>
      <c r="F315" s="111">
        <v>0</v>
      </c>
      <c r="G315" s="111">
        <f>B315+E315</f>
        <v>78316.710000000006</v>
      </c>
      <c r="H315" s="111">
        <f>C315+F315</f>
        <v>0</v>
      </c>
      <c r="I315" s="111">
        <f>SUM(G315:H315)</f>
        <v>78316.710000000006</v>
      </c>
      <c r="J315" s="112" t="s">
        <v>206</v>
      </c>
    </row>
    <row r="316" spans="1:10" x14ac:dyDescent="0.25">
      <c r="A316" s="110" t="s">
        <v>205</v>
      </c>
      <c r="B316" s="111">
        <v>1505096.29</v>
      </c>
      <c r="C316" s="111">
        <v>5275795.3</v>
      </c>
      <c r="D316" s="111">
        <v>0</v>
      </c>
      <c r="E316" s="111">
        <v>0</v>
      </c>
      <c r="F316" s="111">
        <v>0</v>
      </c>
      <c r="G316" s="111">
        <f>B316+E316</f>
        <v>1505096.29</v>
      </c>
      <c r="H316" s="111">
        <f>C316+F316</f>
        <v>5275795.3</v>
      </c>
      <c r="I316" s="111">
        <f>SUM(G316:H316)</f>
        <v>6780891.5899999999</v>
      </c>
      <c r="J316" s="112" t="s">
        <v>204</v>
      </c>
    </row>
    <row r="317" spans="1:10" x14ac:dyDescent="0.25">
      <c r="A317" s="110" t="s">
        <v>203</v>
      </c>
      <c r="B317" s="111">
        <f t="shared" ref="B317:I317" si="60">SUM(B315:B316)</f>
        <v>1583413</v>
      </c>
      <c r="C317" s="111">
        <f t="shared" si="60"/>
        <v>5275795.3</v>
      </c>
      <c r="D317" s="111">
        <f t="shared" si="60"/>
        <v>0</v>
      </c>
      <c r="E317" s="111">
        <f t="shared" si="60"/>
        <v>0</v>
      </c>
      <c r="F317" s="111">
        <f t="shared" si="60"/>
        <v>0</v>
      </c>
      <c r="G317" s="111">
        <f t="shared" si="60"/>
        <v>1583413</v>
      </c>
      <c r="H317" s="111">
        <f t="shared" si="60"/>
        <v>5275795.3</v>
      </c>
      <c r="I317" s="111">
        <f t="shared" si="60"/>
        <v>6859208.2999999998</v>
      </c>
      <c r="J317" s="115" t="s">
        <v>202</v>
      </c>
    </row>
    <row r="318" spans="1:10" x14ac:dyDescent="0.25">
      <c r="A318" s="108" t="s">
        <v>201</v>
      </c>
      <c r="B318" s="109"/>
      <c r="C318" s="109"/>
      <c r="D318" s="109"/>
      <c r="E318" s="109"/>
      <c r="F318" s="109"/>
      <c r="G318" s="109"/>
      <c r="H318" s="109"/>
      <c r="I318" s="109"/>
      <c r="J318" s="130"/>
    </row>
    <row r="319" spans="1:10" x14ac:dyDescent="0.25">
      <c r="A319" s="110" t="s">
        <v>200</v>
      </c>
      <c r="B319" s="111">
        <v>22938107.039999999</v>
      </c>
      <c r="C319" s="111">
        <v>9146039.3300000001</v>
      </c>
      <c r="D319" s="111">
        <v>0</v>
      </c>
      <c r="E319" s="111">
        <v>0</v>
      </c>
      <c r="F319" s="111">
        <v>0</v>
      </c>
      <c r="G319" s="111">
        <f t="shared" ref="G319:H321" si="61">B319+E319</f>
        <v>22938107.039999999</v>
      </c>
      <c r="H319" s="111">
        <f t="shared" si="61"/>
        <v>9146039.3300000001</v>
      </c>
      <c r="I319" s="111">
        <f>SUM(G319:H319)</f>
        <v>32084146.369999997</v>
      </c>
      <c r="J319" s="112" t="s">
        <v>199</v>
      </c>
    </row>
    <row r="320" spans="1:10" x14ac:dyDescent="0.25">
      <c r="A320" s="110" t="s">
        <v>198</v>
      </c>
      <c r="B320" s="111">
        <v>-18810540.66</v>
      </c>
      <c r="C320" s="111">
        <v>-10159398.220000001</v>
      </c>
      <c r="D320" s="111">
        <v>0</v>
      </c>
      <c r="E320" s="111">
        <v>0</v>
      </c>
      <c r="F320" s="111">
        <v>0</v>
      </c>
      <c r="G320" s="111">
        <f t="shared" si="61"/>
        <v>-18810540.66</v>
      </c>
      <c r="H320" s="111">
        <f t="shared" si="61"/>
        <v>-10159398.220000001</v>
      </c>
      <c r="I320" s="111">
        <f>SUM(G320:H320)</f>
        <v>-28969938.880000003</v>
      </c>
      <c r="J320" s="112" t="s">
        <v>197</v>
      </c>
    </row>
    <row r="321" spans="1:10" x14ac:dyDescent="0.25">
      <c r="A321" s="110" t="s">
        <v>196</v>
      </c>
      <c r="B321" s="113">
        <v>0</v>
      </c>
      <c r="C321" s="113">
        <v>0</v>
      </c>
      <c r="D321" s="113">
        <v>0</v>
      </c>
      <c r="E321" s="113">
        <v>0</v>
      </c>
      <c r="F321" s="113">
        <v>0</v>
      </c>
      <c r="G321" s="113">
        <f t="shared" si="61"/>
        <v>0</v>
      </c>
      <c r="H321" s="113">
        <f t="shared" si="61"/>
        <v>0</v>
      </c>
      <c r="I321" s="114">
        <f>SUM(G321:H321)</f>
        <v>0</v>
      </c>
      <c r="J321" s="112" t="s">
        <v>195</v>
      </c>
    </row>
    <row r="322" spans="1:10" x14ac:dyDescent="0.25">
      <c r="A322" s="110" t="s">
        <v>194</v>
      </c>
      <c r="B322" s="111">
        <f t="shared" ref="B322:I322" si="62">SUM(B319:B321)</f>
        <v>4127566.379999999</v>
      </c>
      <c r="C322" s="111">
        <f t="shared" si="62"/>
        <v>-1013358.8900000006</v>
      </c>
      <c r="D322" s="111">
        <f t="shared" si="62"/>
        <v>0</v>
      </c>
      <c r="E322" s="111">
        <f t="shared" si="62"/>
        <v>0</v>
      </c>
      <c r="F322" s="111">
        <f t="shared" si="62"/>
        <v>0</v>
      </c>
      <c r="G322" s="111">
        <f t="shared" si="62"/>
        <v>4127566.379999999</v>
      </c>
      <c r="H322" s="111">
        <f t="shared" si="62"/>
        <v>-1013358.8900000006</v>
      </c>
      <c r="I322" s="111">
        <f t="shared" si="62"/>
        <v>3114207.4899999946</v>
      </c>
      <c r="J322" s="115" t="s">
        <v>193</v>
      </c>
    </row>
    <row r="323" spans="1:10" x14ac:dyDescent="0.25">
      <c r="A323" s="105"/>
      <c r="B323" s="113"/>
      <c r="C323" s="113"/>
      <c r="D323" s="113"/>
      <c r="E323" s="113"/>
      <c r="F323" s="113"/>
      <c r="G323" s="113"/>
      <c r="H323" s="113"/>
      <c r="I323" s="113"/>
      <c r="J323" s="130"/>
    </row>
    <row r="324" spans="1:10" ht="15.75" thickBot="1" x14ac:dyDescent="0.3">
      <c r="A324" s="106" t="s">
        <v>0</v>
      </c>
      <c r="B324" s="123">
        <f t="shared" ref="B324:I324" si="63">B68-B285-B308-B312-B317-B322</f>
        <v>52025666.729999959</v>
      </c>
      <c r="C324" s="123">
        <f t="shared" si="63"/>
        <v>28023434.570000011</v>
      </c>
      <c r="D324" s="123">
        <f t="shared" si="63"/>
        <v>-25068293.949999996</v>
      </c>
      <c r="E324" s="123">
        <f t="shared" si="63"/>
        <v>-16298221.4</v>
      </c>
      <c r="F324" s="123">
        <f t="shared" si="63"/>
        <v>-8770072.5499999989</v>
      </c>
      <c r="G324" s="123">
        <f t="shared" si="63"/>
        <v>35727445.329999968</v>
      </c>
      <c r="H324" s="123">
        <f t="shared" si="63"/>
        <v>19253362.020000011</v>
      </c>
      <c r="I324" s="123">
        <f t="shared" si="63"/>
        <v>54980807.350000024</v>
      </c>
      <c r="J324" s="115" t="s">
        <v>192</v>
      </c>
    </row>
    <row r="325" spans="1:10" ht="15.75" thickTop="1" x14ac:dyDescent="0.25">
      <c r="A325" s="105"/>
      <c r="B325" s="109"/>
      <c r="C325" s="109"/>
      <c r="D325" s="109"/>
      <c r="E325" s="109"/>
      <c r="F325" s="109"/>
      <c r="G325" s="109"/>
      <c r="H325" s="109"/>
      <c r="I325" s="109"/>
      <c r="J325" s="130"/>
    </row>
    <row r="326" spans="1:10" x14ac:dyDescent="0.25">
      <c r="A326" s="106" t="s">
        <v>44</v>
      </c>
      <c r="B326" s="109"/>
      <c r="C326" s="109"/>
      <c r="D326" s="109"/>
      <c r="E326" s="109"/>
      <c r="F326" s="109"/>
      <c r="G326" s="109"/>
      <c r="H326" s="109"/>
      <c r="I326" s="109"/>
      <c r="J326" s="130"/>
    </row>
    <row r="327" spans="1:10" x14ac:dyDescent="0.25">
      <c r="A327" s="108" t="s">
        <v>191</v>
      </c>
      <c r="B327" s="111"/>
      <c r="C327" s="111"/>
      <c r="D327" s="111"/>
      <c r="E327" s="111"/>
      <c r="F327" s="111"/>
      <c r="G327" s="111"/>
      <c r="H327" s="111"/>
      <c r="I327" s="111"/>
      <c r="J327" s="130"/>
    </row>
    <row r="328" spans="1:10" x14ac:dyDescent="0.25">
      <c r="A328" s="110" t="s">
        <v>190</v>
      </c>
      <c r="B328" s="111">
        <v>0</v>
      </c>
      <c r="C328" s="111">
        <v>0</v>
      </c>
      <c r="D328" s="111">
        <v>0</v>
      </c>
      <c r="E328" s="111">
        <v>0</v>
      </c>
      <c r="F328" s="111">
        <v>0</v>
      </c>
      <c r="G328" s="111">
        <f>B328+E328</f>
        <v>0</v>
      </c>
      <c r="H328" s="111">
        <f>C328+F328</f>
        <v>0</v>
      </c>
      <c r="I328" s="111">
        <f>SUM(G328:H328)</f>
        <v>0</v>
      </c>
      <c r="J328" s="118" t="s">
        <v>189</v>
      </c>
    </row>
    <row r="329" spans="1:10" x14ac:dyDescent="0.25">
      <c r="A329" s="110" t="s">
        <v>188</v>
      </c>
      <c r="B329" s="113">
        <v>0</v>
      </c>
      <c r="C329" s="113">
        <v>0</v>
      </c>
      <c r="D329" s="113">
        <v>0</v>
      </c>
      <c r="E329" s="113">
        <v>0</v>
      </c>
      <c r="F329" s="113">
        <v>0</v>
      </c>
      <c r="G329" s="113">
        <f>B329+E329</f>
        <v>0</v>
      </c>
      <c r="H329" s="113">
        <f>C329+F329</f>
        <v>0</v>
      </c>
      <c r="I329" s="113">
        <f>SUM(G329:H329)</f>
        <v>0</v>
      </c>
      <c r="J329" s="118" t="s">
        <v>187</v>
      </c>
    </row>
    <row r="330" spans="1:10" x14ac:dyDescent="0.25">
      <c r="A330" s="110" t="s">
        <v>186</v>
      </c>
      <c r="B330" s="111">
        <f t="shared" ref="B330:I330" si="64">SUM(B328:B329)</f>
        <v>0</v>
      </c>
      <c r="C330" s="111">
        <f t="shared" si="64"/>
        <v>0</v>
      </c>
      <c r="D330" s="111">
        <f t="shared" si="64"/>
        <v>0</v>
      </c>
      <c r="E330" s="111">
        <f t="shared" si="64"/>
        <v>0</v>
      </c>
      <c r="F330" s="111">
        <f t="shared" si="64"/>
        <v>0</v>
      </c>
      <c r="G330" s="111">
        <f t="shared" si="64"/>
        <v>0</v>
      </c>
      <c r="H330" s="111">
        <f t="shared" si="64"/>
        <v>0</v>
      </c>
      <c r="I330" s="111">
        <f t="shared" si="64"/>
        <v>0</v>
      </c>
      <c r="J330" s="115" t="s">
        <v>185</v>
      </c>
    </row>
    <row r="331" spans="1:10" x14ac:dyDescent="0.25">
      <c r="A331" s="108" t="s">
        <v>184</v>
      </c>
      <c r="B331" s="109"/>
      <c r="C331" s="109"/>
      <c r="D331" s="109"/>
      <c r="E331" s="109"/>
      <c r="F331" s="109"/>
      <c r="G331" s="109"/>
      <c r="H331" s="109"/>
      <c r="I331" s="109"/>
      <c r="J331" s="130"/>
    </row>
    <row r="332" spans="1:10" x14ac:dyDescent="0.25">
      <c r="A332" s="110" t="s">
        <v>183</v>
      </c>
      <c r="B332" s="111">
        <v>21250</v>
      </c>
      <c r="C332" s="111">
        <v>0</v>
      </c>
      <c r="D332" s="111">
        <v>0</v>
      </c>
      <c r="E332" s="111">
        <v>0</v>
      </c>
      <c r="F332" s="111">
        <v>0</v>
      </c>
      <c r="G332" s="111">
        <f t="shared" ref="G332:G355" si="65">B332+E332</f>
        <v>21250</v>
      </c>
      <c r="H332" s="111">
        <f t="shared" ref="H332:H355" si="66">C332+F332</f>
        <v>0</v>
      </c>
      <c r="I332" s="111">
        <f t="shared" ref="I332:I355" si="67">SUM(G332:H332)</f>
        <v>21250</v>
      </c>
      <c r="J332" s="131" t="s">
        <v>182</v>
      </c>
    </row>
    <row r="333" spans="1:10" x14ac:dyDescent="0.25">
      <c r="A333" s="110" t="s">
        <v>181</v>
      </c>
      <c r="B333" s="111">
        <v>0</v>
      </c>
      <c r="C333" s="111">
        <v>0</v>
      </c>
      <c r="D333" s="111">
        <v>-4247303.1500000004</v>
      </c>
      <c r="E333" s="111">
        <v>-2814687.8</v>
      </c>
      <c r="F333" s="111">
        <v>-1432615.35</v>
      </c>
      <c r="G333" s="111">
        <f t="shared" si="65"/>
        <v>-2814687.8</v>
      </c>
      <c r="H333" s="111">
        <f t="shared" si="66"/>
        <v>-1432615.35</v>
      </c>
      <c r="I333" s="111">
        <f t="shared" si="67"/>
        <v>-4247303.1500000004</v>
      </c>
      <c r="J333" s="131" t="s">
        <v>180</v>
      </c>
    </row>
    <row r="334" spans="1:10" x14ac:dyDescent="0.25">
      <c r="A334" s="110" t="s">
        <v>179</v>
      </c>
      <c r="B334" s="111">
        <v>0</v>
      </c>
      <c r="C334" s="111">
        <v>0</v>
      </c>
      <c r="D334" s="111">
        <v>-166845.21</v>
      </c>
      <c r="E334" s="111">
        <v>-110568.32000000001</v>
      </c>
      <c r="F334" s="111">
        <v>-56276.89</v>
      </c>
      <c r="G334" s="111">
        <f t="shared" si="65"/>
        <v>-110568.32000000001</v>
      </c>
      <c r="H334" s="111">
        <f t="shared" si="66"/>
        <v>-56276.89</v>
      </c>
      <c r="I334" s="111">
        <f t="shared" si="67"/>
        <v>-166845.21000000002</v>
      </c>
      <c r="J334" s="131" t="s">
        <v>178</v>
      </c>
    </row>
    <row r="335" spans="1:10" x14ac:dyDescent="0.25">
      <c r="A335" s="110" t="s">
        <v>177</v>
      </c>
      <c r="B335" s="111">
        <v>0</v>
      </c>
      <c r="C335" s="111">
        <v>0</v>
      </c>
      <c r="D335" s="111">
        <v>0</v>
      </c>
      <c r="E335" s="111">
        <v>0</v>
      </c>
      <c r="F335" s="111">
        <v>0</v>
      </c>
      <c r="G335" s="111">
        <f t="shared" si="65"/>
        <v>0</v>
      </c>
      <c r="H335" s="111">
        <f t="shared" si="66"/>
        <v>0</v>
      </c>
      <c r="I335" s="111">
        <f t="shared" si="67"/>
        <v>0</v>
      </c>
      <c r="J335" s="131" t="s">
        <v>176</v>
      </c>
    </row>
    <row r="336" spans="1:10" x14ac:dyDescent="0.25">
      <c r="A336" s="110" t="s">
        <v>175</v>
      </c>
      <c r="B336" s="111">
        <v>0</v>
      </c>
      <c r="C336" s="111">
        <v>0</v>
      </c>
      <c r="D336" s="111">
        <v>-20768.919999999998</v>
      </c>
      <c r="E336" s="111">
        <v>-13763.56</v>
      </c>
      <c r="F336" s="111">
        <v>-7005.36</v>
      </c>
      <c r="G336" s="111">
        <f t="shared" si="65"/>
        <v>-13763.56</v>
      </c>
      <c r="H336" s="111">
        <f t="shared" si="66"/>
        <v>-7005.36</v>
      </c>
      <c r="I336" s="111">
        <f t="shared" si="67"/>
        <v>-20768.919999999998</v>
      </c>
      <c r="J336" s="131" t="s">
        <v>174</v>
      </c>
    </row>
    <row r="337" spans="1:10" x14ac:dyDescent="0.25">
      <c r="A337" s="110" t="s">
        <v>173</v>
      </c>
      <c r="B337" s="111">
        <v>0</v>
      </c>
      <c r="C337" s="111">
        <v>22995.14</v>
      </c>
      <c r="D337" s="111">
        <v>20688.23</v>
      </c>
      <c r="E337" s="111">
        <v>13710.11</v>
      </c>
      <c r="F337" s="111">
        <v>6978.12</v>
      </c>
      <c r="G337" s="111">
        <f t="shared" si="65"/>
        <v>13710.11</v>
      </c>
      <c r="H337" s="111">
        <f t="shared" si="66"/>
        <v>29973.26</v>
      </c>
      <c r="I337" s="111">
        <f t="shared" si="67"/>
        <v>43683.369999999995</v>
      </c>
      <c r="J337" s="131" t="s">
        <v>172</v>
      </c>
    </row>
    <row r="338" spans="1:10" x14ac:dyDescent="0.25">
      <c r="A338" s="110" t="s">
        <v>171</v>
      </c>
      <c r="B338" s="111">
        <v>0</v>
      </c>
      <c r="C338" s="111">
        <v>-3728.72</v>
      </c>
      <c r="D338" s="111">
        <v>0</v>
      </c>
      <c r="E338" s="111">
        <v>0</v>
      </c>
      <c r="F338" s="111">
        <v>0</v>
      </c>
      <c r="G338" s="111">
        <f t="shared" si="65"/>
        <v>0</v>
      </c>
      <c r="H338" s="111">
        <f t="shared" si="66"/>
        <v>-3728.72</v>
      </c>
      <c r="I338" s="111">
        <f t="shared" si="67"/>
        <v>-3728.72</v>
      </c>
      <c r="J338" s="131" t="s">
        <v>170</v>
      </c>
    </row>
    <row r="339" spans="1:10" x14ac:dyDescent="0.25">
      <c r="A339" s="110" t="s">
        <v>169</v>
      </c>
      <c r="B339" s="111">
        <v>0</v>
      </c>
      <c r="C339" s="111">
        <v>0</v>
      </c>
      <c r="D339" s="111">
        <v>0</v>
      </c>
      <c r="E339" s="111">
        <v>0</v>
      </c>
      <c r="F339" s="111">
        <v>0</v>
      </c>
      <c r="G339" s="111">
        <f t="shared" si="65"/>
        <v>0</v>
      </c>
      <c r="H339" s="111">
        <f t="shared" si="66"/>
        <v>0</v>
      </c>
      <c r="I339" s="111">
        <f t="shared" si="67"/>
        <v>0</v>
      </c>
      <c r="J339" s="131"/>
    </row>
    <row r="340" spans="1:10" x14ac:dyDescent="0.25">
      <c r="A340" s="110" t="s">
        <v>168</v>
      </c>
      <c r="B340" s="111">
        <v>0</v>
      </c>
      <c r="C340" s="111">
        <v>0</v>
      </c>
      <c r="D340" s="111">
        <v>1310049.6499999999</v>
      </c>
      <c r="E340" s="111">
        <v>868169.9</v>
      </c>
      <c r="F340" s="111">
        <v>441879.75</v>
      </c>
      <c r="G340" s="111">
        <f t="shared" si="65"/>
        <v>868169.9</v>
      </c>
      <c r="H340" s="111">
        <f t="shared" si="66"/>
        <v>441879.75</v>
      </c>
      <c r="I340" s="111">
        <f t="shared" si="67"/>
        <v>1310049.6499999999</v>
      </c>
      <c r="J340" s="131" t="s">
        <v>167</v>
      </c>
    </row>
    <row r="341" spans="1:10" x14ac:dyDescent="0.25">
      <c r="A341" s="110" t="s">
        <v>166</v>
      </c>
      <c r="B341" s="111">
        <v>0</v>
      </c>
      <c r="C341" s="111">
        <v>0</v>
      </c>
      <c r="D341" s="111">
        <v>0</v>
      </c>
      <c r="E341" s="111">
        <v>0</v>
      </c>
      <c r="F341" s="111">
        <v>0</v>
      </c>
      <c r="G341" s="111">
        <f t="shared" si="65"/>
        <v>0</v>
      </c>
      <c r="H341" s="111">
        <f t="shared" si="66"/>
        <v>0</v>
      </c>
      <c r="I341" s="111">
        <f t="shared" si="67"/>
        <v>0</v>
      </c>
      <c r="J341" s="131" t="s">
        <v>165</v>
      </c>
    </row>
    <row r="342" spans="1:10" x14ac:dyDescent="0.25">
      <c r="A342" s="110" t="s">
        <v>164</v>
      </c>
      <c r="B342" s="111">
        <v>0</v>
      </c>
      <c r="C342" s="111">
        <v>0</v>
      </c>
      <c r="D342" s="111">
        <v>0</v>
      </c>
      <c r="E342" s="111">
        <v>0</v>
      </c>
      <c r="F342" s="111">
        <v>0</v>
      </c>
      <c r="G342" s="111">
        <f t="shared" si="65"/>
        <v>0</v>
      </c>
      <c r="H342" s="111">
        <f t="shared" si="66"/>
        <v>0</v>
      </c>
      <c r="I342" s="111">
        <f t="shared" si="67"/>
        <v>0</v>
      </c>
      <c r="J342" s="131" t="s">
        <v>163</v>
      </c>
    </row>
    <row r="343" spans="1:10" x14ac:dyDescent="0.25">
      <c r="A343" s="110" t="s">
        <v>162</v>
      </c>
      <c r="B343" s="111">
        <v>-781512.66</v>
      </c>
      <c r="C343" s="111">
        <v>-992267.65</v>
      </c>
      <c r="D343" s="111">
        <v>-892941.65</v>
      </c>
      <c r="E343" s="111">
        <v>-591752.43999999994</v>
      </c>
      <c r="F343" s="111">
        <v>-301189.21000000002</v>
      </c>
      <c r="G343" s="111">
        <f t="shared" si="65"/>
        <v>-1373265.1</v>
      </c>
      <c r="H343" s="111">
        <f t="shared" si="66"/>
        <v>-1293456.8600000001</v>
      </c>
      <c r="I343" s="111">
        <f t="shared" si="67"/>
        <v>-2666721.96</v>
      </c>
      <c r="J343" s="131" t="s">
        <v>161</v>
      </c>
    </row>
    <row r="344" spans="1:10" x14ac:dyDescent="0.25">
      <c r="A344" s="110" t="s">
        <v>160</v>
      </c>
      <c r="B344" s="111">
        <v>-5555308.0999999996</v>
      </c>
      <c r="C344" s="111">
        <v>-328127.45</v>
      </c>
      <c r="D344" s="111">
        <v>-267018.58</v>
      </c>
      <c r="E344" s="111">
        <v>-176953.21</v>
      </c>
      <c r="F344" s="111">
        <v>-90065.37</v>
      </c>
      <c r="G344" s="111">
        <f t="shared" si="65"/>
        <v>-5732261.3099999996</v>
      </c>
      <c r="H344" s="111">
        <f t="shared" si="66"/>
        <v>-418192.82</v>
      </c>
      <c r="I344" s="111">
        <f t="shared" si="67"/>
        <v>-6150454.1299999999</v>
      </c>
      <c r="J344" s="131" t="s">
        <v>159</v>
      </c>
    </row>
    <row r="345" spans="1:10" x14ac:dyDescent="0.25">
      <c r="A345" s="110" t="s">
        <v>158</v>
      </c>
      <c r="B345" s="111">
        <v>-8512.0400000000009</v>
      </c>
      <c r="C345" s="111">
        <v>-100</v>
      </c>
      <c r="D345" s="111">
        <v>-5499.23</v>
      </c>
      <c r="E345" s="111">
        <v>-3644.34</v>
      </c>
      <c r="F345" s="111">
        <v>-1854.89</v>
      </c>
      <c r="G345" s="111">
        <f t="shared" si="65"/>
        <v>-12156.380000000001</v>
      </c>
      <c r="H345" s="111">
        <f t="shared" si="66"/>
        <v>-1954.89</v>
      </c>
      <c r="I345" s="111">
        <f t="shared" si="67"/>
        <v>-14111.27</v>
      </c>
      <c r="J345" s="131" t="s">
        <v>157</v>
      </c>
    </row>
    <row r="346" spans="1:10" x14ac:dyDescent="0.25">
      <c r="A346" s="110" t="s">
        <v>156</v>
      </c>
      <c r="B346" s="111">
        <v>0</v>
      </c>
      <c r="C346" s="111">
        <v>0</v>
      </c>
      <c r="D346" s="111">
        <v>0</v>
      </c>
      <c r="E346" s="111">
        <v>0</v>
      </c>
      <c r="F346" s="111">
        <v>0</v>
      </c>
      <c r="G346" s="111">
        <f t="shared" si="65"/>
        <v>0</v>
      </c>
      <c r="H346" s="111">
        <f t="shared" si="66"/>
        <v>0</v>
      </c>
      <c r="I346" s="111">
        <f t="shared" si="67"/>
        <v>0</v>
      </c>
      <c r="J346" s="131" t="s">
        <v>155</v>
      </c>
    </row>
    <row r="347" spans="1:10" x14ac:dyDescent="0.25">
      <c r="A347" s="110" t="s">
        <v>154</v>
      </c>
      <c r="B347" s="111">
        <v>0</v>
      </c>
      <c r="C347" s="111">
        <v>0</v>
      </c>
      <c r="D347" s="111">
        <v>0</v>
      </c>
      <c r="E347" s="111">
        <v>0</v>
      </c>
      <c r="F347" s="111">
        <v>0</v>
      </c>
      <c r="G347" s="111">
        <f t="shared" si="65"/>
        <v>0</v>
      </c>
      <c r="H347" s="111">
        <f t="shared" si="66"/>
        <v>0</v>
      </c>
      <c r="I347" s="111">
        <f t="shared" si="67"/>
        <v>0</v>
      </c>
      <c r="J347" s="131" t="s">
        <v>153</v>
      </c>
    </row>
    <row r="348" spans="1:10" x14ac:dyDescent="0.25">
      <c r="A348" s="110" t="s">
        <v>152</v>
      </c>
      <c r="B348" s="111">
        <v>-253173.15</v>
      </c>
      <c r="C348" s="111">
        <v>0</v>
      </c>
      <c r="D348" s="111">
        <v>0</v>
      </c>
      <c r="E348" s="111">
        <v>0</v>
      </c>
      <c r="F348" s="111">
        <v>0</v>
      </c>
      <c r="G348" s="111">
        <f t="shared" si="65"/>
        <v>-253173.15</v>
      </c>
      <c r="H348" s="111">
        <f t="shared" si="66"/>
        <v>0</v>
      </c>
      <c r="I348" s="111">
        <f t="shared" si="67"/>
        <v>-253173.15</v>
      </c>
      <c r="J348" s="131" t="s">
        <v>151</v>
      </c>
    </row>
    <row r="349" spans="1:10" x14ac:dyDescent="0.25">
      <c r="A349" s="110" t="s">
        <v>150</v>
      </c>
      <c r="B349" s="111">
        <v>0</v>
      </c>
      <c r="C349" s="111">
        <v>0</v>
      </c>
      <c r="D349" s="111">
        <v>0</v>
      </c>
      <c r="E349" s="111">
        <v>0</v>
      </c>
      <c r="F349" s="111">
        <v>0</v>
      </c>
      <c r="G349" s="111">
        <f t="shared" si="65"/>
        <v>0</v>
      </c>
      <c r="H349" s="111">
        <f t="shared" si="66"/>
        <v>0</v>
      </c>
      <c r="I349" s="111">
        <f t="shared" si="67"/>
        <v>0</v>
      </c>
      <c r="J349" s="131"/>
    </row>
    <row r="350" spans="1:10" x14ac:dyDescent="0.25">
      <c r="A350" s="110" t="s">
        <v>149</v>
      </c>
      <c r="B350" s="111">
        <v>0</v>
      </c>
      <c r="C350" s="111">
        <v>0</v>
      </c>
      <c r="D350" s="111">
        <v>0</v>
      </c>
      <c r="E350" s="111">
        <v>0</v>
      </c>
      <c r="F350" s="111">
        <v>0</v>
      </c>
      <c r="G350" s="111">
        <f t="shared" si="65"/>
        <v>0</v>
      </c>
      <c r="H350" s="111">
        <f t="shared" si="66"/>
        <v>0</v>
      </c>
      <c r="I350" s="111">
        <f t="shared" si="67"/>
        <v>0</v>
      </c>
      <c r="J350" s="131" t="s">
        <v>148</v>
      </c>
    </row>
    <row r="351" spans="1:10" x14ac:dyDescent="0.25">
      <c r="A351" s="110" t="s">
        <v>147</v>
      </c>
      <c r="B351" s="111">
        <v>0</v>
      </c>
      <c r="C351" s="111">
        <v>0</v>
      </c>
      <c r="D351" s="111">
        <v>3500</v>
      </c>
      <c r="E351" s="111">
        <v>2319.4499999999998</v>
      </c>
      <c r="F351" s="111">
        <v>1180.55</v>
      </c>
      <c r="G351" s="111">
        <f t="shared" si="65"/>
        <v>2319.4499999999998</v>
      </c>
      <c r="H351" s="111">
        <f t="shared" si="66"/>
        <v>1180.55</v>
      </c>
      <c r="I351" s="111">
        <f t="shared" si="67"/>
        <v>3500</v>
      </c>
      <c r="J351" s="131" t="s">
        <v>146</v>
      </c>
    </row>
    <row r="352" spans="1:10" x14ac:dyDescent="0.25">
      <c r="A352" s="110" t="s">
        <v>145</v>
      </c>
      <c r="B352" s="111">
        <v>0</v>
      </c>
      <c r="C352" s="111">
        <v>0</v>
      </c>
      <c r="D352" s="111">
        <v>-78946.559999999998</v>
      </c>
      <c r="E352" s="111">
        <v>-52317.89</v>
      </c>
      <c r="F352" s="111">
        <v>-26628.67</v>
      </c>
      <c r="G352" s="111">
        <f t="shared" si="65"/>
        <v>-52317.89</v>
      </c>
      <c r="H352" s="111">
        <f t="shared" si="66"/>
        <v>-26628.67</v>
      </c>
      <c r="I352" s="111">
        <f t="shared" si="67"/>
        <v>-78946.559999999998</v>
      </c>
      <c r="J352" s="131" t="s">
        <v>144</v>
      </c>
    </row>
    <row r="353" spans="1:10" x14ac:dyDescent="0.25">
      <c r="A353" s="110" t="s">
        <v>143</v>
      </c>
      <c r="B353" s="111">
        <v>0</v>
      </c>
      <c r="C353" s="111">
        <v>0</v>
      </c>
      <c r="D353" s="111">
        <v>0</v>
      </c>
      <c r="E353" s="111">
        <v>0</v>
      </c>
      <c r="F353" s="111">
        <v>0</v>
      </c>
      <c r="G353" s="111">
        <f t="shared" si="65"/>
        <v>0</v>
      </c>
      <c r="H353" s="111">
        <f t="shared" si="66"/>
        <v>0</v>
      </c>
      <c r="I353" s="111">
        <f t="shared" si="67"/>
        <v>0</v>
      </c>
      <c r="J353" s="131" t="s">
        <v>142</v>
      </c>
    </row>
    <row r="354" spans="1:10" x14ac:dyDescent="0.25">
      <c r="A354" s="110" t="s">
        <v>141</v>
      </c>
      <c r="B354" s="111">
        <v>0</v>
      </c>
      <c r="C354" s="111">
        <v>0</v>
      </c>
      <c r="D354" s="111">
        <v>723778.28</v>
      </c>
      <c r="E354" s="111">
        <v>479647.81</v>
      </c>
      <c r="F354" s="111">
        <v>244130.47</v>
      </c>
      <c r="G354" s="111">
        <f t="shared" si="65"/>
        <v>479647.81</v>
      </c>
      <c r="H354" s="111">
        <f t="shared" si="66"/>
        <v>244130.47</v>
      </c>
      <c r="I354" s="111">
        <f t="shared" si="67"/>
        <v>723778.28</v>
      </c>
      <c r="J354" s="131" t="s">
        <v>140</v>
      </c>
    </row>
    <row r="355" spans="1:10" x14ac:dyDescent="0.25">
      <c r="A355" s="110" t="s">
        <v>139</v>
      </c>
      <c r="B355" s="113">
        <v>0</v>
      </c>
      <c r="C355" s="113">
        <v>0</v>
      </c>
      <c r="D355" s="113">
        <v>153252.07999999999</v>
      </c>
      <c r="E355" s="113">
        <v>101560.15</v>
      </c>
      <c r="F355" s="113">
        <v>51691.93</v>
      </c>
      <c r="G355" s="113">
        <f t="shared" si="65"/>
        <v>101560.15</v>
      </c>
      <c r="H355" s="113">
        <f t="shared" si="66"/>
        <v>51691.93</v>
      </c>
      <c r="I355" s="114">
        <f t="shared" si="67"/>
        <v>153252.07999999999</v>
      </c>
      <c r="J355" s="131" t="s">
        <v>138</v>
      </c>
    </row>
    <row r="356" spans="1:10" x14ac:dyDescent="0.25">
      <c r="A356" s="110" t="s">
        <v>137</v>
      </c>
      <c r="B356" s="111">
        <f t="shared" ref="B356:I356" si="68">SUM(B332:B355)</f>
        <v>-6577255.9500000002</v>
      </c>
      <c r="C356" s="111">
        <f t="shared" si="68"/>
        <v>-1301228.68</v>
      </c>
      <c r="D356" s="111">
        <f t="shared" si="68"/>
        <v>-3468055.0599999996</v>
      </c>
      <c r="E356" s="111">
        <f t="shared" si="68"/>
        <v>-2298280.1399999997</v>
      </c>
      <c r="F356" s="111">
        <f t="shared" si="68"/>
        <v>-1169774.92</v>
      </c>
      <c r="G356" s="111">
        <f t="shared" si="68"/>
        <v>-8875536.0900000017</v>
      </c>
      <c r="H356" s="111">
        <f t="shared" si="68"/>
        <v>-2471003.5999999996</v>
      </c>
      <c r="I356" s="111">
        <f t="shared" si="68"/>
        <v>-11346539.690000001</v>
      </c>
      <c r="J356" s="115" t="s">
        <v>136</v>
      </c>
    </row>
    <row r="357" spans="1:10" x14ac:dyDescent="0.25">
      <c r="A357" s="108" t="s">
        <v>135</v>
      </c>
      <c r="B357" s="111"/>
      <c r="C357" s="111"/>
      <c r="D357" s="111"/>
      <c r="E357" s="111"/>
      <c r="F357" s="111"/>
      <c r="G357" s="111"/>
      <c r="H357" s="111"/>
      <c r="I357" s="111"/>
      <c r="J357" s="132"/>
    </row>
    <row r="358" spans="1:10" x14ac:dyDescent="0.25">
      <c r="A358" s="110" t="s">
        <v>134</v>
      </c>
      <c r="B358" s="111">
        <v>0</v>
      </c>
      <c r="C358" s="111">
        <v>0</v>
      </c>
      <c r="D358" s="111">
        <v>25504611.170000002</v>
      </c>
      <c r="E358" s="111">
        <v>16901905.859999999</v>
      </c>
      <c r="F358" s="111">
        <v>8602705.3100000005</v>
      </c>
      <c r="G358" s="111">
        <f t="shared" ref="G358:G366" si="69">B358+E358</f>
        <v>16901905.859999999</v>
      </c>
      <c r="H358" s="111">
        <f t="shared" ref="H358:H366" si="70">C358+F358</f>
        <v>8602705.3100000005</v>
      </c>
      <c r="I358" s="111">
        <f t="shared" ref="I358:I366" si="71">SUM(G358:H358)</f>
        <v>25504611.170000002</v>
      </c>
      <c r="J358" s="131" t="s">
        <v>133</v>
      </c>
    </row>
    <row r="359" spans="1:10" x14ac:dyDescent="0.25">
      <c r="A359" s="110" t="s">
        <v>132</v>
      </c>
      <c r="B359" s="111">
        <v>0</v>
      </c>
      <c r="C359" s="111">
        <v>0</v>
      </c>
      <c r="D359" s="111">
        <v>0</v>
      </c>
      <c r="E359" s="111">
        <v>0</v>
      </c>
      <c r="F359" s="111">
        <v>0</v>
      </c>
      <c r="G359" s="111">
        <f t="shared" si="69"/>
        <v>0</v>
      </c>
      <c r="H359" s="111">
        <f t="shared" si="70"/>
        <v>0</v>
      </c>
      <c r="I359" s="111">
        <f t="shared" si="71"/>
        <v>0</v>
      </c>
      <c r="J359" s="132"/>
    </row>
    <row r="360" spans="1:10" x14ac:dyDescent="0.25">
      <c r="A360" s="110" t="s">
        <v>131</v>
      </c>
      <c r="B360" s="111">
        <v>0</v>
      </c>
      <c r="C360" s="111">
        <v>0</v>
      </c>
      <c r="D360" s="111">
        <v>270372.52</v>
      </c>
      <c r="E360" s="111">
        <v>179175.85</v>
      </c>
      <c r="F360" s="111">
        <v>91196.67</v>
      </c>
      <c r="G360" s="111">
        <f t="shared" si="69"/>
        <v>179175.85</v>
      </c>
      <c r="H360" s="111">
        <f t="shared" si="70"/>
        <v>91196.67</v>
      </c>
      <c r="I360" s="111">
        <f t="shared" si="71"/>
        <v>270372.52</v>
      </c>
      <c r="J360" s="131" t="s">
        <v>130</v>
      </c>
    </row>
    <row r="361" spans="1:10" x14ac:dyDescent="0.25">
      <c r="A361" s="110" t="s">
        <v>129</v>
      </c>
      <c r="B361" s="111">
        <v>0</v>
      </c>
      <c r="C361" s="111">
        <v>0</v>
      </c>
      <c r="D361" s="111">
        <v>160920.64000000001</v>
      </c>
      <c r="E361" s="111">
        <v>106642.1</v>
      </c>
      <c r="F361" s="111">
        <v>54278.54</v>
      </c>
      <c r="G361" s="111">
        <f t="shared" si="69"/>
        <v>106642.1</v>
      </c>
      <c r="H361" s="111">
        <f t="shared" si="70"/>
        <v>54278.54</v>
      </c>
      <c r="I361" s="111">
        <f t="shared" si="71"/>
        <v>160920.64000000001</v>
      </c>
      <c r="J361" s="131" t="s">
        <v>128</v>
      </c>
    </row>
    <row r="362" spans="1:10" x14ac:dyDescent="0.25">
      <c r="A362" s="110" t="s">
        <v>127</v>
      </c>
      <c r="B362" s="111">
        <v>0</v>
      </c>
      <c r="C362" s="111">
        <v>0</v>
      </c>
      <c r="D362" s="111">
        <v>0</v>
      </c>
      <c r="E362" s="111">
        <v>0</v>
      </c>
      <c r="F362" s="111">
        <v>0</v>
      </c>
      <c r="G362" s="111">
        <f t="shared" si="69"/>
        <v>0</v>
      </c>
      <c r="H362" s="111">
        <f t="shared" si="70"/>
        <v>0</v>
      </c>
      <c r="I362" s="111">
        <f t="shared" si="71"/>
        <v>0</v>
      </c>
      <c r="J362" s="131" t="s">
        <v>126</v>
      </c>
    </row>
    <row r="363" spans="1:10" x14ac:dyDescent="0.25">
      <c r="A363" s="110" t="s">
        <v>125</v>
      </c>
      <c r="B363" s="111">
        <v>0</v>
      </c>
      <c r="C363" s="111">
        <v>0</v>
      </c>
      <c r="D363" s="111">
        <v>0</v>
      </c>
      <c r="E363" s="111">
        <v>0</v>
      </c>
      <c r="F363" s="111">
        <v>0</v>
      </c>
      <c r="G363" s="111">
        <f t="shared" si="69"/>
        <v>0</v>
      </c>
      <c r="H363" s="111">
        <f t="shared" si="70"/>
        <v>0</v>
      </c>
      <c r="I363" s="111">
        <f t="shared" si="71"/>
        <v>0</v>
      </c>
      <c r="J363" s="131" t="s">
        <v>124</v>
      </c>
    </row>
    <row r="364" spans="1:10" x14ac:dyDescent="0.25">
      <c r="A364" s="110" t="s">
        <v>123</v>
      </c>
      <c r="B364" s="111">
        <v>0</v>
      </c>
      <c r="C364" s="111">
        <v>0</v>
      </c>
      <c r="D364" s="111">
        <v>0</v>
      </c>
      <c r="E364" s="111">
        <v>0</v>
      </c>
      <c r="F364" s="111">
        <v>0</v>
      </c>
      <c r="G364" s="111">
        <f t="shared" si="69"/>
        <v>0</v>
      </c>
      <c r="H364" s="111">
        <f t="shared" si="70"/>
        <v>0</v>
      </c>
      <c r="I364" s="111">
        <f t="shared" si="71"/>
        <v>0</v>
      </c>
      <c r="J364" s="131" t="s">
        <v>122</v>
      </c>
    </row>
    <row r="365" spans="1:10" x14ac:dyDescent="0.25">
      <c r="A365" s="110" t="s">
        <v>121</v>
      </c>
      <c r="B365" s="111">
        <v>609704.53</v>
      </c>
      <c r="C365" s="111">
        <v>925238.73</v>
      </c>
      <c r="D365" s="111">
        <v>183263.35</v>
      </c>
      <c r="E365" s="111">
        <v>121448.63</v>
      </c>
      <c r="F365" s="111">
        <v>61814.720000000001</v>
      </c>
      <c r="G365" s="111">
        <f t="shared" si="69"/>
        <v>731153.16</v>
      </c>
      <c r="H365" s="111">
        <f t="shared" si="70"/>
        <v>987053.45</v>
      </c>
      <c r="I365" s="111">
        <f t="shared" si="71"/>
        <v>1718206.6099999999</v>
      </c>
      <c r="J365" s="131" t="s">
        <v>120</v>
      </c>
    </row>
    <row r="366" spans="1:10" x14ac:dyDescent="0.25">
      <c r="A366" s="110" t="s">
        <v>119</v>
      </c>
      <c r="B366" s="113">
        <v>-3188971.05</v>
      </c>
      <c r="C366" s="113">
        <v>-185778.76</v>
      </c>
      <c r="D366" s="113">
        <v>-152021.62</v>
      </c>
      <c r="E366" s="113">
        <v>-100744.73</v>
      </c>
      <c r="F366" s="113">
        <v>-51276.89</v>
      </c>
      <c r="G366" s="113">
        <f t="shared" si="69"/>
        <v>-3289715.78</v>
      </c>
      <c r="H366" s="113">
        <f t="shared" si="70"/>
        <v>-237055.65000000002</v>
      </c>
      <c r="I366" s="114">
        <f t="shared" si="71"/>
        <v>-3526771.4299999997</v>
      </c>
      <c r="J366" s="131" t="s">
        <v>118</v>
      </c>
    </row>
    <row r="367" spans="1:10" x14ac:dyDescent="0.25">
      <c r="A367" s="110" t="s">
        <v>117</v>
      </c>
      <c r="B367" s="111">
        <f t="shared" ref="B367:I367" si="72">SUM(B358:B366)</f>
        <v>-2579266.5199999996</v>
      </c>
      <c r="C367" s="111">
        <f t="shared" si="72"/>
        <v>739459.97</v>
      </c>
      <c r="D367" s="111">
        <f t="shared" si="72"/>
        <v>25967146.060000002</v>
      </c>
      <c r="E367" s="111">
        <f t="shared" si="72"/>
        <v>17208427.710000001</v>
      </c>
      <c r="F367" s="111">
        <f t="shared" si="72"/>
        <v>8758718.3499999996</v>
      </c>
      <c r="G367" s="111">
        <f t="shared" si="72"/>
        <v>14629161.190000003</v>
      </c>
      <c r="H367" s="111">
        <f t="shared" si="72"/>
        <v>9498178.3199999984</v>
      </c>
      <c r="I367" s="111">
        <f t="shared" si="72"/>
        <v>24127339.510000002</v>
      </c>
      <c r="J367" s="133" t="s">
        <v>116</v>
      </c>
    </row>
    <row r="368" spans="1:10" x14ac:dyDescent="0.25">
      <c r="A368" s="108" t="s">
        <v>115</v>
      </c>
      <c r="B368" s="111"/>
      <c r="C368" s="111"/>
      <c r="D368" s="111"/>
      <c r="E368" s="111"/>
      <c r="F368" s="111"/>
      <c r="G368" s="111"/>
      <c r="H368" s="111"/>
      <c r="I368" s="111"/>
    </row>
    <row r="369" spans="1:10" x14ac:dyDescent="0.25">
      <c r="A369" s="110" t="s">
        <v>114</v>
      </c>
      <c r="B369" s="111">
        <v>0</v>
      </c>
      <c r="C369" s="111">
        <v>0</v>
      </c>
      <c r="D369" s="111">
        <v>0</v>
      </c>
      <c r="E369" s="111">
        <v>0</v>
      </c>
      <c r="F369" s="111">
        <v>0</v>
      </c>
      <c r="G369" s="111">
        <f>B369+E369</f>
        <v>0</v>
      </c>
      <c r="H369" s="111">
        <f>C369+F369</f>
        <v>0</v>
      </c>
      <c r="I369" s="111">
        <f>SUM(G369:H369)</f>
        <v>0</v>
      </c>
      <c r="J369" s="130"/>
    </row>
    <row r="370" spans="1:10" x14ac:dyDescent="0.25">
      <c r="A370" s="110" t="s">
        <v>113</v>
      </c>
      <c r="B370" s="113">
        <v>0</v>
      </c>
      <c r="C370" s="113">
        <v>0</v>
      </c>
      <c r="D370" s="113">
        <v>0</v>
      </c>
      <c r="E370" s="113">
        <v>0</v>
      </c>
      <c r="F370" s="113">
        <v>0</v>
      </c>
      <c r="G370" s="113">
        <f>B370+E370</f>
        <v>0</v>
      </c>
      <c r="H370" s="113">
        <f>C370+F370</f>
        <v>0</v>
      </c>
      <c r="I370" s="114">
        <f>SUM(G370:H370)</f>
        <v>0</v>
      </c>
      <c r="J370" s="131" t="s">
        <v>112</v>
      </c>
    </row>
    <row r="371" spans="1:10" x14ac:dyDescent="0.25">
      <c r="A371" s="110" t="s">
        <v>111</v>
      </c>
      <c r="B371" s="111">
        <f t="shared" ref="B371:I371" si="73">SUM(B369:B370)</f>
        <v>0</v>
      </c>
      <c r="C371" s="111">
        <f t="shared" si="73"/>
        <v>0</v>
      </c>
      <c r="D371" s="111">
        <f t="shared" si="73"/>
        <v>0</v>
      </c>
      <c r="E371" s="111">
        <f t="shared" si="73"/>
        <v>0</v>
      </c>
      <c r="F371" s="111">
        <f t="shared" si="73"/>
        <v>0</v>
      </c>
      <c r="G371" s="111">
        <f t="shared" si="73"/>
        <v>0</v>
      </c>
      <c r="H371" s="111">
        <f t="shared" si="73"/>
        <v>0</v>
      </c>
      <c r="I371" s="111">
        <f t="shared" si="73"/>
        <v>0</v>
      </c>
      <c r="J371" s="132"/>
    </row>
    <row r="372" spans="1:10" x14ac:dyDescent="0.25">
      <c r="A372" s="105"/>
      <c r="B372" s="111">
        <v>0</v>
      </c>
      <c r="C372" s="111">
        <v>0</v>
      </c>
      <c r="D372" s="111">
        <v>0</v>
      </c>
      <c r="E372" s="111">
        <v>0</v>
      </c>
      <c r="F372" s="111">
        <v>0</v>
      </c>
      <c r="G372" s="111">
        <v>0</v>
      </c>
      <c r="H372" s="111">
        <v>0</v>
      </c>
      <c r="I372" s="111">
        <v>0</v>
      </c>
      <c r="J372" s="110"/>
    </row>
    <row r="373" spans="1:10" x14ac:dyDescent="0.25">
      <c r="A373" s="106" t="s">
        <v>39</v>
      </c>
      <c r="B373" s="111">
        <f t="shared" ref="B373:I373" si="74">B330+B356+B367+B371</f>
        <v>-9156522.4699999988</v>
      </c>
      <c r="C373" s="111">
        <f t="shared" si="74"/>
        <v>-561768.71</v>
      </c>
      <c r="D373" s="111">
        <f t="shared" si="74"/>
        <v>22499091.000000004</v>
      </c>
      <c r="E373" s="111">
        <f t="shared" si="74"/>
        <v>14910147.57</v>
      </c>
      <c r="F373" s="111">
        <f t="shared" si="74"/>
        <v>7588943.4299999997</v>
      </c>
      <c r="G373" s="111">
        <f t="shared" si="74"/>
        <v>5753625.1000000015</v>
      </c>
      <c r="H373" s="111">
        <f t="shared" si="74"/>
        <v>7027174.7199999988</v>
      </c>
      <c r="I373" s="111">
        <f t="shared" si="74"/>
        <v>12780799.82</v>
      </c>
      <c r="J373" s="134" t="s">
        <v>110</v>
      </c>
    </row>
    <row r="374" spans="1:10" x14ac:dyDescent="0.25">
      <c r="A374" s="105"/>
      <c r="B374" s="113"/>
      <c r="C374" s="113"/>
      <c r="D374" s="113"/>
      <c r="E374" s="113"/>
      <c r="F374" s="113"/>
      <c r="G374" s="113"/>
      <c r="H374" s="113"/>
      <c r="I374" s="113"/>
      <c r="J374" s="110"/>
    </row>
    <row r="375" spans="1:10" ht="15.75" thickBot="1" x14ac:dyDescent="0.3">
      <c r="A375" s="106" t="s">
        <v>38</v>
      </c>
      <c r="B375" s="135">
        <f t="shared" ref="B375:I375" si="75">B324-B373</f>
        <v>61182189.199999958</v>
      </c>
      <c r="C375" s="135">
        <f t="shared" si="75"/>
        <v>28585203.280000012</v>
      </c>
      <c r="D375" s="135">
        <f t="shared" si="75"/>
        <v>-47567384.950000003</v>
      </c>
      <c r="E375" s="135">
        <f t="shared" si="75"/>
        <v>-31208368.969999999</v>
      </c>
      <c r="F375" s="135">
        <f t="shared" si="75"/>
        <v>-16359015.979999999</v>
      </c>
      <c r="G375" s="135">
        <f t="shared" si="75"/>
        <v>29973820.229999967</v>
      </c>
      <c r="H375" s="135">
        <f t="shared" si="75"/>
        <v>12226187.300000012</v>
      </c>
      <c r="I375" s="135">
        <f t="shared" si="75"/>
        <v>42200007.530000024</v>
      </c>
      <c r="J375" s="136" t="s">
        <v>109</v>
      </c>
    </row>
    <row r="376" spans="1:10" ht="15.75" thickTop="1" x14ac:dyDescent="0.25">
      <c r="I376" s="137">
        <f>'Unallocated Summary'!F48-I375</f>
        <v>-5.9604644775390625E-8</v>
      </c>
      <c r="J376" s="110"/>
    </row>
    <row r="377" spans="1:10" x14ac:dyDescent="0.25">
      <c r="A377" s="116">
        <v>0</v>
      </c>
      <c r="B377" s="116">
        <v>0</v>
      </c>
      <c r="C377" s="116">
        <v>0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/>
      <c r="J377" s="110"/>
    </row>
    <row r="378" spans="1:10" x14ac:dyDescent="0.25">
      <c r="B378" s="116"/>
      <c r="C378" s="116"/>
      <c r="D378" s="116"/>
      <c r="E378" s="116"/>
      <c r="F378" s="116"/>
      <c r="G378" s="116"/>
      <c r="H378" s="116"/>
      <c r="I378" s="11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EEDA3B-65A1-48A4-807D-0DCE2471F9F6}"/>
</file>

<file path=customXml/itemProps2.xml><?xml version="1.0" encoding="utf-8"?>
<ds:datastoreItem xmlns:ds="http://schemas.openxmlformats.org/officeDocument/2006/customXml" ds:itemID="{9A91A150-E203-48AA-825A-F5F3226BB1B0}"/>
</file>

<file path=customXml/itemProps3.xml><?xml version="1.0" encoding="utf-8"?>
<ds:datastoreItem xmlns:ds="http://schemas.openxmlformats.org/officeDocument/2006/customXml" ds:itemID="{07414F31-7616-4202-882B-2A7DF26FCBFC}"/>
</file>

<file path=customXml/itemProps4.xml><?xml version="1.0" encoding="utf-8"?>
<ds:datastoreItem xmlns:ds="http://schemas.openxmlformats.org/officeDocument/2006/customXml" ds:itemID="{02DF32FF-CB59-4B16-B0BA-0015BC44D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2025-08-12T23:03:25Z</dcterms:created>
  <dcterms:modified xsi:type="dcterms:W3CDTF">2025-08-13T21:58:30Z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2025-08-12T23:04:42Z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4586009d-84a9-4de8-85eb-c61c17e07863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