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D737169E-6B2B-4F5F-8F39-08147EA8F692}" xr6:coauthVersionLast="47" xr6:coauthVersionMax="47" xr10:uidLastSave="{00000000-0000-0000-0000-000000000000}"/>
  <workbookProtection workbookAlgorithmName="SHA-512" workbookHashValue="SaJ8Nq+k7jFa6RL0yKxrnMbG5uN9APwcwM7gVAj/Isw+Lv4HPhANTymfIioriflWmbDZzRCw+1+SHVbK7L/zSQ==" workbookSaltValue="F/qqmc2QqFFtZDtzyih4+Q==" workbookSpinCount="100000" lockStructure="1"/>
  <bookViews>
    <workbookView xWindow="-27630" yWindow="1170" windowWidth="21600" windowHeight="11385"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<sst xmlns="http://schemas.openxmlformats.org/spreadsheetml/2006/main" count="609" uniqueCount="293">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</sst>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A7" sqref="A7:F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7" t="s">
        <v>0</v>
      </c>
      <c r="B1" s="237"/>
      <c r="C1" s="237"/>
      <c r="D1" s="237"/>
      <c r="E1" s="237"/>
      <c r="F1" s="237"/>
    </row>
    <row r="2" spans="1:6" ht="26.25" customHeight="1" x14ac:dyDescent="0.2">
      <c r="A2" s="227" t="s">
        <v>1</v>
      </c>
      <c r="B2" s="228"/>
      <c r="C2" s="58" t="s">
        <v>2</v>
      </c>
      <c r="D2" s="247" t="s">
        <v>168</v>
      </c>
      <c r="E2" s="247"/>
      <c r="F2" s="247"/>
    </row>
    <row r="3" spans="1:6" ht="5.25" customHeight="1" x14ac:dyDescent="0.2">
      <c r="A3" s="229"/>
      <c r="B3" s="230"/>
      <c r="C3" s="59"/>
      <c r="D3" s="59"/>
      <c r="F3" s="59"/>
    </row>
    <row r="4" spans="1:6" x14ac:dyDescent="0.2">
      <c r="A4" s="229"/>
      <c r="B4" s="230"/>
      <c r="C4" s="60" t="s">
        <v>4</v>
      </c>
      <c r="D4" s="249">
        <v>45383</v>
      </c>
      <c r="E4" s="249"/>
      <c r="F4" s="249"/>
    </row>
    <row r="5" spans="1:6" ht="5.25" customHeight="1" x14ac:dyDescent="0.2">
      <c r="A5" s="229"/>
      <c r="B5" s="230"/>
      <c r="C5" s="59"/>
      <c r="D5" s="59"/>
      <c r="F5" s="59"/>
    </row>
    <row r="6" spans="1:6" x14ac:dyDescent="0.2">
      <c r="A6" s="229"/>
      <c r="B6" s="230"/>
      <c r="C6" s="60" t="s">
        <v>5</v>
      </c>
      <c r="D6" s="234">
        <v>117709</v>
      </c>
      <c r="E6" s="234"/>
      <c r="F6" s="234"/>
    </row>
    <row r="7" spans="1:6" x14ac:dyDescent="0.2">
      <c r="A7" s="250"/>
      <c r="B7" s="250"/>
      <c r="C7" s="250"/>
      <c r="D7" s="250"/>
      <c r="E7" s="250"/>
      <c r="F7" s="250"/>
    </row>
    <row r="8" spans="1:6" ht="28.5" customHeight="1" x14ac:dyDescent="0.2">
      <c r="A8" s="227" t="s">
        <v>6</v>
      </c>
      <c r="B8" s="228"/>
      <c r="C8" s="61" t="s">
        <v>7</v>
      </c>
      <c r="D8" s="236">
        <f>IF(AND(D2&gt;"", D4&gt;0, D6&gt;0), F45, 0)</f>
        <v>1.4148350000000002E-2</v>
      </c>
      <c r="E8" s="236"/>
      <c r="F8" s="236"/>
    </row>
    <row r="9" spans="1:6" ht="5.25" customHeight="1" x14ac:dyDescent="0.2">
      <c r="A9" s="229"/>
      <c r="B9" s="230"/>
      <c r="C9" s="62"/>
      <c r="D9" s="62"/>
      <c r="E9" s="62"/>
      <c r="F9" s="62"/>
    </row>
    <row r="10" spans="1:6" ht="29.25" customHeight="1" x14ac:dyDescent="0.2">
      <c r="A10" s="229"/>
      <c r="B10" s="230"/>
      <c r="C10" s="61" t="s">
        <v>8</v>
      </c>
      <c r="D10" s="248">
        <f>IF(AND(D2&gt;"", D4&gt;0, D6&gt;0), IF(F45&lt;F61, F45,F61), 0)</f>
        <v>4.7205496678248901E-3</v>
      </c>
      <c r="E10" s="248"/>
      <c r="F10" s="248"/>
    </row>
    <row r="11" spans="1:6" ht="5.25" customHeight="1" x14ac:dyDescent="0.2">
      <c r="A11" s="229"/>
      <c r="B11" s="230"/>
      <c r="C11" s="62"/>
      <c r="D11" s="62"/>
      <c r="E11" s="62"/>
      <c r="F11" s="62"/>
    </row>
    <row r="12" spans="1:6" ht="39" customHeight="1" x14ac:dyDescent="0.2">
      <c r="A12" s="229"/>
      <c r="B12" s="230"/>
      <c r="C12" s="235"/>
      <c r="D12" s="235"/>
      <c r="E12" s="235"/>
      <c r="F12" s="235"/>
    </row>
    <row r="13" spans="1:6" x14ac:dyDescent="0.2">
      <c r="A13" s="63"/>
      <c r="B13" s="64"/>
      <c r="C13" s="64"/>
      <c r="D13" s="65"/>
      <c r="E13" s="63"/>
      <c r="F13" s="63"/>
    </row>
    <row r="14" spans="1:6" ht="25.5" x14ac:dyDescent="0.2">
      <c r="A14" s="66" t="s">
        <v>9</v>
      </c>
      <c r="B14" s="59"/>
      <c r="C14" s="60"/>
      <c r="D14" s="59"/>
      <c r="F14" s="59"/>
    </row>
    <row r="15" spans="1:6" x14ac:dyDescent="0.2">
      <c r="A15" s="59">
        <v>1</v>
      </c>
      <c r="B15" s="238" t="s">
        <v>10</v>
      </c>
      <c r="C15" s="239"/>
      <c r="D15" s="239"/>
      <c r="E15" s="239"/>
      <c r="F15" s="240"/>
    </row>
    <row r="16" spans="1:6" x14ac:dyDescent="0.2">
      <c r="A16" s="59">
        <v>2</v>
      </c>
      <c r="C16" s="57" t="s">
        <v>11</v>
      </c>
      <c r="F16" s="67">
        <f>IF(D2="","",VLOOKUP(D2,CompanyInfo,3, FALSE))</f>
        <v>100951</v>
      </c>
    </row>
    <row r="17" spans="1:8" x14ac:dyDescent="0.2">
      <c r="A17" s="59">
        <v>3</v>
      </c>
      <c r="C17" s="57" t="s">
        <v>12</v>
      </c>
      <c r="F17" s="67">
        <f>IF(D2="","",VLOOKUP(D2,CompanyInfo,4, FALSE))</f>
        <v>5260</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East</v>
      </c>
    </row>
    <row r="22" spans="1:8" x14ac:dyDescent="0.2">
      <c r="A22" s="59">
        <v>8</v>
      </c>
      <c r="B22" s="59"/>
      <c r="C22" s="60" t="s">
        <v>17</v>
      </c>
      <c r="D22" s="59"/>
      <c r="F22" s="67">
        <f>IF(D2="","",VLOOKUP(D2,CompanyInfo,7,FALSE ))</f>
        <v>0</v>
      </c>
    </row>
    <row r="23" spans="1:8" x14ac:dyDescent="0.2">
      <c r="A23" s="59">
        <v>9</v>
      </c>
      <c r="B23" s="59"/>
      <c r="C23" s="60"/>
      <c r="D23" s="59"/>
      <c r="F23" s="59"/>
    </row>
    <row r="24" spans="1:8" x14ac:dyDescent="0.2">
      <c r="A24" s="59">
        <v>10</v>
      </c>
      <c r="B24" s="241" t="s">
        <v>18</v>
      </c>
      <c r="C24" s="242"/>
      <c r="D24" s="242"/>
      <c r="E24" s="242"/>
      <c r="F24" s="243"/>
    </row>
    <row r="25" spans="1:8" x14ac:dyDescent="0.2">
      <c r="A25" s="59">
        <v>11</v>
      </c>
      <c r="C25" s="60" t="s">
        <v>19</v>
      </c>
      <c r="F25" s="67">
        <f>+F17</f>
        <v>5260</v>
      </c>
    </row>
    <row r="26" spans="1:8" x14ac:dyDescent="0.2">
      <c r="A26" s="59">
        <v>12</v>
      </c>
      <c r="C26" s="69" t="s">
        <v>20</v>
      </c>
      <c r="E26" s="59" t="s">
        <v>21</v>
      </c>
      <c r="F26" s="70">
        <f>+F16</f>
        <v>100951</v>
      </c>
    </row>
    <row r="27" spans="1:8" x14ac:dyDescent="0.2">
      <c r="A27" s="59">
        <v>13</v>
      </c>
      <c r="C27" s="57" t="s">
        <v>22</v>
      </c>
      <c r="E27" s="59" t="s">
        <v>23</v>
      </c>
      <c r="F27" s="71">
        <f>F17/F16</f>
        <v>5.2104486334954583E-2</v>
      </c>
    </row>
    <row r="28" spans="1:8" x14ac:dyDescent="0.2">
      <c r="A28" s="59">
        <v>14</v>
      </c>
      <c r="C28" s="57" t="s">
        <v>24</v>
      </c>
      <c r="E28" s="59" t="s">
        <v>25</v>
      </c>
      <c r="F28" s="72">
        <v>100</v>
      </c>
    </row>
    <row r="29" spans="1:8" x14ac:dyDescent="0.2">
      <c r="A29" s="59">
        <v>15</v>
      </c>
      <c r="C29" s="57" t="s">
        <v>26</v>
      </c>
      <c r="E29" s="59" t="s">
        <v>23</v>
      </c>
      <c r="F29" s="73">
        <f>ROUND(F27,4)</f>
        <v>5.21E-2</v>
      </c>
    </row>
    <row r="30" spans="1:8" x14ac:dyDescent="0.2">
      <c r="A30" s="59">
        <v>16</v>
      </c>
    </row>
    <row r="31" spans="1:8" x14ac:dyDescent="0.2">
      <c r="A31" s="59">
        <v>17</v>
      </c>
      <c r="B31" s="241" t="s">
        <v>27</v>
      </c>
      <c r="C31" s="242"/>
      <c r="D31" s="242"/>
      <c r="E31" s="242"/>
      <c r="F31" s="243"/>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4.1520000000000001</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1.3150000000000004</v>
      </c>
    </row>
    <row r="35" spans="1:6" x14ac:dyDescent="0.2">
      <c r="A35" s="59">
        <v>21</v>
      </c>
      <c r="C35" s="69" t="s">
        <v>33</v>
      </c>
      <c r="E35" s="59" t="s">
        <v>21</v>
      </c>
      <c r="F35" s="77">
        <f>+F33</f>
        <v>2.8369999999999997</v>
      </c>
    </row>
    <row r="36" spans="1:6" x14ac:dyDescent="0.2">
      <c r="A36" s="59">
        <v>22</v>
      </c>
      <c r="C36" s="57" t="s">
        <v>34</v>
      </c>
      <c r="E36" s="59" t="s">
        <v>23</v>
      </c>
      <c r="F36" s="71">
        <f>F34/F35</f>
        <v>0.46351780049347918</v>
      </c>
    </row>
    <row r="37" spans="1:6" x14ac:dyDescent="0.2">
      <c r="A37" s="59">
        <v>23</v>
      </c>
      <c r="C37" s="57" t="s">
        <v>24</v>
      </c>
      <c r="E37" s="59" t="s">
        <v>25</v>
      </c>
      <c r="F37" s="72">
        <v>100</v>
      </c>
    </row>
    <row r="38" spans="1:6" x14ac:dyDescent="0.2">
      <c r="A38" s="59">
        <v>24</v>
      </c>
      <c r="C38" s="57" t="s">
        <v>35</v>
      </c>
      <c r="E38" s="59" t="s">
        <v>23</v>
      </c>
      <c r="F38" s="73">
        <f>ROUND(F36,4)</f>
        <v>0.46350000000000002</v>
      </c>
    </row>
    <row r="39" spans="1:6" x14ac:dyDescent="0.2">
      <c r="A39" s="59">
        <v>25</v>
      </c>
    </row>
    <row r="40" spans="1:6" ht="56.25" customHeight="1" x14ac:dyDescent="0.2">
      <c r="A40" s="78">
        <v>26</v>
      </c>
      <c r="B40" s="244" t="s">
        <v>36</v>
      </c>
      <c r="C40" s="245"/>
      <c r="D40" s="245"/>
      <c r="E40" s="245"/>
      <c r="F40" s="246"/>
    </row>
    <row r="41" spans="1:6" x14ac:dyDescent="0.2">
      <c r="A41" s="59">
        <v>27</v>
      </c>
      <c r="C41" s="69" t="s">
        <v>37</v>
      </c>
      <c r="F41" s="79">
        <f>F29</f>
        <v>5.21E-2</v>
      </c>
    </row>
    <row r="42" spans="1:6" x14ac:dyDescent="0.2">
      <c r="A42" s="59">
        <v>28</v>
      </c>
      <c r="C42" s="69" t="s">
        <v>38</v>
      </c>
      <c r="E42" s="59" t="s">
        <v>25</v>
      </c>
      <c r="F42" s="80">
        <f>F38</f>
        <v>0.46350000000000002</v>
      </c>
    </row>
    <row r="43" spans="1:6" x14ac:dyDescent="0.2">
      <c r="A43" s="59">
        <v>29</v>
      </c>
      <c r="B43" s="57" t="s">
        <v>39</v>
      </c>
      <c r="C43" s="57" t="s">
        <v>40</v>
      </c>
      <c r="E43" s="59" t="s">
        <v>23</v>
      </c>
      <c r="F43" s="79">
        <f>F42*F41</f>
        <v>2.4148350000000002E-2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1.4148350000000002E-2</v>
      </c>
    </row>
    <row r="46" spans="1:6" ht="13.5" thickTop="1" x14ac:dyDescent="0.2">
      <c r="A46" s="59">
        <v>32</v>
      </c>
      <c r="C46" s="69"/>
    </row>
    <row r="47" spans="1:6" ht="64.5" customHeight="1" x14ac:dyDescent="0.2">
      <c r="A47" s="78">
        <v>33</v>
      </c>
      <c r="B47" s="231" t="s">
        <v>43</v>
      </c>
      <c r="C47" s="232"/>
      <c r="D47" s="232"/>
      <c r="E47" s="232"/>
      <c r="F47" s="233"/>
    </row>
    <row r="48" spans="1:6" x14ac:dyDescent="0.2">
      <c r="A48" s="59">
        <v>34</v>
      </c>
      <c r="C48" s="57" t="s">
        <v>44</v>
      </c>
      <c r="F48" s="79">
        <f>F45</f>
        <v>1.4148350000000002E-2</v>
      </c>
    </row>
    <row r="49" spans="1:7" x14ac:dyDescent="0.2">
      <c r="A49" s="59">
        <v>35</v>
      </c>
      <c r="C49" s="57" t="s">
        <v>45</v>
      </c>
      <c r="E49" s="59" t="s">
        <v>25</v>
      </c>
      <c r="F49" s="70">
        <f>F16</f>
        <v>100951</v>
      </c>
    </row>
    <row r="50" spans="1:7" x14ac:dyDescent="0.2">
      <c r="A50" s="59">
        <v>36</v>
      </c>
      <c r="C50" s="57" t="s">
        <v>46</v>
      </c>
      <c r="E50" s="59" t="s">
        <v>23</v>
      </c>
      <c r="F50" s="67">
        <f>F49*F48</f>
        <v>1428.2900808500003</v>
      </c>
    </row>
    <row r="51" spans="1:7" x14ac:dyDescent="0.2">
      <c r="A51" s="59">
        <v>37</v>
      </c>
    </row>
    <row r="52" spans="1:7" x14ac:dyDescent="0.2">
      <c r="A52" s="59">
        <v>38</v>
      </c>
      <c r="C52" s="57" t="s">
        <v>47</v>
      </c>
      <c r="F52" s="79">
        <f>F29</f>
        <v>5.21E-2</v>
      </c>
    </row>
    <row r="53" spans="1:7" x14ac:dyDescent="0.2">
      <c r="A53" s="59">
        <v>39</v>
      </c>
      <c r="C53" s="57" t="s">
        <v>48</v>
      </c>
      <c r="E53" s="59" t="s">
        <v>25</v>
      </c>
      <c r="F53" s="70">
        <f>IF(D6&gt;F22, D6, F22)</f>
        <v>117709</v>
      </c>
    </row>
    <row r="54" spans="1:7" x14ac:dyDescent="0.2">
      <c r="A54" s="59">
        <v>40</v>
      </c>
      <c r="C54" s="57" t="s">
        <v>49</v>
      </c>
      <c r="E54" s="59" t="s">
        <v>23</v>
      </c>
      <c r="F54" s="67">
        <f>F53*F52</f>
        <v>6132.6388999999999</v>
      </c>
    </row>
    <row r="55" spans="1:7" x14ac:dyDescent="0.2">
      <c r="A55" s="59">
        <v>41</v>
      </c>
      <c r="F55" s="67"/>
    </row>
    <row r="56" spans="1:7" x14ac:dyDescent="0.2">
      <c r="A56" s="59">
        <v>42</v>
      </c>
      <c r="C56" s="57" t="s">
        <v>50</v>
      </c>
      <c r="F56" s="67">
        <f>F17</f>
        <v>5260</v>
      </c>
    </row>
    <row r="57" spans="1:7" x14ac:dyDescent="0.2">
      <c r="A57" s="59">
        <v>43</v>
      </c>
      <c r="C57" s="57" t="s">
        <v>51</v>
      </c>
      <c r="E57" s="59" t="s">
        <v>52</v>
      </c>
      <c r="F57" s="67">
        <f>F50</f>
        <v>1428.2900808500003</v>
      </c>
    </row>
    <row r="58" spans="1:7" x14ac:dyDescent="0.2">
      <c r="A58" s="59">
        <v>44</v>
      </c>
      <c r="C58" s="57" t="s">
        <v>53</v>
      </c>
      <c r="E58" s="59" t="s">
        <v>31</v>
      </c>
      <c r="F58" s="70">
        <f>F54</f>
        <v>6132.6388999999999</v>
      </c>
    </row>
    <row r="59" spans="1:7" x14ac:dyDescent="0.2">
      <c r="A59" s="59">
        <v>45</v>
      </c>
      <c r="C59" s="57" t="s">
        <v>54</v>
      </c>
      <c r="E59" s="59" t="s">
        <v>23</v>
      </c>
      <c r="F59" s="67">
        <f>F56+F57-F58</f>
        <v>555.65118084999995</v>
      </c>
    </row>
    <row r="60" spans="1:7" x14ac:dyDescent="0.2">
      <c r="A60" s="59">
        <v>46</v>
      </c>
      <c r="C60" s="57" t="s">
        <v>55</v>
      </c>
      <c r="E60" s="59" t="s">
        <v>21</v>
      </c>
      <c r="F60" s="83">
        <f>F53</f>
        <v>117709</v>
      </c>
    </row>
    <row r="61" spans="1:7" ht="13.5" thickBot="1" x14ac:dyDescent="0.25">
      <c r="A61" s="59">
        <v>47</v>
      </c>
      <c r="C61" s="84" t="s">
        <v>56</v>
      </c>
      <c r="E61" s="59" t="s">
        <v>23</v>
      </c>
      <c r="F61" s="82">
        <f>IF(AND(D2&gt;"", D4&gt;0, D6&gt;0), IF(F60=0, 0, F59/F60), 0)</f>
        <v>4.7205496678248901E-3</v>
      </c>
    </row>
    <row r="62" spans="1:7" ht="13.5" thickTop="1" x14ac:dyDescent="0.2"/>
    <row r="63" spans="1:7" x14ac:dyDescent="0.2">
      <c r="A63" s="225">
        <f ca="1">NOW()</f>
        <v>45366.584154629629</v>
      </c>
      <c r="B63" s="225"/>
      <c r="C63" s="225"/>
      <c r="D63" s="226" t="s">
        <v>57</v>
      </c>
      <c r="E63" s="226"/>
      <c r="F63" s="226"/>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196"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f>+IF('Weekly OPIS Averages'!D242&gt;0,'Weekly OPIS Averages'!D242,"NA")</f>
        <v>4.49</v>
      </c>
      <c r="E230" s="44">
        <f>+IF('Weekly OPIS Averages'!F242&gt;0,'Weekly OPIS Averages'!F242,"NA")</f>
        <v>4.6814999999999998</v>
      </c>
      <c r="G230" s="44">
        <f>+IF('Weekly OPIS Averages'!H242&gt;0,'Weekly OPIS Averages'!H242,"NA")</f>
        <v>4.851</v>
      </c>
      <c r="J230" s="43">
        <v>45292</v>
      </c>
      <c r="L230" s="44">
        <f>+IF('Weekly OPIS Averages'!O242&gt;0,'Weekly OPIS Averages'!O242,"NA")</f>
        <v>4.49</v>
      </c>
      <c r="N230" s="44">
        <f>+IF('Weekly OPIS Averages'!Q242&gt;0,'Weekly OPIS Averages'!Q242,"NA")</f>
        <v>4.6814999999999998</v>
      </c>
      <c r="P230" s="44">
        <f>+IF('Weekly OPIS Averages'!S242&gt;0,'Weekly OPIS Averages'!S242,"NA")</f>
        <v>4.851</v>
      </c>
    </row>
    <row r="231" spans="1:16" x14ac:dyDescent="0.2">
      <c r="A231" s="43">
        <v>45323</v>
      </c>
      <c r="C231" s="44">
        <f>+IF('Weekly OPIS Averages'!D243&gt;0,'Weekly OPIS Averages'!D243,"NA")</f>
        <v>4.1260000000000003</v>
      </c>
      <c r="E231" s="44">
        <f>+IF('Weekly OPIS Averages'!F243&gt;0,'Weekly OPIS Averages'!F243,"NA")</f>
        <v>4.3079999999999998</v>
      </c>
      <c r="G231" s="44">
        <f>+IF('Weekly OPIS Averages'!H243&gt;0,'Weekly OPIS Averages'!H243,"NA")</f>
        <v>4.4963333333333333</v>
      </c>
      <c r="J231" s="43">
        <v>45323</v>
      </c>
      <c r="L231" s="44">
        <f>+IF('Weekly OPIS Averages'!O243&gt;0,'Weekly OPIS Averages'!O243,"NA")</f>
        <v>4.1260000000000003</v>
      </c>
      <c r="N231" s="44">
        <f>+IF('Weekly OPIS Averages'!Q243&gt;0,'Weekly OPIS Averages'!Q243,"NA")</f>
        <v>4.3079999999999998</v>
      </c>
      <c r="P231" s="44">
        <f>+IF('Weekly OPIS Averages'!S243&gt;0,'Weekly OPIS Averages'!S243,"NA")</f>
        <v>4.4963333333333333</v>
      </c>
    </row>
    <row r="232" spans="1:16" x14ac:dyDescent="0.2">
      <c r="A232" s="43">
        <v>45352</v>
      </c>
      <c r="C232" s="44">
        <f>+IF('Weekly OPIS Averages'!D244&gt;0,'Weekly OPIS Averages'!D244,"NA")</f>
        <v>4.0110000000000001</v>
      </c>
      <c r="E232" s="44">
        <f>+IF('Weekly OPIS Averages'!F244&gt;0,'Weekly OPIS Averages'!F244,"NA")</f>
        <v>4.0685000000000002</v>
      </c>
      <c r="G232" s="44">
        <f>+IF('Weekly OPIS Averages'!H244&gt;0,'Weekly OPIS Averages'!H244,"NA")</f>
        <v>4.2089999999999996</v>
      </c>
      <c r="J232" s="43">
        <v>45352</v>
      </c>
      <c r="L232" s="44">
        <f>+IF('Weekly OPIS Averages'!O244&gt;0,'Weekly OPIS Averages'!O244,"NA")</f>
        <v>4.0110000000000001</v>
      </c>
      <c r="N232" s="44">
        <f>+IF('Weekly OPIS Averages'!Q244&gt;0,'Weekly OPIS Averages'!Q244,"NA")</f>
        <v>4.0685000000000002</v>
      </c>
      <c r="P232" s="44">
        <f>+IF('Weekly OPIS Averages'!S244&gt;0,'Weekly OPIS Averages'!S244,"NA")</f>
        <v>4.2089999999999996</v>
      </c>
    </row>
    <row r="233" spans="1:16" x14ac:dyDescent="0.2">
      <c r="A233" s="43">
        <v>45383</v>
      </c>
      <c r="C233" s="44">
        <f>+IF('Weekly OPIS Averages'!D245&gt;0,'Weekly OPIS Averages'!D245,"NA")</f>
        <v>4.1520000000000001</v>
      </c>
      <c r="E233" s="44">
        <f>+IF('Weekly OPIS Averages'!F245&gt;0,'Weekly OPIS Averages'!F245,"NA")</f>
        <v>4.0815000000000001</v>
      </c>
      <c r="G233" s="44">
        <f>+IF('Weekly OPIS Averages'!H245&gt;0,'Weekly OPIS Averages'!H245,"NA")</f>
        <v>4.0963333333333338</v>
      </c>
      <c r="J233" s="43">
        <v>45383</v>
      </c>
      <c r="L233" s="44">
        <f>+IF('Weekly OPIS Averages'!O245&gt;0,'Weekly OPIS Averages'!O245,"NA")</f>
        <v>4.1520000000000001</v>
      </c>
      <c r="N233" s="44">
        <f>+IF('Weekly OPIS Averages'!Q245&gt;0,'Weekly OPIS Averages'!Q245,"NA")</f>
        <v>4.0815000000000001</v>
      </c>
      <c r="P233" s="44">
        <f>+IF('Weekly OPIS Averages'!S245&gt;0,'Weekly OPIS Averages'!S245,"NA")</f>
        <v>4.0963333333333338</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D245" sqref="D24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204">
        <v>4.49</v>
      </c>
      <c r="F242" s="128">
        <f t="shared" si="35"/>
        <v>4.6814999999999998</v>
      </c>
      <c r="G242" s="128"/>
      <c r="H242" s="128">
        <f t="shared" si="36"/>
        <v>4.851</v>
      </c>
      <c r="I242" s="128"/>
      <c r="J242" s="128">
        <f t="shared" si="37"/>
        <v>4.6432500000000001</v>
      </c>
      <c r="K242" s="124"/>
      <c r="L242" s="125"/>
      <c r="M242" s="218">
        <v>45260</v>
      </c>
      <c r="N242" s="124"/>
      <c r="O242" s="126">
        <f t="shared" si="34"/>
        <v>4.49</v>
      </c>
      <c r="P242" s="124"/>
      <c r="Q242" s="124">
        <f t="shared" si="38"/>
        <v>4.6814999999999998</v>
      </c>
      <c r="R242" s="124"/>
      <c r="S242" s="124">
        <f t="shared" si="39"/>
        <v>4.851</v>
      </c>
      <c r="T242" s="124"/>
      <c r="U242" s="124">
        <f t="shared" si="40"/>
        <v>4.6432500000000001</v>
      </c>
      <c r="V242" s="124"/>
    </row>
    <row r="243" spans="2:22" x14ac:dyDescent="0.2">
      <c r="B243" s="49">
        <v>45291</v>
      </c>
      <c r="D243" s="204">
        <v>4.1260000000000003</v>
      </c>
      <c r="F243" s="128">
        <f t="shared" si="35"/>
        <v>4.3079999999999998</v>
      </c>
      <c r="G243" s="128"/>
      <c r="H243" s="128">
        <f t="shared" si="36"/>
        <v>4.4963333333333333</v>
      </c>
      <c r="I243" s="128"/>
      <c r="J243" s="128">
        <f t="shared" si="37"/>
        <v>4.5720833333333326</v>
      </c>
      <c r="K243" s="124"/>
      <c r="L243" s="125"/>
      <c r="M243" s="218">
        <v>45291</v>
      </c>
      <c r="N243" s="124"/>
      <c r="O243" s="126">
        <f t="shared" si="34"/>
        <v>4.1260000000000003</v>
      </c>
      <c r="P243" s="124"/>
      <c r="Q243" s="124">
        <f t="shared" si="38"/>
        <v>4.3079999999999998</v>
      </c>
      <c r="R243" s="124"/>
      <c r="S243" s="124">
        <f t="shared" si="39"/>
        <v>4.4963333333333333</v>
      </c>
      <c r="T243" s="124"/>
      <c r="U243" s="124">
        <f t="shared" si="40"/>
        <v>4.5720833333333326</v>
      </c>
      <c r="V243" s="124"/>
    </row>
    <row r="244" spans="2:22" x14ac:dyDescent="0.2">
      <c r="B244" s="49">
        <v>45322</v>
      </c>
      <c r="D244" s="204">
        <v>4.0110000000000001</v>
      </c>
      <c r="F244" s="128">
        <f t="shared" si="35"/>
        <v>4.0685000000000002</v>
      </c>
      <c r="G244" s="128"/>
      <c r="H244" s="128">
        <f t="shared" si="36"/>
        <v>4.2089999999999996</v>
      </c>
      <c r="I244" s="128"/>
      <c r="J244" s="128">
        <f t="shared" si="37"/>
        <v>4.5102500000000001</v>
      </c>
      <c r="K244" s="124"/>
      <c r="L244" s="125"/>
      <c r="M244" s="218">
        <v>45322</v>
      </c>
      <c r="N244" s="124"/>
      <c r="O244" s="126">
        <f t="shared" si="34"/>
        <v>4.0110000000000001</v>
      </c>
      <c r="P244" s="124"/>
      <c r="Q244" s="124">
        <f t="shared" si="38"/>
        <v>4.0685000000000002</v>
      </c>
      <c r="R244" s="124"/>
      <c r="S244" s="124">
        <f t="shared" si="39"/>
        <v>4.2089999999999996</v>
      </c>
      <c r="T244" s="124"/>
      <c r="U244" s="124">
        <f t="shared" si="40"/>
        <v>4.5102500000000001</v>
      </c>
      <c r="V244" s="124"/>
    </row>
    <row r="245" spans="2:22" x14ac:dyDescent="0.2">
      <c r="B245" s="49">
        <v>45351</v>
      </c>
      <c r="D245" s="204">
        <v>4.1520000000000001</v>
      </c>
      <c r="F245" s="128">
        <f t="shared" si="35"/>
        <v>4.0815000000000001</v>
      </c>
      <c r="G245" s="128"/>
      <c r="H245" s="128">
        <f t="shared" si="36"/>
        <v>4.0963333333333338</v>
      </c>
      <c r="I245" s="128"/>
      <c r="J245" s="128">
        <f t="shared" si="37"/>
        <v>4.4693333333333332</v>
      </c>
      <c r="K245" s="124"/>
      <c r="L245" s="125"/>
      <c r="M245" s="218">
        <v>45351</v>
      </c>
      <c r="N245" s="124"/>
      <c r="O245" s="126">
        <f t="shared" si="34"/>
        <v>4.1520000000000001</v>
      </c>
      <c r="P245" s="124"/>
      <c r="Q245" s="124">
        <f t="shared" si="38"/>
        <v>4.0815000000000001</v>
      </c>
      <c r="R245" s="124"/>
      <c r="S245" s="124">
        <f t="shared" si="39"/>
        <v>4.0963333333333338</v>
      </c>
      <c r="T245" s="124"/>
      <c r="U245" s="124">
        <f t="shared" si="40"/>
        <v>4.4693333333333332</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1" t="s">
        <v>81</v>
      </c>
      <c r="AA1" s="261"/>
      <c r="AB1" s="261"/>
      <c r="AC1" s="261"/>
      <c r="AD1" s="261"/>
    </row>
    <row r="2" spans="2:33" x14ac:dyDescent="0.2">
      <c r="B2" s="5" t="s">
        <v>82</v>
      </c>
      <c r="Z2" s="217"/>
      <c r="AA2" s="217"/>
      <c r="AB2" s="217"/>
      <c r="AC2" s="217"/>
      <c r="AD2" s="217"/>
    </row>
    <row r="3" spans="2:33" x14ac:dyDescent="0.2">
      <c r="B3" s="5" t="s">
        <v>81</v>
      </c>
      <c r="Z3" s="261" t="s">
        <v>83</v>
      </c>
      <c r="AA3" s="261"/>
      <c r="AB3" s="261"/>
      <c r="AC3" s="261"/>
      <c r="AD3" s="261"/>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40D93E5C2B00A45A41EF4978BF525A0" ma:contentTypeVersion="7" ma:contentTypeDescription="" ma:contentTypeScope="" ma:versionID="2a6b283e5bc2791164a098b6d04bcd5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2024-03-14T07:00:00+00:00</OpenedDate>
    <SignificantOrder xmlns="dc463f71-b30c-4ab2-9473-d307f9d35888">false</SignificantOrder>
    <Date1 xmlns="dc463f71-b30c-4ab2-9473-d307f9d35888">2024-03-14T07:00:00+00:00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240175</DocketNumber>
    <DelegatedOrder xmlns="dc463f71-b30c-4ab2-9473-d307f9d35888">false</DelegatedOrder>
  </documentManagement>
</p:properties>
</file>

<file path=customXml/itemProps1.xml><?xml version="1.0" encoding="utf-8"?>
<ds:datastoreItem xmlns:ds="http://schemas.openxmlformats.org/officeDocument/2006/customXml" ds:itemID="{FEB5B4C2-58C7-4683-997E-AFBFC78B15AA}"/>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E8F841C6-2404-44CA-96D1-6CFAF4704DC7}"/>
</file>

<file path=customXml/itemProps5.xml><?xml version="1.0" encoding="utf-8"?>
<ds:datastoreItem xmlns:ds="http://schemas.openxmlformats.org/officeDocument/2006/customXml" ds:itemID="{9AD40904-4FD1-4FE2-9924-4D4BD4F5FB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Booth, Avery (UTC)</cp:lastModifiedBy>
  <cp:revision/>
  <dcterms:created xsi:type="dcterms:W3CDTF">2005-10-11T17:22:03Z</dcterms:created>
  <dcterms:modified xsi:type="dcterms:W3CDTF">2024-03-15T21:01:11Z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0x0101006E56B4D1795A2E4DB2F0B01679ED314A00D40D93E5C2B00A45A41EF4978BF525A0</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