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0" yWindow="0" windowWidth="34395" windowHeight="10365"/>
  </bookViews>
  <sheets>
    <sheet name="10-2023 SOG" sheetId="4" r:id="rId1"/>
    <sheet name="11-2023 SOG" sheetId="1" r:id="rId2"/>
    <sheet name="12-2023 SOG" sheetId="2" r:id="rId3"/>
    <sheet name="12 ME 12-2023 SOG" sheetId="3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'10-2023 SOG'!$A$1:$O$81</definedName>
    <definedName name="_xlnm.Print_Area" localSheetId="1">'11-2023 SOG'!$A$1:$O$81</definedName>
    <definedName name="_xlnm.Print_Area" localSheetId="3">'12 ME 12-2023 SOG'!$A$1:$Q$81</definedName>
    <definedName name="_xlnm.Print_Area" localSheetId="2">'12-2023 SOG'!$A$1:$O$81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4" l="1"/>
  <c r="O26" i="4"/>
  <c r="G77" i="4"/>
  <c r="I67" i="4"/>
  <c r="K67" i="4" s="1"/>
  <c r="M17" i="4"/>
  <c r="E63" i="4"/>
  <c r="I61" i="4"/>
  <c r="K61" i="4" s="1"/>
  <c r="I60" i="4"/>
  <c r="K60" i="4" s="1"/>
  <c r="O11" i="4"/>
  <c r="G63" i="4"/>
  <c r="I33" i="4"/>
  <c r="K33" i="4" s="1"/>
  <c r="I32" i="4"/>
  <c r="K32" i="4" s="1"/>
  <c r="M26" i="4"/>
  <c r="G28" i="4"/>
  <c r="I26" i="4"/>
  <c r="O25" i="4"/>
  <c r="I25" i="4"/>
  <c r="K25" i="4" s="1"/>
  <c r="M25" i="4"/>
  <c r="M18" i="4"/>
  <c r="I18" i="4"/>
  <c r="G20" i="4"/>
  <c r="O17" i="4"/>
  <c r="I17" i="4"/>
  <c r="K17" i="4" s="1"/>
  <c r="E20" i="4"/>
  <c r="G14" i="4"/>
  <c r="O12" i="4"/>
  <c r="I12" i="4"/>
  <c r="K12" i="4" s="1"/>
  <c r="M12" i="4"/>
  <c r="M11" i="4"/>
  <c r="I11" i="4"/>
  <c r="K11" i="4" s="1"/>
  <c r="E14" i="4"/>
  <c r="O10" i="4"/>
  <c r="M10" i="4"/>
  <c r="I10" i="4"/>
  <c r="K10" i="4" s="1"/>
  <c r="M8" i="4"/>
  <c r="G8" i="4"/>
  <c r="O8" i="4" s="1"/>
  <c r="E77" i="3"/>
  <c r="I75" i="3"/>
  <c r="K75" i="3" s="1"/>
  <c r="I74" i="3"/>
  <c r="K74" i="3" s="1"/>
  <c r="G77" i="3"/>
  <c r="G69" i="3"/>
  <c r="I67" i="3"/>
  <c r="E69" i="3"/>
  <c r="E63" i="3"/>
  <c r="I61" i="3"/>
  <c r="K61" i="3" s="1"/>
  <c r="I60" i="3"/>
  <c r="K60" i="3" s="1"/>
  <c r="I59" i="3"/>
  <c r="K59" i="3" s="1"/>
  <c r="G63" i="3"/>
  <c r="I33" i="3"/>
  <c r="K33" i="3" s="1"/>
  <c r="K32" i="3"/>
  <c r="I32" i="3"/>
  <c r="E28" i="3"/>
  <c r="M26" i="3"/>
  <c r="Q26" i="3"/>
  <c r="O26" i="3"/>
  <c r="Q25" i="3"/>
  <c r="M25" i="3"/>
  <c r="K25" i="3"/>
  <c r="I25" i="3"/>
  <c r="G28" i="3"/>
  <c r="E20" i="3"/>
  <c r="M18" i="3"/>
  <c r="Q18" i="3"/>
  <c r="O18" i="3"/>
  <c r="Q17" i="3"/>
  <c r="M17" i="3"/>
  <c r="K17" i="3"/>
  <c r="I17" i="3"/>
  <c r="G20" i="3"/>
  <c r="E14" i="3"/>
  <c r="Q12" i="3"/>
  <c r="I12" i="3"/>
  <c r="K12" i="3"/>
  <c r="O12" i="3"/>
  <c r="M11" i="3"/>
  <c r="Q11" i="3"/>
  <c r="O11" i="3"/>
  <c r="Q10" i="3"/>
  <c r="M10" i="3"/>
  <c r="I10" i="3"/>
  <c r="K10" i="3" s="1"/>
  <c r="G14" i="3"/>
  <c r="I75" i="2"/>
  <c r="K75" i="2" s="1"/>
  <c r="G77" i="2"/>
  <c r="E77" i="2"/>
  <c r="I67" i="2"/>
  <c r="K67" i="2" s="1"/>
  <c r="G69" i="2"/>
  <c r="E69" i="2"/>
  <c r="E63" i="2"/>
  <c r="I61" i="2"/>
  <c r="K61" i="2" s="1"/>
  <c r="I60" i="2"/>
  <c r="K60" i="2" s="1"/>
  <c r="O10" i="2"/>
  <c r="I33" i="2"/>
  <c r="K33" i="2" s="1"/>
  <c r="I32" i="2"/>
  <c r="K32" i="2" s="1"/>
  <c r="M26" i="2"/>
  <c r="O26" i="2"/>
  <c r="I25" i="2"/>
  <c r="K25" i="2" s="1"/>
  <c r="G28" i="2"/>
  <c r="E28" i="2"/>
  <c r="M18" i="2"/>
  <c r="O18" i="2"/>
  <c r="O17" i="2"/>
  <c r="I17" i="2"/>
  <c r="K17" i="2" s="1"/>
  <c r="G20" i="2"/>
  <c r="E20" i="2"/>
  <c r="E14" i="2"/>
  <c r="O12" i="2"/>
  <c r="I12" i="2"/>
  <c r="K12" i="2" s="1"/>
  <c r="M12" i="2"/>
  <c r="M11" i="2"/>
  <c r="O11" i="2"/>
  <c r="I10" i="2"/>
  <c r="K10" i="2" s="1"/>
  <c r="G14" i="2"/>
  <c r="M8" i="2"/>
  <c r="G8" i="2"/>
  <c r="O8" i="2" s="1"/>
  <c r="G77" i="1"/>
  <c r="E77" i="1"/>
  <c r="E69" i="1"/>
  <c r="G69" i="1"/>
  <c r="I66" i="1"/>
  <c r="K66" i="1" s="1"/>
  <c r="I61" i="1"/>
  <c r="K61" i="1" s="1"/>
  <c r="G63" i="1"/>
  <c r="E63" i="1"/>
  <c r="I33" i="1"/>
  <c r="K33" i="1"/>
  <c r="E28" i="1"/>
  <c r="O26" i="1"/>
  <c r="M26" i="1"/>
  <c r="I26" i="1"/>
  <c r="K26" i="1" s="1"/>
  <c r="M25" i="1"/>
  <c r="O25" i="1"/>
  <c r="E20" i="1"/>
  <c r="O18" i="1"/>
  <c r="M18" i="1"/>
  <c r="I18" i="1"/>
  <c r="K18" i="1" s="1"/>
  <c r="M17" i="1"/>
  <c r="O17" i="1"/>
  <c r="M12" i="1"/>
  <c r="I12" i="1"/>
  <c r="O11" i="1"/>
  <c r="M11" i="1"/>
  <c r="I11" i="1"/>
  <c r="K11" i="1" s="1"/>
  <c r="M10" i="1"/>
  <c r="G14" i="1"/>
  <c r="M8" i="1"/>
  <c r="I14" i="3" l="1"/>
  <c r="I77" i="3"/>
  <c r="M14" i="2"/>
  <c r="I14" i="2"/>
  <c r="K14" i="2" s="1"/>
  <c r="I20" i="4"/>
  <c r="K20" i="4" s="1"/>
  <c r="I63" i="4"/>
  <c r="K63" i="4" s="1"/>
  <c r="O14" i="4"/>
  <c r="E22" i="4"/>
  <c r="M14" i="4"/>
  <c r="I14" i="4"/>
  <c r="K14" i="4" s="1"/>
  <c r="O28" i="4"/>
  <c r="G22" i="4"/>
  <c r="I74" i="4"/>
  <c r="K74" i="4" s="1"/>
  <c r="K75" i="4"/>
  <c r="O18" i="4"/>
  <c r="G69" i="4"/>
  <c r="G71" i="4" s="1"/>
  <c r="E77" i="4"/>
  <c r="I59" i="4"/>
  <c r="K59" i="4" s="1"/>
  <c r="E28" i="4"/>
  <c r="I66" i="4"/>
  <c r="K66" i="4" s="1"/>
  <c r="E69" i="4"/>
  <c r="E71" i="4" s="1"/>
  <c r="K18" i="4"/>
  <c r="K26" i="4"/>
  <c r="O20" i="3"/>
  <c r="I20" i="3"/>
  <c r="K20" i="3" s="1"/>
  <c r="Q20" i="3"/>
  <c r="I28" i="3"/>
  <c r="K28" i="3" s="1"/>
  <c r="K77" i="3"/>
  <c r="Q28" i="3"/>
  <c r="M20" i="3"/>
  <c r="I69" i="3"/>
  <c r="K69" i="3" s="1"/>
  <c r="K14" i="3"/>
  <c r="G22" i="3"/>
  <c r="Q14" i="3"/>
  <c r="G71" i="3"/>
  <c r="I63" i="3"/>
  <c r="K63" i="3" s="1"/>
  <c r="K67" i="3"/>
  <c r="M14" i="3"/>
  <c r="I18" i="3"/>
  <c r="K18" i="3" s="1"/>
  <c r="I26" i="3"/>
  <c r="K26" i="3" s="1"/>
  <c r="O10" i="3"/>
  <c r="O17" i="3"/>
  <c r="O25" i="3"/>
  <c r="I66" i="3"/>
  <c r="K66" i="3" s="1"/>
  <c r="E71" i="3"/>
  <c r="E22" i="3"/>
  <c r="I11" i="3"/>
  <c r="K11" i="3" s="1"/>
  <c r="M12" i="3"/>
  <c r="M28" i="3"/>
  <c r="I77" i="2"/>
  <c r="K77" i="2" s="1"/>
  <c r="M28" i="2"/>
  <c r="I28" i="2"/>
  <c r="K28" i="2" s="1"/>
  <c r="G22" i="2"/>
  <c r="M20" i="2"/>
  <c r="I69" i="2"/>
  <c r="K69" i="2" s="1"/>
  <c r="O28" i="2"/>
  <c r="O20" i="2"/>
  <c r="I20" i="2"/>
  <c r="K20" i="2" s="1"/>
  <c r="I59" i="2"/>
  <c r="K59" i="2" s="1"/>
  <c r="I74" i="2"/>
  <c r="K74" i="2" s="1"/>
  <c r="M10" i="2"/>
  <c r="I11" i="2"/>
  <c r="K11" i="2" s="1"/>
  <c r="M17" i="2"/>
  <c r="I18" i="2"/>
  <c r="K18" i="2" s="1"/>
  <c r="M25" i="2"/>
  <c r="I26" i="2"/>
  <c r="K26" i="2" s="1"/>
  <c r="E22" i="2"/>
  <c r="O25" i="2"/>
  <c r="G63" i="2"/>
  <c r="I66" i="2"/>
  <c r="K66" i="2" s="1"/>
  <c r="E71" i="2"/>
  <c r="I63" i="1"/>
  <c r="K63" i="1" s="1"/>
  <c r="E71" i="1"/>
  <c r="M20" i="1"/>
  <c r="I69" i="1"/>
  <c r="K69" i="1" s="1"/>
  <c r="M28" i="1"/>
  <c r="I77" i="1"/>
  <c r="K60" i="1"/>
  <c r="K12" i="1"/>
  <c r="O14" i="1"/>
  <c r="G71" i="1"/>
  <c r="K77" i="1"/>
  <c r="G8" i="1"/>
  <c r="O8" i="1" s="1"/>
  <c r="I10" i="1"/>
  <c r="K10" i="1" s="1"/>
  <c r="O12" i="1"/>
  <c r="I17" i="1"/>
  <c r="K17" i="1" s="1"/>
  <c r="I25" i="1"/>
  <c r="K25" i="1" s="1"/>
  <c r="I32" i="1"/>
  <c r="K32" i="1" s="1"/>
  <c r="I60" i="1"/>
  <c r="I75" i="1"/>
  <c r="K75" i="1" s="1"/>
  <c r="E14" i="1"/>
  <c r="M14" i="1" s="1"/>
  <c r="I59" i="1"/>
  <c r="K59" i="1" s="1"/>
  <c r="I74" i="1"/>
  <c r="K74" i="1" s="1"/>
  <c r="G20" i="1"/>
  <c r="I20" i="1" s="1"/>
  <c r="G28" i="1"/>
  <c r="O28" i="1" s="1"/>
  <c r="O10" i="1"/>
  <c r="I67" i="1"/>
  <c r="K67" i="1" s="1"/>
  <c r="O20" i="1" l="1"/>
  <c r="G22" i="1"/>
  <c r="G30" i="1" s="1"/>
  <c r="M22" i="4"/>
  <c r="I71" i="4"/>
  <c r="K71" i="4" s="1"/>
  <c r="E79" i="4"/>
  <c r="O20" i="4"/>
  <c r="E30" i="4"/>
  <c r="I22" i="4"/>
  <c r="K22" i="4" s="1"/>
  <c r="G30" i="4"/>
  <c r="I28" i="4"/>
  <c r="K28" i="4" s="1"/>
  <c r="I77" i="4"/>
  <c r="K77" i="4" s="1"/>
  <c r="M28" i="4"/>
  <c r="O22" i="4"/>
  <c r="G79" i="4"/>
  <c r="I69" i="4"/>
  <c r="K69" i="4" s="1"/>
  <c r="M20" i="4"/>
  <c r="O28" i="3"/>
  <c r="I22" i="3"/>
  <c r="K22" i="3" s="1"/>
  <c r="E30" i="3"/>
  <c r="Q22" i="3"/>
  <c r="G79" i="3"/>
  <c r="E79" i="3"/>
  <c r="I71" i="3"/>
  <c r="K71" i="3" s="1"/>
  <c r="M22" i="3"/>
  <c r="O14" i="3"/>
  <c r="G30" i="3"/>
  <c r="G30" i="2"/>
  <c r="O14" i="2"/>
  <c r="G71" i="2"/>
  <c r="M22" i="2"/>
  <c r="I71" i="2"/>
  <c r="E79" i="2"/>
  <c r="E30" i="2"/>
  <c r="I22" i="2"/>
  <c r="K22" i="2" s="1"/>
  <c r="I63" i="2"/>
  <c r="K63" i="2" s="1"/>
  <c r="E22" i="1"/>
  <c r="I14" i="1"/>
  <c r="K14" i="1" s="1"/>
  <c r="G79" i="1"/>
  <c r="O22" i="1"/>
  <c r="K20" i="1"/>
  <c r="I28" i="1"/>
  <c r="K28" i="1" s="1"/>
  <c r="I71" i="1"/>
  <c r="K71" i="1" s="1"/>
  <c r="E79" i="1"/>
  <c r="I79" i="4" l="1"/>
  <c r="K79" i="4" s="1"/>
  <c r="M30" i="4"/>
  <c r="G35" i="4"/>
  <c r="E35" i="4"/>
  <c r="I30" i="4"/>
  <c r="K30" i="4" s="1"/>
  <c r="O30" i="4"/>
  <c r="O22" i="3"/>
  <c r="Q30" i="3"/>
  <c r="I79" i="3"/>
  <c r="K79" i="3" s="1"/>
  <c r="M30" i="3"/>
  <c r="I30" i="3"/>
  <c r="E35" i="3"/>
  <c r="K30" i="3"/>
  <c r="G35" i="3"/>
  <c r="O30" i="3"/>
  <c r="E35" i="2"/>
  <c r="I30" i="2"/>
  <c r="K30" i="2"/>
  <c r="G35" i="2"/>
  <c r="I79" i="2"/>
  <c r="M30" i="2"/>
  <c r="G79" i="2"/>
  <c r="K71" i="2"/>
  <c r="O22" i="2"/>
  <c r="I22" i="1"/>
  <c r="K22" i="1" s="1"/>
  <c r="E30" i="1"/>
  <c r="M30" i="1" s="1"/>
  <c r="G35" i="1"/>
  <c r="M22" i="1"/>
  <c r="I79" i="1"/>
  <c r="K79" i="1" s="1"/>
  <c r="O30" i="1"/>
  <c r="I35" i="4" l="1"/>
  <c r="K35" i="4" s="1"/>
  <c r="K35" i="3"/>
  <c r="I35" i="3"/>
  <c r="I35" i="2"/>
  <c r="K35" i="2"/>
  <c r="K79" i="2"/>
  <c r="O30" i="2"/>
  <c r="I30" i="1"/>
  <c r="K30" i="1" s="1"/>
  <c r="E35" i="1"/>
  <c r="I35" i="1" l="1"/>
  <c r="K35" i="1" s="1"/>
</calcChain>
</file>

<file path=xl/sharedStrings.xml><?xml version="1.0" encoding="utf-8"?>
<sst xmlns="http://schemas.openxmlformats.org/spreadsheetml/2006/main" count="328" uniqueCount="59">
  <si>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</si>
  <si>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</si>
  <si>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</si>
  <si>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</si>
  <si>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</si>
  <si>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</si>
  <si>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</si>
  <si>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</si>
  <si>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</si>
  <si>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</si>
  <si>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</si>
  <si>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</si>
  <si>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</si>
  <si>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</si>
  <si>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</si>
  <si>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</si>
  <si>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</si>
  <si>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</si>
  <si>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</si>
  <si>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</si>
  <si>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</si>
  <si>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</si>
  <si>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</si>
  <si>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</si>
  <si>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</si>
  <si>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</si>
  <si>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</si>
  <si>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</si>
  <si>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</si>
  <si>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</si>
  <si>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</si>
  <si>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</si>
  <si>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</si>
  <si>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</si>
  <si>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</si>
  <si>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OCTOBER 2023</t>
  </si>
  <si>
    <t>VARIANCE FROM 2022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</si>
  <si>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</si>
  <si>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</si>
  <si>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</si>
  <si>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</si>
  <si>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</si>
  <si>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</si>
  <si>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</si>
  <si>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</si>
  <si>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</si>
  <si>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</si>
  <si>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</si>
  <si>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</si>
  <si>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</si>
  <si>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</si>
  <si>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</si>
  <si>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</si>
  <si>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</si>
  <si>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</si>
  <si>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MONTH OF NOVEMBER 2023</t>
  </si>
  <si>
    <t>SCH. 141RB_E Rates Subj Ref Adj Refun El</t>
  </si>
  <si>
    <t>MONTH OF DECEMBER 2023</t>
  </si>
  <si>
    <t>TWELVE MONTHS ENDED 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</si>
</sst>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0.000"/>
    <numFmt numFmtId="174" formatCode="_-* #,##0\ _D_M_-;\-* #,##0\ _D_M_-;_-* &quot;-&quot;??\ _D_M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</cellStyleXfs>
  <cellXfs count="7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173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9" fontId="4" fillId="0" borderId="0" xfId="2" applyNumberFormat="1" applyFont="1" applyAlignment="1" applyProtection="1">
      <alignment horizontal="left"/>
    </xf>
    <xf numFmtId="44" fontId="4" fillId="0" borderId="0" xfId="0" applyNumberFormat="1" applyFont="1" applyFill="1" applyProtection="1"/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/>
    <xf numFmtId="0" fontId="5" fillId="0" borderId="0" xfId="0" applyFont="1" applyFill="1" applyProtection="1"/>
    <xf numFmtId="44" fontId="4" fillId="0" borderId="0" xfId="1" applyNumberFormat="1" applyFont="1" applyFill="1" applyAlignment="1" applyProtection="1">
      <alignment horizontal="right"/>
    </xf>
    <xf numFmtId="43" fontId="4" fillId="0" borderId="0" xfId="1" applyNumberFormat="1" applyFont="1" applyFill="1" applyAlignment="1" applyProtection="1">
      <alignment horizontal="right"/>
    </xf>
    <xf numFmtId="43" fontId="4" fillId="0" borderId="0" xfId="0" applyNumberFormat="1" applyFont="1" applyFill="1" applyProtection="1"/>
    <xf numFmtId="43" fontId="4" fillId="0" borderId="1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44" fontId="4" fillId="0" borderId="2" xfId="1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Protection="1"/>
    <xf numFmtId="165" fontId="4" fillId="0" borderId="0" xfId="1" applyNumberFormat="1" applyFont="1" applyFill="1" applyAlignment="1" applyProtection="1">
      <alignment horizontal="right"/>
    </xf>
    <xf numFmtId="165" fontId="4" fillId="0" borderId="0" xfId="0" applyNumberFormat="1" applyFont="1" applyFill="1" applyBorder="1" applyProtection="1"/>
    <xf numFmtId="165" fontId="4" fillId="0" borderId="0" xfId="0" applyNumberFormat="1" applyFont="1" applyFill="1" applyProtection="1"/>
    <xf numFmtId="49" fontId="4" fillId="0" borderId="0" xfId="0" applyNumberFormat="1" applyFont="1" applyFill="1" applyProtection="1"/>
    <xf numFmtId="171" fontId="4" fillId="0" borderId="0" xfId="1" applyNumberFormat="1" applyFont="1" applyFill="1" applyAlignment="1" applyProtection="1">
      <alignment horizontal="right"/>
    </xf>
    <xf numFmtId="170" fontId="4" fillId="0" borderId="0" xfId="1" applyFont="1" applyFill="1" applyAlignment="1" applyProtection="1"/>
    <xf numFmtId="166" fontId="4" fillId="0" borderId="0" xfId="1" applyNumberFormat="1" applyFont="1" applyFill="1" applyBorder="1" applyAlignment="1" applyProtection="1"/>
    <xf numFmtId="166" fontId="4" fillId="0" borderId="0" xfId="1" applyNumberFormat="1" applyFont="1" applyFill="1" applyAlignment="1" applyProtection="1"/>
    <xf numFmtId="174" fontId="4" fillId="0" borderId="0" xfId="1" applyNumberFormat="1" applyFont="1" applyFill="1" applyProtection="1"/>
    <xf numFmtId="166" fontId="4" fillId="0" borderId="1" xfId="1" applyNumberFormat="1" applyFont="1" applyFill="1" applyBorder="1" applyAlignment="1" applyProtection="1"/>
    <xf numFmtId="0" fontId="4" fillId="0" borderId="1" xfId="0" applyFont="1" applyFill="1" applyBorder="1" applyProtection="1"/>
    <xf numFmtId="174" fontId="4" fillId="0" borderId="1" xfId="1" applyNumberFormat="1" applyFont="1" applyFill="1" applyBorder="1" applyProtection="1"/>
    <xf numFmtId="166" fontId="4" fillId="0" borderId="2" xfId="1" applyNumberFormat="1" applyFont="1" applyFill="1" applyBorder="1" applyAlignment="1" applyProtection="1"/>
    <xf numFmtId="39" fontId="1" fillId="0" borderId="0" xfId="4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1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66" fontId="4" fillId="0" borderId="1" xfId="0" applyNumberFormat="1" applyFont="1" applyBorder="1" applyProtection="1"/>
  </cellXfs>
  <cellStyles count="5">
    <cellStyle name="Comma" xfId="1" builtinId="3"/>
    <cellStyle name="Currency" xfId="2" builtinId="4"/>
    <cellStyle name="Normal" xfId="0" builtinId="0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Normal="100" zoomScaleSheetLayoutView="100" workbookViewId="0">
      <pane xSplit="4" ySplit="8" topLeftCell="E24" activePane="bottomRight" state="frozen"/>
      <selection activeCell="M42" sqref="M42"/>
      <selection pane="topRight" activeCell="M42" sqref="M42"/>
      <selection pane="bottomLeft" activeCell="M42" sqref="M42"/>
      <selection pane="bottomRight" activeCell="G40" sqref="G4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35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69499467.379999995</v>
      </c>
      <c r="F10" s="15"/>
      <c r="G10" s="14">
        <v>42221113.43</v>
      </c>
      <c r="H10" s="16"/>
      <c r="I10" s="14">
        <f>E10-G10</f>
        <v>27278353.949999996</v>
      </c>
      <c r="K10" s="17">
        <f>IF(G10=0,"n/a",IF(AND(I10/G10&lt;1,I10/G10&gt;-1),I10/G10,"n/a"))</f>
        <v>0.64608324447022991</v>
      </c>
      <c r="M10" s="18">
        <f>IF(E59=0,"n/a",E10/E59)</f>
        <v>1.7328996989967556</v>
      </c>
      <c r="N10" s="19"/>
      <c r="O10" s="18">
        <f>IF(G59=0,"n/a",G10/G59)</f>
        <v>1.3451678248547196</v>
      </c>
    </row>
    <row r="11" spans="1:15" x14ac:dyDescent="0.2">
      <c r="C11" s="5" t="s">
        <v>12</v>
      </c>
      <c r="E11" s="20">
        <v>26865291.120000001</v>
      </c>
      <c r="F11" s="16"/>
      <c r="G11" s="20">
        <v>17833965.559999999</v>
      </c>
      <c r="H11" s="16"/>
      <c r="I11" s="20">
        <f>E11-G11</f>
        <v>9031325.5600000024</v>
      </c>
      <c r="K11" s="17">
        <f>IF(G11=0,"n/a",IF(AND(I11/G11&lt;1,I11/G11&gt;-1),I11/G11,"n/a"))</f>
        <v>0.50641151737202317</v>
      </c>
      <c r="M11" s="21">
        <f>IF(E60=0,"n/a",E11/E60)</f>
        <v>1.3963532793208011</v>
      </c>
      <c r="N11" s="19"/>
      <c r="O11" s="21">
        <f>IF(G60=0,"n/a",G11/G60)</f>
        <v>1.093535317475671</v>
      </c>
    </row>
    <row r="12" spans="1:15" x14ac:dyDescent="0.2">
      <c r="C12" s="5" t="s">
        <v>13</v>
      </c>
      <c r="E12" s="22">
        <v>1951927.51</v>
      </c>
      <c r="F12" s="16"/>
      <c r="G12" s="22">
        <v>1161744.33</v>
      </c>
      <c r="H12" s="16"/>
      <c r="I12" s="22">
        <f>E12-G12</f>
        <v>790183.17999999993</v>
      </c>
      <c r="K12" s="23">
        <f>IF(G12=0,"n/a",IF(AND(I12/G12&lt;1,I12/G12&gt;-1),I12/G12,"n/a"))</f>
        <v>0.6801696032379172</v>
      </c>
      <c r="M12" s="24">
        <f>IF(E61=0,"n/a",E12/E61)</f>
        <v>1.2634063983036585</v>
      </c>
      <c r="N12" s="19"/>
      <c r="O12" s="24">
        <f>IF(G61=0,"n/a",G12/G61)</f>
        <v>0.92971975024888687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98316686.010000005</v>
      </c>
      <c r="F14" s="16"/>
      <c r="G14" s="20">
        <f>SUM(G10:G12)</f>
        <v>61216823.319999993</v>
      </c>
      <c r="H14" s="16"/>
      <c r="I14" s="20">
        <f>E14-G14</f>
        <v>37099862.690000013</v>
      </c>
      <c r="K14" s="17">
        <f>IF(G14=0,"n/a",IF(AND(I14/G14&lt;1,I14/G14&gt;-1),I14/G14,"n/a"))</f>
        <v>0.60604031176310991</v>
      </c>
      <c r="M14" s="21">
        <f>IF(E63=0,"n/a",E14/E63)</f>
        <v>1.6146484095431632</v>
      </c>
      <c r="N14" s="19"/>
      <c r="O14" s="21">
        <f>IF(G63=0,"n/a",G14/G63)</f>
        <v>1.2507178326292929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2717915.12</v>
      </c>
      <c r="F17" s="16"/>
      <c r="G17" s="20">
        <v>1397730.28</v>
      </c>
      <c r="H17" s="16"/>
      <c r="I17" s="20">
        <f>E17-G17</f>
        <v>1320184.8400000001</v>
      </c>
      <c r="K17" s="17">
        <f>IF(G17=0,"n/a",IF(AND(I17/G17&lt;1,I17/G17&gt;-1),I17/G17,"n/a"))</f>
        <v>0.94452045497647807</v>
      </c>
      <c r="M17" s="21">
        <f>IF(E66=0,"n/a",E17/E66)</f>
        <v>0.92129436748861482</v>
      </c>
      <c r="N17" s="19"/>
      <c r="O17" s="21">
        <f>IF(G66=0,"n/a",G17/G66)</f>
        <v>0.57797549622237909</v>
      </c>
    </row>
    <row r="18" spans="2:15" x14ac:dyDescent="0.2">
      <c r="C18" s="5" t="s">
        <v>17</v>
      </c>
      <c r="E18" s="22">
        <v>309132.7</v>
      </c>
      <c r="F18" s="26"/>
      <c r="G18" s="22">
        <v>178768.18</v>
      </c>
      <c r="H18" s="27"/>
      <c r="I18" s="22">
        <f>E18-G18</f>
        <v>130364.52000000002</v>
      </c>
      <c r="K18" s="23">
        <f>IF(G18=0,"n/a",IF(AND(I18/G18&lt;1,I18/G18&gt;-1),I18/G18,"n/a"))</f>
        <v>0.72923783192288483</v>
      </c>
      <c r="M18" s="24">
        <f>IF(E67=0,"n/a",E18/E67)</f>
        <v>0.99188447741463515</v>
      </c>
      <c r="N18" s="19"/>
      <c r="O18" s="24">
        <f>IF(G67=0,"n/a",G18/G67)</f>
        <v>0.59190449702339565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3027047.8200000003</v>
      </c>
      <c r="F20" s="26"/>
      <c r="G20" s="22">
        <f>SUM(G17:G18)</f>
        <v>1576498.46</v>
      </c>
      <c r="H20" s="27"/>
      <c r="I20" s="22">
        <f>E20-G20</f>
        <v>1450549.3600000003</v>
      </c>
      <c r="K20" s="23">
        <f>IF(G20=0,"n/a",IF(AND(I20/G20&lt;1,I20/G20&gt;-1),I20/G20,"n/a"))</f>
        <v>0.9201083266519654</v>
      </c>
      <c r="M20" s="24">
        <f>IF(E69=0,"n/a",E20/E69)</f>
        <v>0.92803925602288584</v>
      </c>
      <c r="N20" s="19"/>
      <c r="O20" s="24">
        <f>IF(G69=0,"n/a",G20/G69)</f>
        <v>0.57952194263738066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101343733.83000001</v>
      </c>
      <c r="F22" s="28"/>
      <c r="G22" s="20">
        <f>G14+G20</f>
        <v>62793321.779999994</v>
      </c>
      <c r="H22" s="28"/>
      <c r="I22" s="20">
        <f>E22-G22</f>
        <v>38550412.050000019</v>
      </c>
      <c r="K22" s="17">
        <f>IF(G22=0,"n/a",IF(AND(I22/G22&lt;1,I22/G22&gt;-1),I22/G22,"n/a"))</f>
        <v>0.61392534997692272</v>
      </c>
      <c r="M22" s="21">
        <f>IF(E71=0,"n/a",E22/E71)</f>
        <v>1.5797383347309468</v>
      </c>
      <c r="N22" s="19"/>
      <c r="O22" s="21">
        <f>IF(G71=0,"n/a",G22/G71)</f>
        <v>1.215377495558271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2376100.7999999998</v>
      </c>
      <c r="F25" s="28"/>
      <c r="G25" s="20">
        <v>540175.82999999996</v>
      </c>
      <c r="H25" s="28"/>
      <c r="I25" s="20">
        <f>E25-G25</f>
        <v>1835924.9699999997</v>
      </c>
      <c r="K25" s="17" t="str">
        <f>IF(G25=0,"n/a",IF(AND(I25/G25&lt;1,I25/G25&gt;-1),I25/G25,"n/a"))</f>
        <v>n/a</v>
      </c>
      <c r="M25" s="21">
        <f>IF(E74=0,"n/a",E25/E74)</f>
        <v>0.56520605001718616</v>
      </c>
      <c r="N25" s="19"/>
      <c r="O25" s="21">
        <f>IF(G74=0,"n/a",G25/G74)</f>
        <v>0.14236830869318387</v>
      </c>
    </row>
    <row r="26" spans="2:15" x14ac:dyDescent="0.2">
      <c r="C26" s="5" t="s">
        <v>22</v>
      </c>
      <c r="E26" s="22">
        <v>4311982.13</v>
      </c>
      <c r="F26" s="26"/>
      <c r="G26" s="22">
        <v>1042621.46</v>
      </c>
      <c r="H26" s="27"/>
      <c r="I26" s="22">
        <f>E26-G26</f>
        <v>3269360.67</v>
      </c>
      <c r="K26" s="23" t="str">
        <f>IF(G26=0,"n/a",IF(AND(I26/G26&lt;1,I26/G26&gt;-1),I26/G26,"n/a"))</f>
        <v>n/a</v>
      </c>
      <c r="M26" s="24">
        <f>IF(E75=0,"n/a",E26/E75)</f>
        <v>0.32437915250479743</v>
      </c>
      <c r="N26" s="19"/>
      <c r="O26" s="24">
        <f>IF(G75=0,"n/a",G26/G75)</f>
        <v>8.3579764846365825E-2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6688082.9299999997</v>
      </c>
      <c r="F28" s="26"/>
      <c r="G28" s="22">
        <f>SUM(G25:G26)</f>
        <v>1582797.29</v>
      </c>
      <c r="H28" s="27"/>
      <c r="I28" s="22">
        <f>E28-G28</f>
        <v>5105285.6399999997</v>
      </c>
      <c r="K28" s="23" t="str">
        <f>IF(G28=0,"n/a",IF(AND(I28/G28&lt;1,I28/G28&gt;-1),I28/G28,"n/a"))</f>
        <v>n/a</v>
      </c>
      <c r="M28" s="24">
        <f>IF(E77=0,"n/a",E28/E77)</f>
        <v>0.38224200042224415</v>
      </c>
      <c r="N28" s="19"/>
      <c r="O28" s="24">
        <f>IF(G77=0,"n/a",G28/G77)</f>
        <v>9.7290460343005397E-2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108031816.76000002</v>
      </c>
      <c r="F30" s="28"/>
      <c r="G30" s="20">
        <f>G22+G28</f>
        <v>64376119.069999993</v>
      </c>
      <c r="H30" s="28"/>
      <c r="I30" s="20">
        <f>E30-G30</f>
        <v>43655697.690000027</v>
      </c>
      <c r="K30" s="17">
        <f>IF(G30=0,"n/a",IF(AND(I30/G30&lt;1,I30/G30&gt;-1),I30/G30,"n/a"))</f>
        <v>0.67813497179801385</v>
      </c>
      <c r="M30" s="18">
        <f>IF(E79=0,"n/a",E30/E79)</f>
        <v>1.3231213317007562</v>
      </c>
      <c r="N30" s="19"/>
      <c r="O30" s="18">
        <f>IF(G79=0,"n/a",G30/G79)</f>
        <v>0.94762074958817655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4374493.97</v>
      </c>
      <c r="F32" s="28"/>
      <c r="G32" s="20">
        <v>6671075.3499999996</v>
      </c>
      <c r="H32" s="28"/>
      <c r="I32" s="20">
        <f>E32-G32</f>
        <v>-2296581.38</v>
      </c>
      <c r="K32" s="17">
        <f>IF(G32=0,"n/a",IF(AND(I32/G32&lt;1,I32/G32&gt;-1),I32/G32,"n/a"))</f>
        <v>-0.34425954730072117</v>
      </c>
      <c r="M32" s="29"/>
      <c r="N32" s="29"/>
      <c r="O32" s="29"/>
    </row>
    <row r="33" spans="2:15" x14ac:dyDescent="0.2">
      <c r="B33" s="5" t="s">
        <v>26</v>
      </c>
      <c r="E33" s="22">
        <v>8931307.0700000003</v>
      </c>
      <c r="F33" s="26"/>
      <c r="G33" s="22">
        <v>2114754.36</v>
      </c>
      <c r="H33" s="27"/>
      <c r="I33" s="22">
        <f>E33-G33</f>
        <v>6816552.7100000009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121337617.80000001</v>
      </c>
      <c r="F35" s="33"/>
      <c r="G35" s="32">
        <f>SUM(G30:G33)</f>
        <v>73161948.779999986</v>
      </c>
      <c r="H35" s="28"/>
      <c r="I35" s="32">
        <f>E35-G35</f>
        <v>48175669.020000026</v>
      </c>
      <c r="K35" s="34">
        <f>IF(G35=0,"n/a",IF(AND(I35/G35&lt;1,I35/G35&gt;-1),I35/G35,"n/a"))</f>
        <v>0.65847984947565574</v>
      </c>
    </row>
    <row r="36" spans="2:15" ht="12.75" thickTop="1" x14ac:dyDescent="0.2"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-6906.36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3247953.47</v>
      </c>
      <c r="F38" s="30"/>
      <c r="G38" s="14">
        <v>2277253.61</v>
      </c>
      <c r="H38" s="16"/>
      <c r="I38" s="30"/>
    </row>
    <row r="39" spans="2:15" x14ac:dyDescent="0.2">
      <c r="C39" s="35" t="s">
        <v>39</v>
      </c>
      <c r="E39" s="14">
        <v>41559791.109999999</v>
      </c>
      <c r="F39" s="16"/>
      <c r="G39" s="14">
        <v>23141685.379999999</v>
      </c>
      <c r="H39" s="16"/>
      <c r="I39" s="30"/>
    </row>
    <row r="40" spans="2:15" x14ac:dyDescent="0.2">
      <c r="C40" s="35" t="s">
        <v>40</v>
      </c>
      <c r="E40" s="14">
        <v>988158.7</v>
      </c>
      <c r="F40" s="16"/>
      <c r="G40" s="14">
        <v>61988.46</v>
      </c>
      <c r="H40" s="16"/>
      <c r="I40" s="30"/>
    </row>
    <row r="41" spans="2:15" x14ac:dyDescent="0.2">
      <c r="C41" s="35" t="s">
        <v>41</v>
      </c>
      <c r="E41" s="14">
        <v>39532.43</v>
      </c>
      <c r="F41" s="16"/>
      <c r="G41" s="14">
        <v>1289084.8600000001</v>
      </c>
      <c r="H41" s="16"/>
      <c r="I41" s="30"/>
    </row>
    <row r="42" spans="2:15" x14ac:dyDescent="0.2">
      <c r="C42" s="35" t="s">
        <v>42</v>
      </c>
      <c r="E42" s="14">
        <v>6587509</v>
      </c>
      <c r="F42" s="16"/>
      <c r="G42" s="14">
        <v>0</v>
      </c>
      <c r="H42" s="16"/>
      <c r="I42" s="30"/>
    </row>
    <row r="43" spans="2:15" x14ac:dyDescent="0.2">
      <c r="C43" s="35" t="s">
        <v>43</v>
      </c>
      <c r="E43" s="14">
        <v>-6842945.0700000003</v>
      </c>
      <c r="F43" s="16"/>
      <c r="G43" s="14">
        <v>0</v>
      </c>
      <c r="H43" s="16"/>
      <c r="I43" s="30"/>
    </row>
    <row r="44" spans="2:15" x14ac:dyDescent="0.2">
      <c r="C44" s="35" t="s">
        <v>44</v>
      </c>
      <c r="E44" s="14">
        <v>1835203.4</v>
      </c>
      <c r="F44" s="16"/>
      <c r="G44" s="14">
        <v>1214281.18</v>
      </c>
      <c r="H44" s="16"/>
      <c r="I44" s="30"/>
    </row>
    <row r="45" spans="2:15" x14ac:dyDescent="0.2">
      <c r="C45" s="35" t="s">
        <v>45</v>
      </c>
      <c r="E45" s="14">
        <v>316248.09000000003</v>
      </c>
      <c r="F45" s="16"/>
      <c r="G45" s="14">
        <v>149018.95000000001</v>
      </c>
      <c r="H45" s="16"/>
      <c r="I45" s="30"/>
    </row>
    <row r="46" spans="2:15" x14ac:dyDescent="0.2">
      <c r="C46" s="35" t="s">
        <v>46</v>
      </c>
      <c r="E46" s="14">
        <v>4255494.3899999997</v>
      </c>
      <c r="F46" s="16"/>
      <c r="G46" s="14">
        <v>0</v>
      </c>
      <c r="H46" s="16"/>
      <c r="I46" s="30"/>
    </row>
    <row r="47" spans="2:15" x14ac:dyDescent="0.2">
      <c r="C47" s="35" t="s">
        <v>47</v>
      </c>
      <c r="E47" s="14">
        <v>1333296.9099999999</v>
      </c>
      <c r="F47" s="16"/>
      <c r="G47" s="14">
        <v>1183774.3700000001</v>
      </c>
      <c r="H47" s="16"/>
      <c r="I47" s="30"/>
    </row>
    <row r="48" spans="2:15" x14ac:dyDescent="0.2">
      <c r="C48" s="35" t="s">
        <v>48</v>
      </c>
      <c r="E48" s="14">
        <v>194472.84</v>
      </c>
      <c r="F48" s="16"/>
      <c r="G48" s="14">
        <v>0</v>
      </c>
      <c r="H48" s="16"/>
      <c r="I48" s="30"/>
    </row>
    <row r="49" spans="1:15" x14ac:dyDescent="0.2">
      <c r="C49" s="35" t="s">
        <v>49</v>
      </c>
      <c r="E49" s="14">
        <v>-104937.75</v>
      </c>
      <c r="F49" s="16"/>
      <c r="G49" s="14">
        <v>0</v>
      </c>
      <c r="H49" s="16"/>
      <c r="I49" s="30"/>
    </row>
    <row r="50" spans="1:15" x14ac:dyDescent="0.2">
      <c r="C50" s="35" t="s">
        <v>50</v>
      </c>
      <c r="E50" s="14">
        <v>3003996.14</v>
      </c>
      <c r="F50" s="16"/>
      <c r="G50" s="14">
        <v>0</v>
      </c>
      <c r="H50" s="16"/>
      <c r="I50" s="30"/>
    </row>
    <row r="51" spans="1:15" x14ac:dyDescent="0.2">
      <c r="C51" s="35" t="s">
        <v>51</v>
      </c>
      <c r="E51" s="14">
        <v>-156699.26999999999</v>
      </c>
      <c r="F51" s="16"/>
      <c r="G51" s="14">
        <v>749390.84</v>
      </c>
      <c r="H51" s="16"/>
      <c r="I51" s="30"/>
    </row>
    <row r="52" spans="1:15" x14ac:dyDescent="0.2">
      <c r="C52" s="35" t="s">
        <v>52</v>
      </c>
      <c r="E52" s="14">
        <v>634.16</v>
      </c>
      <c r="F52" s="16"/>
      <c r="G52" s="14">
        <v>1182329.3600000001</v>
      </c>
      <c r="H52" s="16"/>
      <c r="I52" s="30"/>
    </row>
    <row r="53" spans="1:15" x14ac:dyDescent="0.2">
      <c r="C53" s="35" t="s">
        <v>53</v>
      </c>
      <c r="E53" s="14">
        <v>0</v>
      </c>
      <c r="F53" s="16"/>
      <c r="G53" s="14">
        <v>162869.87</v>
      </c>
      <c r="H53" s="16"/>
      <c r="I53" s="30"/>
    </row>
    <row r="54" spans="1:15" x14ac:dyDescent="0.2">
      <c r="C54" s="35" t="s">
        <v>54</v>
      </c>
      <c r="E54" s="14">
        <v>-1686.02</v>
      </c>
      <c r="F54" s="16"/>
      <c r="G54" s="14">
        <v>-68942.350000000006</v>
      </c>
      <c r="H54" s="16"/>
      <c r="I54" s="30"/>
    </row>
    <row r="55" spans="1:15" x14ac:dyDescent="0.2">
      <c r="C55" s="35"/>
      <c r="E55" s="20"/>
      <c r="F55" s="16"/>
      <c r="G55" s="14"/>
      <c r="H55" s="16"/>
      <c r="I55" s="30"/>
    </row>
    <row r="56" spans="1:15" x14ac:dyDescent="0.2">
      <c r="E56" s="37"/>
      <c r="F56" s="16"/>
      <c r="G56" s="16"/>
      <c r="H56" s="16"/>
      <c r="I56" s="16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40105880</v>
      </c>
      <c r="F59" s="16"/>
      <c r="G59" s="37">
        <v>31387246</v>
      </c>
      <c r="H59" s="38"/>
      <c r="I59" s="37">
        <f>E59-G59</f>
        <v>8718634</v>
      </c>
      <c r="K59" s="17">
        <f>IF(G59=0,"n/a",IF(AND(I59/G59&lt;1,I59/G59&gt;-1),I59/G59,"n/a"))</f>
        <v>0.27777632991438622</v>
      </c>
    </row>
    <row r="60" spans="1:15" x14ac:dyDescent="0.2">
      <c r="C60" s="5" t="s">
        <v>12</v>
      </c>
      <c r="E60" s="37">
        <v>19239609</v>
      </c>
      <c r="F60" s="16"/>
      <c r="G60" s="37">
        <v>16308541</v>
      </c>
      <c r="H60" s="38"/>
      <c r="I60" s="37">
        <f>E60-G60</f>
        <v>2931068</v>
      </c>
      <c r="K60" s="17">
        <f>IF(G60=0,"n/a",IF(AND(I60/G60&lt;1,I60/G60&gt;-1),I60/G60,"n/a"))</f>
        <v>0.17972594850759488</v>
      </c>
    </row>
    <row r="61" spans="1:15" x14ac:dyDescent="0.2">
      <c r="C61" s="5" t="s">
        <v>13</v>
      </c>
      <c r="E61" s="39">
        <v>1544972</v>
      </c>
      <c r="F61" s="74"/>
      <c r="G61" s="39">
        <v>1249564</v>
      </c>
      <c r="H61" s="38"/>
      <c r="I61" s="39">
        <f>E61-G61</f>
        <v>295408</v>
      </c>
      <c r="K61" s="23">
        <f>IF(G61=0,"n/a",IF(AND(I61/G61&lt;1,I61/G61&gt;-1),I61/G61,"n/a"))</f>
        <v>0.23640885941016226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60890461</v>
      </c>
      <c r="F63" s="16"/>
      <c r="G63" s="37">
        <f>SUM(G59:G61)</f>
        <v>48945351</v>
      </c>
      <c r="H63" s="38"/>
      <c r="I63" s="37">
        <f>E63-G63</f>
        <v>11945110</v>
      </c>
      <c r="K63" s="17">
        <f>IF(G63=0,"n/a",IF(AND(I63/G63&lt;1,I63/G63&gt;-1),I63/G63,"n/a"))</f>
        <v>0.24404994051426865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2950105</v>
      </c>
      <c r="F66" s="16"/>
      <c r="G66" s="37">
        <v>2418321</v>
      </c>
      <c r="H66" s="38"/>
      <c r="I66" s="37">
        <f>E66-G66</f>
        <v>531784</v>
      </c>
      <c r="K66" s="17">
        <f>IF(G66=0,"n/a",IF(AND(I66/G66&lt;1,I66/G66&gt;-1),I66/G66,"n/a"))</f>
        <v>0.2198980201553061</v>
      </c>
    </row>
    <row r="67" spans="2:15" x14ac:dyDescent="0.2">
      <c r="C67" s="5" t="s">
        <v>17</v>
      </c>
      <c r="E67" s="39">
        <v>311662</v>
      </c>
      <c r="F67" s="16"/>
      <c r="G67" s="39">
        <v>302022</v>
      </c>
      <c r="H67" s="38"/>
      <c r="I67" s="39">
        <f>E67-G67</f>
        <v>9640</v>
      </c>
      <c r="K67" s="23">
        <f>IF(G67=0,"n/a",IF(AND(I67/G67&lt;1,I67/G67&gt;-1),I67/G67,"n/a"))</f>
        <v>3.1918204634099501E-2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3261767</v>
      </c>
      <c r="F69" s="16"/>
      <c r="G69" s="39">
        <f>SUM(G66:G67)</f>
        <v>2720343</v>
      </c>
      <c r="H69" s="38"/>
      <c r="I69" s="39">
        <f>E69-G69</f>
        <v>541424</v>
      </c>
      <c r="K69" s="23">
        <f>IF(G69=0,"n/a",IF(AND(I69/G69&lt;1,I69/G69&gt;-1),I69/G69,"n/a"))</f>
        <v>0.19902784318006958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64152228</v>
      </c>
      <c r="F71" s="16"/>
      <c r="G71" s="37">
        <f>G63+G69</f>
        <v>51665694</v>
      </c>
      <c r="H71" s="38"/>
      <c r="I71" s="37">
        <f>E71-G71</f>
        <v>12486534</v>
      </c>
      <c r="K71" s="17">
        <f>IF(G71=0,"n/a",IF(AND(I71/G71&lt;1,I71/G71&gt;-1),I71/G71,"n/a"))</f>
        <v>0.24167940142253774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4203955</v>
      </c>
      <c r="F74" s="16"/>
      <c r="G74" s="37">
        <v>3794214</v>
      </c>
      <c r="H74" s="38"/>
      <c r="I74" s="37">
        <f>E74-G74</f>
        <v>409741</v>
      </c>
      <c r="K74" s="17">
        <f>IF(G74=0,"n/a",IF(AND(I74/G74&lt;1,I74/G74&gt;-1),I74/G74,"n/a"))</f>
        <v>0.10799100946862776</v>
      </c>
    </row>
    <row r="75" spans="2:15" x14ac:dyDescent="0.2">
      <c r="C75" s="5" t="s">
        <v>22</v>
      </c>
      <c r="E75" s="39">
        <v>13293031</v>
      </c>
      <c r="F75" s="16"/>
      <c r="G75" s="39">
        <v>12474568</v>
      </c>
      <c r="H75" s="38"/>
      <c r="I75" s="39">
        <f>E75-G75</f>
        <v>818463</v>
      </c>
      <c r="K75" s="23">
        <f>IF(G75=0,"n/a",IF(AND(I75/G75&lt;1,I75/G75&gt;-1),I75/G75,"n/a"))</f>
        <v>6.5610528556980893E-2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17496986</v>
      </c>
      <c r="F77" s="16"/>
      <c r="G77" s="39">
        <f>SUM(G74:G75)</f>
        <v>16268782</v>
      </c>
      <c r="H77" s="38"/>
      <c r="I77" s="39">
        <f>E77-G77</f>
        <v>1228204</v>
      </c>
      <c r="K77" s="23">
        <f>IF(G77=0,"n/a",IF(AND(I77/G77&lt;1,I77/G77&gt;-1),I77/G77,"n/a"))</f>
        <v>7.5494526879762727E-2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81649214</v>
      </c>
      <c r="F79" s="16"/>
      <c r="G79" s="40">
        <f>G71+G77</f>
        <v>67934476</v>
      </c>
      <c r="H79" s="38"/>
      <c r="I79" s="40">
        <f>E79-G79</f>
        <v>13714738</v>
      </c>
      <c r="K79" s="34">
        <f>IF(G79=0,"n/a",IF(AND(I79/G79&lt;1,I79/G79&gt;-1),I79/G79,"n/a"))</f>
        <v>0.20188185450933632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pane xSplit="4" ySplit="8" topLeftCell="E48" activePane="bottomRight" state="frozen"/>
      <selection activeCell="M42" sqref="M42"/>
      <selection pane="topRight" activeCell="M42" sqref="M42"/>
      <selection pane="bottomLeft" activeCell="M42" sqref="M42"/>
      <selection pane="bottomRight" activeCell="G53" sqref="G53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55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95900392.609999999</v>
      </c>
      <c r="F10" s="15"/>
      <c r="G10" s="14">
        <v>107697284.88</v>
      </c>
      <c r="H10" s="16"/>
      <c r="I10" s="14">
        <f>E10-G10</f>
        <v>-11796892.269999996</v>
      </c>
      <c r="K10" s="17">
        <f>IF(G10=0,"n/a",IF(AND(I10/G10&lt;1,I10/G10&gt;-1),I10/G10,"n/a"))</f>
        <v>-0.10953750861170268</v>
      </c>
      <c r="M10" s="18">
        <f>IF(E59=0,"n/a",E10/E59)</f>
        <v>1.3331112223901493</v>
      </c>
      <c r="N10" s="19"/>
      <c r="O10" s="18">
        <f>IF(G59=0,"n/a",G10/G59)</f>
        <v>1.284895085492417</v>
      </c>
    </row>
    <row r="11" spans="1:15" x14ac:dyDescent="0.2">
      <c r="C11" s="5" t="s">
        <v>12</v>
      </c>
      <c r="E11" s="20">
        <v>36219404.039999999</v>
      </c>
      <c r="F11" s="16"/>
      <c r="G11" s="20">
        <v>40946930.619999997</v>
      </c>
      <c r="H11" s="16"/>
      <c r="I11" s="20">
        <f>E11-G11</f>
        <v>-4727526.5799999982</v>
      </c>
      <c r="K11" s="17">
        <f>IF(G11=0,"n/a",IF(AND(I11/G11&lt;1,I11/G11&gt;-1),I11/G11,"n/a"))</f>
        <v>-0.11545496838024043</v>
      </c>
      <c r="M11" s="21">
        <f>IF(E60=0,"n/a",E11/E60)</f>
        <v>1.1088863160044289</v>
      </c>
      <c r="N11" s="19"/>
      <c r="O11" s="21">
        <f>IF(G60=0,"n/a",G11/G60)</f>
        <v>1.1758835408389694</v>
      </c>
    </row>
    <row r="12" spans="1:15" x14ac:dyDescent="0.2">
      <c r="C12" s="5" t="s">
        <v>13</v>
      </c>
      <c r="E12" s="22">
        <v>2717948.97</v>
      </c>
      <c r="F12" s="16"/>
      <c r="G12" s="22">
        <v>3064532.36</v>
      </c>
      <c r="H12" s="16"/>
      <c r="I12" s="22">
        <f>E12-G12</f>
        <v>-346583.38999999966</v>
      </c>
      <c r="K12" s="23">
        <f>IF(G12=0,"n/a",IF(AND(I12/G12&lt;1,I12/G12&gt;-1),I12/G12,"n/a"))</f>
        <v>-0.11309503352739916</v>
      </c>
      <c r="M12" s="24">
        <f>IF(E61=0,"n/a",E12/E61)</f>
        <v>1.1224626293045061</v>
      </c>
      <c r="N12" s="19"/>
      <c r="O12" s="24">
        <f>IF(G61=0,"n/a",G12/G61)</f>
        <v>1.0637645795301851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134837745.62</v>
      </c>
      <c r="F14" s="16"/>
      <c r="G14" s="20">
        <f>SUM(G10:G12)</f>
        <v>151708747.86000001</v>
      </c>
      <c r="H14" s="16"/>
      <c r="I14" s="20">
        <f>E14-G14</f>
        <v>-16871002.24000001</v>
      </c>
      <c r="K14" s="17">
        <f>IF(G14=0,"n/a",IF(AND(I14/G14&lt;1,I14/G14&gt;-1),I14/G14,"n/a"))</f>
        <v>-0.11120652222091321</v>
      </c>
      <c r="M14" s="21">
        <f>IF(E63=0,"n/a",E14/E63)</f>
        <v>1.2599119923117548</v>
      </c>
      <c r="N14" s="19"/>
      <c r="O14" s="21">
        <f>IF(G63=0,"n/a",G14/G63)</f>
        <v>1.2484152365552035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2819257.58</v>
      </c>
      <c r="F17" s="16"/>
      <c r="G17" s="20">
        <v>4676682.7300000004</v>
      </c>
      <c r="H17" s="16"/>
      <c r="I17" s="20">
        <f>E17-G17</f>
        <v>-1857425.1500000004</v>
      </c>
      <c r="K17" s="17">
        <f>IF(G17=0,"n/a",IF(AND(I17/G17&lt;1,I17/G17&gt;-1),I17/G17,"n/a"))</f>
        <v>-0.39716723524668096</v>
      </c>
      <c r="M17" s="21">
        <f>IF(E66=0,"n/a",E17/E66)</f>
        <v>0.71836381407925587</v>
      </c>
      <c r="N17" s="19"/>
      <c r="O17" s="21">
        <f>IF(G66=0,"n/a",G17/G66)</f>
        <v>0.6891727303097569</v>
      </c>
    </row>
    <row r="18" spans="2:15" x14ac:dyDescent="0.2">
      <c r="C18" s="5" t="s">
        <v>17</v>
      </c>
      <c r="E18" s="22">
        <v>349383.19</v>
      </c>
      <c r="F18" s="26"/>
      <c r="G18" s="22">
        <v>348976.58</v>
      </c>
      <c r="H18" s="27"/>
      <c r="I18" s="22">
        <f>E18-G18</f>
        <v>406.60999999998603</v>
      </c>
      <c r="K18" s="23">
        <f>IF(G18=0,"n/a",IF(AND(I18/G18&lt;1,I18/G18&gt;-1),I18/G18,"n/a"))</f>
        <v>1.1651498218017554E-3</v>
      </c>
      <c r="M18" s="24">
        <f>IF(E67=0,"n/a",E18/E67)</f>
        <v>0.78597325672687357</v>
      </c>
      <c r="N18" s="19"/>
      <c r="O18" s="24">
        <f>IF(G67=0,"n/a",G18/G67)</f>
        <v>0.70839202487861119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3168640.77</v>
      </c>
      <c r="F20" s="26"/>
      <c r="G20" s="22">
        <f>SUM(G17:G18)</f>
        <v>5025659.3100000005</v>
      </c>
      <c r="H20" s="27"/>
      <c r="I20" s="22">
        <f>E20-G20</f>
        <v>-1857018.5400000005</v>
      </c>
      <c r="K20" s="23">
        <f>IF(G20=0,"n/a",IF(AND(I20/G20&lt;1,I20/G20&gt;-1),I20/G20,"n/a"))</f>
        <v>-0.36950744677517749</v>
      </c>
      <c r="M20" s="24">
        <f>IF(E69=0,"n/a",E20/E69)</f>
        <v>0.72524260158381282</v>
      </c>
      <c r="N20" s="19"/>
      <c r="O20" s="24">
        <f>IF(G69=0,"n/a",G20/G69)</f>
        <v>0.6904735408842041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138006386.39000002</v>
      </c>
      <c r="F22" s="28"/>
      <c r="G22" s="20">
        <f>G14+G20</f>
        <v>156734407.17000002</v>
      </c>
      <c r="H22" s="28"/>
      <c r="I22" s="20">
        <f>E22-G22</f>
        <v>-18728020.780000001</v>
      </c>
      <c r="K22" s="17">
        <f>IF(G22=0,"n/a",IF(AND(I22/G22&lt;1,I22/G22&gt;-1),I22/G22,"n/a"))</f>
        <v>-0.11948889282291977</v>
      </c>
      <c r="M22" s="21">
        <f>IF(E71=0,"n/a",E22/E71)</f>
        <v>1.2389406447953131</v>
      </c>
      <c r="N22" s="19"/>
      <c r="O22" s="21">
        <f>IF(G71=0,"n/a",G22/G71)</f>
        <v>1.2168855106132175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491655.8</v>
      </c>
      <c r="F25" s="28"/>
      <c r="G25" s="20">
        <v>715385.49</v>
      </c>
      <c r="H25" s="28"/>
      <c r="I25" s="20">
        <f>E25-G25</f>
        <v>-223729.69</v>
      </c>
      <c r="K25" s="17">
        <f>IF(G25=0,"n/a",IF(AND(I25/G25&lt;1,I25/G25&gt;-1),I25/G25,"n/a"))</f>
        <v>-0.31274004453179505</v>
      </c>
      <c r="M25" s="21">
        <f>IF(E74=0,"n/a",E25/E74)</f>
        <v>0.1136444810785847</v>
      </c>
      <c r="N25" s="19"/>
      <c r="O25" s="21">
        <f>IF(G74=0,"n/a",G25/G74)</f>
        <v>0.16322586157919775</v>
      </c>
    </row>
    <row r="26" spans="2:15" x14ac:dyDescent="0.2">
      <c r="C26" s="5" t="s">
        <v>22</v>
      </c>
      <c r="E26" s="22">
        <v>3259513.79</v>
      </c>
      <c r="F26" s="26"/>
      <c r="G26" s="22">
        <v>1250461.1599999999</v>
      </c>
      <c r="H26" s="27"/>
      <c r="I26" s="22">
        <f>E26-G26</f>
        <v>2009052.6300000001</v>
      </c>
      <c r="K26" s="23" t="str">
        <f>IF(G26=0,"n/a",IF(AND(I26/G26&lt;1,I26/G26&gt;-1),I26/G26,"n/a"))</f>
        <v>n/a</v>
      </c>
      <c r="M26" s="24">
        <f>IF(E75=0,"n/a",E26/E75)</f>
        <v>0.25959756614075186</v>
      </c>
      <c r="N26" s="19"/>
      <c r="O26" s="24">
        <f>IF(G75=0,"n/a",G26/G75)</f>
        <v>0.10292367970044945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3751169.59</v>
      </c>
      <c r="F28" s="26"/>
      <c r="G28" s="22">
        <f>SUM(G25:G26)</f>
        <v>1965846.65</v>
      </c>
      <c r="H28" s="27"/>
      <c r="I28" s="22">
        <f>E28-G28</f>
        <v>1785322.94</v>
      </c>
      <c r="K28" s="23">
        <f>IF(G28=0,"n/a",IF(AND(I28/G28&lt;1,I28/G28&gt;-1),I28/G28,"n/a"))</f>
        <v>0.90816999382937624</v>
      </c>
      <c r="M28" s="24">
        <f>IF(E77=0,"n/a",E28/E77)</f>
        <v>0.22219556910769439</v>
      </c>
      <c r="N28" s="19"/>
      <c r="O28" s="24">
        <f>IF(G77=0,"n/a",G28/G77)</f>
        <v>0.11891018779899609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141757555.98000002</v>
      </c>
      <c r="F30" s="28"/>
      <c r="G30" s="20">
        <f>G22+G28</f>
        <v>158700253.82000002</v>
      </c>
      <c r="H30" s="28"/>
      <c r="I30" s="20">
        <f>E30-G30</f>
        <v>-16942697.840000004</v>
      </c>
      <c r="K30" s="17">
        <f>IF(G30=0,"n/a",IF(AND(I30/G30&lt;1,I30/G30&gt;-1),I30/G30,"n/a"))</f>
        <v>-0.10675910990801969</v>
      </c>
      <c r="M30" s="18">
        <f>IF(E79=0,"n/a",E30/E79)</f>
        <v>1.1051245388309696</v>
      </c>
      <c r="N30" s="19"/>
      <c r="O30" s="18">
        <f>IF(G79=0,"n/a",G30/G79)</f>
        <v>1.0919855190703924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2826152.09</v>
      </c>
      <c r="F32" s="28"/>
      <c r="G32" s="20">
        <v>-7262278.0199999996</v>
      </c>
      <c r="H32" s="28"/>
      <c r="I32" s="20">
        <f>E32-G32</f>
        <v>10088430.109999999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26</v>
      </c>
      <c r="E33" s="22">
        <v>24792101.129999999</v>
      </c>
      <c r="F33" s="26"/>
      <c r="G33" s="22">
        <v>1800542.14</v>
      </c>
      <c r="H33" s="27"/>
      <c r="I33" s="22">
        <f>E33-G33</f>
        <v>22991558.989999998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169375809.20000002</v>
      </c>
      <c r="F35" s="33"/>
      <c r="G35" s="32">
        <f>SUM(G30:G33)</f>
        <v>153238517.94</v>
      </c>
      <c r="H35" s="28"/>
      <c r="I35" s="32">
        <f>E35-G35</f>
        <v>16137291.26000002</v>
      </c>
      <c r="K35" s="34">
        <f>IF(G35=0,"n/a",IF(AND(I35/G35&lt;1,I35/G35&gt;-1),I35/G35,"n/a"))</f>
        <v>0.10530832245661968</v>
      </c>
    </row>
    <row r="36" spans="2:15" ht="12.75" thickTop="1" x14ac:dyDescent="0.2">
      <c r="C36" s="35"/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-31353.35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5315252.8600000003</v>
      </c>
      <c r="F38" s="30"/>
      <c r="G38" s="14">
        <v>5511220.9199999999</v>
      </c>
      <c r="H38" s="16"/>
      <c r="I38" s="30"/>
    </row>
    <row r="39" spans="2:15" x14ac:dyDescent="0.2">
      <c r="C39" s="35" t="s">
        <v>39</v>
      </c>
      <c r="E39" s="14">
        <v>60964983.259999998</v>
      </c>
      <c r="F39" s="16"/>
      <c r="G39" s="14">
        <v>73717861.840000004</v>
      </c>
      <c r="H39" s="16"/>
      <c r="I39" s="30"/>
    </row>
    <row r="40" spans="2:15" x14ac:dyDescent="0.2">
      <c r="C40" s="35" t="s">
        <v>40</v>
      </c>
      <c r="E40" s="14">
        <v>-18007748.93</v>
      </c>
      <c r="F40" s="16"/>
      <c r="G40" s="14">
        <v>1852940.36</v>
      </c>
      <c r="H40" s="16"/>
      <c r="I40" s="30"/>
    </row>
    <row r="41" spans="2:15" x14ac:dyDescent="0.2">
      <c r="C41" s="35" t="s">
        <v>41</v>
      </c>
      <c r="E41" s="14">
        <v>-3565279.76</v>
      </c>
      <c r="F41" s="16"/>
      <c r="G41" s="14">
        <v>3213686.27</v>
      </c>
      <c r="H41" s="16"/>
      <c r="I41" s="30"/>
    </row>
    <row r="42" spans="2:15" x14ac:dyDescent="0.2">
      <c r="C42" s="35" t="s">
        <v>42</v>
      </c>
      <c r="E42" s="14">
        <v>60034729.93</v>
      </c>
      <c r="F42" s="16"/>
      <c r="G42" s="14">
        <v>0</v>
      </c>
      <c r="H42" s="16"/>
      <c r="I42" s="30"/>
    </row>
    <row r="43" spans="2:15" x14ac:dyDescent="0.2">
      <c r="C43" s="35" t="s">
        <v>43</v>
      </c>
      <c r="E43" s="14">
        <v>-23144307.07</v>
      </c>
      <c r="F43" s="16"/>
      <c r="G43" s="14">
        <v>0</v>
      </c>
      <c r="H43" s="16"/>
      <c r="I43" s="30"/>
    </row>
    <row r="44" spans="2:15" x14ac:dyDescent="0.2">
      <c r="C44" s="35" t="s">
        <v>44</v>
      </c>
      <c r="E44" s="14">
        <v>3189916.07</v>
      </c>
      <c r="F44" s="16"/>
      <c r="G44" s="14">
        <v>3024737.89</v>
      </c>
      <c r="H44" s="16"/>
      <c r="I44" s="30"/>
    </row>
    <row r="45" spans="2:15" x14ac:dyDescent="0.2">
      <c r="C45" s="35" t="s">
        <v>45</v>
      </c>
      <c r="E45" s="14">
        <v>559765.85</v>
      </c>
      <c r="F45" s="16"/>
      <c r="G45" s="14">
        <v>364570.82</v>
      </c>
      <c r="H45" s="16"/>
      <c r="I45" s="30"/>
    </row>
    <row r="46" spans="2:15" x14ac:dyDescent="0.2">
      <c r="C46" s="35" t="s">
        <v>46</v>
      </c>
      <c r="E46" s="14">
        <v>3174546.38</v>
      </c>
      <c r="F46" s="16"/>
      <c r="G46" s="14">
        <v>0</v>
      </c>
      <c r="H46" s="16"/>
      <c r="I46" s="30"/>
    </row>
    <row r="47" spans="2:15" x14ac:dyDescent="0.2">
      <c r="C47" s="35" t="s">
        <v>47</v>
      </c>
      <c r="E47" s="14">
        <v>2494420.69</v>
      </c>
      <c r="F47" s="16"/>
      <c r="G47" s="14">
        <v>2671581.2200000002</v>
      </c>
      <c r="H47" s="16"/>
      <c r="I47" s="30"/>
    </row>
    <row r="48" spans="2:15" x14ac:dyDescent="0.2">
      <c r="C48" s="35" t="s">
        <v>48</v>
      </c>
      <c r="E48" s="14">
        <v>339873.42</v>
      </c>
      <c r="F48" s="16"/>
      <c r="G48" s="14">
        <v>0</v>
      </c>
      <c r="H48" s="16"/>
      <c r="I48" s="30"/>
    </row>
    <row r="49" spans="1:15" x14ac:dyDescent="0.2">
      <c r="C49" s="35" t="s">
        <v>49</v>
      </c>
      <c r="E49" s="14">
        <v>2569277.04</v>
      </c>
      <c r="F49" s="16"/>
      <c r="G49" s="14">
        <v>0</v>
      </c>
      <c r="H49" s="16"/>
      <c r="I49" s="30"/>
    </row>
    <row r="50" spans="1:15" x14ac:dyDescent="0.2">
      <c r="C50" s="35" t="s">
        <v>50</v>
      </c>
      <c r="E50" s="14">
        <v>2289605.2000000002</v>
      </c>
      <c r="F50" s="16"/>
      <c r="G50" s="14">
        <v>0</v>
      </c>
      <c r="H50" s="16"/>
      <c r="I50" s="30"/>
    </row>
    <row r="51" spans="1:15" x14ac:dyDescent="0.2">
      <c r="C51" s="35" t="s">
        <v>56</v>
      </c>
      <c r="E51" s="14">
        <v>-156535.06</v>
      </c>
      <c r="F51" s="16"/>
      <c r="G51" s="14">
        <v>0</v>
      </c>
      <c r="H51" s="16"/>
      <c r="I51" s="30"/>
    </row>
    <row r="52" spans="1:15" x14ac:dyDescent="0.2">
      <c r="C52" s="35" t="s">
        <v>51</v>
      </c>
      <c r="E52" s="14">
        <v>-149058.71</v>
      </c>
      <c r="F52" s="16"/>
      <c r="G52" s="14">
        <v>1912666.3</v>
      </c>
      <c r="H52" s="16"/>
      <c r="I52" s="30"/>
    </row>
    <row r="53" spans="1:15" x14ac:dyDescent="0.2">
      <c r="C53" s="35" t="s">
        <v>52</v>
      </c>
      <c r="E53" s="14">
        <v>294</v>
      </c>
      <c r="F53" s="16"/>
      <c r="G53" s="14">
        <v>3148701.56</v>
      </c>
      <c r="H53" s="16"/>
      <c r="I53" s="30"/>
    </row>
    <row r="54" spans="1:15" x14ac:dyDescent="0.2">
      <c r="C54" s="35" t="s">
        <v>53</v>
      </c>
      <c r="E54" s="14">
        <v>0</v>
      </c>
      <c r="F54" s="16"/>
      <c r="G54" s="14">
        <v>361724.21</v>
      </c>
      <c r="H54" s="16"/>
      <c r="I54" s="30"/>
    </row>
    <row r="55" spans="1:15" x14ac:dyDescent="0.2">
      <c r="C55" s="35" t="s">
        <v>54</v>
      </c>
      <c r="E55" s="14">
        <v>-658.93</v>
      </c>
      <c r="F55" s="16"/>
      <c r="G55" s="14">
        <v>-155250.32</v>
      </c>
      <c r="H55" s="16"/>
      <c r="I55" s="30"/>
    </row>
    <row r="56" spans="1:15" x14ac:dyDescent="0.2">
      <c r="E56" s="37"/>
      <c r="F56" s="16"/>
      <c r="G56" s="16"/>
      <c r="H56" s="16"/>
      <c r="I56" s="16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71937278</v>
      </c>
      <c r="F59" s="16"/>
      <c r="G59" s="37">
        <v>83817960</v>
      </c>
      <c r="H59" s="38"/>
      <c r="I59" s="37">
        <f>E59-G59</f>
        <v>-11880682</v>
      </c>
      <c r="K59" s="17">
        <f>IF(G59=0,"n/a",IF(AND(I59/G59&lt;1,I59/G59&gt;-1),I59/G59,"n/a"))</f>
        <v>-0.14174386969093497</v>
      </c>
    </row>
    <row r="60" spans="1:15" x14ac:dyDescent="0.2">
      <c r="C60" s="5" t="s">
        <v>12</v>
      </c>
      <c r="E60" s="37">
        <v>32662865</v>
      </c>
      <c r="F60" s="16"/>
      <c r="G60" s="37">
        <v>34822267</v>
      </c>
      <c r="H60" s="38"/>
      <c r="I60" s="37">
        <f>E60-G60</f>
        <v>-2159402</v>
      </c>
      <c r="K60" s="17">
        <f>IF(G60=0,"n/a",IF(AND(I60/G60&lt;1,I60/G60&gt;-1),I60/G60,"n/a"))</f>
        <v>-6.201210277320543E-2</v>
      </c>
    </row>
    <row r="61" spans="1:15" x14ac:dyDescent="0.2">
      <c r="C61" s="5" t="s">
        <v>13</v>
      </c>
      <c r="E61" s="39">
        <v>2421416</v>
      </c>
      <c r="F61" s="74"/>
      <c r="G61" s="39">
        <v>2880837</v>
      </c>
      <c r="H61" s="38"/>
      <c r="I61" s="39">
        <f>E61-G61</f>
        <v>-459421</v>
      </c>
      <c r="K61" s="23">
        <f>IF(G61=0,"n/a",IF(AND(I61/G61&lt;1,I61/G61&gt;-1),I61/G61,"n/a"))</f>
        <v>-0.15947483318216199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107021559</v>
      </c>
      <c r="F63" s="16"/>
      <c r="G63" s="37">
        <f>SUM(G59:G61)</f>
        <v>121521064</v>
      </c>
      <c r="H63" s="38"/>
      <c r="I63" s="37">
        <f>E63-G63</f>
        <v>-14499505</v>
      </c>
      <c r="K63" s="17">
        <f>IF(G63=0,"n/a",IF(AND(I63/G63&lt;1,I63/G63&gt;-1),I63/G63,"n/a"))</f>
        <v>-0.11931680420441348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3924554</v>
      </c>
      <c r="F66" s="16"/>
      <c r="G66" s="37">
        <v>6785937</v>
      </c>
      <c r="H66" s="38"/>
      <c r="I66" s="37">
        <f>E66-G66</f>
        <v>-2861383</v>
      </c>
      <c r="K66" s="17">
        <f>IF(G66=0,"n/a",IF(AND(I66/G66&lt;1,I66/G66&gt;-1),I66/G66,"n/a"))</f>
        <v>-0.42166365529181893</v>
      </c>
    </row>
    <row r="67" spans="2:15" x14ac:dyDescent="0.2">
      <c r="C67" s="5" t="s">
        <v>17</v>
      </c>
      <c r="E67" s="39">
        <v>444523</v>
      </c>
      <c r="F67" s="16"/>
      <c r="G67" s="39">
        <v>492632</v>
      </c>
      <c r="H67" s="38"/>
      <c r="I67" s="39">
        <f>E67-G67</f>
        <v>-48109</v>
      </c>
      <c r="K67" s="23">
        <f>IF(G67=0,"n/a",IF(AND(I67/G67&lt;1,I67/G67&gt;-1),I67/G67,"n/a"))</f>
        <v>-9.7657074652072948E-2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4369077</v>
      </c>
      <c r="F69" s="16"/>
      <c r="G69" s="39">
        <f>SUM(G66:G67)</f>
        <v>7278569</v>
      </c>
      <c r="H69" s="38"/>
      <c r="I69" s="39">
        <f>E69-G69</f>
        <v>-2909492</v>
      </c>
      <c r="K69" s="23">
        <f>IF(G69=0,"n/a",IF(AND(I69/G69&lt;1,I69/G69&gt;-1),I69/G69,"n/a"))</f>
        <v>-0.39973406860606803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111390636</v>
      </c>
      <c r="F71" s="16"/>
      <c r="G71" s="37">
        <f>G63+G69</f>
        <v>128799633</v>
      </c>
      <c r="H71" s="38"/>
      <c r="I71" s="37">
        <f>E71-G71</f>
        <v>-17408997</v>
      </c>
      <c r="K71" s="17">
        <f>IF(G71=0,"n/a",IF(AND(I71/G71&lt;1,I71/G71&gt;-1),I71/G71,"n/a"))</f>
        <v>-0.13516340531808813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4326262</v>
      </c>
      <c r="F74" s="16"/>
      <c r="G74" s="37">
        <v>4382795</v>
      </c>
      <c r="H74" s="38"/>
      <c r="I74" s="37">
        <f>E74-G74</f>
        <v>-56533</v>
      </c>
      <c r="K74" s="17">
        <f>IF(G74=0,"n/a",IF(AND(I74/G74&lt;1,I74/G74&gt;-1),I74/G74,"n/a"))</f>
        <v>-1.2898846512328321E-2</v>
      </c>
    </row>
    <row r="75" spans="2:15" x14ac:dyDescent="0.2">
      <c r="C75" s="5" t="s">
        <v>22</v>
      </c>
      <c r="E75" s="39">
        <v>12556026</v>
      </c>
      <c r="F75" s="16"/>
      <c r="G75" s="39">
        <v>12149402</v>
      </c>
      <c r="H75" s="38"/>
      <c r="I75" s="39">
        <f>E75-G75</f>
        <v>406624</v>
      </c>
      <c r="K75" s="23">
        <f>IF(G75=0,"n/a",IF(AND(I75/G75&lt;1,I75/G75&gt;-1),I75/G75,"n/a"))</f>
        <v>3.3468643148033127E-2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16882288</v>
      </c>
      <c r="F77" s="16"/>
      <c r="G77" s="39">
        <f>SUM(G74:G75)</f>
        <v>16532197</v>
      </c>
      <c r="H77" s="38"/>
      <c r="I77" s="39">
        <f>E77-G77</f>
        <v>350091</v>
      </c>
      <c r="K77" s="23">
        <f>IF(G77=0,"n/a",IF(AND(I77/G77&lt;1,I77/G77&gt;-1),I77/G77,"n/a"))</f>
        <v>2.117631431563512E-2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128272924</v>
      </c>
      <c r="F79" s="16"/>
      <c r="G79" s="40">
        <f>G71+G77</f>
        <v>145331830</v>
      </c>
      <c r="H79" s="38"/>
      <c r="I79" s="40">
        <f>E79-G79</f>
        <v>-17058906</v>
      </c>
      <c r="K79" s="34">
        <f>IF(G79=0,"n/a",IF(AND(I79/G79&lt;1,I79/G79&gt;-1),I79/G79,"n/a"))</f>
        <v>-0.11737900775074531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pane xSplit="4" ySplit="8" topLeftCell="E45" activePane="bottomRight" state="frozen"/>
      <selection activeCell="M42" sqref="M42"/>
      <selection pane="topRight" activeCell="M42" sqref="M42"/>
      <selection pane="bottomLeft" activeCell="M42" sqref="M42"/>
      <selection pane="bottomRight" activeCell="I37" sqref="I37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9" t="s">
        <v>0</v>
      </c>
      <c r="F1" s="69"/>
      <c r="G1" s="69"/>
      <c r="H1" s="69"/>
      <c r="I1" s="69"/>
      <c r="J1" s="69"/>
      <c r="K1" s="69"/>
      <c r="M1" s="2"/>
      <c r="N1" s="2"/>
      <c r="O1" s="2"/>
    </row>
    <row r="2" spans="1:15" s="1" customFormat="1" ht="15" x14ac:dyDescent="0.25">
      <c r="E2" s="69" t="s">
        <v>1</v>
      </c>
      <c r="F2" s="69"/>
      <c r="G2" s="69"/>
      <c r="H2" s="69"/>
      <c r="I2" s="69"/>
      <c r="J2" s="69"/>
      <c r="K2" s="69"/>
      <c r="M2" s="2"/>
      <c r="N2" s="2"/>
      <c r="O2" s="2"/>
    </row>
    <row r="3" spans="1:15" s="1" customFormat="1" ht="15" x14ac:dyDescent="0.25">
      <c r="E3" s="69" t="s">
        <v>57</v>
      </c>
      <c r="F3" s="69"/>
      <c r="G3" s="69"/>
      <c r="H3" s="69"/>
      <c r="I3" s="69"/>
      <c r="J3" s="69"/>
      <c r="K3" s="69"/>
      <c r="M3" s="2"/>
      <c r="N3" s="2"/>
      <c r="O3" s="2"/>
    </row>
    <row r="4" spans="1:15" s="3" customFormat="1" ht="12.75" x14ac:dyDescent="0.2">
      <c r="E4" s="70" t="s">
        <v>2</v>
      </c>
      <c r="F4" s="70"/>
      <c r="G4" s="70"/>
      <c r="H4" s="70"/>
      <c r="I4" s="70"/>
      <c r="J4" s="70"/>
      <c r="K4" s="70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71" t="s">
        <v>36</v>
      </c>
      <c r="J6" s="71"/>
      <c r="K6" s="71"/>
      <c r="M6" s="68" t="s">
        <v>4</v>
      </c>
      <c r="N6" s="68"/>
      <c r="O6" s="68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8</v>
      </c>
      <c r="K8" s="12" t="s">
        <v>9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90604978.010000005</v>
      </c>
      <c r="F10" s="15"/>
      <c r="G10" s="14">
        <v>134239367.62</v>
      </c>
      <c r="H10" s="16"/>
      <c r="I10" s="14">
        <f>E10-G10</f>
        <v>-43634389.609999999</v>
      </c>
      <c r="K10" s="17">
        <f>IF(G10=0,"n/a",IF(AND(I10/G10&lt;1,I10/G10&gt;-1),I10/G10,"n/a"))</f>
        <v>-0.32504912965262672</v>
      </c>
      <c r="M10" s="18">
        <f>IF(E59=0,"n/a",E10/E59)</f>
        <v>1.1744308310560003</v>
      </c>
      <c r="N10" s="19"/>
      <c r="O10" s="18">
        <f>IF(G59=0,"n/a",G10/G59)</f>
        <v>1.2849162745893947</v>
      </c>
    </row>
    <row r="11" spans="1:15" x14ac:dyDescent="0.2">
      <c r="C11" s="5" t="s">
        <v>12</v>
      </c>
      <c r="E11" s="20">
        <v>33331109.300000001</v>
      </c>
      <c r="F11" s="16"/>
      <c r="G11" s="20">
        <v>51246906.990000002</v>
      </c>
      <c r="H11" s="16"/>
      <c r="I11" s="20">
        <f>E11-G11</f>
        <v>-17915797.690000001</v>
      </c>
      <c r="K11" s="17">
        <f>IF(G11=0,"n/a",IF(AND(I11/G11&lt;1,I11/G11&gt;-1),I11/G11,"n/a"))</f>
        <v>-0.34959763900474966</v>
      </c>
      <c r="M11" s="21">
        <f>IF(E60=0,"n/a",E11/E60)</f>
        <v>1.0160474150653935</v>
      </c>
      <c r="N11" s="19"/>
      <c r="O11" s="21">
        <f>IF(G60=0,"n/a",G11/G60)</f>
        <v>1.1801202738339041</v>
      </c>
    </row>
    <row r="12" spans="1:15" x14ac:dyDescent="0.2">
      <c r="C12" s="5" t="s">
        <v>13</v>
      </c>
      <c r="E12" s="22">
        <v>2565947.62</v>
      </c>
      <c r="F12" s="16"/>
      <c r="G12" s="22">
        <v>3392724.27</v>
      </c>
      <c r="H12" s="16"/>
      <c r="I12" s="22">
        <f>E12-G12</f>
        <v>-826776.64999999991</v>
      </c>
      <c r="K12" s="23">
        <f>IF(G12=0,"n/a",IF(AND(I12/G12&lt;1,I12/G12&gt;-1),I12/G12,"n/a"))</f>
        <v>-0.24369108250579996</v>
      </c>
      <c r="M12" s="24">
        <f>IF(E61=0,"n/a",E12/E61)</f>
        <v>1.0664316617804868</v>
      </c>
      <c r="N12" s="19"/>
      <c r="O12" s="24">
        <f>IF(G61=0,"n/a",G12/G61)</f>
        <v>1.1322018192788292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126502034.93000001</v>
      </c>
      <c r="F14" s="16"/>
      <c r="G14" s="20">
        <f>SUM(G10:G12)</f>
        <v>188878998.88000003</v>
      </c>
      <c r="H14" s="16"/>
      <c r="I14" s="20">
        <f>E14-G14</f>
        <v>-62376963.950000018</v>
      </c>
      <c r="K14" s="17">
        <f>IF(G14=0,"n/a",IF(AND(I14/G14&lt;1,I14/G14&gt;-1),I14/G14,"n/a"))</f>
        <v>-0.33024827704444687</v>
      </c>
      <c r="M14" s="21">
        <f>IF(E63=0,"n/a",E14/E63)</f>
        <v>1.1258758822352772</v>
      </c>
      <c r="N14" s="19"/>
      <c r="O14" s="21">
        <f>IF(G63=0,"n/a",G14/G63)</f>
        <v>1.2517249589679826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3182064</v>
      </c>
      <c r="F17" s="16"/>
      <c r="G17" s="20">
        <v>2309288.06</v>
      </c>
      <c r="H17" s="16"/>
      <c r="I17" s="20">
        <f>E17-G17</f>
        <v>872775.94</v>
      </c>
      <c r="K17" s="17">
        <f>IF(G17=0,"n/a",IF(AND(I17/G17&lt;1,I17/G17&gt;-1),I17/G17,"n/a"))</f>
        <v>0.37794156351373503</v>
      </c>
      <c r="M17" s="21">
        <f>IF(E66=0,"n/a",E17/E66)</f>
        <v>0.62745178459315443</v>
      </c>
      <c r="N17" s="19"/>
      <c r="O17" s="21">
        <f>IF(G66=0,"n/a",G17/G66)</f>
        <v>0.76153782431808992</v>
      </c>
    </row>
    <row r="18" spans="2:15" x14ac:dyDescent="0.2">
      <c r="C18" s="5" t="s">
        <v>17</v>
      </c>
      <c r="E18" s="22">
        <v>231382.71</v>
      </c>
      <c r="F18" s="26"/>
      <c r="G18" s="22">
        <v>359433.56</v>
      </c>
      <c r="H18" s="27"/>
      <c r="I18" s="22">
        <f>E18-G18</f>
        <v>-128050.85</v>
      </c>
      <c r="K18" s="23">
        <f>IF(G18=0,"n/a",IF(AND(I18/G18&lt;1,I18/G18&gt;-1),I18/G18,"n/a"))</f>
        <v>-0.35625735671427011</v>
      </c>
      <c r="M18" s="24">
        <f>IF(E67=0,"n/a",E18/E67)</f>
        <v>0.75401872478541121</v>
      </c>
      <c r="N18" s="19"/>
      <c r="O18" s="24">
        <f>IF(G67=0,"n/a",G18/G67)</f>
        <v>0.7056849255899792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3413446.71</v>
      </c>
      <c r="F20" s="26"/>
      <c r="G20" s="22">
        <f>SUM(G17:G18)</f>
        <v>2668721.62</v>
      </c>
      <c r="H20" s="27"/>
      <c r="I20" s="22">
        <f>E20-G20</f>
        <v>744725.08999999985</v>
      </c>
      <c r="K20" s="23">
        <f>IF(G20=0,"n/a",IF(AND(I20/G20&lt;1,I20/G20&gt;-1),I20/G20,"n/a"))</f>
        <v>0.27905686543656805</v>
      </c>
      <c r="M20" s="24">
        <f>IF(E69=0,"n/a",E20/E69)</f>
        <v>0.63467326320674622</v>
      </c>
      <c r="N20" s="19"/>
      <c r="O20" s="24">
        <f>IF(G69=0,"n/a",G20/G69)</f>
        <v>0.7535055838357464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129915481.64</v>
      </c>
      <c r="F22" s="28"/>
      <c r="G22" s="20">
        <f>G14+G20</f>
        <v>191547720.50000003</v>
      </c>
      <c r="H22" s="28"/>
      <c r="I22" s="20">
        <f>E22-G22</f>
        <v>-61632238.860000029</v>
      </c>
      <c r="K22" s="17">
        <f>IF(G22=0,"n/a",IF(AND(I22/G22&lt;1,I22/G22&gt;-1),I22/G22,"n/a"))</f>
        <v>-0.321759187209957</v>
      </c>
      <c r="M22" s="21">
        <f>IF(E71=0,"n/a",E22/E71)</f>
        <v>1.1034375563464309</v>
      </c>
      <c r="N22" s="19"/>
      <c r="O22" s="21">
        <f>IF(G71=0,"n/a",G22/G71)</f>
        <v>1.2402991523194196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883418.09</v>
      </c>
      <c r="F25" s="28"/>
      <c r="G25" s="20">
        <v>503214.55</v>
      </c>
      <c r="H25" s="28"/>
      <c r="I25" s="20">
        <f>E25-G25</f>
        <v>380203.54</v>
      </c>
      <c r="K25" s="17">
        <f>IF(G25=0,"n/a",IF(AND(I25/G25&lt;1,I25/G25&gt;-1),I25/G25,"n/a"))</f>
        <v>0.75554957621952701</v>
      </c>
      <c r="M25" s="21">
        <f>IF(E74=0,"n/a",E25/E74)</f>
        <v>0.1882499590329256</v>
      </c>
      <c r="N25" s="19"/>
      <c r="O25" s="21">
        <f>IF(G74=0,"n/a",G25/G74)</f>
        <v>9.1555029586229436E-2</v>
      </c>
    </row>
    <row r="26" spans="2:15" x14ac:dyDescent="0.2">
      <c r="C26" s="5" t="s">
        <v>22</v>
      </c>
      <c r="E26" s="22">
        <v>766493.1</v>
      </c>
      <c r="F26" s="26"/>
      <c r="G26" s="22">
        <v>1082214.46</v>
      </c>
      <c r="H26" s="27"/>
      <c r="I26" s="22">
        <f>E26-G26</f>
        <v>-315721.36</v>
      </c>
      <c r="K26" s="23">
        <f>IF(G26=0,"n/a",IF(AND(I26/G26&lt;1,I26/G26&gt;-1),I26/G26,"n/a"))</f>
        <v>-0.29173640869666445</v>
      </c>
      <c r="M26" s="24">
        <f>IF(E75=0,"n/a",E26/E75)</f>
        <v>0.32366076499483359</v>
      </c>
      <c r="N26" s="19"/>
      <c r="O26" s="24">
        <f>IF(G75=0,"n/a",G26/G75)</f>
        <v>5.4324184450379322E-2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1649911.19</v>
      </c>
      <c r="F28" s="26"/>
      <c r="G28" s="22">
        <f>SUM(G25:G26)</f>
        <v>1585429.01</v>
      </c>
      <c r="H28" s="27"/>
      <c r="I28" s="22">
        <f>E28-G28</f>
        <v>64482.179999999935</v>
      </c>
      <c r="K28" s="23">
        <f>IF(G28=0,"n/a",IF(AND(I28/G28&lt;1,I28/G28&gt;-1),I28/G28,"n/a"))</f>
        <v>4.0671754833097151E-2</v>
      </c>
      <c r="M28" s="24">
        <f>IF(E77=0,"n/a",E28/E77)</f>
        <v>0.2336656364998006</v>
      </c>
      <c r="N28" s="19"/>
      <c r="O28" s="24">
        <f>IF(G77=0,"n/a",G28/G77)</f>
        <v>6.2374952292139199E-2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131565392.83</v>
      </c>
      <c r="F30" s="28"/>
      <c r="G30" s="20">
        <f>G22+G28</f>
        <v>193133149.51000002</v>
      </c>
      <c r="H30" s="28"/>
      <c r="I30" s="20">
        <f>E30-G30</f>
        <v>-61567756.680000022</v>
      </c>
      <c r="K30" s="17">
        <f>IF(G30=0,"n/a",IF(AND(I30/G30&lt;1,I30/G30&gt;-1),I30/G30,"n/a"))</f>
        <v>-0.31878399351019837</v>
      </c>
      <c r="M30" s="18">
        <f>IF(E79=0,"n/a",E30/E79)</f>
        <v>1.0542264267593751</v>
      </c>
      <c r="N30" s="19"/>
      <c r="O30" s="18">
        <f>IF(G79=0,"n/a",G30/G79)</f>
        <v>1.0738303781776763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25</v>
      </c>
      <c r="E32" s="20">
        <v>15575895.529999999</v>
      </c>
      <c r="F32" s="28"/>
      <c r="G32" s="20">
        <v>-3010102.61</v>
      </c>
      <c r="H32" s="28"/>
      <c r="I32" s="20">
        <f>E32-G32</f>
        <v>18585998.140000001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26</v>
      </c>
      <c r="E33" s="22">
        <v>37849045.710000001</v>
      </c>
      <c r="F33" s="26"/>
      <c r="G33" s="22">
        <v>2045214.53</v>
      </c>
      <c r="H33" s="27"/>
      <c r="I33" s="22">
        <f>E33-G33</f>
        <v>35803831.18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27</v>
      </c>
      <c r="E35" s="32">
        <f>SUM(E30:E33)</f>
        <v>184990334.06999999</v>
      </c>
      <c r="F35" s="33"/>
      <c r="G35" s="32">
        <f>SUM(G30:G33)</f>
        <v>192168261.43000001</v>
      </c>
      <c r="H35" s="28"/>
      <c r="I35" s="32">
        <f>E35-G35</f>
        <v>-7177927.3600000143</v>
      </c>
      <c r="K35" s="34">
        <f>IF(G35=0,"n/a",IF(AND(I35/G35&lt;1,I35/G35&gt;-1),I35/G35,"n/a"))</f>
        <v>-3.7352304207709533E-2</v>
      </c>
    </row>
    <row r="36" spans="2:15" ht="12.75" thickTop="1" x14ac:dyDescent="0.2">
      <c r="C36" s="35"/>
      <c r="E36" s="30"/>
      <c r="F36" s="28"/>
      <c r="G36" s="30"/>
      <c r="H36" s="16"/>
      <c r="I36" s="30"/>
    </row>
    <row r="37" spans="2:15" x14ac:dyDescent="0.2">
      <c r="C37" s="35" t="s">
        <v>37</v>
      </c>
      <c r="E37" s="14">
        <v>-86615.24</v>
      </c>
      <c r="F37" s="14"/>
      <c r="G37" s="14">
        <v>0</v>
      </c>
      <c r="H37" s="16"/>
      <c r="I37" s="30"/>
    </row>
    <row r="38" spans="2:15" x14ac:dyDescent="0.2">
      <c r="C38" s="35" t="s">
        <v>38</v>
      </c>
      <c r="E38" s="14">
        <v>6509179.0300000003</v>
      </c>
      <c r="F38" s="14"/>
      <c r="G38" s="14">
        <v>8455853.8699999992</v>
      </c>
      <c r="H38" s="16"/>
      <c r="I38" s="30"/>
    </row>
    <row r="39" spans="2:15" x14ac:dyDescent="0.2">
      <c r="C39" s="35" t="s">
        <v>39</v>
      </c>
      <c r="E39" s="14">
        <v>64344168.619999997</v>
      </c>
      <c r="F39" s="14"/>
      <c r="G39" s="14">
        <v>89802304.689999998</v>
      </c>
      <c r="H39" s="16"/>
      <c r="I39" s="30"/>
    </row>
    <row r="40" spans="2:15" x14ac:dyDescent="0.2">
      <c r="C40" s="35" t="s">
        <v>40</v>
      </c>
      <c r="E40" s="14">
        <v>-23479696.48</v>
      </c>
      <c r="F40" s="14"/>
      <c r="G40" s="14">
        <v>2352232.67</v>
      </c>
      <c r="H40" s="16"/>
      <c r="I40" s="30"/>
    </row>
    <row r="41" spans="2:15" x14ac:dyDescent="0.2">
      <c r="C41" s="35" t="s">
        <v>41</v>
      </c>
      <c r="E41" s="14">
        <v>230549.29</v>
      </c>
      <c r="F41" s="14"/>
      <c r="G41" s="14">
        <v>3852923.25</v>
      </c>
      <c r="H41" s="16"/>
      <c r="I41" s="30"/>
    </row>
    <row r="42" spans="2:15" x14ac:dyDescent="0.2">
      <c r="C42" s="35" t="s">
        <v>42</v>
      </c>
      <c r="E42" s="14">
        <v>50484400.729999997</v>
      </c>
      <c r="F42" s="14"/>
      <c r="G42" s="14">
        <v>0</v>
      </c>
      <c r="H42" s="16"/>
      <c r="I42" s="30"/>
    </row>
    <row r="43" spans="2:15" x14ac:dyDescent="0.2">
      <c r="C43" s="35" t="s">
        <v>43</v>
      </c>
      <c r="E43" s="14">
        <v>-42961371.32</v>
      </c>
      <c r="F43" s="14"/>
      <c r="G43" s="14">
        <v>0</v>
      </c>
      <c r="H43" s="16"/>
      <c r="I43" s="30"/>
    </row>
    <row r="44" spans="2:15" x14ac:dyDescent="0.2">
      <c r="C44" s="35" t="s">
        <v>44</v>
      </c>
      <c r="E44" s="14">
        <v>3369587.39</v>
      </c>
      <c r="F44" s="14"/>
      <c r="G44" s="14">
        <v>3642930.44</v>
      </c>
      <c r="H44" s="16"/>
      <c r="I44" s="30"/>
    </row>
    <row r="45" spans="2:15" x14ac:dyDescent="0.2">
      <c r="C45" s="35" t="s">
        <v>45</v>
      </c>
      <c r="E45" s="14">
        <v>591915.18999999994</v>
      </c>
      <c r="F45" s="14"/>
      <c r="G45" s="14">
        <v>453741.49</v>
      </c>
      <c r="H45" s="16"/>
      <c r="I45" s="30"/>
    </row>
    <row r="46" spans="2:15" x14ac:dyDescent="0.2">
      <c r="C46" s="35" t="s">
        <v>46</v>
      </c>
      <c r="E46" s="14">
        <v>1322732.23</v>
      </c>
      <c r="F46" s="14"/>
      <c r="G46" s="14">
        <v>0</v>
      </c>
      <c r="H46" s="16"/>
      <c r="I46" s="30"/>
    </row>
    <row r="47" spans="2:15" x14ac:dyDescent="0.2">
      <c r="C47" s="35" t="s">
        <v>47</v>
      </c>
      <c r="E47" s="14">
        <v>2640706.85</v>
      </c>
      <c r="F47" s="14"/>
      <c r="G47" s="14">
        <v>3598896.73</v>
      </c>
      <c r="H47" s="16"/>
      <c r="I47" s="30"/>
    </row>
    <row r="48" spans="2:15" x14ac:dyDescent="0.2">
      <c r="C48" s="35" t="s">
        <v>48</v>
      </c>
      <c r="E48" s="14">
        <v>359785.76</v>
      </c>
      <c r="F48" s="14"/>
      <c r="G48" s="14">
        <v>0</v>
      </c>
      <c r="H48" s="16"/>
      <c r="I48" s="30"/>
    </row>
    <row r="49" spans="1:15" x14ac:dyDescent="0.2">
      <c r="C49" s="35" t="s">
        <v>49</v>
      </c>
      <c r="E49" s="14">
        <v>2680803.2799999998</v>
      </c>
      <c r="F49" s="14"/>
      <c r="G49" s="14">
        <v>0</v>
      </c>
      <c r="H49" s="16"/>
      <c r="I49" s="30"/>
    </row>
    <row r="50" spans="1:15" x14ac:dyDescent="0.2">
      <c r="C50" s="35" t="s">
        <v>50</v>
      </c>
      <c r="E50" s="14">
        <v>2504095.31</v>
      </c>
      <c r="F50" s="14"/>
      <c r="G50" s="14">
        <v>0</v>
      </c>
      <c r="H50" s="16"/>
      <c r="I50" s="30"/>
    </row>
    <row r="51" spans="1:15" x14ac:dyDescent="0.2">
      <c r="C51" s="35" t="s">
        <v>56</v>
      </c>
      <c r="E51" s="14">
        <v>-163592.26</v>
      </c>
      <c r="F51" s="14"/>
      <c r="G51" s="14">
        <v>0</v>
      </c>
      <c r="H51" s="16"/>
      <c r="I51" s="30"/>
    </row>
    <row r="52" spans="1:15" x14ac:dyDescent="0.2">
      <c r="C52" s="35" t="s">
        <v>51</v>
      </c>
      <c r="E52" s="14">
        <v>106045.1</v>
      </c>
      <c r="F52" s="14"/>
      <c r="G52" s="14">
        <v>2669184.86</v>
      </c>
      <c r="H52" s="16"/>
      <c r="I52" s="30"/>
    </row>
    <row r="53" spans="1:15" x14ac:dyDescent="0.2">
      <c r="C53" s="35" t="s">
        <v>52</v>
      </c>
      <c r="E53" s="14">
        <v>43.76</v>
      </c>
      <c r="F53" s="14"/>
      <c r="G53" s="14">
        <v>4300701.46</v>
      </c>
      <c r="H53" s="16"/>
      <c r="I53" s="30"/>
    </row>
    <row r="54" spans="1:15" x14ac:dyDescent="0.2">
      <c r="C54" s="35" t="s">
        <v>53</v>
      </c>
      <c r="E54" s="14">
        <v>0</v>
      </c>
      <c r="F54" s="14"/>
      <c r="G54" s="14">
        <v>489688.58</v>
      </c>
      <c r="H54" s="16"/>
      <c r="I54" s="30"/>
    </row>
    <row r="55" spans="1:15" x14ac:dyDescent="0.2">
      <c r="C55" s="35" t="s">
        <v>54</v>
      </c>
      <c r="E55" s="14">
        <v>368.01</v>
      </c>
      <c r="F55" s="14"/>
      <c r="G55" s="14">
        <v>-209194.86</v>
      </c>
      <c r="H55" s="16"/>
      <c r="I55" s="30"/>
    </row>
    <row r="56" spans="1:15" x14ac:dyDescent="0.2">
      <c r="C56" s="35"/>
      <c r="E56" s="14"/>
      <c r="F56" s="14"/>
      <c r="G56" s="14"/>
      <c r="H56" s="16"/>
      <c r="I56" s="30"/>
    </row>
    <row r="57" spans="1:15" ht="12.75" x14ac:dyDescent="0.2">
      <c r="A57" s="3" t="s">
        <v>28</v>
      </c>
      <c r="E57" s="37"/>
      <c r="F57" s="16"/>
      <c r="G57" s="16"/>
      <c r="H57" s="16"/>
      <c r="I57" s="16"/>
    </row>
    <row r="58" spans="1:15" x14ac:dyDescent="0.2">
      <c r="B58" s="13" t="s">
        <v>29</v>
      </c>
      <c r="E58" s="37"/>
      <c r="F58" s="16"/>
      <c r="G58" s="16"/>
      <c r="H58" s="16"/>
      <c r="I58" s="16"/>
    </row>
    <row r="59" spans="1:15" x14ac:dyDescent="0.2">
      <c r="C59" s="5" t="s">
        <v>11</v>
      </c>
      <c r="E59" s="37">
        <v>77147990</v>
      </c>
      <c r="F59" s="16"/>
      <c r="G59" s="37">
        <v>104473241</v>
      </c>
      <c r="H59" s="38"/>
      <c r="I59" s="37">
        <f>E59-G59</f>
        <v>-27325251</v>
      </c>
      <c r="K59" s="17">
        <f>IF(G59=0,"n/a",IF(AND(I59/G59&lt;1,I59/G59&gt;-1),I59/G59,"n/a"))</f>
        <v>-0.26155263049607125</v>
      </c>
    </row>
    <row r="60" spans="1:15" x14ac:dyDescent="0.2">
      <c r="C60" s="5" t="s">
        <v>12</v>
      </c>
      <c r="E60" s="37">
        <v>32804679</v>
      </c>
      <c r="F60" s="16"/>
      <c r="G60" s="37">
        <v>43425156</v>
      </c>
      <c r="H60" s="38"/>
      <c r="I60" s="37">
        <f>E60-G60</f>
        <v>-10620477</v>
      </c>
      <c r="K60" s="17">
        <f>IF(G60=0,"n/a",IF(AND(I60/G60&lt;1,I60/G60&gt;-1),I60/G60,"n/a"))</f>
        <v>-0.24456969135585835</v>
      </c>
    </row>
    <row r="61" spans="1:15" x14ac:dyDescent="0.2">
      <c r="C61" s="5" t="s">
        <v>13</v>
      </c>
      <c r="E61" s="37">
        <v>2406106</v>
      </c>
      <c r="F61" s="16"/>
      <c r="G61" s="37">
        <v>2996572</v>
      </c>
      <c r="H61" s="38"/>
      <c r="I61" s="39">
        <f>E61-G61</f>
        <v>-590466</v>
      </c>
      <c r="K61" s="23">
        <f>IF(G61=0,"n/a",IF(AND(I61/G61&lt;1,I61/G61&gt;-1),I61/G61,"n/a"))</f>
        <v>-0.19704715922060273</v>
      </c>
    </row>
    <row r="62" spans="1:15" ht="6.95" customHeight="1" x14ac:dyDescent="0.2">
      <c r="E62" s="37"/>
      <c r="F62" s="16"/>
      <c r="G62" s="37"/>
      <c r="H62" s="16"/>
      <c r="I62" s="37"/>
      <c r="K62" s="25"/>
      <c r="M62" s="29"/>
      <c r="N62" s="29"/>
      <c r="O62" s="29"/>
    </row>
    <row r="63" spans="1:15" x14ac:dyDescent="0.2">
      <c r="C63" s="5" t="s">
        <v>14</v>
      </c>
      <c r="E63" s="37">
        <f>SUM(E59:E61)</f>
        <v>112358775</v>
      </c>
      <c r="F63" s="16"/>
      <c r="G63" s="37">
        <f>SUM(G59:G61)</f>
        <v>150894969</v>
      </c>
      <c r="H63" s="38"/>
      <c r="I63" s="37">
        <f>E63-G63</f>
        <v>-38536194</v>
      </c>
      <c r="K63" s="17">
        <f>IF(G63=0,"n/a",IF(AND(I63/G63&lt;1,I63/G63&gt;-1),I63/G63,"n/a"))</f>
        <v>-0.25538422026515678</v>
      </c>
    </row>
    <row r="64" spans="1:15" ht="6.95" customHeight="1" x14ac:dyDescent="0.2">
      <c r="E64" s="37"/>
      <c r="F64" s="16"/>
      <c r="G64" s="37"/>
      <c r="H64" s="16"/>
      <c r="I64" s="37"/>
      <c r="K64" s="25"/>
      <c r="M64" s="29"/>
      <c r="N64" s="29"/>
      <c r="O64" s="29"/>
    </row>
    <row r="65" spans="2:15" x14ac:dyDescent="0.2">
      <c r="B65" s="13" t="s">
        <v>30</v>
      </c>
      <c r="E65" s="37"/>
      <c r="F65" s="16"/>
      <c r="G65" s="37"/>
      <c r="H65" s="38"/>
      <c r="I65" s="37"/>
      <c r="K65" s="25"/>
    </row>
    <row r="66" spans="2:15" x14ac:dyDescent="0.2">
      <c r="C66" s="5" t="s">
        <v>16</v>
      </c>
      <c r="E66" s="37">
        <v>5071408</v>
      </c>
      <c r="F66" s="16"/>
      <c r="G66" s="37">
        <v>3032401</v>
      </c>
      <c r="H66" s="38"/>
      <c r="I66" s="37">
        <f>E66-G66</f>
        <v>2039007</v>
      </c>
      <c r="K66" s="17">
        <f>IF(G66=0,"n/a",IF(AND(I66/G66&lt;1,I66/G66&gt;-1),I66/G66,"n/a"))</f>
        <v>0.67240678261219411</v>
      </c>
    </row>
    <row r="67" spans="2:15" x14ac:dyDescent="0.2">
      <c r="C67" s="5" t="s">
        <v>17</v>
      </c>
      <c r="E67" s="39">
        <v>306866</v>
      </c>
      <c r="F67" s="16"/>
      <c r="G67" s="39">
        <v>509340</v>
      </c>
      <c r="H67" s="38"/>
      <c r="I67" s="39">
        <f>E67-G67</f>
        <v>-202474</v>
      </c>
      <c r="K67" s="23">
        <f>IF(G67=0,"n/a",IF(AND(I67/G67&lt;1,I67/G67&gt;-1),I67/G67,"n/a"))</f>
        <v>-0.39752228373974163</v>
      </c>
    </row>
    <row r="68" spans="2:15" ht="6.95" customHeight="1" x14ac:dyDescent="0.2">
      <c r="E68" s="37"/>
      <c r="F68" s="16"/>
      <c r="G68" s="37"/>
      <c r="H68" s="16"/>
      <c r="I68" s="37"/>
      <c r="K68" s="25"/>
      <c r="M68" s="29"/>
      <c r="N68" s="29"/>
      <c r="O68" s="29"/>
    </row>
    <row r="69" spans="2:15" x14ac:dyDescent="0.2">
      <c r="C69" s="5" t="s">
        <v>18</v>
      </c>
      <c r="E69" s="39">
        <f>SUM(E66:E67)</f>
        <v>5378274</v>
      </c>
      <c r="F69" s="16"/>
      <c r="G69" s="39">
        <f>SUM(G66:G67)</f>
        <v>3541741</v>
      </c>
      <c r="H69" s="38"/>
      <c r="I69" s="39">
        <f>E69-G69</f>
        <v>1836533</v>
      </c>
      <c r="K69" s="23">
        <f>IF(G69=0,"n/a",IF(AND(I69/G69&lt;1,I69/G69&gt;-1),I69/G69,"n/a"))</f>
        <v>0.51853961088628442</v>
      </c>
    </row>
    <row r="70" spans="2:15" ht="6.95" customHeight="1" x14ac:dyDescent="0.2">
      <c r="E70" s="37"/>
      <c r="F70" s="16"/>
      <c r="G70" s="37"/>
      <c r="H70" s="16"/>
      <c r="I70" s="37"/>
      <c r="K70" s="25"/>
      <c r="M70" s="29"/>
      <c r="N70" s="29"/>
      <c r="O70" s="29"/>
    </row>
    <row r="71" spans="2:15" x14ac:dyDescent="0.2">
      <c r="C71" s="5" t="s">
        <v>31</v>
      </c>
      <c r="E71" s="37">
        <f>E63+E69</f>
        <v>117737049</v>
      </c>
      <c r="F71" s="16"/>
      <c r="G71" s="37">
        <f>G63+G69</f>
        <v>154436710</v>
      </c>
      <c r="H71" s="38"/>
      <c r="I71" s="37">
        <f>E71-G71</f>
        <v>-36699661</v>
      </c>
      <c r="K71" s="17">
        <f>IF(G71=0,"n/a",IF(AND(I71/G71&lt;1,I71/G71&gt;-1),I71/G71,"n/a"))</f>
        <v>-0.23763560490248725</v>
      </c>
    </row>
    <row r="72" spans="2:15" ht="6.95" customHeight="1" x14ac:dyDescent="0.2">
      <c r="E72" s="37"/>
      <c r="F72" s="16"/>
      <c r="G72" s="37"/>
      <c r="H72" s="16"/>
      <c r="I72" s="37"/>
      <c r="K72" s="25"/>
      <c r="M72" s="29"/>
      <c r="N72" s="29"/>
      <c r="O72" s="29"/>
    </row>
    <row r="73" spans="2:15" x14ac:dyDescent="0.2">
      <c r="B73" s="13" t="s">
        <v>32</v>
      </c>
      <c r="E73" s="37"/>
      <c r="F73" s="16"/>
      <c r="G73" s="37"/>
      <c r="H73" s="38"/>
      <c r="I73" s="37"/>
      <c r="K73" s="25"/>
    </row>
    <row r="74" spans="2:15" x14ac:dyDescent="0.2">
      <c r="C74" s="5" t="s">
        <v>21</v>
      </c>
      <c r="E74" s="37">
        <v>4692793</v>
      </c>
      <c r="F74" s="16"/>
      <c r="G74" s="37">
        <v>5496307</v>
      </c>
      <c r="H74" s="38"/>
      <c r="I74" s="37">
        <f>E74-G74</f>
        <v>-803514</v>
      </c>
      <c r="K74" s="17">
        <f>IF(G74=0,"n/a",IF(AND(I74/G74&lt;1,I74/G74&gt;-1),I74/G74,"n/a"))</f>
        <v>-0.14619161557023652</v>
      </c>
    </row>
    <row r="75" spans="2:15" x14ac:dyDescent="0.2">
      <c r="C75" s="5" t="s">
        <v>22</v>
      </c>
      <c r="E75" s="39">
        <v>2368199</v>
      </c>
      <c r="F75" s="16"/>
      <c r="G75" s="39">
        <v>19921412</v>
      </c>
      <c r="H75" s="38"/>
      <c r="I75" s="39">
        <f>E75-G75</f>
        <v>-17553213</v>
      </c>
      <c r="K75" s="23">
        <f>IF(G75=0,"n/a",IF(AND(I75/G75&lt;1,I75/G75&gt;-1),I75/G75,"n/a"))</f>
        <v>-0.88112293445866186</v>
      </c>
    </row>
    <row r="76" spans="2:15" ht="6.95" customHeight="1" x14ac:dyDescent="0.2">
      <c r="E76" s="37"/>
      <c r="F76" s="16"/>
      <c r="G76" s="37"/>
      <c r="H76" s="16"/>
      <c r="I76" s="37"/>
      <c r="K76" s="25"/>
      <c r="M76" s="29"/>
      <c r="N76" s="29"/>
      <c r="O76" s="29"/>
    </row>
    <row r="77" spans="2:15" x14ac:dyDescent="0.2">
      <c r="C77" s="5" t="s">
        <v>23</v>
      </c>
      <c r="E77" s="39">
        <f>SUM(E74:E75)</f>
        <v>7060992</v>
      </c>
      <c r="F77" s="16"/>
      <c r="G77" s="39">
        <f>SUM(G74:G75)</f>
        <v>25417719</v>
      </c>
      <c r="H77" s="38"/>
      <c r="I77" s="39">
        <f>E77-G77</f>
        <v>-18356727</v>
      </c>
      <c r="K77" s="23">
        <f>IF(G77=0,"n/a",IF(AND(I77/G77&lt;1,I77/G77&gt;-1),I77/G77,"n/a"))</f>
        <v>-0.72220198043734762</v>
      </c>
    </row>
    <row r="78" spans="2:15" ht="6.95" customHeight="1" x14ac:dyDescent="0.2">
      <c r="E78" s="37"/>
      <c r="F78" s="16"/>
      <c r="G78" s="37"/>
      <c r="H78" s="16"/>
      <c r="I78" s="37"/>
      <c r="K78" s="25"/>
      <c r="M78" s="29"/>
      <c r="N78" s="29"/>
      <c r="O78" s="29"/>
    </row>
    <row r="79" spans="2:15" ht="12.75" thickBot="1" x14ac:dyDescent="0.25">
      <c r="C79" s="5" t="s">
        <v>33</v>
      </c>
      <c r="E79" s="40">
        <f>E71+E77</f>
        <v>124798041</v>
      </c>
      <c r="F79" s="16"/>
      <c r="G79" s="40">
        <f>G71+G77</f>
        <v>179854429</v>
      </c>
      <c r="H79" s="38"/>
      <c r="I79" s="40">
        <f>E79-G79</f>
        <v>-55056388</v>
      </c>
      <c r="K79" s="34">
        <f>IF(G79=0,"n/a",IF(AND(I79/G79&lt;1,I79/G79&gt;-1),I79/G79,"n/a"))</f>
        <v>-0.30611638704766064</v>
      </c>
    </row>
    <row r="80" spans="2:15" ht="12.75" thickTop="1" x14ac:dyDescent="0.2"/>
    <row r="81" spans="1:15" ht="12.75" customHeight="1" x14ac:dyDescent="0.2">
      <c r="A81" s="5" t="s">
        <v>3</v>
      </c>
      <c r="C81" s="41" t="s">
        <v>34</v>
      </c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5" t="s">
        <v>3</v>
      </c>
    </row>
    <row r="83" spans="1:15" x14ac:dyDescent="0.2">
      <c r="A83" s="5" t="s">
        <v>3</v>
      </c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zoomScale="87" zoomScaleNormal="100" zoomScaleSheetLayoutView="100" workbookViewId="0">
      <pane xSplit="4" ySplit="8" topLeftCell="E3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I37" sqref="I3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23.85546875" style="6" customWidth="1"/>
    <col min="5" max="5" width="16.7109375" style="6" customWidth="1"/>
    <col min="6" max="6" width="0.85546875" style="6" customWidth="1"/>
    <col min="7" max="7" width="16.710937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6"/>
  </cols>
  <sheetData>
    <row r="1" spans="1:17" s="2" customFormat="1" ht="15" x14ac:dyDescent="0.25">
      <c r="E1" s="72" t="s">
        <v>0</v>
      </c>
      <c r="F1" s="72"/>
      <c r="G1" s="72"/>
      <c r="H1" s="72"/>
      <c r="I1" s="72"/>
      <c r="J1" s="72"/>
      <c r="K1" s="72"/>
    </row>
    <row r="2" spans="1:17" s="2" customFormat="1" ht="15" x14ac:dyDescent="0.25">
      <c r="E2" s="72" t="s">
        <v>1</v>
      </c>
      <c r="F2" s="72"/>
      <c r="G2" s="72"/>
      <c r="H2" s="72"/>
      <c r="I2" s="72"/>
      <c r="J2" s="72"/>
      <c r="K2" s="72"/>
    </row>
    <row r="3" spans="1:17" s="2" customFormat="1" ht="15" x14ac:dyDescent="0.25">
      <c r="E3" s="72" t="s">
        <v>58</v>
      </c>
      <c r="F3" s="72"/>
      <c r="G3" s="72"/>
      <c r="H3" s="72"/>
      <c r="I3" s="72"/>
      <c r="J3" s="72"/>
      <c r="K3" s="72"/>
    </row>
    <row r="4" spans="1:17" s="4" customFormat="1" ht="12.75" x14ac:dyDescent="0.2">
      <c r="E4" s="73" t="s">
        <v>2</v>
      </c>
      <c r="F4" s="73"/>
      <c r="G4" s="73"/>
      <c r="H4" s="73"/>
      <c r="I4" s="73"/>
      <c r="J4" s="73"/>
      <c r="K4" s="73"/>
    </row>
    <row r="5" spans="1:17" x14ac:dyDescent="0.2">
      <c r="A5" s="6" t="s">
        <v>3</v>
      </c>
    </row>
    <row r="6" spans="1:17" s="10" customFormat="1" ht="12.75" x14ac:dyDescent="0.2">
      <c r="A6" s="10" t="s">
        <v>3</v>
      </c>
      <c r="I6" s="68" t="s">
        <v>36</v>
      </c>
      <c r="J6" s="68"/>
      <c r="K6" s="68"/>
      <c r="M6" s="68" t="s">
        <v>4</v>
      </c>
      <c r="N6" s="68"/>
      <c r="O6" s="68"/>
      <c r="P6" s="68"/>
      <c r="Q6" s="68"/>
    </row>
    <row r="7" spans="1:17" s="10" customFormat="1" ht="12.75" x14ac:dyDescent="0.2">
      <c r="E7" s="9" t="s">
        <v>5</v>
      </c>
      <c r="G7" s="9" t="s">
        <v>5</v>
      </c>
      <c r="I7" s="9"/>
      <c r="K7" s="9"/>
      <c r="M7" s="9"/>
      <c r="O7" s="9"/>
      <c r="Q7" s="9"/>
    </row>
    <row r="8" spans="1:17" s="10" customFormat="1" ht="12.75" x14ac:dyDescent="0.2">
      <c r="A8" s="4" t="s">
        <v>6</v>
      </c>
      <c r="E8" s="12">
        <v>2023</v>
      </c>
      <c r="G8" s="12">
        <v>2022</v>
      </c>
      <c r="I8" s="12" t="s">
        <v>8</v>
      </c>
      <c r="K8" s="12" t="s">
        <v>9</v>
      </c>
      <c r="M8" s="12">
        <v>2023</v>
      </c>
      <c r="O8" s="12" t="s">
        <v>7</v>
      </c>
      <c r="Q8" s="12">
        <v>2022</v>
      </c>
    </row>
    <row r="9" spans="1:17" x14ac:dyDescent="0.2">
      <c r="B9" s="42" t="s">
        <v>10</v>
      </c>
    </row>
    <row r="10" spans="1:17" x14ac:dyDescent="0.2">
      <c r="C10" s="6" t="s">
        <v>11</v>
      </c>
      <c r="E10" s="43">
        <v>868462641.60000002</v>
      </c>
      <c r="F10" s="36"/>
      <c r="G10" s="43">
        <v>808377190.04999995</v>
      </c>
      <c r="H10" s="36"/>
      <c r="I10" s="43">
        <f>E10-G10</f>
        <v>60085451.550000072</v>
      </c>
      <c r="K10" s="17">
        <f>IF(G10=0,"n/a",IF(AND(I10/G10&lt;1,I10/G10&gt;-1),I10/G10,"n/a"))</f>
        <v>7.4328484635104122E-2</v>
      </c>
      <c r="M10" s="18">
        <f>IF(E59=0,"n/a",E10/E59)</f>
        <v>1.4778965936362047</v>
      </c>
      <c r="N10" s="19"/>
      <c r="O10" s="18" t="e">
        <f>IF(#REF!=0,"n/a",#REF!/#REF!)</f>
        <v>#REF!</v>
      </c>
      <c r="P10" s="19"/>
      <c r="Q10" s="18">
        <f>IF(G59=0,"n/a",G10/G59)</f>
        <v>1.2787843756241051</v>
      </c>
    </row>
    <row r="11" spans="1:17" x14ac:dyDescent="0.2">
      <c r="C11" s="6" t="s">
        <v>12</v>
      </c>
      <c r="E11" s="44">
        <v>356649879.22000003</v>
      </c>
      <c r="F11" s="45"/>
      <c r="G11" s="44">
        <v>324742676.88</v>
      </c>
      <c r="H11" s="45"/>
      <c r="I11" s="44">
        <f>E11-G11</f>
        <v>31907202.340000033</v>
      </c>
      <c r="K11" s="17">
        <f>IF(G11=0,"n/a",IF(AND(I11/G11&lt;1,I11/G11&gt;-1),I11/G11,"n/a"))</f>
        <v>9.8253800968052279E-2</v>
      </c>
      <c r="M11" s="21">
        <f>IF(E60=0,"n/a",E11/E60)</f>
        <v>1.25053953697181</v>
      </c>
      <c r="N11" s="19"/>
      <c r="O11" s="21" t="e">
        <f>IF(#REF!=0,"n/a",#REF!/#REF!)</f>
        <v>#REF!</v>
      </c>
      <c r="P11" s="19"/>
      <c r="Q11" s="21">
        <f>IF(G60=0,"n/a",G11/G60)</f>
        <v>1.1012740177128939</v>
      </c>
    </row>
    <row r="12" spans="1:17" x14ac:dyDescent="0.2">
      <c r="C12" s="6" t="s">
        <v>13</v>
      </c>
      <c r="E12" s="46">
        <v>25472216.850000001</v>
      </c>
      <c r="F12" s="45"/>
      <c r="G12" s="46">
        <v>22964604.280000001</v>
      </c>
      <c r="H12" s="45"/>
      <c r="I12" s="46">
        <f>E12-G12</f>
        <v>2507612.5700000003</v>
      </c>
      <c r="K12" s="23">
        <f>IF(G12=0,"n/a",IF(AND(I12/G12&lt;1,I12/G12&gt;-1),I12/G12,"n/a"))</f>
        <v>0.10919467801079828</v>
      </c>
      <c r="M12" s="24">
        <f>IF(E61=0,"n/a",E12/E61)</f>
        <v>1.1490283616146237</v>
      </c>
      <c r="N12" s="19"/>
      <c r="O12" s="24" t="e">
        <f>IF(#REF!=0,"n/a",#REF!/#REF!)</f>
        <v>#REF!</v>
      </c>
      <c r="P12" s="19"/>
      <c r="Q12" s="24">
        <f>IF(G61=0,"n/a",G12/G61)</f>
        <v>0.97860027791618853</v>
      </c>
    </row>
    <row r="13" spans="1:17" ht="6.95" customHeight="1" x14ac:dyDescent="0.2">
      <c r="E13" s="44"/>
      <c r="F13" s="45"/>
      <c r="G13" s="44"/>
      <c r="H13" s="45"/>
      <c r="I13" s="44"/>
      <c r="K13" s="25"/>
      <c r="M13" s="19"/>
      <c r="N13" s="19"/>
      <c r="O13" s="19"/>
      <c r="P13" s="19"/>
      <c r="Q13" s="19"/>
    </row>
    <row r="14" spans="1:17" x14ac:dyDescent="0.2">
      <c r="C14" s="6" t="s">
        <v>14</v>
      </c>
      <c r="E14" s="44">
        <f>SUM(E10:E12)</f>
        <v>1250584737.6700001</v>
      </c>
      <c r="F14" s="45"/>
      <c r="G14" s="44">
        <f>SUM(G10:G12)</f>
        <v>1156084471.2099998</v>
      </c>
      <c r="H14" s="45"/>
      <c r="I14" s="44">
        <f>E14-G14</f>
        <v>94500266.460000277</v>
      </c>
      <c r="K14" s="17">
        <f>IF(G14=0,"n/a",IF(AND(I14/G14&lt;1,I14/G14&gt;-1),I14/G14,"n/a"))</f>
        <v>8.1741662320827538E-2</v>
      </c>
      <c r="M14" s="21">
        <f>IF(E63=0,"n/a",E14/E63)</f>
        <v>1.3973021197727382</v>
      </c>
      <c r="N14" s="19"/>
      <c r="O14" s="21" t="e">
        <f>IF(#REF!=0,"n/a",#REF!/#REF!)</f>
        <v>#REF!</v>
      </c>
      <c r="P14" s="19"/>
      <c r="Q14" s="21">
        <f>IF(G63=0,"n/a",G14/G63)</f>
        <v>1.2163025063282402</v>
      </c>
    </row>
    <row r="15" spans="1:17" ht="6.95" customHeight="1" x14ac:dyDescent="0.2">
      <c r="E15" s="44"/>
      <c r="F15" s="45"/>
      <c r="G15" s="44"/>
      <c r="H15" s="45"/>
      <c r="I15" s="44"/>
      <c r="K15" s="25"/>
      <c r="M15" s="19"/>
      <c r="N15" s="19"/>
      <c r="O15" s="19"/>
      <c r="P15" s="19"/>
      <c r="Q15" s="19"/>
    </row>
    <row r="16" spans="1:17" x14ac:dyDescent="0.2">
      <c r="B16" s="42" t="s">
        <v>15</v>
      </c>
      <c r="E16" s="44"/>
      <c r="F16" s="45"/>
      <c r="G16" s="44"/>
      <c r="H16" s="45"/>
      <c r="I16" s="44"/>
      <c r="K16" s="25"/>
      <c r="M16" s="19"/>
      <c r="N16" s="19"/>
      <c r="O16" s="19"/>
      <c r="P16" s="19"/>
      <c r="Q16" s="19"/>
    </row>
    <row r="17" spans="2:17" x14ac:dyDescent="0.2">
      <c r="C17" s="6" t="s">
        <v>16</v>
      </c>
      <c r="E17" s="44">
        <v>33322257.300000001</v>
      </c>
      <c r="F17" s="45"/>
      <c r="G17" s="44">
        <v>27495929.199999999</v>
      </c>
      <c r="H17" s="45"/>
      <c r="I17" s="44">
        <f>E17-G17</f>
        <v>5826328.1000000015</v>
      </c>
      <c r="K17" s="17">
        <f>IF(G17=0,"n/a",IF(AND(I17/G17&lt;1,I17/G17&gt;-1),I17/G17,"n/a"))</f>
        <v>0.21189784340876183</v>
      </c>
      <c r="M17" s="21">
        <f>IF(E66=0,"n/a",E17/E66)</f>
        <v>0.75203849788093879</v>
      </c>
      <c r="N17" s="19"/>
      <c r="O17" s="21" t="e">
        <f>IF(#REF!=0,"n/a",#REF!/#REF!)</f>
        <v>#REF!</v>
      </c>
      <c r="P17" s="19"/>
      <c r="Q17" s="21">
        <f>IF(G66=0,"n/a",G17/G66)</f>
        <v>0.59787983471545925</v>
      </c>
    </row>
    <row r="18" spans="2:17" x14ac:dyDescent="0.2">
      <c r="C18" s="6" t="s">
        <v>17</v>
      </c>
      <c r="E18" s="46">
        <v>3776601.13</v>
      </c>
      <c r="F18" s="47"/>
      <c r="G18" s="46">
        <v>2085635.89</v>
      </c>
      <c r="H18" s="48"/>
      <c r="I18" s="46">
        <f>E18-G18</f>
        <v>1690965.24</v>
      </c>
      <c r="K18" s="23">
        <f>IF(G18=0,"n/a",IF(AND(I18/G18&lt;1,I18/G18&gt;-1),I18/G18,"n/a"))</f>
        <v>0.81076723320099753</v>
      </c>
      <c r="M18" s="24">
        <f>IF(E67=0,"n/a",E18/E67)</f>
        <v>0.76044363897321809</v>
      </c>
      <c r="N18" s="19"/>
      <c r="O18" s="24" t="e">
        <f>IF(#REF!=0,"n/a",#REF!/#REF!)</f>
        <v>#REF!</v>
      </c>
      <c r="P18" s="19"/>
      <c r="Q18" s="24">
        <f>IF(G67=0,"n/a",G18/G67)</f>
        <v>0.62567806573526552</v>
      </c>
    </row>
    <row r="19" spans="2:17" ht="6.95" customHeight="1" x14ac:dyDescent="0.2">
      <c r="E19" s="44"/>
      <c r="F19" s="49"/>
      <c r="G19" s="44"/>
      <c r="H19" s="49"/>
      <c r="I19" s="44"/>
      <c r="K19" s="25"/>
      <c r="M19" s="19"/>
      <c r="N19" s="19"/>
      <c r="O19" s="19"/>
      <c r="P19" s="19"/>
      <c r="Q19" s="19"/>
    </row>
    <row r="20" spans="2:17" x14ac:dyDescent="0.2">
      <c r="C20" s="6" t="s">
        <v>18</v>
      </c>
      <c r="E20" s="46">
        <f>SUM(E17:E18)</f>
        <v>37098858.43</v>
      </c>
      <c r="F20" s="47"/>
      <c r="G20" s="46">
        <f>SUM(G17:G18)</f>
        <v>29581565.09</v>
      </c>
      <c r="H20" s="48"/>
      <c r="I20" s="46">
        <f>E20-G20</f>
        <v>7517293.3399999999</v>
      </c>
      <c r="K20" s="23">
        <f>IF(G20=0,"n/a",IF(AND(I20/G20&lt;1,I20/G20&gt;-1),I20/G20,"n/a"))</f>
        <v>0.25412087957919471</v>
      </c>
      <c r="M20" s="24">
        <f>IF(E69=0,"n/a",E20/E69)</f>
        <v>0.7528856229874783</v>
      </c>
      <c r="N20" s="19"/>
      <c r="O20" s="24" t="e">
        <f>IF(#REF!=0,"n/a",#REF!/#REF!)</f>
        <v>#REF!</v>
      </c>
      <c r="P20" s="19"/>
      <c r="Q20" s="24">
        <f>IF(G69=0,"n/a",G20/G69)</f>
        <v>0.59975854588914745</v>
      </c>
    </row>
    <row r="21" spans="2:17" ht="6.95" customHeight="1" x14ac:dyDescent="0.2">
      <c r="E21" s="44"/>
      <c r="F21" s="49"/>
      <c r="G21" s="44"/>
      <c r="H21" s="49"/>
      <c r="I21" s="44"/>
      <c r="K21" s="25"/>
      <c r="M21" s="19"/>
      <c r="N21" s="19"/>
      <c r="O21" s="19"/>
      <c r="P21" s="19"/>
      <c r="Q21" s="19"/>
    </row>
    <row r="22" spans="2:17" x14ac:dyDescent="0.2">
      <c r="C22" s="6" t="s">
        <v>19</v>
      </c>
      <c r="E22" s="44">
        <f>E14+E20</f>
        <v>1287683596.1000001</v>
      </c>
      <c r="F22" s="49"/>
      <c r="G22" s="44">
        <f>G14+G20</f>
        <v>1185666036.2999997</v>
      </c>
      <c r="H22" s="49"/>
      <c r="I22" s="44">
        <f>E22-G22</f>
        <v>102017559.80000043</v>
      </c>
      <c r="K22" s="17">
        <f>IF(G22=0,"n/a",IF(AND(I22/G22&lt;1,I22/G22&gt;-1),I22/G22,"n/a"))</f>
        <v>8.604240711689555E-2</v>
      </c>
      <c r="M22" s="21">
        <f>IF(E71=0,"n/a",E22/E71)</f>
        <v>1.3636742264570076</v>
      </c>
      <c r="N22" s="19"/>
      <c r="O22" s="21" t="e">
        <f>IF(#REF!=0,"n/a",#REF!/#REF!)</f>
        <v>#REF!</v>
      </c>
      <c r="P22" s="19"/>
      <c r="Q22" s="21">
        <f>IF(G71=0,"n/a",G22/G71)</f>
        <v>1.1858873667604697</v>
      </c>
    </row>
    <row r="23" spans="2:17" ht="6.95" customHeight="1" x14ac:dyDescent="0.2">
      <c r="E23" s="44"/>
      <c r="F23" s="49"/>
      <c r="G23" s="44"/>
      <c r="H23" s="49"/>
      <c r="I23" s="44"/>
      <c r="K23" s="25"/>
      <c r="M23" s="19"/>
      <c r="N23" s="19"/>
      <c r="O23" s="19"/>
      <c r="P23" s="19"/>
      <c r="Q23" s="19"/>
    </row>
    <row r="24" spans="2:17" x14ac:dyDescent="0.2">
      <c r="B24" s="42" t="s">
        <v>20</v>
      </c>
      <c r="E24" s="44"/>
      <c r="F24" s="49"/>
      <c r="G24" s="44"/>
      <c r="H24" s="49"/>
      <c r="I24" s="44"/>
      <c r="K24" s="25"/>
      <c r="M24" s="19"/>
      <c r="N24" s="19"/>
      <c r="O24" s="19"/>
      <c r="P24" s="19"/>
      <c r="Q24" s="19"/>
    </row>
    <row r="25" spans="2:17" x14ac:dyDescent="0.2">
      <c r="C25" s="6" t="s">
        <v>21</v>
      </c>
      <c r="E25" s="44">
        <v>10341960.550000001</v>
      </c>
      <c r="F25" s="49"/>
      <c r="G25" s="44">
        <v>7079066.9400000004</v>
      </c>
      <c r="H25" s="49"/>
      <c r="I25" s="44">
        <f>E25-G25</f>
        <v>3262893.6100000003</v>
      </c>
      <c r="K25" s="17">
        <f>IF(G25=0,"n/a",IF(AND(I25/G25&lt;1,I25/G25&gt;-1),I25/G25,"n/a"))</f>
        <v>0.46092142335356984</v>
      </c>
      <c r="M25" s="21">
        <f>IF(E74=0,"n/a",E25/E74)</f>
        <v>0.20812869313116344</v>
      </c>
      <c r="N25" s="19"/>
      <c r="O25" s="21" t="e">
        <f>IF(#REF!=0,"n/a",#REF!/#REF!)</f>
        <v>#REF!</v>
      </c>
      <c r="P25" s="19"/>
      <c r="Q25" s="21">
        <f>IF(G74=0,"n/a",G25/G74)</f>
        <v>0.13408016751471871</v>
      </c>
    </row>
    <row r="26" spans="2:17" x14ac:dyDescent="0.2">
      <c r="C26" s="6" t="s">
        <v>22</v>
      </c>
      <c r="E26" s="46">
        <v>18274016.82</v>
      </c>
      <c r="F26" s="47"/>
      <c r="G26" s="46">
        <v>13252539.93</v>
      </c>
      <c r="H26" s="48"/>
      <c r="I26" s="46">
        <f>E26-G26</f>
        <v>5021476.8900000006</v>
      </c>
      <c r="K26" s="23">
        <f>IF(G26=0,"n/a",IF(AND(I26/G26&lt;1,I26/G26&gt;-1),I26/G26,"n/a"))</f>
        <v>0.37890675421643499</v>
      </c>
      <c r="M26" s="24">
        <f>IF(E75=0,"n/a",E26/E75)</f>
        <v>0.12837145601695127</v>
      </c>
      <c r="N26" s="19"/>
      <c r="O26" s="24" t="e">
        <f>IF(#REF!=0,"n/a",#REF!/#REF!)</f>
        <v>#REF!</v>
      </c>
      <c r="P26" s="19"/>
      <c r="Q26" s="24">
        <f>IF(G75=0,"n/a",G26/G75)</f>
        <v>7.970930942985506E-2</v>
      </c>
    </row>
    <row r="27" spans="2:17" ht="6.95" customHeight="1" x14ac:dyDescent="0.2">
      <c r="E27" s="44"/>
      <c r="F27" s="49"/>
      <c r="G27" s="44"/>
      <c r="H27" s="49"/>
      <c r="I27" s="44"/>
      <c r="K27" s="25"/>
      <c r="M27" s="19"/>
      <c r="N27" s="19"/>
      <c r="O27" s="19"/>
      <c r="P27" s="19"/>
      <c r="Q27" s="19"/>
    </row>
    <row r="28" spans="2:17" x14ac:dyDescent="0.2">
      <c r="C28" s="6" t="s">
        <v>23</v>
      </c>
      <c r="E28" s="46">
        <f>SUM(E25:E26)</f>
        <v>28615977.370000001</v>
      </c>
      <c r="F28" s="47"/>
      <c r="G28" s="46">
        <f>SUM(G25:G26)</f>
        <v>20331606.870000001</v>
      </c>
      <c r="H28" s="48"/>
      <c r="I28" s="46">
        <f>E28-G28</f>
        <v>8284370.5</v>
      </c>
      <c r="K28" s="23">
        <f>IF(G28=0,"n/a",IF(AND(I28/G28&lt;1,I28/G28&gt;-1),I28/G28,"n/a"))</f>
        <v>0.40746265422945388</v>
      </c>
      <c r="M28" s="24">
        <f>IF(E77=0,"n/a",E28/E77)</f>
        <v>0.14900827882341208</v>
      </c>
      <c r="N28" s="19"/>
      <c r="O28" s="24" t="e">
        <f>IF(#REF!=0,"n/a",#REF!/#REF!)</f>
        <v>#REF!</v>
      </c>
      <c r="P28" s="19"/>
      <c r="Q28" s="24">
        <f>IF(G77=0,"n/a",G28/G77)</f>
        <v>9.2813742730805768E-2</v>
      </c>
    </row>
    <row r="29" spans="2:17" ht="6.95" customHeight="1" x14ac:dyDescent="0.2">
      <c r="E29" s="44"/>
      <c r="F29" s="49"/>
      <c r="G29" s="44"/>
      <c r="H29" s="49"/>
      <c r="I29" s="44"/>
      <c r="K29" s="25"/>
      <c r="M29" s="19"/>
      <c r="N29" s="19"/>
      <c r="O29" s="19"/>
      <c r="P29" s="19"/>
      <c r="Q29" s="19"/>
    </row>
    <row r="30" spans="2:17" x14ac:dyDescent="0.2">
      <c r="C30" s="6" t="s">
        <v>24</v>
      </c>
      <c r="E30" s="44">
        <f>E22+E28</f>
        <v>1316299573.47</v>
      </c>
      <c r="F30" s="49"/>
      <c r="G30" s="44">
        <f>G22+G28</f>
        <v>1205997643.1699996</v>
      </c>
      <c r="H30" s="49"/>
      <c r="I30" s="44">
        <f>E30-G30</f>
        <v>110301930.30000043</v>
      </c>
      <c r="K30" s="17">
        <f>IF(G30=0,"n/a",IF(AND(I30/G30&lt;1,I30/G30&gt;-1),I30/G30,"n/a"))</f>
        <v>9.1461149136302308E-2</v>
      </c>
      <c r="M30" s="18">
        <f>IF(E79=0,"n/a",E30/E79)</f>
        <v>1.1583901924953657</v>
      </c>
      <c r="N30" s="19"/>
      <c r="O30" s="18" t="e">
        <f>IF(#REF!=0,"n/a",#REF!/#REF!)</f>
        <v>#REF!</v>
      </c>
      <c r="P30" s="19"/>
      <c r="Q30" s="18">
        <f>IF(G79=0,"n/a",G30/G79)</f>
        <v>0.98943787701810182</v>
      </c>
    </row>
    <row r="31" spans="2:17" ht="6.95" customHeight="1" x14ac:dyDescent="0.2">
      <c r="E31" s="44"/>
      <c r="F31" s="49"/>
      <c r="G31" s="44"/>
      <c r="H31" s="49"/>
      <c r="I31" s="44"/>
      <c r="K31" s="25"/>
      <c r="M31" s="29"/>
      <c r="N31" s="29"/>
      <c r="O31" s="29"/>
      <c r="P31" s="29"/>
      <c r="Q31" s="29"/>
    </row>
    <row r="32" spans="2:17" x14ac:dyDescent="0.2">
      <c r="B32" s="6" t="s">
        <v>25</v>
      </c>
      <c r="E32" s="44">
        <v>19710815.699999999</v>
      </c>
      <c r="F32" s="49"/>
      <c r="G32" s="44">
        <v>-19569409.940000001</v>
      </c>
      <c r="H32" s="49"/>
      <c r="I32" s="44">
        <f>E32-G32</f>
        <v>39280225.640000001</v>
      </c>
      <c r="K32" s="17" t="str">
        <f>IF(G32=0,"n/a",IF(AND(I32/G32&lt;1,I32/G32&gt;-1),I32/G32,"n/a"))</f>
        <v>n/a</v>
      </c>
      <c r="M32" s="29"/>
      <c r="N32" s="29"/>
      <c r="O32" s="29"/>
      <c r="P32" s="29"/>
      <c r="Q32" s="29"/>
    </row>
    <row r="33" spans="2:17" x14ac:dyDescent="0.2">
      <c r="B33" s="6" t="s">
        <v>26</v>
      </c>
      <c r="E33" s="46">
        <v>88357797.379999995</v>
      </c>
      <c r="F33" s="47"/>
      <c r="G33" s="46">
        <v>23207985.93</v>
      </c>
      <c r="H33" s="48"/>
      <c r="I33" s="46">
        <f>E33-G33</f>
        <v>65149811.449999996</v>
      </c>
      <c r="K33" s="23" t="str">
        <f>IF(G33=0,"n/a",IF(AND(I33/G33&lt;1,I33/G33&gt;-1),I33/G33,"n/a"))</f>
        <v>n/a</v>
      </c>
    </row>
    <row r="34" spans="2:17" ht="6.95" customHeight="1" x14ac:dyDescent="0.2">
      <c r="E34" s="44"/>
      <c r="F34" s="50"/>
      <c r="G34" s="44"/>
      <c r="H34" s="50"/>
      <c r="I34" s="44"/>
      <c r="K34" s="31"/>
      <c r="M34" s="29"/>
      <c r="N34" s="29"/>
      <c r="O34" s="29"/>
      <c r="P34" s="29"/>
      <c r="Q34" s="29"/>
    </row>
    <row r="35" spans="2:17" ht="12.75" thickBot="1" x14ac:dyDescent="0.25">
      <c r="C35" s="6" t="s">
        <v>27</v>
      </c>
      <c r="E35" s="51">
        <f>SUM(E30:E33)</f>
        <v>1424368186.5500002</v>
      </c>
      <c r="F35" s="52"/>
      <c r="G35" s="51">
        <f>SUM(G30:G33)</f>
        <v>1209636219.1599996</v>
      </c>
      <c r="H35" s="52"/>
      <c r="I35" s="51">
        <f>E35-G35</f>
        <v>214731967.39000058</v>
      </c>
      <c r="K35" s="34">
        <f>IF(G35=0,"n/a",IF(AND(I35/G35&lt;1,I35/G35&gt;-1),I35/G35,"n/a"))</f>
        <v>0.17751780575743309</v>
      </c>
    </row>
    <row r="36" spans="2:17" ht="12.75" thickTop="1" x14ac:dyDescent="0.2">
      <c r="E36" s="53"/>
      <c r="F36" s="54"/>
      <c r="G36" s="53"/>
      <c r="H36" s="55"/>
      <c r="I36" s="53"/>
    </row>
    <row r="37" spans="2:17" x14ac:dyDescent="0.2">
      <c r="C37" s="56" t="s">
        <v>37</v>
      </c>
      <c r="E37" s="43">
        <v>-124874.95</v>
      </c>
      <c r="F37" s="43"/>
      <c r="G37" s="57">
        <v>0</v>
      </c>
      <c r="H37" s="55"/>
      <c r="I37" s="53"/>
    </row>
    <row r="38" spans="2:17" x14ac:dyDescent="0.2">
      <c r="C38" s="56" t="s">
        <v>38</v>
      </c>
      <c r="E38" s="43">
        <v>61884619.759999998</v>
      </c>
      <c r="F38" s="43"/>
      <c r="G38" s="57">
        <v>56271899.030000001</v>
      </c>
      <c r="H38" s="55"/>
      <c r="I38" s="53"/>
    </row>
    <row r="39" spans="2:17" x14ac:dyDescent="0.2">
      <c r="C39" s="56" t="s">
        <v>39</v>
      </c>
      <c r="E39" s="43">
        <v>560130537.03999996</v>
      </c>
      <c r="F39" s="43"/>
      <c r="G39" s="57">
        <v>485021282.72000003</v>
      </c>
      <c r="H39" s="55"/>
      <c r="I39" s="53"/>
    </row>
    <row r="40" spans="2:17" x14ac:dyDescent="0.2">
      <c r="C40" s="56" t="s">
        <v>40</v>
      </c>
      <c r="E40" s="43">
        <v>-30492971.260000002</v>
      </c>
      <c r="F40" s="43"/>
      <c r="G40" s="57">
        <v>5078493.93</v>
      </c>
      <c r="H40" s="55"/>
      <c r="I40" s="53"/>
    </row>
    <row r="41" spans="2:17" x14ac:dyDescent="0.2">
      <c r="C41" s="56" t="s">
        <v>41</v>
      </c>
      <c r="E41" s="43">
        <v>12950624.92</v>
      </c>
      <c r="F41" s="43"/>
      <c r="G41" s="57">
        <v>24917938.239999998</v>
      </c>
      <c r="H41" s="55"/>
      <c r="I41" s="53"/>
    </row>
    <row r="42" spans="2:17" x14ac:dyDescent="0.2">
      <c r="C42" s="56" t="s">
        <v>42</v>
      </c>
      <c r="E42" s="43">
        <v>117106639.66</v>
      </c>
      <c r="F42" s="43"/>
      <c r="G42" s="57">
        <v>0</v>
      </c>
      <c r="H42" s="55"/>
      <c r="I42" s="53"/>
    </row>
    <row r="43" spans="2:17" x14ac:dyDescent="0.2">
      <c r="C43" s="56" t="s">
        <v>43</v>
      </c>
      <c r="E43" s="43">
        <v>-72948623.459999993</v>
      </c>
      <c r="F43" s="43"/>
      <c r="G43" s="57">
        <v>0</v>
      </c>
      <c r="H43" s="55"/>
      <c r="I43" s="53"/>
    </row>
    <row r="44" spans="2:17" x14ac:dyDescent="0.2">
      <c r="C44" s="56" t="s">
        <v>44</v>
      </c>
      <c r="E44" s="43">
        <v>24529112.210000001</v>
      </c>
      <c r="F44" s="43"/>
      <c r="G44" s="57">
        <v>21812022.07</v>
      </c>
      <c r="H44" s="55"/>
      <c r="I44" s="53"/>
    </row>
    <row r="45" spans="2:17" x14ac:dyDescent="0.2">
      <c r="C45" s="56" t="s">
        <v>45</v>
      </c>
      <c r="E45" s="43">
        <v>3320072.59</v>
      </c>
      <c r="F45" s="43"/>
      <c r="G45" s="57">
        <v>3158043.96</v>
      </c>
      <c r="H45" s="55"/>
      <c r="I45" s="53"/>
    </row>
    <row r="46" spans="2:17" x14ac:dyDescent="0.2">
      <c r="C46" s="56" t="s">
        <v>46</v>
      </c>
      <c r="E46" s="43">
        <v>8752773</v>
      </c>
      <c r="F46" s="43"/>
      <c r="G46" s="57">
        <v>0</v>
      </c>
      <c r="H46" s="55"/>
      <c r="I46" s="53"/>
    </row>
    <row r="47" spans="2:17" x14ac:dyDescent="0.2">
      <c r="C47" s="56" t="s">
        <v>47</v>
      </c>
      <c r="E47" s="43">
        <v>20977605.77</v>
      </c>
      <c r="F47" s="43"/>
      <c r="G47" s="57">
        <v>22473621.239999998</v>
      </c>
      <c r="H47" s="55"/>
      <c r="I47" s="53"/>
    </row>
    <row r="48" spans="2:17" x14ac:dyDescent="0.2">
      <c r="C48" s="56" t="s">
        <v>48</v>
      </c>
      <c r="E48" s="43">
        <v>2714904.6</v>
      </c>
      <c r="F48" s="43"/>
      <c r="G48" s="57">
        <v>0</v>
      </c>
      <c r="H48" s="55"/>
      <c r="I48" s="53"/>
    </row>
    <row r="49" spans="1:17" x14ac:dyDescent="0.2">
      <c r="C49" s="56" t="s">
        <v>49</v>
      </c>
      <c r="E49" s="43">
        <v>4187139.14</v>
      </c>
      <c r="F49" s="43"/>
      <c r="G49" s="57">
        <v>0</v>
      </c>
      <c r="H49" s="55"/>
      <c r="I49" s="53"/>
    </row>
    <row r="50" spans="1:17" x14ac:dyDescent="0.2">
      <c r="C50" s="56" t="s">
        <v>50</v>
      </c>
      <c r="E50" s="43">
        <v>35212255.829999998</v>
      </c>
      <c r="F50" s="43"/>
      <c r="G50" s="57">
        <v>0</v>
      </c>
      <c r="H50" s="55"/>
      <c r="I50" s="53"/>
    </row>
    <row r="51" spans="1:17" x14ac:dyDescent="0.2">
      <c r="C51" s="56" t="s">
        <v>56</v>
      </c>
      <c r="E51" s="43">
        <v>-320127.32</v>
      </c>
      <c r="F51" s="43"/>
      <c r="G51" s="57">
        <v>0</v>
      </c>
      <c r="H51" s="55"/>
      <c r="I51" s="53"/>
    </row>
    <row r="52" spans="1:17" x14ac:dyDescent="0.2">
      <c r="C52" s="56" t="s">
        <v>51</v>
      </c>
      <c r="E52" s="43">
        <v>7879874.75</v>
      </c>
      <c r="F52" s="43"/>
      <c r="G52" s="57">
        <v>20285534.059999999</v>
      </c>
      <c r="H52" s="55"/>
      <c r="I52" s="53"/>
    </row>
    <row r="53" spans="1:17" x14ac:dyDescent="0.2">
      <c r="C53" s="56" t="s">
        <v>52</v>
      </c>
      <c r="E53" s="43">
        <v>976065.1</v>
      </c>
      <c r="F53" s="43"/>
      <c r="G53" s="57">
        <v>23647777.190000001</v>
      </c>
      <c r="H53" s="55"/>
      <c r="I53" s="53"/>
    </row>
    <row r="54" spans="1:17" x14ac:dyDescent="0.2">
      <c r="C54" s="56" t="s">
        <v>53</v>
      </c>
      <c r="E54" s="43">
        <v>-33415.21</v>
      </c>
      <c r="F54" s="43"/>
      <c r="G54" s="57">
        <v>3079668.28</v>
      </c>
      <c r="H54" s="55"/>
      <c r="I54" s="53"/>
    </row>
    <row r="55" spans="1:17" x14ac:dyDescent="0.2">
      <c r="C55" s="56" t="s">
        <v>54</v>
      </c>
      <c r="E55" s="43">
        <v>-839655.88</v>
      </c>
      <c r="F55" s="43"/>
      <c r="G55" s="57">
        <v>-1314256.83</v>
      </c>
      <c r="H55" s="55"/>
      <c r="I55" s="53"/>
    </row>
    <row r="56" spans="1:17" x14ac:dyDescent="0.2">
      <c r="E56" s="44"/>
      <c r="G56" s="44"/>
    </row>
    <row r="57" spans="1:17" ht="12.75" x14ac:dyDescent="0.2">
      <c r="A57" s="4" t="s">
        <v>28</v>
      </c>
      <c r="E57" s="58"/>
    </row>
    <row r="58" spans="1:17" x14ac:dyDescent="0.2">
      <c r="B58" s="42" t="s">
        <v>29</v>
      </c>
      <c r="E58" s="58"/>
    </row>
    <row r="59" spans="1:17" x14ac:dyDescent="0.2">
      <c r="C59" s="6" t="s">
        <v>11</v>
      </c>
      <c r="E59" s="59">
        <v>587634240</v>
      </c>
      <c r="G59" s="59">
        <v>632145032</v>
      </c>
      <c r="H59" s="61"/>
      <c r="I59" s="60">
        <f>E59-G59</f>
        <v>-44510792</v>
      </c>
      <c r="K59" s="17">
        <f>IF(G59=0,"n/a",IF(AND(I59/G59&lt;1,I59/G59&gt;-1),I59/G59,"n/a"))</f>
        <v>-7.0412310066212777E-2</v>
      </c>
    </row>
    <row r="60" spans="1:17" x14ac:dyDescent="0.2">
      <c r="C60" s="6" t="s">
        <v>12</v>
      </c>
      <c r="E60" s="59">
        <v>285196804</v>
      </c>
      <c r="G60" s="59">
        <v>294879087</v>
      </c>
      <c r="H60" s="61"/>
      <c r="I60" s="60">
        <f>E60-G60</f>
        <v>-9682283</v>
      </c>
      <c r="K60" s="17">
        <f t="shared" ref="K60:K61" si="0">IF(G60=0,"n/a",IF(AND(I60/G60&lt;1,I60/G60&gt;-1),I60/G60,"n/a"))</f>
        <v>-3.2834756436966317E-2</v>
      </c>
    </row>
    <row r="61" spans="1:17" x14ac:dyDescent="0.2">
      <c r="C61" s="6" t="s">
        <v>13</v>
      </c>
      <c r="E61" s="62">
        <v>22168484</v>
      </c>
      <c r="F61" s="63"/>
      <c r="G61" s="62">
        <v>23466787</v>
      </c>
      <c r="H61" s="64"/>
      <c r="I61" s="62">
        <f>E61-G61</f>
        <v>-1298303</v>
      </c>
      <c r="J61" s="63"/>
      <c r="K61" s="23">
        <f t="shared" si="0"/>
        <v>-5.5325128233362324E-2</v>
      </c>
    </row>
    <row r="62" spans="1:17" ht="6.95" customHeight="1" x14ac:dyDescent="0.2">
      <c r="E62" s="60"/>
      <c r="G62" s="60"/>
      <c r="I62" s="60"/>
      <c r="K62" s="25"/>
      <c r="M62" s="29"/>
      <c r="N62" s="29"/>
      <c r="O62" s="29"/>
      <c r="P62" s="29"/>
      <c r="Q62" s="29"/>
    </row>
    <row r="63" spans="1:17" x14ac:dyDescent="0.2">
      <c r="C63" s="6" t="s">
        <v>14</v>
      </c>
      <c r="E63" s="60">
        <f>SUM(E59:E61)</f>
        <v>894999528</v>
      </c>
      <c r="G63" s="60">
        <f>SUM(G59:G61)</f>
        <v>950490906</v>
      </c>
      <c r="H63" s="61"/>
      <c r="I63" s="60">
        <f>E63-G63</f>
        <v>-55491378</v>
      </c>
      <c r="K63" s="17">
        <f>IF(G63=0,"n/a",IF(AND(I63/G63&lt;1,I63/G63&gt;-1),I63/G63,"n/a"))</f>
        <v>-5.8381808442047316E-2</v>
      </c>
    </row>
    <row r="64" spans="1:17" ht="6.95" customHeight="1" x14ac:dyDescent="0.2">
      <c r="E64" s="60"/>
      <c r="G64" s="60"/>
      <c r="I64" s="60"/>
      <c r="K64" s="25"/>
      <c r="M64" s="29"/>
      <c r="N64" s="29"/>
      <c r="O64" s="29"/>
      <c r="P64" s="29"/>
      <c r="Q64" s="29"/>
    </row>
    <row r="65" spans="2:17" x14ac:dyDescent="0.2">
      <c r="B65" s="42" t="s">
        <v>30</v>
      </c>
      <c r="E65" s="60"/>
      <c r="G65" s="60"/>
      <c r="H65" s="61"/>
      <c r="I65" s="60"/>
      <c r="K65" s="25"/>
    </row>
    <row r="66" spans="2:17" x14ac:dyDescent="0.2">
      <c r="C66" s="6" t="s">
        <v>16</v>
      </c>
      <c r="E66" s="59">
        <v>44309244</v>
      </c>
      <c r="G66" s="59">
        <v>45989056</v>
      </c>
      <c r="H66" s="61"/>
      <c r="I66" s="60">
        <f>E66-G66</f>
        <v>-1679812</v>
      </c>
      <c r="K66" s="17">
        <f>IF(G66=0,"n/a",IF(AND(I66/G66&lt;1,I66/G66&gt;-1),I66/G66,"n/a"))</f>
        <v>-3.6526342267168957E-2</v>
      </c>
    </row>
    <row r="67" spans="2:17" x14ac:dyDescent="0.2">
      <c r="C67" s="6" t="s">
        <v>17</v>
      </c>
      <c r="E67" s="59">
        <v>4966313</v>
      </c>
      <c r="G67" s="59">
        <v>3333401</v>
      </c>
      <c r="H67" s="61"/>
      <c r="I67" s="60">
        <f>E67-G67</f>
        <v>1632912</v>
      </c>
      <c r="K67" s="17">
        <f>IF(G67=0,"n/a",IF(AND(I67/G67&lt;1,I67/G67&gt;-1),I67/G67,"n/a"))</f>
        <v>0.4898636557677879</v>
      </c>
    </row>
    <row r="68" spans="2:17" ht="6.95" customHeight="1" x14ac:dyDescent="0.2">
      <c r="E68" s="60"/>
      <c r="G68" s="60"/>
      <c r="I68" s="60"/>
      <c r="K68" s="25"/>
      <c r="M68" s="29"/>
      <c r="N68" s="29"/>
      <c r="O68" s="29"/>
      <c r="P68" s="29"/>
      <c r="Q68" s="29"/>
    </row>
    <row r="69" spans="2:17" x14ac:dyDescent="0.2">
      <c r="C69" s="6" t="s">
        <v>18</v>
      </c>
      <c r="E69" s="62">
        <f>SUM(E66:E67)</f>
        <v>49275557</v>
      </c>
      <c r="G69" s="62">
        <f>SUM(G66:G67)</f>
        <v>49322457</v>
      </c>
      <c r="H69" s="61"/>
      <c r="I69" s="62">
        <f>E69-G69</f>
        <v>-46900</v>
      </c>
      <c r="K69" s="23">
        <f>IF(G69=0,"n/a",IF(AND(I69/G69&lt;1,I69/G69&gt;-1),I69/G69,"n/a"))</f>
        <v>-9.5088531376285657E-4</v>
      </c>
    </row>
    <row r="70" spans="2:17" ht="6.95" customHeight="1" x14ac:dyDescent="0.2">
      <c r="E70" s="60"/>
      <c r="G70" s="60"/>
      <c r="I70" s="60"/>
      <c r="K70" s="25"/>
      <c r="M70" s="29"/>
      <c r="N70" s="29"/>
      <c r="O70" s="29"/>
      <c r="P70" s="29"/>
      <c r="Q70" s="29"/>
    </row>
    <row r="71" spans="2:17" x14ac:dyDescent="0.2">
      <c r="C71" s="6" t="s">
        <v>31</v>
      </c>
      <c r="E71" s="60">
        <f>E63+E69</f>
        <v>944275085</v>
      </c>
      <c r="G71" s="60">
        <f>G63+G69</f>
        <v>999813363</v>
      </c>
      <c r="H71" s="61"/>
      <c r="I71" s="60">
        <f>E71-G71</f>
        <v>-55538278</v>
      </c>
      <c r="K71" s="17">
        <f>IF(G71=0,"n/a",IF(AND(I71/G71&lt;1,I71/G71&gt;-1),I71/G71,"n/a"))</f>
        <v>-5.554864543253759E-2</v>
      </c>
    </row>
    <row r="72" spans="2:17" ht="6.95" customHeight="1" x14ac:dyDescent="0.2">
      <c r="E72" s="60"/>
      <c r="G72" s="60"/>
      <c r="I72" s="60"/>
      <c r="K72" s="25"/>
      <c r="M72" s="29"/>
      <c r="N72" s="29"/>
      <c r="O72" s="29"/>
      <c r="P72" s="29"/>
      <c r="Q72" s="29"/>
    </row>
    <row r="73" spans="2:17" x14ac:dyDescent="0.2">
      <c r="B73" s="42" t="s">
        <v>32</v>
      </c>
      <c r="E73" s="60"/>
      <c r="G73" s="60"/>
      <c r="H73" s="61"/>
      <c r="I73" s="60"/>
      <c r="K73" s="25"/>
    </row>
    <row r="74" spans="2:17" x14ac:dyDescent="0.2">
      <c r="C74" s="6" t="s">
        <v>21</v>
      </c>
      <c r="E74" s="59">
        <v>49690220</v>
      </c>
      <c r="G74" s="59">
        <v>52797271</v>
      </c>
      <c r="H74" s="61"/>
      <c r="I74" s="60">
        <f>E74-G74</f>
        <v>-3107051</v>
      </c>
      <c r="K74" s="17">
        <f>IF(G74=0,"n/a",IF(AND(I74/G74&lt;1,I74/G74&gt;-1),I74/G74,"n/a"))</f>
        <v>-5.8848704509746344E-2</v>
      </c>
    </row>
    <row r="75" spans="2:17" x14ac:dyDescent="0.2">
      <c r="C75" s="6" t="s">
        <v>22</v>
      </c>
      <c r="E75" s="59">
        <v>142352649</v>
      </c>
      <c r="G75" s="59">
        <v>166260880</v>
      </c>
      <c r="H75" s="61"/>
      <c r="I75" s="60">
        <f>E75-G75</f>
        <v>-23908231</v>
      </c>
      <c r="K75" s="17">
        <f>IF(G75=0,"n/a",IF(AND(I75/G75&lt;1,I75/G75&gt;-1),I75/G75,"n/a"))</f>
        <v>-0.14379949751258383</v>
      </c>
    </row>
    <row r="76" spans="2:17" ht="6.95" customHeight="1" x14ac:dyDescent="0.2">
      <c r="E76" s="60"/>
      <c r="G76" s="60"/>
      <c r="I76" s="60"/>
      <c r="K76" s="25"/>
      <c r="M76" s="29"/>
      <c r="N76" s="29"/>
      <c r="O76" s="29"/>
      <c r="P76" s="29"/>
      <c r="Q76" s="29"/>
    </row>
    <row r="77" spans="2:17" x14ac:dyDescent="0.2">
      <c r="C77" s="6" t="s">
        <v>23</v>
      </c>
      <c r="E77" s="62">
        <f>SUM(E74:E75)</f>
        <v>192042869</v>
      </c>
      <c r="G77" s="62">
        <f>SUM(G74:G75)</f>
        <v>219058151</v>
      </c>
      <c r="H77" s="61"/>
      <c r="I77" s="62">
        <f>E77-G77</f>
        <v>-27015282</v>
      </c>
      <c r="K77" s="23">
        <f>IF(G77=0,"n/a",IF(AND(I77/G77&lt;1,I77/G77&gt;-1),I77/G77,"n/a"))</f>
        <v>-0.12332470568511281</v>
      </c>
    </row>
    <row r="78" spans="2:17" ht="6.95" customHeight="1" x14ac:dyDescent="0.2">
      <c r="E78" s="60"/>
      <c r="G78" s="60"/>
      <c r="I78" s="60"/>
      <c r="K78" s="25"/>
      <c r="M78" s="29"/>
      <c r="N78" s="29"/>
      <c r="O78" s="29"/>
      <c r="P78" s="29"/>
      <c r="Q78" s="29"/>
    </row>
    <row r="79" spans="2:17" ht="12.75" thickBot="1" x14ac:dyDescent="0.25">
      <c r="C79" s="6" t="s">
        <v>33</v>
      </c>
      <c r="E79" s="65">
        <f>E71+E77</f>
        <v>1136317954</v>
      </c>
      <c r="G79" s="65">
        <f>G71+G77</f>
        <v>1218871514</v>
      </c>
      <c r="H79" s="61"/>
      <c r="I79" s="65">
        <f>E79-G79</f>
        <v>-82553560</v>
      </c>
      <c r="K79" s="34">
        <f>IF(G79=0,"n/a",IF(AND(I79/G79&lt;1,I79/G79&gt;-1),I79/G79,"n/a"))</f>
        <v>-6.7729501470652959E-2</v>
      </c>
    </row>
    <row r="80" spans="2:17" ht="12.75" thickTop="1" x14ac:dyDescent="0.2"/>
    <row r="81" spans="1:14" ht="12.75" customHeight="1" x14ac:dyDescent="0.2">
      <c r="A81" s="6" t="s">
        <v>3</v>
      </c>
      <c r="C81" s="66" t="s">
        <v>34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 x14ac:dyDescent="0.2">
      <c r="A82" s="6" t="s">
        <v>3</v>
      </c>
    </row>
    <row r="83" spans="1:14" x14ac:dyDescent="0.2">
      <c r="A83" s="6" t="s">
        <v>3</v>
      </c>
    </row>
    <row r="84" spans="1:14" x14ac:dyDescent="0.2">
      <c r="A84" s="6" t="s">
        <v>3</v>
      </c>
    </row>
    <row r="85" spans="1:14" x14ac:dyDescent="0.2">
      <c r="A85" s="6" t="s">
        <v>3</v>
      </c>
    </row>
    <row r="86" spans="1:14" x14ac:dyDescent="0.2">
      <c r="A86" s="6" t="s">
        <v>3</v>
      </c>
    </row>
    <row r="87" spans="1:14" x14ac:dyDescent="0.2">
      <c r="A87" s="6" t="s">
        <v>3</v>
      </c>
    </row>
    <row r="88" spans="1:14" x14ac:dyDescent="0.2">
      <c r="A88" s="6" t="s">
        <v>3</v>
      </c>
    </row>
    <row r="89" spans="1:14" x14ac:dyDescent="0.2">
      <c r="A89" s="6" t="s">
        <v>3</v>
      </c>
    </row>
    <row r="90" spans="1:14" x14ac:dyDescent="0.2">
      <c r="A90" s="6" t="s">
        <v>3</v>
      </c>
    </row>
    <row r="91" spans="1:14" x14ac:dyDescent="0.2">
      <c r="A91" s="6" t="s">
        <v>3</v>
      </c>
    </row>
    <row r="92" spans="1:14" x14ac:dyDescent="0.2">
      <c r="A92" s="6" t="s">
        <v>3</v>
      </c>
    </row>
    <row r="93" spans="1:14" x14ac:dyDescent="0.2">
      <c r="A93" s="6" t="s">
        <v>3</v>
      </c>
    </row>
    <row r="94" spans="1:14" x14ac:dyDescent="0.2">
      <c r="A94" s="6" t="s">
        <v>3</v>
      </c>
    </row>
    <row r="95" spans="1:14" x14ac:dyDescent="0.2">
      <c r="A95" s="6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547B49-089E-461F-AD78-34F72461775C}"/>
</file>

<file path=customXml/itemProps2.xml><?xml version="1.0" encoding="utf-8"?>
<ds:datastoreItem xmlns:ds="http://schemas.openxmlformats.org/officeDocument/2006/customXml" ds:itemID="{9629BCC5-EC3F-46D1-9817-6B4F4DFB0C6C}"/>
</file>

<file path=customXml/itemProps3.xml><?xml version="1.0" encoding="utf-8"?>
<ds:datastoreItem xmlns:ds="http://schemas.openxmlformats.org/officeDocument/2006/customXml" ds:itemID="{166BCC9B-D535-4352-B322-1B7996B4DE57}"/>
</file>

<file path=customXml/itemProps4.xml><?xml version="1.0" encoding="utf-8"?>
<ds:datastoreItem xmlns:ds="http://schemas.openxmlformats.org/officeDocument/2006/customXml" ds:itemID="{72802BA0-5004-408F-BD09-544F06DC8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10-2023 SOG</vt:lpstr>
      <vt:lpstr>11-2023 SOG</vt:lpstr>
      <vt:lpstr>12-2023 SOG</vt:lpstr>
      <vt:lpstr>12 ME 12-2023 SOG</vt:lpstr>
      <vt:lpstr>'10-2023 SOG'!Print_Area</vt:lpstr>
      <vt:lpstr>'11-2023 SOG'!Print_Area</vt:lpstr>
      <vt:lpstr>'12 ME 12-2023 SOG'!Print_Area</vt:lpstr>
      <vt:lpstr>'12-2023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2024-02-29T19:08:52Z</dcterms:created>
  <dcterms:modified xsi:type="dcterms:W3CDTF">2024-03-05T16:37:54Z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0x0101006E56B4D1795A2E4DB2F0B01679ED314A001F00DB820EF1374C8F2417824510356F</vt:lpwstr>
  </property>
  <property fmtid="{D5CDD505-2E9C-101B-9397-08002B2CF9AE}" pid="3" name="_docset_NoMedatataSyncRequired">
    <vt:lpwstr>False</vt:lpwstr>
  </property>
</Properties>
</file>