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xhous10fps03rf\orport01fps01\PUBLIC\Evan Burmester\WUTC\Wenatchee\"/>
    </mc:Choice>
  </mc:AlternateContent>
  <xr:revisionPtr revIDLastSave="0" documentId="13_ncr:1_{81707C10-6BD6-4BE2-9C86-21E6E02856C8}" xr6:coauthVersionLast="47" xr6:coauthVersionMax="47" xr10:uidLastSave="{00000000-0000-0000-0000-000000000000}"/>
  <bookViews>
    <workbookView xWindow="-120" yWindow="-120" windowWidth="25440" windowHeight="15390" activeTab="1" xr2:uid="{03BD61A0-D359-4E31-8375-7952E7AD43C1}"/>
  </bookViews>
  <sheets>
    <sheet name="References" sheetId="10" r:id="rId1"/>
    <sheet name="Price Out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D">#REF!</definedName>
    <definedName name="\S">#REF!</definedName>
    <definedName name="\Y">#REF!</definedName>
    <definedName name="______________CYA1">[1]Hidden!$N$11</definedName>
    <definedName name="______________CYA10">[1]Hidden!$E$11</definedName>
    <definedName name="______________CYA11">[1]Hidden!$P$11</definedName>
    <definedName name="______________CYA2">[1]Hidden!$M$11</definedName>
    <definedName name="______________CYA3">[1]Hidden!$L$11</definedName>
    <definedName name="______________CYA4">[1]Hidden!$K$11</definedName>
    <definedName name="______________CYA5">[1]Hidden!$J$11</definedName>
    <definedName name="______________CYA6">[1]Hidden!$I$11</definedName>
    <definedName name="______________CYA7">[1]Hidden!$H$11</definedName>
    <definedName name="______________CYA8">[1]Hidden!$G$11</definedName>
    <definedName name="______________CYA9">[1]Hidden!$F$11</definedName>
    <definedName name="______________LYA12">[1]Hidden!$O$11</definedName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ACT1">[2]Hidden!#REF!</definedName>
    <definedName name="______ACT2">[2]Hidden!#REF!</definedName>
    <definedName name="______ACT3">[2]Hidden!#REF!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ACT1">[2]Hidden!#REF!</definedName>
    <definedName name="_____ACT2">[2]Hidden!#REF!</definedName>
    <definedName name="_____ACT3">[2]Hidden!#REF!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ACT1">[2]Hidden!#REF!</definedName>
    <definedName name="____ACT2">[2]Hidden!#REF!</definedName>
    <definedName name="____ACT3">[2]Hidden!#REF!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ACT1">[2]Hidden!#REF!</definedName>
    <definedName name="___ACT2">[2]Hidden!#REF!</definedName>
    <definedName name="___ACT3">[2]Hidden!#REF!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ACT1">[3]Hidden!#REF!</definedName>
    <definedName name="__ACT2">[3]Hidden!#REF!</definedName>
    <definedName name="__ACT3">[3]Hidden!#REF!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">[4]Hidden!$P$11</definedName>
    <definedName name="__LYA10">[4]Hidden!$G$11</definedName>
    <definedName name="__LYA11">[4]Hidden!$F$11</definedName>
    <definedName name="__LYA12">[1]Hidden!$O$11</definedName>
    <definedName name="__LYA2">[4]Hidden!$O$11</definedName>
    <definedName name="__LYA3">[4]Hidden!$N$11</definedName>
    <definedName name="__LYA4">[4]Hidden!$M$11</definedName>
    <definedName name="__LYA5">[4]Hidden!$L$11</definedName>
    <definedName name="__LYA6">[4]Hidden!$K$11</definedName>
    <definedName name="__LYA7">[4]Hidden!$J$11</definedName>
    <definedName name="__LYA8">[4]Hidden!$I$11</definedName>
    <definedName name="__LYA9">[4]Hidden!$H$11</definedName>
    <definedName name="_123Graph_g" hidden="1">'[5]#REF'!$F$9:$F$83</definedName>
    <definedName name="_132" hidden="1">[6]XXXXXX!$B$10:$B$10</definedName>
    <definedName name="_132Graph_h" hidden="1">#REF!</definedName>
    <definedName name="_ACT1">[7]Hidden!#REF!</definedName>
    <definedName name="_ACT2">[7]Hidden!#REF!</definedName>
    <definedName name="_ACT3">[7]Hidden!#REF!</definedName>
    <definedName name="_ACT4">[2]Hidden!#REF!</definedName>
    <definedName name="_COS1">#REF!</definedName>
    <definedName name="_COS2">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hidden="1">#REF!</definedName>
    <definedName name="_Key1" hidden="1">#REF!</definedName>
    <definedName name="_Key2" hidden="1">'[5]#REF'!$D$12</definedName>
    <definedName name="_key5" hidden="1">[6]XXXXXX!$H$10</definedName>
    <definedName name="_LYA1">[4]Hidden!$P$11</definedName>
    <definedName name="_LYA10">[4]Hidden!$G$11</definedName>
    <definedName name="_LYA11">[4]Hidden!$F$11</definedName>
    <definedName name="_LYA12">[1]Hidden!$O$11</definedName>
    <definedName name="_LYA2">[4]Hidden!$O$11</definedName>
    <definedName name="_LYA3">[4]Hidden!$N$11</definedName>
    <definedName name="_LYA4">[4]Hidden!$M$11</definedName>
    <definedName name="_LYA5">[4]Hidden!$L$11</definedName>
    <definedName name="_LYA6">[4]Hidden!$K$11</definedName>
    <definedName name="_LYA7">[4]Hidden!$J$11</definedName>
    <definedName name="_LYA8">[4]Hidden!$I$11</definedName>
    <definedName name="_LYA9">[4]Hidden!$H$11</definedName>
    <definedName name="_max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hidden="1">#REF!</definedName>
    <definedName name="_Sort1" hidden="1">'[5]#REF'!$A$10:$Z$281</definedName>
    <definedName name="_sort3" hidden="1">[6]XXXXXX!$G$10:$J$11</definedName>
    <definedName name="a">#REF!</definedName>
    <definedName name="Accounts">#REF!</definedName>
    <definedName name="ACCT">[7]Hidden!#REF!</definedName>
    <definedName name="ACCT.ConsolSum">[1]Hidden!$Q$11</definedName>
    <definedName name="AcctName">'[8]2012 Act-Fcast P&amp;L'!#REF!</definedName>
    <definedName name="ACT_CUR">[7]Hidden!#REF!</definedName>
    <definedName name="ACT_YTD">[7]Hidden!#REF!</definedName>
    <definedName name="afsdfsdfsd">#REF!</definedName>
    <definedName name="AmountCount">#REF!</definedName>
    <definedName name="AmountCount1">#REF!</definedName>
    <definedName name="AmountFrom">#REF!</definedName>
    <definedName name="AmountTo">#REF!</definedName>
    <definedName name="AmountTotal">#REF!</definedName>
    <definedName name="AmountTotal1">#REF!</definedName>
    <definedName name="BaseMonthDate">[9]Settings!$I$15</definedName>
    <definedName name="BaseMonthDate2">[9]Settings!$I$16</definedName>
    <definedName name="BaseMonthDate3">[9]Settings!$I$17</definedName>
    <definedName name="BaseYear">#REF!</definedName>
    <definedName name="BookRev">'[10]Pacific Regulated - Price Out'!$F$50</definedName>
    <definedName name="BookRev_com">'[10]Pacific Regulated - Price Out'!$F$214</definedName>
    <definedName name="BookRev_mfr">'[10]Pacific Regulated - Price Out'!$F$222</definedName>
    <definedName name="BookRev_ro">'[10]Pacific Regulated - Price Out'!$F$282</definedName>
    <definedName name="BookRev_rr">'[10]Pacific Regulated - Price Out'!$F$59</definedName>
    <definedName name="BookRev_yw">'[10]Pacific Regulated - Price Out'!$F$70</definedName>
    <definedName name="BREMAIR_COST_of_SERVICE_STUDY">#REF!</definedName>
    <definedName name="BUD_CUR">[7]Hidden!#REF!</definedName>
    <definedName name="BUD_YTD">[7]Hidden!#REF!</definedName>
    <definedName name="BusUnitCode">[9]Settings!$I$3</definedName>
    <definedName name="BusUnitName">[9]Settings!$I$4</definedName>
    <definedName name="CalRecyTons">'[11]Recycl Tons, Commodity Value'!$L$23</definedName>
    <definedName name="CanCartTons">[12]CanCartTonsAllocate!$E$3</definedName>
    <definedName name="CheckTotals">#REF!</definedName>
    <definedName name="CoCanTons">[13]Cust_Count1!$M$28</definedName>
    <definedName name="CoComYd">'[13]Gross Yardage Worksheet'!$L$16</definedName>
    <definedName name="CoCustCnt">#REF!</definedName>
    <definedName name="colgroup">[1]Orientation!$G$6</definedName>
    <definedName name="colsegment">[1]Orientation!$F$6</definedName>
    <definedName name="Comments">[14]Main!$K$57:INDEX([14]Main!$K$57:$K$59,SUMPRODUCT(--([14]Main!$K$57:$K$59&lt;&gt;"")))</definedName>
    <definedName name="CommlStaffPriceOut">'[15]Price Out-Reg EASTSIDE-Resi'!#REF!</definedName>
    <definedName name="CoMultiYd">'[13]Gross Yardage Worksheet'!$L$31</definedName>
    <definedName name="ContainerTons">[12]ContainerTonsAllocation!$E$2</definedName>
    <definedName name="COST_OF_SERVICE_STUDY">#REF!</definedName>
    <definedName name="CoXtraYds">#REF!</definedName>
    <definedName name="CR">#REF!</definedName>
    <definedName name="CRCTable">#REF!</definedName>
    <definedName name="CRCTableOLD">#REF!</definedName>
    <definedName name="CriteriaType">[16]ControlPanel!$Z$2:$Z$5</definedName>
    <definedName name="CtyCanTons">[13]Cust_Count1!$N$28</definedName>
    <definedName name="CtyComYd">'[13]Gross Yardage Worksheet'!$L$49</definedName>
    <definedName name="CtyCustCnt">#REF!</definedName>
    <definedName name="CtyMultiYd">'[13]Gross Yardage Worksheet'!$L$64</definedName>
    <definedName name="CtyXtraYds">#REF!</definedName>
    <definedName name="Currency">[14]Main!$I$82</definedName>
    <definedName name="CurrentMonth">#REF!</definedName>
    <definedName name="Cutomers">#REF!</definedName>
    <definedName name="Data_End_Test">#REF!</definedName>
    <definedName name="Data_Start_Test">#REF!</definedName>
    <definedName name="_xlnm.Database">#REF!</definedName>
    <definedName name="Database1">#REF!</definedName>
    <definedName name="DateFrom">#REF!</definedName>
    <definedName name="DateRange">#REF!</definedName>
    <definedName name="DateTo">#REF!</definedName>
    <definedName name="DBxStaffPriceOut">'[15]Price Out-Reg EASTSIDE-Resi'!#REF!</definedName>
    <definedName name="debtP">#REF!</definedName>
    <definedName name="DEPT">[7]Hidden!#REF!</definedName>
    <definedName name="DetailBudYear">#REF!</definedName>
    <definedName name="DetailDistrict">#REF!</definedName>
    <definedName name="Dist">[17]Data!$E$3</definedName>
    <definedName name="District">'[18]Vashon BS'!#REF!</definedName>
    <definedName name="DistrictNum">#REF!</definedName>
    <definedName name="Districts">#REF!</definedName>
    <definedName name="DistrictSelection">[19]Summary!$C$6</definedName>
    <definedName name="dOG">#REF!</definedName>
    <definedName name="drlFilter">[1]Settings!$D$27</definedName>
    <definedName name="End">#REF!</definedName>
    <definedName name="EntrieShownLimit">#REF!</definedName>
    <definedName name="ExcludeIC">'[18]Vashon BS'!#REF!</definedName>
    <definedName name="ExpensesPF1">#REF!</definedName>
    <definedName name="EXT">#REF!</definedName>
    <definedName name="FBTable">#REF!</definedName>
    <definedName name="FBTableOld">#REF!</definedName>
    <definedName name="filter">[1]Settings!$B$14:$H$25</definedName>
    <definedName name="FromMonth">#REF!</definedName>
    <definedName name="FundsApprPend">[17]Data!#REF!</definedName>
    <definedName name="FundsBudUnbud">[17]Data!#REF!</definedName>
    <definedName name="GLMappingStart">#REF!</definedName>
    <definedName name="GLMappingStart1">#REF!</definedName>
    <definedName name="GRETABLE">[20]Gresham!$E$12:$AI$261</definedName>
    <definedName name="Import_Range">[17]Data!#REF!</definedName>
    <definedName name="IncomeStmnt">#REF!</definedName>
    <definedName name="INPUT">#REF!</definedName>
    <definedName name="INPUTc">#REF!</definedName>
    <definedName name="Insurance">#REF!</definedName>
    <definedName name="Interject_LastPulledValues_BalanceRange">#REF!</definedName>
    <definedName name="Interject_LastPulledValues_DescriptionRange">#REF!</definedName>
    <definedName name="Interject_LastPulledValues_LastChangeGUID">#REF!</definedName>
    <definedName name="Interject_LastPulledValues_PreviousLastChangeGUID">#REF!</definedName>
    <definedName name="Invoice_Start">[17]Invoice_Drill!#REF!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EDetail">#REF!</definedName>
    <definedName name="JEDetail1">#REF!</definedName>
    <definedName name="JEType">#REF!</definedName>
    <definedName name="JEType1">#REF!</definedName>
    <definedName name="Juris1CanCount">[12]Cust_Count1!$C$60</definedName>
    <definedName name="Juris1CanTons">[12]Cust_Count1!$C$30</definedName>
    <definedName name="Juris1ComYd">'[12]Gross Yardage Worksheet'!$L$16</definedName>
    <definedName name="Juris1CustCnt">[12]Cust_Count2!$E$39</definedName>
    <definedName name="Juris1MultiYd">'[12]Gross Yardage Worksheet'!$X$16</definedName>
    <definedName name="Juris1SeasonalYds">'[12]Gross Yardage Worksheet'!$R$18</definedName>
    <definedName name="Juris1XtraYds">[12]Cust_Count2!$E$28</definedName>
    <definedName name="Juris2CanCount">[12]Cust_Count1!$D$60</definedName>
    <definedName name="Juris2CanTons">[12]Cust_Count1!$D$30</definedName>
    <definedName name="Juris2ComYd">'[12]Gross Yardage Worksheet'!$L$33</definedName>
    <definedName name="Juris2CustCnt">[12]Cust_Count2!$F$39</definedName>
    <definedName name="Juris2MultiYd">'[12]Gross Yardage Worksheet'!$X$33</definedName>
    <definedName name="Juris2SeasonalYds">'[12]Gross Yardage Worksheet'!$R$35</definedName>
    <definedName name="Juris2XtraYds">[12]Cust_Count2!$F$28</definedName>
    <definedName name="Juris3CanCount">[12]Cust_Count1!$E$60</definedName>
    <definedName name="Juris3CanTons">[12]Cust_Count1!$E$30</definedName>
    <definedName name="Juris3ComYd">'[12]Gross Yardage Worksheet'!$L$51</definedName>
    <definedName name="Juris3CustCnt">[12]Cust_Count2!$G$39</definedName>
    <definedName name="Juris3MultiYd">'[12]Gross Yardage Worksheet'!$X$51</definedName>
    <definedName name="Juris3SeasonalYds">'[12]Gross Yardage Worksheet'!$R$53</definedName>
    <definedName name="Juris3XtraYds">[12]Cust_Count2!$G$28</definedName>
    <definedName name="Juris4CanCount">[12]Cust_Count1!$F$60</definedName>
    <definedName name="Juris4CanTons">[12]Cust_Count1!$F$30</definedName>
    <definedName name="Juris4ComYd">'[12]Gross Yardage Worksheet'!$L$68</definedName>
    <definedName name="Juris4CustCnt">[12]Cust_Count2!$H$39</definedName>
    <definedName name="Juris4MultiYd">'[12]Gross Yardage Worksheet'!$X$68</definedName>
    <definedName name="Juris4SeasonalYds">'[12]Gross Yardage Worksheet'!$R$70</definedName>
    <definedName name="Juris4XtraYds">[12]Cust_Count2!$H$28</definedName>
    <definedName name="Juris5CanCount">[12]Cust_Count1!$G$60</definedName>
    <definedName name="Juris5CanTons">[12]Cust_Count1!$G$30</definedName>
    <definedName name="Juris5ComYD">'[12]Gross Yardage Worksheet'!$L$85</definedName>
    <definedName name="Juris5CustCnt">[12]Cust_Count2!$I$39</definedName>
    <definedName name="Juris5MultiYd">'[12]Gross Yardage Worksheet'!$X$85</definedName>
    <definedName name="Juris5SeasonalYds">'[12]Gross Yardage Worksheet'!$R$87</definedName>
    <definedName name="Juris5XtraYds">[12]Cust_Count2!$I$28</definedName>
    <definedName name="Jurisdiction_1">'[12]Title Inputs'!$C$5</definedName>
    <definedName name="Jurisdiction_2">'[12]Title Inputs'!$C$6</definedName>
    <definedName name="Jurisdiction_3">'[12]Title Inputs'!$C$7</definedName>
    <definedName name="Jurisdiction_4">'[12]Title Inputs'!$C$8</definedName>
    <definedName name="Jurisdiction_5">'[12]Title Inputs'!$C$9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LOB">[21]DropDownRanges!$B$4:$B$37</definedName>
    <definedName name="LU_Line">#REF!</definedName>
    <definedName name="MainDataEnd">#REF!</definedName>
    <definedName name="MainDataStart">#REF!</definedName>
    <definedName name="MapKeyStart">#REF!</definedName>
    <definedName name="master_def">#REF!</definedName>
    <definedName name="MATRIX">#REF!</definedName>
    <definedName name="MemoAttachment">#REF!</definedName>
    <definedName name="MetaSet">[1]Orientation!$C$22</definedName>
    <definedName name="MFStaffPriceOut">'[15]Price Out-Reg EASTSIDE-Resi'!#REF!</definedName>
    <definedName name="MILTON">#REF!</definedName>
    <definedName name="Month">#REF!</definedName>
    <definedName name="MonthList">'[17]Lookup Tables'!$A$1:$A$13</definedName>
    <definedName name="NarrThreshold_Doll">[9]Settings!$I$27</definedName>
    <definedName name="NarrThreshold_Perc">[9]Settings!$I$26</definedName>
    <definedName name="NewLob">[21]DropDownRanges!$B$4:$B$37</definedName>
    <definedName name="NewOnlyOrg">#N/A</definedName>
    <definedName name="NewSource">[21]DropDownRanges!$D$4:$D$7</definedName>
    <definedName name="nn">#REF!</definedName>
    <definedName name="NOTES">#REF!</definedName>
    <definedName name="NR">#REF!</definedName>
    <definedName name="OfficerSalary">#N/A</definedName>
    <definedName name="OffsetAcctBil">[22]JEexport!$L$10</definedName>
    <definedName name="OffsetAcctPmt">[22]JEexport!$L$9</definedName>
    <definedName name="Org11_13">#N/A</definedName>
    <definedName name="Org7_10">#N/A</definedName>
    <definedName name="OthCanTons">[13]Cust_Count1!$O$28</definedName>
    <definedName name="OthComYd">'[13]Gross Yardage Worksheet'!$L$82</definedName>
    <definedName name="OthCustCnt">#REF!</definedName>
    <definedName name="OthMultiYd">'[13]Gross Yardage Worksheet'!$L$98</definedName>
    <definedName name="OthXtraYds">#REF!</definedName>
    <definedName name="p">#REF!</definedName>
    <definedName name="PAGE_1">#REF!</definedName>
    <definedName name="Page10">#REF!</definedName>
    <definedName name="Page10a">#REF!</definedName>
    <definedName name="page11">#REF!</definedName>
    <definedName name="page12">#REF!</definedName>
    <definedName name="Page16">#REF!</definedName>
    <definedName name="Page17">#REF!</definedName>
    <definedName name="Page18">#REF!</definedName>
    <definedName name="Page20">#REF!</definedName>
    <definedName name="page7">#REF!</definedName>
    <definedName name="Page7a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osting">#REF!</definedName>
    <definedName name="primtbl">[1]Orientation!$C$23</definedName>
    <definedName name="_xlnm.Print_Area">#REF!</definedName>
    <definedName name="Print_Area_MI">#REF!</definedName>
    <definedName name="Print_Area_MIc">#REF!</definedName>
    <definedName name="Print_Area1">#REF!</definedName>
    <definedName name="Print_Area2">#REF!</definedName>
    <definedName name="Print_Area3">#REF!</definedName>
    <definedName name="Print_Area5">#REF!</definedName>
    <definedName name="Print1">#REF!</definedName>
    <definedName name="Print2">#REF!</definedName>
    <definedName name="Print5">#REF!</definedName>
    <definedName name="ProRev">'[10]Pacific Regulated - Price Out'!$M$49</definedName>
    <definedName name="ProRev_com">'[10]Pacific Regulated - Price Out'!$M$213</definedName>
    <definedName name="ProRev_mfr">'[10]Pacific Regulated - Price Out'!$M$221</definedName>
    <definedName name="ProRev_ro">'[10]Pacific Regulated - Price Out'!$M$281</definedName>
    <definedName name="ProRev_rr">'[10]Pacific Regulated - Price Out'!$M$58</definedName>
    <definedName name="ProRev_yw">'[10]Pacific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g_Cust_Billed_Percent">'[23]Consolidated IS 2009 2010'!$AK$20</definedName>
    <definedName name="Reg_Cust_Percent">'[23]Consolidated IS 2009 2010'!$AC$20</definedName>
    <definedName name="Reg_Drive_Percent">'[23]Consolidated IS 2009 2010'!$AC$40</definedName>
    <definedName name="Reg_Haul_Rev_Percent">'[23]Consolidated IS 2009 2010'!$Z$18</definedName>
    <definedName name="Reg_Lab_Percent">'[23]Consolidated IS 2009 2010'!$AC$39</definedName>
    <definedName name="Reg_Steel_Cont_Percent">'[23]Consolidated IS 2009 2010'!$AE$120</definedName>
    <definedName name="RegulatedIS">'[23]2009 IS'!$A$12:$Q$655</definedName>
    <definedName name="RelatedSalary">#N/A</definedName>
    <definedName name="report_type">[1]Orientation!$C$24</definedName>
    <definedName name="Reporting_Jurisdiction">'[12]Title Inputs'!$C$4</definedName>
    <definedName name="ReportNames">[24]ControlPanel!$S$2:$S$16</definedName>
    <definedName name="ReportVersion">[1]Settings!$D$5</definedName>
    <definedName name="ReslStaffPriceOut">'[15]Price Out-Reg EASTSIDE-Resi'!#REF!</definedName>
    <definedName name="RetainedEarnings">#REF!</definedName>
    <definedName name="RevCust">[25]RevenuesCust!#REF!</definedName>
    <definedName name="RevCustomer">#REF!</definedName>
    <definedName name="RevenuePF1">#REF!</definedName>
    <definedName name="rngBodyText">[4]Delivery!$B$15</definedName>
    <definedName name="RngBottomRight">[4]Delivery!$B$23</definedName>
    <definedName name="rngColDelChars">[4]Delivery!$B$26</definedName>
    <definedName name="rngColumnDelete">[4]Delivery!$B$26</definedName>
    <definedName name="rngCreateLog">[1]Delivery!$B$12</definedName>
    <definedName name="rngDeleteColumns">[4]Delivery!$A$29:$A$38</definedName>
    <definedName name="rngDeleteRows">[4]Delivery!$B$29:$B$38</definedName>
    <definedName name="rngEmail">[4]Delivery!$B$9</definedName>
    <definedName name="rngFileDir">[4]Delivery!$B$6</definedName>
    <definedName name="rngFileFormat">[4]Delivery!$B$4</definedName>
    <definedName name="rngFileName">[4]Delivery!$B$5</definedName>
    <definedName name="rngFilePassword">[1]Delivery!$B$6</definedName>
    <definedName name="rngPassword">[4]Delivery!$B$21</definedName>
    <definedName name="rngPasswordProtect">[4]Delivery!$B$20</definedName>
    <definedName name="rngPrint">[4]Delivery!$B$11</definedName>
    <definedName name="rngRetainFormulas">[4]Delivery!$B$19</definedName>
    <definedName name="rngSaveFile">[4]Delivery!$B$10</definedName>
    <definedName name="rngSourceTab">[1]Delivery!$E$8</definedName>
    <definedName name="rngSubjectLine">[4]Delivery!$B$14</definedName>
    <definedName name="rngTabName">[4]Delivery!$B$18</definedName>
    <definedName name="rngTopLeft">[4]Delivery!$B$22</definedName>
    <definedName name="rowgroup">[1]Orientation!$C$17</definedName>
    <definedName name="rowsegment">[1]Orientation!$B$17</definedName>
    <definedName name="RptEmailAddress">[4]Delivery!$D$4:$D$1005</definedName>
    <definedName name="rtr">'[26]Variance Report'!#REF!</definedName>
    <definedName name="Sbst">#REF!</definedName>
    <definedName name="seffasfasdfsd">[7]Hidden!#REF!</definedName>
    <definedName name="Sequential_Group">[1]Settings!$J$6</definedName>
    <definedName name="Sequential_Segment">[1]Settings!$I$6</definedName>
    <definedName name="Sequential_sort">[1]Settings!$I$10:$J$11</definedName>
    <definedName name="Setting_DeprFactor">[9]Settings!$F$5</definedName>
    <definedName name="Setting_LFDeplUnitAcct">[9]Settings!$F$4</definedName>
    <definedName name="Setting_LFUnitCost">[9]Settings!$F$3</definedName>
    <definedName name="Setting_LFUnitCostNY">[9]Settings!$F$7</definedName>
    <definedName name="Setting_LFUnitRow">[9]Settings!$C$3</definedName>
    <definedName name="SIC_Table">#REF!</definedName>
    <definedName name="slope">'[27]LG Nonpublic 2018 V5.0'!$X$58</definedName>
    <definedName name="sortcol">#REF!</definedName>
    <definedName name="Source">[21]DropDownRanges!$D$4:$D$7</definedName>
    <definedName name="SPWS_WBID">"115966228744984"</definedName>
    <definedName name="sSRCDate">'[28]Feb''12 FAR Data'!#REF!</definedName>
    <definedName name="SubSystem">#REF!</definedName>
    <definedName name="SubSystems">#REF!</definedName>
    <definedName name="Supplemental_filter">[1]Settings!$C$31</definedName>
    <definedName name="SWDisposal">#N/A</definedName>
    <definedName name="Syst">#REF!</definedName>
    <definedName name="System">[29]BS_Close!$V$8</definedName>
    <definedName name="Systems">#REF!</definedName>
    <definedName name="Table_SIC">#REF!</definedName>
    <definedName name="TargetMonths">[9]Settings!$I$18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oMonth">#REF!</definedName>
    <definedName name="Tons">#REF!</definedName>
    <definedName name="Total_Comm">'[11]Tariff Rate Sheet'!$L$214</definedName>
    <definedName name="Total_DB">'[11]Tariff Rate Sheet'!$L$278</definedName>
    <definedName name="Total_Resi">'[11]Tariff Rate Sheet'!$L$107</definedName>
    <definedName name="TotalYards">'[13]Gross Yardage Worksheet'!$N$101</definedName>
    <definedName name="TOTCONT">'[20]Sorted Master'!$K$9</definedName>
    <definedName name="TOTCRECCONT">'[20]Sorted Master'!$Z$9</definedName>
    <definedName name="TOTCRECCUST">'[30]Master IS (C)'!#REF!</definedName>
    <definedName name="TOTCRECDH">'[30]Master IS (C)'!#REF!</definedName>
    <definedName name="TOTCRECREV">'[30]Master IS (C)'!#REF!</definedName>
    <definedName name="TOTCRECTDEP">'[30]Master IS (C)'!#REF!</definedName>
    <definedName name="TOTCRECTH">'[20]Sorted Master'!$Z$8</definedName>
    <definedName name="TOTCRECTV">'[30]Master IS (C)'!#REF!</definedName>
    <definedName name="TOTCUST">'[30]Master IS (C)'!#REF!</definedName>
    <definedName name="TOTDBCONT">'[30]Master IS (C)'!#REF!</definedName>
    <definedName name="TOTDBCUST">'[30]Master IS (C)'!#REF!</definedName>
    <definedName name="TOTDBDH">'[30]Master IS (C)'!#REF!</definedName>
    <definedName name="TOTDBREV">'[30]Master IS (C)'!#REF!</definedName>
    <definedName name="TOTDBTDEP">'[30]Master IS (C)'!#REF!</definedName>
    <definedName name="TOTDBTH">'[30]Master IS (C)'!#REF!</definedName>
    <definedName name="TOTDBTV">'[30]Master IS (C)'!#REF!</definedName>
    <definedName name="TOTDEBCONT">'[30]Master IS (C)'!#REF!</definedName>
    <definedName name="TOTDEBCUST">'[30]Master IS (C)'!#REF!</definedName>
    <definedName name="TOTDEBDH">'[30]Master IS (C)'!#REF!</definedName>
    <definedName name="TOTDEBREV">'[30]Master IS (C)'!#REF!</definedName>
    <definedName name="TOTDEBTH">'[20]Sorted Master'!$AD$8</definedName>
    <definedName name="TOTDH">'[30]Master IS (C)'!#REF!</definedName>
    <definedName name="TOTFELCONT">'[30]Master IS (C)'!#REF!</definedName>
    <definedName name="TOTFELCUST">'[30]Master IS (C)'!#REF!</definedName>
    <definedName name="TOTFELDH">'[30]Master IS (C)'!#REF!</definedName>
    <definedName name="TOTFELREV">'[30]Master IS (C)'!#REF!</definedName>
    <definedName name="TOTFELTDEP">'[30]Master IS (C)'!#REF!</definedName>
    <definedName name="TOTFELTH">'[30]Master IS (C)'!#REF!</definedName>
    <definedName name="TOTFELTV">'[30]Master IS (C)'!#REF!</definedName>
    <definedName name="TOTRESCONT">'[30]Master IS (C)'!#REF!</definedName>
    <definedName name="TOTRESCUST">'[30]Master IS (C)'!#REF!</definedName>
    <definedName name="TOTRESDH">'[30]Master IS (C)'!#REF!</definedName>
    <definedName name="TOTRESRCONT">'[30]Master IS (C)'!#REF!</definedName>
    <definedName name="TOTRESRCUST">'[30]Master IS (C)'!#REF!</definedName>
    <definedName name="TOTRESRDH">'[30]Master IS (C)'!#REF!</definedName>
    <definedName name="TOTRESREV">'[30]Master IS (C)'!#REF!</definedName>
    <definedName name="TOTRESRREV">'[30]Master IS (C)'!#REF!</definedName>
    <definedName name="TOTRESRTDEP">'[30]Master IS (C)'!#REF!</definedName>
    <definedName name="TOTRESRTH">'[30]Master IS (C)'!#REF!</definedName>
    <definedName name="TOTRESRTV">'[30]Master IS (C)'!#REF!</definedName>
    <definedName name="TOTRESTDEP">'[30]Master IS (C)'!#REF!</definedName>
    <definedName name="TOTRESTH">'[30]Master IS (C)'!#REF!</definedName>
    <definedName name="TOTRESTV">'[30]Master IS (C)'!#REF!</definedName>
    <definedName name="TOTREV">'[30]Master IS (C)'!#REF!</definedName>
    <definedName name="TOTTDEP">'[30]Master IS (C)'!#REF!</definedName>
    <definedName name="TOTTH">'[30]Master IS (C)'!#REF!</definedName>
    <definedName name="TOTTV">'[30]Master IS (C)'!#REF!</definedName>
    <definedName name="Transactions">#REF!</definedName>
    <definedName name="UnformattedIS">#REF!</definedName>
    <definedName name="UnregulatedIS">'[23]2010 IS'!$A$12:$Q$654</definedName>
    <definedName name="ValidFormats">[4]Delivery!$AA$4:$AA$10</definedName>
    <definedName name="VendorCode">#REF!</definedName>
    <definedName name="Version">[17]Data!#REF!</definedName>
    <definedName name="WksInYr">#REF!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hidden="1">{"Page1",#N/A,TRUE,"SUMM";"Page2",#N/A,TRUE,"Rev";"Page3",#N/A,TRUE,"Dir_Costs"}</definedName>
    <definedName name="WTable">#REF!</definedName>
    <definedName name="WTableOld">#REF!</definedName>
    <definedName name="ww">#REF!</definedName>
    <definedName name="xperiod">[1]Orientation!$G$15</definedName>
    <definedName name="xtabin">[7]Hidden!#REF!</definedName>
    <definedName name="xx">#REF!</definedName>
    <definedName name="xxx">#REF!</definedName>
    <definedName name="xxxx">#REF!</definedName>
    <definedName name="y_inter1">'[27]LG Nonpublic 2018 V5.0'!$W$55</definedName>
    <definedName name="y_inter2">'[27]LG Nonpublic 2018 V5.0'!$W$56</definedName>
    <definedName name="y_inter3">'[27]LG Nonpublic 2018 V5.0'!$Y$55</definedName>
    <definedName name="y_inter4">'[27]LG Nonpublic 2018 V5.0'!$Y$56</definedName>
    <definedName name="Year">'[31]Aug Av. Fuel Price'!$E$15</definedName>
    <definedName name="Year_of_Review">'[12]Title Inputs'!$C$3</definedName>
    <definedName name="YearMonth">'[18]Vashon BS'!#REF!</definedName>
    <definedName name="YearMonthDate">[9]Settings!$I$10</definedName>
    <definedName name="YearMonthDate2">[9]Settings!$I$11</definedName>
    <definedName name="YearMonthDate3">[9]Settings!$I$12</definedName>
    <definedName name="YearMonthDate4">[9]Settings!$I$13</definedName>
    <definedName name="YearMonthDate5">[9]Settings!$I$14</definedName>
    <definedName name="YWMedWasteDisp">#N/A</definedName>
    <definedName name="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" l="1"/>
  <c r="M19" i="1"/>
  <c r="M18" i="1"/>
  <c r="M16" i="1"/>
  <c r="M14" i="1"/>
  <c r="M13" i="1"/>
  <c r="G102" i="1"/>
  <c r="E102" i="1"/>
  <c r="F102" i="1" s="1"/>
  <c r="E11" i="1"/>
  <c r="F11" i="1" s="1"/>
  <c r="O11" i="1"/>
  <c r="G11" i="1"/>
  <c r="C56" i="10"/>
  <c r="C50" i="10"/>
  <c r="H102" i="1" l="1"/>
  <c r="I102" i="1" s="1"/>
  <c r="H11" i="1"/>
  <c r="G101" i="1"/>
  <c r="E101" i="1"/>
  <c r="F101" i="1" s="1"/>
  <c r="G103" i="1"/>
  <c r="E103" i="1"/>
  <c r="F103" i="1" s="1"/>
  <c r="H103" i="1" s="1"/>
  <c r="G91" i="1"/>
  <c r="E91" i="1"/>
  <c r="F91" i="1" s="1"/>
  <c r="G118" i="1"/>
  <c r="G111" i="1"/>
  <c r="F118" i="1"/>
  <c r="F111" i="1"/>
  <c r="G120" i="1"/>
  <c r="G121" i="1"/>
  <c r="G119" i="1"/>
  <c r="G116" i="1"/>
  <c r="G117" i="1"/>
  <c r="G115" i="1"/>
  <c r="G110" i="1"/>
  <c r="G114" i="1"/>
  <c r="G113" i="1"/>
  <c r="G112" i="1"/>
  <c r="G109" i="1"/>
  <c r="G108" i="1"/>
  <c r="G107" i="1"/>
  <c r="G106" i="1"/>
  <c r="G105" i="1"/>
  <c r="F121" i="1"/>
  <c r="F120" i="1"/>
  <c r="F119" i="1"/>
  <c r="F117" i="1"/>
  <c r="F116" i="1"/>
  <c r="F115" i="1"/>
  <c r="F114" i="1"/>
  <c r="F113" i="1"/>
  <c r="F112" i="1"/>
  <c r="F110" i="1"/>
  <c r="F109" i="1"/>
  <c r="F108" i="1"/>
  <c r="F107" i="1"/>
  <c r="F106" i="1"/>
  <c r="F105" i="1"/>
  <c r="G90" i="1"/>
  <c r="E90" i="1"/>
  <c r="F90" i="1" s="1"/>
  <c r="O3" i="1"/>
  <c r="O4" i="1"/>
  <c r="O5" i="1"/>
  <c r="O6" i="1"/>
  <c r="O7" i="1"/>
  <c r="O8" i="1"/>
  <c r="O9" i="1"/>
  <c r="O10" i="1"/>
  <c r="O12" i="1"/>
  <c r="O13" i="1"/>
  <c r="O14" i="1"/>
  <c r="O15" i="1"/>
  <c r="O16" i="1"/>
  <c r="O17" i="1"/>
  <c r="O18" i="1"/>
  <c r="O19" i="1"/>
  <c r="O20" i="1"/>
  <c r="F31" i="1"/>
  <c r="O31" i="1" s="1"/>
  <c r="G104" i="1"/>
  <c r="F104" i="1"/>
  <c r="F43" i="1"/>
  <c r="E35" i="1"/>
  <c r="F35" i="1" s="1"/>
  <c r="F41" i="1"/>
  <c r="O41" i="1" s="1"/>
  <c r="F46" i="1"/>
  <c r="O46" i="1" s="1"/>
  <c r="F49" i="1"/>
  <c r="O49" i="1" s="1"/>
  <c r="F50" i="1"/>
  <c r="O50" i="1" s="1"/>
  <c r="F53" i="1"/>
  <c r="O53" i="1" s="1"/>
  <c r="F54" i="1"/>
  <c r="F62" i="1"/>
  <c r="F65" i="1"/>
  <c r="O65" i="1" s="1"/>
  <c r="F66" i="1"/>
  <c r="O66" i="1" s="1"/>
  <c r="F69" i="1"/>
  <c r="O69" i="1" s="1"/>
  <c r="F70" i="1"/>
  <c r="F24" i="1"/>
  <c r="F28" i="1"/>
  <c r="F32" i="1"/>
  <c r="F33" i="1"/>
  <c r="O33" i="1" s="1"/>
  <c r="F29" i="1"/>
  <c r="O29" i="1" s="1"/>
  <c r="F30" i="1"/>
  <c r="D74" i="1"/>
  <c r="G100" i="1"/>
  <c r="G99" i="1"/>
  <c r="G98" i="1"/>
  <c r="G97" i="1"/>
  <c r="G96" i="1"/>
  <c r="G73" i="1"/>
  <c r="G95" i="1"/>
  <c r="G94" i="1"/>
  <c r="G93" i="1"/>
  <c r="G92" i="1"/>
  <c r="G89" i="1"/>
  <c r="G88" i="1"/>
  <c r="G87" i="1"/>
  <c r="G86" i="1"/>
  <c r="G85" i="1"/>
  <c r="G84" i="1"/>
  <c r="G67" i="1"/>
  <c r="G68" i="1"/>
  <c r="G69" i="1"/>
  <c r="G70" i="1"/>
  <c r="G71" i="1"/>
  <c r="G72" i="1"/>
  <c r="G66" i="1"/>
  <c r="G59" i="1"/>
  <c r="G60" i="1"/>
  <c r="G61" i="1"/>
  <c r="G62" i="1"/>
  <c r="G63" i="1"/>
  <c r="G64" i="1"/>
  <c r="G65" i="1"/>
  <c r="G58" i="1"/>
  <c r="G51" i="1"/>
  <c r="G52" i="1"/>
  <c r="G53" i="1"/>
  <c r="G54" i="1"/>
  <c r="G55" i="1"/>
  <c r="G56" i="1"/>
  <c r="G57" i="1"/>
  <c r="G50" i="1"/>
  <c r="G45" i="1"/>
  <c r="G46" i="1"/>
  <c r="G47" i="1"/>
  <c r="G48" i="1"/>
  <c r="G49" i="1"/>
  <c r="G44" i="1"/>
  <c r="G40" i="1"/>
  <c r="G41" i="1"/>
  <c r="G42" i="1"/>
  <c r="G43" i="1"/>
  <c r="G39" i="1"/>
  <c r="G36" i="1"/>
  <c r="G37" i="1"/>
  <c r="G38" i="1"/>
  <c r="G35" i="1"/>
  <c r="G33" i="1"/>
  <c r="G34" i="1"/>
  <c r="G28" i="1"/>
  <c r="G29" i="1"/>
  <c r="G30" i="1"/>
  <c r="G31" i="1"/>
  <c r="G32" i="1"/>
  <c r="G27" i="1"/>
  <c r="G26" i="1"/>
  <c r="G25" i="1"/>
  <c r="G24" i="1"/>
  <c r="G23" i="1"/>
  <c r="G20" i="1"/>
  <c r="G19" i="1"/>
  <c r="G18" i="1"/>
  <c r="G17" i="1"/>
  <c r="G16" i="1"/>
  <c r="G15" i="1"/>
  <c r="G13" i="1"/>
  <c r="G14" i="1"/>
  <c r="G12" i="1"/>
  <c r="G8" i="1"/>
  <c r="G9" i="1"/>
  <c r="G10" i="1"/>
  <c r="G7" i="1"/>
  <c r="G6" i="1"/>
  <c r="G5" i="1"/>
  <c r="G4" i="1"/>
  <c r="G3" i="1"/>
  <c r="G2" i="1"/>
  <c r="E72" i="1"/>
  <c r="F72" i="1" s="1"/>
  <c r="O72" i="1" s="1"/>
  <c r="F71" i="1"/>
  <c r="E64" i="1"/>
  <c r="F64" i="1" s="1"/>
  <c r="O64" i="1" s="1"/>
  <c r="E58" i="1"/>
  <c r="F58" i="1" s="1"/>
  <c r="O58" i="1" s="1"/>
  <c r="E57" i="1"/>
  <c r="F57" i="1" s="1"/>
  <c r="O57" i="1" s="1"/>
  <c r="E51" i="1"/>
  <c r="F51" i="1" s="1"/>
  <c r="O51" i="1" s="1"/>
  <c r="E44" i="1"/>
  <c r="F44" i="1" s="1"/>
  <c r="O44" i="1" s="1"/>
  <c r="F47" i="1"/>
  <c r="O47" i="1" s="1"/>
  <c r="F48" i="1"/>
  <c r="O48" i="1" s="1"/>
  <c r="F55" i="1"/>
  <c r="F56" i="1"/>
  <c r="O56" i="1" s="1"/>
  <c r="F60" i="1"/>
  <c r="O60" i="1" s="1"/>
  <c r="F61" i="1"/>
  <c r="O61" i="1" s="1"/>
  <c r="F63" i="1"/>
  <c r="O63" i="1" s="1"/>
  <c r="F68" i="1"/>
  <c r="O68" i="1" s="1"/>
  <c r="E39" i="1"/>
  <c r="F39" i="1" s="1"/>
  <c r="O39" i="1" s="1"/>
  <c r="E38" i="1"/>
  <c r="F38" i="1" s="1"/>
  <c r="F42" i="1"/>
  <c r="O42" i="1" s="1"/>
  <c r="E7" i="1"/>
  <c r="C79" i="10"/>
  <c r="D64" i="10"/>
  <c r="D77" i="1" s="1"/>
  <c r="B55" i="10"/>
  <c r="C62" i="10" s="1"/>
  <c r="C54" i="10"/>
  <c r="C53" i="10"/>
  <c r="B49" i="10"/>
  <c r="B62" i="10" s="1"/>
  <c r="G48" i="10"/>
  <c r="C48" i="10"/>
  <c r="G47" i="10"/>
  <c r="G50" i="10" s="1"/>
  <c r="G53" i="10" s="1"/>
  <c r="C47" i="10"/>
  <c r="B9" i="10"/>
  <c r="F9" i="10" s="1"/>
  <c r="B8" i="10"/>
  <c r="E8" i="10" s="1"/>
  <c r="B7" i="10"/>
  <c r="H7" i="10" s="1"/>
  <c r="B6" i="10"/>
  <c r="G6" i="10" s="1"/>
  <c r="B5" i="10"/>
  <c r="F5" i="10" s="1"/>
  <c r="B4" i="10"/>
  <c r="E4" i="10" s="1"/>
  <c r="B3" i="10"/>
  <c r="H3" i="10" s="1"/>
  <c r="H107" i="1" l="1"/>
  <c r="H115" i="1"/>
  <c r="H91" i="1"/>
  <c r="C49" i="10"/>
  <c r="C51" i="10" s="1"/>
  <c r="H101" i="1"/>
  <c r="H118" i="1"/>
  <c r="H112" i="1"/>
  <c r="H90" i="1"/>
  <c r="H105" i="1"/>
  <c r="H111" i="1"/>
  <c r="H109" i="1"/>
  <c r="H116" i="1"/>
  <c r="H121" i="1"/>
  <c r="H113" i="1"/>
  <c r="H114" i="1"/>
  <c r="H106" i="1"/>
  <c r="H110" i="1"/>
  <c r="H119" i="1"/>
  <c r="H120" i="1"/>
  <c r="H117" i="1"/>
  <c r="H108" i="1"/>
  <c r="E92" i="1"/>
  <c r="E10" i="1"/>
  <c r="F10" i="1" s="1"/>
  <c r="H10" i="1" s="1"/>
  <c r="H6" i="10"/>
  <c r="E16" i="1"/>
  <c r="F16" i="1" s="1"/>
  <c r="H16" i="1" s="1"/>
  <c r="E73" i="1"/>
  <c r="F73" i="1" s="1"/>
  <c r="O73" i="1" s="1"/>
  <c r="E19" i="1"/>
  <c r="F19" i="1" s="1"/>
  <c r="H19" i="1" s="1"/>
  <c r="E3" i="10"/>
  <c r="E7" i="10"/>
  <c r="E67" i="1"/>
  <c r="F67" i="1" s="1"/>
  <c r="O67" i="1" s="1"/>
  <c r="E45" i="1"/>
  <c r="F45" i="1" s="1"/>
  <c r="O45" i="1" s="1"/>
  <c r="E84" i="1"/>
  <c r="E27" i="1"/>
  <c r="F27" i="1" s="1"/>
  <c r="O27" i="1" s="1"/>
  <c r="G5" i="10"/>
  <c r="E94" i="1"/>
  <c r="E40" i="1"/>
  <c r="F40" i="1" s="1"/>
  <c r="O40" i="1" s="1"/>
  <c r="E87" i="1"/>
  <c r="E23" i="1"/>
  <c r="F23" i="1" s="1"/>
  <c r="O23" i="1" s="1"/>
  <c r="E37" i="1"/>
  <c r="F37" i="1" s="1"/>
  <c r="O37" i="1" s="1"/>
  <c r="C5" i="10"/>
  <c r="C9" i="10"/>
  <c r="C55" i="10"/>
  <c r="C57" i="10" s="1"/>
  <c r="E3" i="1"/>
  <c r="E36" i="1"/>
  <c r="F36" i="1" s="1"/>
  <c r="O36" i="1" s="1"/>
  <c r="E93" i="1"/>
  <c r="E95" i="1"/>
  <c r="D9" i="10"/>
  <c r="E2" i="1"/>
  <c r="E98" i="1"/>
  <c r="E8" i="1"/>
  <c r="F8" i="1" s="1"/>
  <c r="H8" i="1" s="1"/>
  <c r="E17" i="1"/>
  <c r="F17" i="1" s="1"/>
  <c r="H17" i="1" s="1"/>
  <c r="E34" i="1"/>
  <c r="F34" i="1" s="1"/>
  <c r="H34" i="1" s="1"/>
  <c r="E85" i="1"/>
  <c r="E100" i="1"/>
  <c r="F100" i="1" s="1"/>
  <c r="E26" i="1"/>
  <c r="F26" i="1" s="1"/>
  <c r="H26" i="1" s="1"/>
  <c r="E9" i="1"/>
  <c r="F9" i="1" s="1"/>
  <c r="H9" i="1" s="1"/>
  <c r="E18" i="1"/>
  <c r="F18" i="1" s="1"/>
  <c r="H18" i="1" s="1"/>
  <c r="H38" i="1"/>
  <c r="E59" i="1"/>
  <c r="F59" i="1" s="1"/>
  <c r="O59" i="1" s="1"/>
  <c r="E52" i="1"/>
  <c r="F52" i="1" s="1"/>
  <c r="O52" i="1" s="1"/>
  <c r="E86" i="1"/>
  <c r="E99" i="1"/>
  <c r="E25" i="1"/>
  <c r="F25" i="1" s="1"/>
  <c r="O25" i="1" s="1"/>
  <c r="E12" i="1"/>
  <c r="F12" i="1" s="1"/>
  <c r="H12" i="1" s="1"/>
  <c r="E20" i="1"/>
  <c r="F20" i="1" s="1"/>
  <c r="H20" i="1" s="1"/>
  <c r="E88" i="1"/>
  <c r="E97" i="1"/>
  <c r="D6" i="10"/>
  <c r="G9" i="10"/>
  <c r="E4" i="1"/>
  <c r="E13" i="1"/>
  <c r="F13" i="1" s="1"/>
  <c r="H13" i="1" s="1"/>
  <c r="E89" i="1"/>
  <c r="E96" i="1"/>
  <c r="E5" i="1"/>
  <c r="E14" i="1"/>
  <c r="F14" i="1" s="1"/>
  <c r="H14" i="1" s="1"/>
  <c r="E6" i="1"/>
  <c r="E15" i="1"/>
  <c r="F15" i="1" s="1"/>
  <c r="H15" i="1" s="1"/>
  <c r="H62" i="1"/>
  <c r="H44" i="1"/>
  <c r="H56" i="1"/>
  <c r="H54" i="1"/>
  <c r="H70" i="1"/>
  <c r="H69" i="1"/>
  <c r="H65" i="1"/>
  <c r="H53" i="1"/>
  <c r="H41" i="1"/>
  <c r="H64" i="1"/>
  <c r="H60" i="1"/>
  <c r="H42" i="1"/>
  <c r="H51" i="1"/>
  <c r="H63" i="1"/>
  <c r="O71" i="1"/>
  <c r="H71" i="1"/>
  <c r="H48" i="1"/>
  <c r="H67" i="1"/>
  <c r="O55" i="1"/>
  <c r="H55" i="1"/>
  <c r="H39" i="1"/>
  <c r="H47" i="1"/>
  <c r="H61" i="1"/>
  <c r="H72" i="1"/>
  <c r="H68" i="1"/>
  <c r="H104" i="1"/>
  <c r="H66" i="1"/>
  <c r="H43" i="1"/>
  <c r="O43" i="1"/>
  <c r="H35" i="1"/>
  <c r="O35" i="1"/>
  <c r="H50" i="1"/>
  <c r="H49" i="1"/>
  <c r="H58" i="1"/>
  <c r="O70" i="1"/>
  <c r="O62" i="1"/>
  <c r="O54" i="1"/>
  <c r="O38" i="1"/>
  <c r="H57" i="1"/>
  <c r="H33" i="1"/>
  <c r="H31" i="1"/>
  <c r="H30" i="1"/>
  <c r="O30" i="1"/>
  <c r="H29" i="1"/>
  <c r="O32" i="1"/>
  <c r="H32" i="1"/>
  <c r="O28" i="1"/>
  <c r="H28" i="1"/>
  <c r="O24" i="1"/>
  <c r="H24" i="1"/>
  <c r="B63" i="10"/>
  <c r="B65" i="10" s="1"/>
  <c r="C63" i="10"/>
  <c r="C65" i="10" s="1"/>
  <c r="F4" i="10"/>
  <c r="F3" i="10"/>
  <c r="C4" i="10"/>
  <c r="G4" i="10"/>
  <c r="D5" i="10"/>
  <c r="H5" i="10"/>
  <c r="E6" i="10"/>
  <c r="F7" i="10"/>
  <c r="C8" i="10"/>
  <c r="G8" i="10"/>
  <c r="H9" i="10"/>
  <c r="C3" i="10"/>
  <c r="G3" i="10"/>
  <c r="D4" i="10"/>
  <c r="H4" i="10"/>
  <c r="E5" i="10"/>
  <c r="F6" i="10"/>
  <c r="C7" i="10"/>
  <c r="G7" i="10"/>
  <c r="D8" i="10"/>
  <c r="H8" i="10"/>
  <c r="E9" i="10"/>
  <c r="F8" i="10"/>
  <c r="D3" i="10"/>
  <c r="C6" i="10"/>
  <c r="D7" i="10"/>
  <c r="C59" i="10" l="1"/>
  <c r="J102" i="1" s="1"/>
  <c r="K102" i="1" s="1"/>
  <c r="L102" i="1" s="1"/>
  <c r="H36" i="1"/>
  <c r="H59" i="1"/>
  <c r="O34" i="1"/>
  <c r="O26" i="1"/>
  <c r="H45" i="1"/>
  <c r="H25" i="1"/>
  <c r="H27" i="1"/>
  <c r="H37" i="1"/>
  <c r="F74" i="1"/>
  <c r="H40" i="1"/>
  <c r="H52" i="1"/>
  <c r="H23" i="1"/>
  <c r="D65" i="10"/>
  <c r="D67" i="10"/>
  <c r="H100" i="1"/>
  <c r="O102" i="1" l="1"/>
  <c r="N102" i="1"/>
  <c r="D68" i="10"/>
  <c r="O74" i="1"/>
  <c r="F93" i="1"/>
  <c r="F85" i="1"/>
  <c r="F84" i="1"/>
  <c r="F86" i="1"/>
  <c r="F88" i="1"/>
  <c r="F89" i="1"/>
  <c r="F92" i="1"/>
  <c r="F94" i="1"/>
  <c r="F95" i="1"/>
  <c r="F96" i="1"/>
  <c r="F97" i="1"/>
  <c r="F98" i="1"/>
  <c r="F99" i="1"/>
  <c r="F87" i="1"/>
  <c r="H98" i="1" l="1"/>
  <c r="H97" i="1"/>
  <c r="H87" i="1"/>
  <c r="H92" i="1"/>
  <c r="H86" i="1"/>
  <c r="H99" i="1"/>
  <c r="H95" i="1"/>
  <c r="H89" i="1"/>
  <c r="H84" i="1"/>
  <c r="H94" i="1"/>
  <c r="H85" i="1"/>
  <c r="H93" i="1"/>
  <c r="H96" i="1"/>
  <c r="H88" i="1"/>
  <c r="H73" i="1" l="1"/>
  <c r="D78" i="1" l="1"/>
  <c r="F7" i="1" l="1"/>
  <c r="H7" i="1" s="1"/>
  <c r="F4" i="1"/>
  <c r="H4" i="1" s="1"/>
  <c r="F5" i="1"/>
  <c r="H5" i="1" s="1"/>
  <c r="F6" i="1"/>
  <c r="H6" i="1" s="1"/>
  <c r="F3" i="1"/>
  <c r="H3" i="1" s="1"/>
  <c r="F2" i="1" l="1"/>
  <c r="H2" i="1" l="1"/>
  <c r="H21" i="1" s="1"/>
  <c r="O2" i="1"/>
  <c r="O21" i="1" s="1"/>
  <c r="O75" i="1" l="1"/>
  <c r="F21" i="1"/>
  <c r="D21" i="1"/>
  <c r="D75" i="1" s="1"/>
  <c r="H46" i="1" l="1"/>
  <c r="H74" i="1" s="1"/>
  <c r="H75" i="1" s="1"/>
  <c r="D79" i="1" s="1"/>
  <c r="D80" i="1" s="1"/>
  <c r="I11" i="1" s="1"/>
  <c r="J11" i="1" s="1"/>
  <c r="K11" i="1" s="1"/>
  <c r="L11" i="1" s="1"/>
  <c r="R11" i="1" l="1"/>
  <c r="N11" i="1"/>
  <c r="P11" i="1" s="1"/>
  <c r="Q11" i="1" s="1"/>
  <c r="I103" i="1"/>
  <c r="J103" i="1" s="1"/>
  <c r="K103" i="1" s="1"/>
  <c r="L103" i="1" s="1"/>
  <c r="I101" i="1"/>
  <c r="J101" i="1" s="1"/>
  <c r="K101" i="1" s="1"/>
  <c r="L101" i="1" s="1"/>
  <c r="I91" i="1"/>
  <c r="J91" i="1" s="1"/>
  <c r="K91" i="1" s="1"/>
  <c r="L91" i="1" s="1"/>
  <c r="I111" i="1"/>
  <c r="J111" i="1" s="1"/>
  <c r="K111" i="1" s="1"/>
  <c r="L111" i="1" s="1"/>
  <c r="I118" i="1"/>
  <c r="J118" i="1" s="1"/>
  <c r="K118" i="1" s="1"/>
  <c r="L118" i="1" s="1"/>
  <c r="I104" i="1"/>
  <c r="J104" i="1" s="1"/>
  <c r="K104" i="1" s="1"/>
  <c r="L104" i="1" s="1"/>
  <c r="I115" i="1"/>
  <c r="J115" i="1" s="1"/>
  <c r="K115" i="1" s="1"/>
  <c r="L115" i="1" s="1"/>
  <c r="I90" i="1"/>
  <c r="J90" i="1" s="1"/>
  <c r="K90" i="1" s="1"/>
  <c r="L90" i="1" s="1"/>
  <c r="I105" i="1"/>
  <c r="J105" i="1" s="1"/>
  <c r="K105" i="1" s="1"/>
  <c r="L105" i="1" s="1"/>
  <c r="I112" i="1"/>
  <c r="J112" i="1" s="1"/>
  <c r="K112" i="1" s="1"/>
  <c r="L112" i="1" s="1"/>
  <c r="I107" i="1"/>
  <c r="J107" i="1" s="1"/>
  <c r="K107" i="1" s="1"/>
  <c r="L107" i="1" s="1"/>
  <c r="I114" i="1"/>
  <c r="J114" i="1" s="1"/>
  <c r="K114" i="1" s="1"/>
  <c r="L114" i="1" s="1"/>
  <c r="I120" i="1"/>
  <c r="J120" i="1" s="1"/>
  <c r="K120" i="1" s="1"/>
  <c r="L120" i="1" s="1"/>
  <c r="I113" i="1"/>
  <c r="J113" i="1" s="1"/>
  <c r="K113" i="1" s="1"/>
  <c r="L113" i="1" s="1"/>
  <c r="I121" i="1"/>
  <c r="J121" i="1" s="1"/>
  <c r="K121" i="1" s="1"/>
  <c r="L121" i="1" s="1"/>
  <c r="I110" i="1"/>
  <c r="J110" i="1" s="1"/>
  <c r="K110" i="1" s="1"/>
  <c r="L110" i="1" s="1"/>
  <c r="I108" i="1"/>
  <c r="J108" i="1" s="1"/>
  <c r="K108" i="1" s="1"/>
  <c r="L108" i="1" s="1"/>
  <c r="I119" i="1"/>
  <c r="J119" i="1" s="1"/>
  <c r="K119" i="1" s="1"/>
  <c r="L119" i="1" s="1"/>
  <c r="I116" i="1"/>
  <c r="J116" i="1" s="1"/>
  <c r="K116" i="1" s="1"/>
  <c r="L116" i="1" s="1"/>
  <c r="I109" i="1"/>
  <c r="J109" i="1" s="1"/>
  <c r="K109" i="1" s="1"/>
  <c r="L109" i="1" s="1"/>
  <c r="I117" i="1"/>
  <c r="J117" i="1" s="1"/>
  <c r="K117" i="1" s="1"/>
  <c r="L117" i="1" s="1"/>
  <c r="I106" i="1"/>
  <c r="J106" i="1" s="1"/>
  <c r="K106" i="1" s="1"/>
  <c r="L106" i="1" s="1"/>
  <c r="I3" i="1"/>
  <c r="I7" i="1"/>
  <c r="I9" i="1"/>
  <c r="J9" i="1" s="1"/>
  <c r="K9" i="1" s="1"/>
  <c r="I14" i="1"/>
  <c r="J14" i="1" s="1"/>
  <c r="K14" i="1" s="1"/>
  <c r="I18" i="1"/>
  <c r="J18" i="1" s="1"/>
  <c r="K18" i="1" s="1"/>
  <c r="I28" i="1"/>
  <c r="J28" i="1" s="1"/>
  <c r="K28" i="1" s="1"/>
  <c r="I32" i="1"/>
  <c r="J32" i="1" s="1"/>
  <c r="K32" i="1" s="1"/>
  <c r="I36" i="1"/>
  <c r="J36" i="1" s="1"/>
  <c r="K36" i="1" s="1"/>
  <c r="L36" i="1" s="1"/>
  <c r="R36" i="1" s="1"/>
  <c r="I40" i="1"/>
  <c r="J40" i="1" s="1"/>
  <c r="K40" i="1" s="1"/>
  <c r="L40" i="1" s="1"/>
  <c r="R40" i="1" s="1"/>
  <c r="I44" i="1"/>
  <c r="J44" i="1" s="1"/>
  <c r="K44" i="1" s="1"/>
  <c r="I47" i="1"/>
  <c r="J47" i="1" s="1"/>
  <c r="K47" i="1" s="1"/>
  <c r="I51" i="1"/>
  <c r="J51" i="1" s="1"/>
  <c r="K51" i="1" s="1"/>
  <c r="I55" i="1"/>
  <c r="J55" i="1" s="1"/>
  <c r="K55" i="1" s="1"/>
  <c r="I59" i="1"/>
  <c r="J59" i="1" s="1"/>
  <c r="K59" i="1" s="1"/>
  <c r="I63" i="1"/>
  <c r="J63" i="1" s="1"/>
  <c r="K63" i="1" s="1"/>
  <c r="I67" i="1"/>
  <c r="J67" i="1" s="1"/>
  <c r="K67" i="1" s="1"/>
  <c r="I71" i="1"/>
  <c r="J71" i="1" s="1"/>
  <c r="K71" i="1" s="1"/>
  <c r="I73" i="1"/>
  <c r="J73" i="1" s="1"/>
  <c r="K73" i="1" s="1"/>
  <c r="I84" i="1"/>
  <c r="I85" i="1"/>
  <c r="I86" i="1"/>
  <c r="I87" i="1"/>
  <c r="I88" i="1"/>
  <c r="I89" i="1"/>
  <c r="I92" i="1"/>
  <c r="I93" i="1"/>
  <c r="I99" i="1"/>
  <c r="I5" i="1"/>
  <c r="I16" i="1"/>
  <c r="J16" i="1" s="1"/>
  <c r="K16" i="1" s="1"/>
  <c r="I20" i="1"/>
  <c r="J20" i="1" s="1"/>
  <c r="K20" i="1" s="1"/>
  <c r="I24" i="1"/>
  <c r="I26" i="1"/>
  <c r="J26" i="1" s="1"/>
  <c r="K26" i="1" s="1"/>
  <c r="I34" i="1"/>
  <c r="J34" i="1" s="1"/>
  <c r="K34" i="1" s="1"/>
  <c r="L34" i="1" s="1"/>
  <c r="R34" i="1" s="1"/>
  <c r="I42" i="1"/>
  <c r="J42" i="1" s="1"/>
  <c r="K42" i="1" s="1"/>
  <c r="L42" i="1" s="1"/>
  <c r="R42" i="1" s="1"/>
  <c r="I49" i="1"/>
  <c r="J49" i="1" s="1"/>
  <c r="K49" i="1" s="1"/>
  <c r="I53" i="1"/>
  <c r="J53" i="1" s="1"/>
  <c r="K53" i="1" s="1"/>
  <c r="I57" i="1"/>
  <c r="J57" i="1" s="1"/>
  <c r="K57" i="1" s="1"/>
  <c r="I61" i="1"/>
  <c r="J61" i="1" s="1"/>
  <c r="K61" i="1" s="1"/>
  <c r="I65" i="1"/>
  <c r="J65" i="1" s="1"/>
  <c r="K65" i="1" s="1"/>
  <c r="I69" i="1"/>
  <c r="J69" i="1" s="1"/>
  <c r="K69" i="1" s="1"/>
  <c r="I96" i="1"/>
  <c r="I2" i="1"/>
  <c r="J2" i="1" s="1"/>
  <c r="K2" i="1" s="1"/>
  <c r="L2" i="1" s="1"/>
  <c r="I6" i="1"/>
  <c r="I10" i="1"/>
  <c r="J10" i="1" s="1"/>
  <c r="K10" i="1" s="1"/>
  <c r="I15" i="1"/>
  <c r="J15" i="1" s="1"/>
  <c r="K15" i="1" s="1"/>
  <c r="I19" i="1"/>
  <c r="J19" i="1" s="1"/>
  <c r="K19" i="1" s="1"/>
  <c r="I25" i="1"/>
  <c r="J25" i="1" s="1"/>
  <c r="K25" i="1" s="1"/>
  <c r="L25" i="1" s="1"/>
  <c r="R25" i="1" s="1"/>
  <c r="T25" i="1" s="1"/>
  <c r="I29" i="1"/>
  <c r="J29" i="1" s="1"/>
  <c r="K29" i="1" s="1"/>
  <c r="I33" i="1"/>
  <c r="J33" i="1" s="1"/>
  <c r="K33" i="1" s="1"/>
  <c r="L33" i="1" s="1"/>
  <c r="R33" i="1" s="1"/>
  <c r="I37" i="1"/>
  <c r="J37" i="1" s="1"/>
  <c r="K37" i="1" s="1"/>
  <c r="L37" i="1" s="1"/>
  <c r="R37" i="1" s="1"/>
  <c r="I41" i="1"/>
  <c r="J41" i="1" s="1"/>
  <c r="K41" i="1" s="1"/>
  <c r="L41" i="1" s="1"/>
  <c r="R41" i="1" s="1"/>
  <c r="I45" i="1"/>
  <c r="J45" i="1" s="1"/>
  <c r="K45" i="1" s="1"/>
  <c r="I48" i="1"/>
  <c r="J48" i="1" s="1"/>
  <c r="K48" i="1" s="1"/>
  <c r="I52" i="1"/>
  <c r="J52" i="1" s="1"/>
  <c r="K52" i="1" s="1"/>
  <c r="I56" i="1"/>
  <c r="J56" i="1" s="1"/>
  <c r="K56" i="1" s="1"/>
  <c r="I60" i="1"/>
  <c r="J60" i="1" s="1"/>
  <c r="K60" i="1" s="1"/>
  <c r="I64" i="1"/>
  <c r="J64" i="1" s="1"/>
  <c r="K64" i="1" s="1"/>
  <c r="I68" i="1"/>
  <c r="J68" i="1" s="1"/>
  <c r="K68" i="1" s="1"/>
  <c r="I72" i="1"/>
  <c r="J72" i="1" s="1"/>
  <c r="K72" i="1" s="1"/>
  <c r="I94" i="1"/>
  <c r="I95" i="1"/>
  <c r="I100" i="1"/>
  <c r="I12" i="1"/>
  <c r="J12" i="1" s="1"/>
  <c r="K12" i="1" s="1"/>
  <c r="I30" i="1"/>
  <c r="J30" i="1" s="1"/>
  <c r="K30" i="1" s="1"/>
  <c r="I38" i="1"/>
  <c r="J38" i="1" s="1"/>
  <c r="K38" i="1" s="1"/>
  <c r="L38" i="1" s="1"/>
  <c r="R38" i="1" s="1"/>
  <c r="I97" i="1"/>
  <c r="I8" i="1"/>
  <c r="J8" i="1" s="1"/>
  <c r="K8" i="1" s="1"/>
  <c r="I35" i="1"/>
  <c r="J35" i="1" s="1"/>
  <c r="K35" i="1" s="1"/>
  <c r="L35" i="1" s="1"/>
  <c r="R35" i="1" s="1"/>
  <c r="I46" i="1"/>
  <c r="J46" i="1" s="1"/>
  <c r="K46" i="1" s="1"/>
  <c r="I62" i="1"/>
  <c r="J62" i="1" s="1"/>
  <c r="K62" i="1" s="1"/>
  <c r="I4" i="1"/>
  <c r="I13" i="1"/>
  <c r="J13" i="1" s="1"/>
  <c r="K13" i="1" s="1"/>
  <c r="I39" i="1"/>
  <c r="J39" i="1" s="1"/>
  <c r="K39" i="1" s="1"/>
  <c r="L39" i="1" s="1"/>
  <c r="R39" i="1" s="1"/>
  <c r="I50" i="1"/>
  <c r="J50" i="1" s="1"/>
  <c r="K50" i="1" s="1"/>
  <c r="I66" i="1"/>
  <c r="J66" i="1" s="1"/>
  <c r="K66" i="1" s="1"/>
  <c r="I98" i="1"/>
  <c r="I17" i="1"/>
  <c r="J17" i="1" s="1"/>
  <c r="K17" i="1" s="1"/>
  <c r="I23" i="1"/>
  <c r="J23" i="1" s="1"/>
  <c r="K23" i="1" s="1"/>
  <c r="I27" i="1"/>
  <c r="J27" i="1" s="1"/>
  <c r="K27" i="1" s="1"/>
  <c r="I43" i="1"/>
  <c r="J43" i="1" s="1"/>
  <c r="K43" i="1" s="1"/>
  <c r="L43" i="1" s="1"/>
  <c r="R43" i="1" s="1"/>
  <c r="I54" i="1"/>
  <c r="J54" i="1" s="1"/>
  <c r="K54" i="1" s="1"/>
  <c r="I70" i="1"/>
  <c r="J70" i="1" s="1"/>
  <c r="K70" i="1" s="1"/>
  <c r="I31" i="1"/>
  <c r="J31" i="1" s="1"/>
  <c r="K31" i="1" s="1"/>
  <c r="I58" i="1"/>
  <c r="J58" i="1" s="1"/>
  <c r="K58" i="1" s="1"/>
  <c r="O103" i="1" l="1"/>
  <c r="N103" i="1"/>
  <c r="L64" i="1"/>
  <c r="R64" i="1" s="1"/>
  <c r="L70" i="1"/>
  <c r="R70" i="1" s="1"/>
  <c r="L50" i="1"/>
  <c r="R50" i="1" s="1"/>
  <c r="L68" i="1"/>
  <c r="R68" i="1" s="1"/>
  <c r="L23" i="1"/>
  <c r="N23" i="1" s="1"/>
  <c r="R2" i="1"/>
  <c r="L73" i="1"/>
  <c r="R73" i="1" s="1"/>
  <c r="L44" i="1"/>
  <c r="R44" i="1" s="1"/>
  <c r="L60" i="1"/>
  <c r="R60" i="1" s="1"/>
  <c r="L69" i="1"/>
  <c r="R69" i="1" s="1"/>
  <c r="L67" i="1"/>
  <c r="R67" i="1" s="1"/>
  <c r="L54" i="1"/>
  <c r="R54" i="1" s="1"/>
  <c r="L65" i="1"/>
  <c r="R65" i="1" s="1"/>
  <c r="L63" i="1"/>
  <c r="R63" i="1" s="1"/>
  <c r="V33" i="1"/>
  <c r="T33" i="1"/>
  <c r="L71" i="1"/>
  <c r="R71" i="1" s="1"/>
  <c r="L52" i="1"/>
  <c r="N52" i="1" s="1"/>
  <c r="P52" i="1" s="1"/>
  <c r="Q52" i="1" s="1"/>
  <c r="L19" i="1"/>
  <c r="R19" i="1" s="1"/>
  <c r="L61" i="1"/>
  <c r="R61" i="1" s="1"/>
  <c r="L20" i="1"/>
  <c r="R20" i="1" s="1"/>
  <c r="L59" i="1"/>
  <c r="R59" i="1" s="1"/>
  <c r="L12" i="1"/>
  <c r="R12" i="1" s="1"/>
  <c r="L62" i="1"/>
  <c r="R62" i="1" s="1"/>
  <c r="L17" i="1"/>
  <c r="L46" i="1"/>
  <c r="R46" i="1" s="1"/>
  <c r="L48" i="1"/>
  <c r="R48" i="1" s="1"/>
  <c r="L15" i="1"/>
  <c r="L57" i="1"/>
  <c r="R57" i="1" s="1"/>
  <c r="L16" i="1"/>
  <c r="R16" i="1" s="1"/>
  <c r="L55" i="1"/>
  <c r="R55" i="1" s="1"/>
  <c r="L18" i="1"/>
  <c r="R18" i="1" s="1"/>
  <c r="L56" i="1"/>
  <c r="N56" i="1" s="1"/>
  <c r="P56" i="1" s="1"/>
  <c r="Q56" i="1" s="1"/>
  <c r="L58" i="1"/>
  <c r="R58" i="1" s="1"/>
  <c r="L45" i="1"/>
  <c r="R45" i="1" s="1"/>
  <c r="L10" i="1"/>
  <c r="R10" i="1" s="1"/>
  <c r="L53" i="1"/>
  <c r="R53" i="1" s="1"/>
  <c r="L51" i="1"/>
  <c r="N51" i="1" s="1"/>
  <c r="P51" i="1" s="1"/>
  <c r="Q51" i="1" s="1"/>
  <c r="L14" i="1"/>
  <c r="R14" i="1" s="1"/>
  <c r="L13" i="1"/>
  <c r="R13" i="1" s="1"/>
  <c r="L66" i="1"/>
  <c r="R66" i="1" s="1"/>
  <c r="L8" i="1"/>
  <c r="R8" i="1" s="1"/>
  <c r="L72" i="1"/>
  <c r="R72" i="1" s="1"/>
  <c r="L49" i="1"/>
  <c r="R49" i="1" s="1"/>
  <c r="L47" i="1"/>
  <c r="R47" i="1" s="1"/>
  <c r="L9" i="1"/>
  <c r="R9" i="1" s="1"/>
  <c r="O101" i="1"/>
  <c r="N101" i="1"/>
  <c r="N116" i="1"/>
  <c r="O116" i="1"/>
  <c r="N107" i="1"/>
  <c r="O107" i="1"/>
  <c r="O91" i="1"/>
  <c r="N91" i="1"/>
  <c r="N119" i="1"/>
  <c r="O119" i="1"/>
  <c r="N112" i="1"/>
  <c r="O112" i="1"/>
  <c r="N121" i="1"/>
  <c r="O121" i="1"/>
  <c r="N115" i="1"/>
  <c r="O115" i="1"/>
  <c r="N105" i="1"/>
  <c r="O105" i="1"/>
  <c r="N106" i="1"/>
  <c r="O106" i="1"/>
  <c r="N113" i="1"/>
  <c r="O113" i="1"/>
  <c r="N104" i="1"/>
  <c r="O104" i="1"/>
  <c r="N108" i="1"/>
  <c r="O108" i="1"/>
  <c r="N110" i="1"/>
  <c r="O110" i="1"/>
  <c r="O117" i="1"/>
  <c r="N117" i="1"/>
  <c r="O120" i="1"/>
  <c r="N120" i="1"/>
  <c r="O118" i="1"/>
  <c r="N118" i="1"/>
  <c r="N90" i="1"/>
  <c r="O90" i="1"/>
  <c r="N109" i="1"/>
  <c r="O109" i="1"/>
  <c r="N114" i="1"/>
  <c r="O114" i="1"/>
  <c r="N111" i="1"/>
  <c r="O111" i="1"/>
  <c r="N37" i="1"/>
  <c r="P37" i="1" s="1"/>
  <c r="Q37" i="1" s="1"/>
  <c r="N25" i="1"/>
  <c r="P25" i="1" s="1"/>
  <c r="Q25" i="1" s="1"/>
  <c r="N36" i="1"/>
  <c r="P36" i="1" s="1"/>
  <c r="Q36" i="1" s="1"/>
  <c r="N39" i="1"/>
  <c r="P39" i="1" s="1"/>
  <c r="Q39" i="1" s="1"/>
  <c r="N46" i="1"/>
  <c r="P46" i="1" s="1"/>
  <c r="Q46" i="1" s="1"/>
  <c r="N38" i="1"/>
  <c r="P38" i="1" s="1"/>
  <c r="Q38" i="1" s="1"/>
  <c r="N64" i="1"/>
  <c r="P64" i="1" s="1"/>
  <c r="Q64" i="1" s="1"/>
  <c r="N33" i="1"/>
  <c r="P33" i="1" s="1"/>
  <c r="Q33" i="1" s="1"/>
  <c r="N42" i="1"/>
  <c r="P42" i="1" s="1"/>
  <c r="Q42" i="1" s="1"/>
  <c r="N41" i="1"/>
  <c r="P41" i="1" s="1"/>
  <c r="Q41" i="1" s="1"/>
  <c r="N43" i="1"/>
  <c r="P43" i="1" s="1"/>
  <c r="Q43" i="1" s="1"/>
  <c r="N35" i="1"/>
  <c r="P35" i="1" s="1"/>
  <c r="Q35" i="1" s="1"/>
  <c r="N60" i="1"/>
  <c r="P60" i="1" s="1"/>
  <c r="Q60" i="1" s="1"/>
  <c r="N34" i="1"/>
  <c r="P34" i="1" s="1"/>
  <c r="Q34" i="1" s="1"/>
  <c r="N71" i="1"/>
  <c r="P71" i="1" s="1"/>
  <c r="Q71" i="1" s="1"/>
  <c r="N40" i="1"/>
  <c r="P40" i="1" s="1"/>
  <c r="Q40" i="1" s="1"/>
  <c r="J4" i="1"/>
  <c r="K4" i="1" s="1"/>
  <c r="J6" i="1"/>
  <c r="K6" i="1" s="1"/>
  <c r="J5" i="1"/>
  <c r="K5" i="1" s="1"/>
  <c r="J89" i="1"/>
  <c r="K89" i="1" s="1"/>
  <c r="L89" i="1" s="1"/>
  <c r="J85" i="1"/>
  <c r="K85" i="1" s="1"/>
  <c r="L85" i="1" s="1"/>
  <c r="J97" i="1"/>
  <c r="K97" i="1" s="1"/>
  <c r="L97" i="1" s="1"/>
  <c r="J100" i="1"/>
  <c r="K100" i="1" s="1"/>
  <c r="L100" i="1" s="1"/>
  <c r="J24" i="1"/>
  <c r="K24" i="1" s="1"/>
  <c r="J99" i="1"/>
  <c r="K99" i="1" s="1"/>
  <c r="L99" i="1" s="1"/>
  <c r="J88" i="1"/>
  <c r="K88" i="1" s="1"/>
  <c r="L88" i="1" s="1"/>
  <c r="J84" i="1"/>
  <c r="K84" i="1" s="1"/>
  <c r="L84" i="1" s="1"/>
  <c r="J95" i="1"/>
  <c r="K95" i="1" s="1"/>
  <c r="L95" i="1" s="1"/>
  <c r="J93" i="1"/>
  <c r="K93" i="1" s="1"/>
  <c r="L93" i="1" s="1"/>
  <c r="J87" i="1"/>
  <c r="K87" i="1" s="1"/>
  <c r="L87" i="1" s="1"/>
  <c r="J7" i="1"/>
  <c r="K7" i="1" s="1"/>
  <c r="J98" i="1"/>
  <c r="K98" i="1" s="1"/>
  <c r="L98" i="1" s="1"/>
  <c r="J94" i="1"/>
  <c r="K94" i="1" s="1"/>
  <c r="L94" i="1" s="1"/>
  <c r="J96" i="1"/>
  <c r="K96" i="1" s="1"/>
  <c r="L96" i="1" s="1"/>
  <c r="J92" i="1"/>
  <c r="K92" i="1" s="1"/>
  <c r="L92" i="1" s="1"/>
  <c r="J86" i="1"/>
  <c r="K86" i="1" s="1"/>
  <c r="L86" i="1" s="1"/>
  <c r="J3" i="1"/>
  <c r="K3" i="1" s="1"/>
  <c r="I74" i="1"/>
  <c r="I21" i="1"/>
  <c r="N67" i="1" l="1"/>
  <c r="P67" i="1" s="1"/>
  <c r="Q67" i="1" s="1"/>
  <c r="N70" i="1"/>
  <c r="P70" i="1" s="1"/>
  <c r="Q70" i="1" s="1"/>
  <c r="N68" i="1"/>
  <c r="P68" i="1" s="1"/>
  <c r="Q68" i="1" s="1"/>
  <c r="N57" i="1"/>
  <c r="P57" i="1" s="1"/>
  <c r="Q57" i="1" s="1"/>
  <c r="N50" i="1"/>
  <c r="P50" i="1" s="1"/>
  <c r="Q50" i="1" s="1"/>
  <c r="N53" i="1"/>
  <c r="P53" i="1" s="1"/>
  <c r="Q53" i="1" s="1"/>
  <c r="N58" i="1"/>
  <c r="P58" i="1" s="1"/>
  <c r="Q58" i="1" s="1"/>
  <c r="N69" i="1"/>
  <c r="P69" i="1" s="1"/>
  <c r="Q69" i="1" s="1"/>
  <c r="N16" i="1"/>
  <c r="P16" i="1" s="1"/>
  <c r="Q16" i="1" s="1"/>
  <c r="N62" i="1"/>
  <c r="P62" i="1" s="1"/>
  <c r="Q62" i="1" s="1"/>
  <c r="N45" i="1"/>
  <c r="P45" i="1" s="1"/>
  <c r="Q45" i="1" s="1"/>
  <c r="N59" i="1"/>
  <c r="P59" i="1" s="1"/>
  <c r="Q59" i="1" s="1"/>
  <c r="N72" i="1"/>
  <c r="P72" i="1" s="1"/>
  <c r="Q72" i="1" s="1"/>
  <c r="N63" i="1"/>
  <c r="P63" i="1" s="1"/>
  <c r="Q63" i="1" s="1"/>
  <c r="N49" i="1"/>
  <c r="P49" i="1" s="1"/>
  <c r="Q49" i="1" s="1"/>
  <c r="N65" i="1"/>
  <c r="P65" i="1" s="1"/>
  <c r="Q65" i="1" s="1"/>
  <c r="N73" i="1"/>
  <c r="P73" i="1" s="1"/>
  <c r="Q73" i="1" s="1"/>
  <c r="N61" i="1"/>
  <c r="P61" i="1" s="1"/>
  <c r="Q61" i="1" s="1"/>
  <c r="N66" i="1"/>
  <c r="P66" i="1" s="1"/>
  <c r="Q66" i="1" s="1"/>
  <c r="N48" i="1"/>
  <c r="P48" i="1" s="1"/>
  <c r="Q48" i="1" s="1"/>
  <c r="N44" i="1"/>
  <c r="P44" i="1" s="1"/>
  <c r="Q44" i="1" s="1"/>
  <c r="N47" i="1"/>
  <c r="P47" i="1" s="1"/>
  <c r="Q47" i="1" s="1"/>
  <c r="N9" i="1"/>
  <c r="P9" i="1" s="1"/>
  <c r="Q9" i="1" s="1"/>
  <c r="N54" i="1"/>
  <c r="P54" i="1" s="1"/>
  <c r="Q54" i="1" s="1"/>
  <c r="R52" i="1"/>
  <c r="R51" i="1"/>
  <c r="N55" i="1"/>
  <c r="P55" i="1" s="1"/>
  <c r="Q55" i="1" s="1"/>
  <c r="N8" i="1"/>
  <c r="P8" i="1" s="1"/>
  <c r="Q8" i="1" s="1"/>
  <c r="L4" i="1"/>
  <c r="R4" i="1" s="1"/>
  <c r="L27" i="1"/>
  <c r="R17" i="1"/>
  <c r="L7" i="1"/>
  <c r="R7" i="1" s="1"/>
  <c r="R56" i="1"/>
  <c r="N17" i="1"/>
  <c r="P17" i="1" s="1"/>
  <c r="Q17" i="1" s="1"/>
  <c r="N20" i="1"/>
  <c r="P20" i="1" s="1"/>
  <c r="Q20" i="1" s="1"/>
  <c r="L26" i="1"/>
  <c r="R15" i="1"/>
  <c r="N13" i="1"/>
  <c r="P13" i="1" s="1"/>
  <c r="Q13" i="1" s="1"/>
  <c r="N10" i="1"/>
  <c r="P10" i="1" s="1"/>
  <c r="Q10" i="1" s="1"/>
  <c r="N18" i="1"/>
  <c r="P18" i="1" s="1"/>
  <c r="Q18" i="1" s="1"/>
  <c r="N15" i="1"/>
  <c r="P15" i="1" s="1"/>
  <c r="Q15" i="1" s="1"/>
  <c r="L3" i="1"/>
  <c r="R3" i="1" s="1"/>
  <c r="L5" i="1"/>
  <c r="R5" i="1" s="1"/>
  <c r="L6" i="1"/>
  <c r="R6" i="1" s="1"/>
  <c r="N14" i="1"/>
  <c r="P14" i="1" s="1"/>
  <c r="Q14" i="1" s="1"/>
  <c r="N12" i="1"/>
  <c r="P12" i="1" s="1"/>
  <c r="Q12" i="1" s="1"/>
  <c r="N19" i="1"/>
  <c r="P19" i="1" s="1"/>
  <c r="Q19" i="1" s="1"/>
  <c r="L24" i="1"/>
  <c r="R24" i="1" s="1"/>
  <c r="R23" i="1"/>
  <c r="N94" i="1"/>
  <c r="O94" i="1"/>
  <c r="N99" i="1"/>
  <c r="O99" i="1"/>
  <c r="N84" i="1"/>
  <c r="O84" i="1"/>
  <c r="N88" i="1"/>
  <c r="O88" i="1"/>
  <c r="N98" i="1"/>
  <c r="O98" i="1"/>
  <c r="N93" i="1"/>
  <c r="O93" i="1"/>
  <c r="N87" i="1"/>
  <c r="O87" i="1"/>
  <c r="N86" i="1"/>
  <c r="O86" i="1"/>
  <c r="N85" i="1"/>
  <c r="O85" i="1"/>
  <c r="N96" i="1"/>
  <c r="O96" i="1"/>
  <c r="N100" i="1"/>
  <c r="O100" i="1"/>
  <c r="N97" i="1"/>
  <c r="O97" i="1"/>
  <c r="N92" i="1"/>
  <c r="O92" i="1"/>
  <c r="N95" i="1"/>
  <c r="O95" i="1"/>
  <c r="N89" i="1"/>
  <c r="O89" i="1"/>
  <c r="N24" i="1"/>
  <c r="P24" i="1" s="1"/>
  <c r="Q24" i="1" s="1"/>
  <c r="P23" i="1"/>
  <c r="J21" i="1"/>
  <c r="I75" i="1"/>
  <c r="N3" i="1" l="1"/>
  <c r="P3" i="1" s="1"/>
  <c r="Q3" i="1" s="1"/>
  <c r="N7" i="1"/>
  <c r="P7" i="1" s="1"/>
  <c r="Q7" i="1" s="1"/>
  <c r="N6" i="1"/>
  <c r="P6" i="1" s="1"/>
  <c r="Q6" i="1" s="1"/>
  <c r="L28" i="1"/>
  <c r="R27" i="1"/>
  <c r="T27" i="1" s="1"/>
  <c r="N27" i="1"/>
  <c r="P27" i="1" s="1"/>
  <c r="Q27" i="1" s="1"/>
  <c r="N5" i="1"/>
  <c r="P5" i="1" s="1"/>
  <c r="Q5" i="1" s="1"/>
  <c r="R26" i="1"/>
  <c r="T26" i="1" s="1"/>
  <c r="N26" i="1"/>
  <c r="P26" i="1" s="1"/>
  <c r="Q26" i="1" s="1"/>
  <c r="N4" i="1"/>
  <c r="P4" i="1" s="1"/>
  <c r="Q4" i="1" s="1"/>
  <c r="Q23" i="1"/>
  <c r="N2" i="1"/>
  <c r="P2" i="1" s="1"/>
  <c r="K21" i="1"/>
  <c r="L29" i="1" l="1"/>
  <c r="R28" i="1"/>
  <c r="N28" i="1"/>
  <c r="P28" i="1" s="1"/>
  <c r="Q28" i="1" s="1"/>
  <c r="P21" i="1"/>
  <c r="Q2" i="1"/>
  <c r="Q21" i="1" s="1"/>
  <c r="L30" i="1" l="1"/>
  <c r="R29" i="1"/>
  <c r="N29" i="1"/>
  <c r="P29" i="1" s="1"/>
  <c r="R21" i="1"/>
  <c r="Q29" i="1" l="1"/>
  <c r="L31" i="1"/>
  <c r="R30" i="1"/>
  <c r="N30" i="1"/>
  <c r="P30" i="1" s="1"/>
  <c r="Q30" i="1" s="1"/>
  <c r="L32" i="1" l="1"/>
  <c r="R31" i="1"/>
  <c r="N31" i="1"/>
  <c r="P31" i="1" s="1"/>
  <c r="Q31" i="1" s="1"/>
  <c r="R32" i="1" l="1"/>
  <c r="N32" i="1"/>
  <c r="P32" i="1" s="1"/>
  <c r="Q32" i="1" s="1"/>
  <c r="Q74" i="1" s="1"/>
  <c r="Q75" i="1" s="1"/>
  <c r="B70" i="10" s="1"/>
  <c r="B71" i="10" s="1"/>
  <c r="P74" i="1" l="1"/>
  <c r="R74" i="1" l="1"/>
  <c r="P75" i="1"/>
  <c r="R75" i="1" s="1"/>
</calcChain>
</file>

<file path=xl/sharedStrings.xml><?xml version="1.0" encoding="utf-8"?>
<sst xmlns="http://schemas.openxmlformats.org/spreadsheetml/2006/main" count="352" uniqueCount="235">
  <si>
    <t>Monthly Customers</t>
  </si>
  <si>
    <t>Monthly Frequency</t>
  </si>
  <si>
    <t>Annual PU's</t>
  </si>
  <si>
    <t>Meeks Weights</t>
  </si>
  <si>
    <t>Calculated Annual Pounds</t>
  </si>
  <si>
    <t>Adjusted Annual Pounds</t>
  </si>
  <si>
    <t>Increase</t>
  </si>
  <si>
    <t>Gross Up</t>
  </si>
  <si>
    <t>Tariff Rate Increase</t>
  </si>
  <si>
    <t>Company Current Revenue</t>
  </si>
  <si>
    <t>Company Proposed Revenue</t>
  </si>
  <si>
    <t xml:space="preserve"> Company Over/(Under) collecting</t>
  </si>
  <si>
    <t>Residential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</si>
  <si>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</si>
  <si>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</si>
  <si>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</si>
  <si>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</si>
  <si>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</si>
  <si>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</si>
  <si>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</si>
  <si>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</si>
  <si>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</si>
  <si>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</si>
  <si>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</si>
  <si>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</si>
  <si>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</si>
  <si>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</si>
  <si>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</si>
  <si>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</si>
  <si>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</si>
  <si>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</si>
  <si>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</si>
  <si>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</si>
  <si>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</si>
  <si>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</si>
  <si>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</si>
  <si>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</si>
  <si>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</si>
  <si>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</si>
  <si>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</si>
  <si>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</si>
  <si>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*</t>
  </si>
  <si>
    <t>Once a month</t>
  </si>
  <si>
    <t>Extras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</si>
  <si>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</si>
  <si>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</si>
  <si>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</si>
  <si>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</si>
  <si>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</si>
  <si>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</si>
  <si>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</si>
  <si>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</si>
  <si>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</si>
  <si>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2 yd packer/compactor</t>
  </si>
  <si>
    <t>3 yd packer/compactor</t>
  </si>
  <si>
    <t>4 yd packer/compactor</t>
  </si>
  <si>
    <t>6 yd packer/compactor</t>
  </si>
  <si>
    <t>Yards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</si>
  <si>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</si>
  <si>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</si>
  <si>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</si>
  <si>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</si>
  <si>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</si>
  <si>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</si>
  <si>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</si>
  <si>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Bad Debts</t>
  </si>
  <si>
    <t>Total</t>
  </si>
  <si>
    <t>Increase per ton</t>
  </si>
  <si>
    <t>Factor</t>
  </si>
  <si>
    <t>Grossed Up Increase per ton</t>
  </si>
  <si>
    <t>Tons Collected</t>
  </si>
  <si>
    <t>Company Proposed Rates</t>
  </si>
  <si>
    <t>Res'l &amp; Com'l</t>
  </si>
  <si>
    <t>Collected Revenue Excess/(Deficiency)</t>
  </si>
  <si>
    <t>Meeks</t>
  </si>
  <si>
    <t>Ratio</t>
  </si>
  <si>
    <t>Revenue Inc from Co Proposed Rates</t>
  </si>
  <si>
    <t>Total Tonnage</t>
  </si>
  <si>
    <t>Total Annual Pounds</t>
  </si>
  <si>
    <t>Total Calculated Pounds</t>
  </si>
  <si>
    <t>Adjustment Factor</t>
  </si>
  <si>
    <t>TOTAL</t>
  </si>
  <si>
    <t>Company Over /(Under) Collecting</t>
  </si>
  <si>
    <t>Scheduled Service- Residential</t>
  </si>
  <si>
    <t>Totals</t>
  </si>
  <si>
    <t>Supercan 60</t>
  </si>
  <si>
    <t>Supercan 90</t>
  </si>
  <si>
    <t>Disposal Fee Revenue Increase</t>
  </si>
  <si>
    <t>monthly pickups</t>
  </si>
  <si>
    <t>frequency</t>
  </si>
  <si>
    <t>annual pick ups</t>
  </si>
  <si>
    <t>meeks</t>
  </si>
  <si>
    <t>Adjusted annual Pounds</t>
  </si>
  <si>
    <t>Gross up</t>
  </si>
  <si>
    <t>Tariff Increase</t>
  </si>
  <si>
    <t>Current Rate</t>
  </si>
  <si>
    <t xml:space="preserve"> Current Tariff</t>
  </si>
  <si>
    <t>Current Tariff</t>
  </si>
  <si>
    <t>Staff Proposed Tariff Rate</t>
  </si>
  <si>
    <t>Proposed Tariff Rate</t>
  </si>
  <si>
    <t>tariff pg #</t>
  </si>
  <si>
    <t>tariff page#</t>
  </si>
  <si>
    <t>Tariff pg#</t>
  </si>
  <si>
    <t>No Customers</t>
  </si>
  <si>
    <t>C3M 32 GAL CAN MSW 1X MO</t>
  </si>
  <si>
    <t>T5M 35 GAL CART MSW 1X MO</t>
  </si>
  <si>
    <t>C21 1-20 GAL MINI CAN MSW</t>
  </si>
  <si>
    <t>C2T 20 GAL CART MSW</t>
  </si>
  <si>
    <t>C31 1-32 GAL CAN MSW</t>
  </si>
  <si>
    <t>C32 2-32 GAL CANS MSW</t>
  </si>
  <si>
    <t>C33 3-32 GAL CANS MSW</t>
  </si>
  <si>
    <t>C34 4-32 GAL CANS MSW</t>
  </si>
  <si>
    <t>C35 5-32 GAL CANS MSW</t>
  </si>
  <si>
    <t>T51 1-35 GAL CART MSW</t>
  </si>
  <si>
    <t>T52 2-35 GAL CARTS MSW</t>
  </si>
  <si>
    <t>T54 4-35 GAL CARTS MSW</t>
  </si>
  <si>
    <t>T61 1-64 GAL CART MSW</t>
  </si>
  <si>
    <t>T62 2-64 GAL CARTS MSW</t>
  </si>
  <si>
    <t>T91 1-96 GAL CART MSW</t>
  </si>
  <si>
    <t>T92 2-96 GAL CARTS MSW</t>
  </si>
  <si>
    <t>T93 3-96 GAL CARTS MSW</t>
  </si>
  <si>
    <t>T94 4-96 GAL CARTS MSW</t>
  </si>
  <si>
    <t>1AM 1-32 GAL CAN MSW</t>
  </si>
  <si>
    <t>2AM 2-32 GAL CANS MSW</t>
  </si>
  <si>
    <t>CM1 35 GAL CART MSW 1X WK</t>
  </si>
  <si>
    <t>1DM 1-64 GAL CART MSW</t>
  </si>
  <si>
    <t>1EM 1-96 GAL CART MSW</t>
  </si>
  <si>
    <t>2EM 2-96 GAL CARTS MSW</t>
  </si>
  <si>
    <t>3EM 3-96 GAL CARTS MSW</t>
  </si>
  <si>
    <t>4EM 4-96 GAL CARTS MSW</t>
  </si>
  <si>
    <t>5EM 5-96 GAL CARTS MSW</t>
  </si>
  <si>
    <t>9EM 9-96 GAL CARTS MSW</t>
  </si>
  <si>
    <t>1FE 1 YD MSW EOW</t>
  </si>
  <si>
    <t>111 1-1 YD 1X PER WEEK</t>
  </si>
  <si>
    <t>5FE 1.5 YD MSW EOW</t>
  </si>
  <si>
    <t>151 1-1.5 YD 1X PER WEEK</t>
  </si>
  <si>
    <t>251 2-1.5 YD 1X PER WEEK</t>
  </si>
  <si>
    <t>122 1-1.5 YD 2X PER WEEK</t>
  </si>
  <si>
    <t>2FE 2 YD MSW EOW</t>
  </si>
  <si>
    <t>121 1-2 YD 1X PER WEEK</t>
  </si>
  <si>
    <t>221 2-2 YD 1X PER WEEK</t>
  </si>
  <si>
    <t>421 4-2 YD 1X PER WEEK</t>
  </si>
  <si>
    <t>621 6-2 YD 1X PER WEEK</t>
  </si>
  <si>
    <t>3FE 3 YD MSW EOW</t>
  </si>
  <si>
    <t>131 1-3 YD 1X PER WEEK</t>
  </si>
  <si>
    <t>231 2-3 YD 1X PER WEEK</t>
  </si>
  <si>
    <t>331 3-3 YD 1X PER WEEK</t>
  </si>
  <si>
    <t>431 4-3 YD 1X PER WEEK</t>
  </si>
  <si>
    <t>531 5-3 YD 2X PER WEEK</t>
  </si>
  <si>
    <t>4FM 4 YD MSW 1xM</t>
  </si>
  <si>
    <t>4FE 4 YD MSW EOW</t>
  </si>
  <si>
    <t>141 1-4 YD 1X PER WEEK</t>
  </si>
  <si>
    <t>241 2-4 YD 1X PER WEEK</t>
  </si>
  <si>
    <t>341 3-4 YD 1X PER WEEK</t>
  </si>
  <si>
    <t>441 4-4 YD 1X PER WEEK</t>
  </si>
  <si>
    <t>941 9-4 YD 1X PER WEEK</t>
  </si>
  <si>
    <t>142 1-4 YD 2X PER WEEK</t>
  </si>
  <si>
    <t>6FE 6 YD MSW EOW</t>
  </si>
  <si>
    <t>161 1-6 YD 1X PER WEEK</t>
  </si>
  <si>
    <t>261 2-6 YD 1X PER WEEK</t>
  </si>
  <si>
    <t>361 3-6 YD 1X PER WEEK</t>
  </si>
  <si>
    <t>561 5-6 YD 1X PER WEEK</t>
  </si>
  <si>
    <t>761 7-6 YD 1X PER WEEK</t>
  </si>
  <si>
    <t>162 1-6 YD 2X PER WEEK</t>
  </si>
  <si>
    <t>262 2-6 YD 2X PER WEEK</t>
  </si>
  <si>
    <t>8FE 8 YD MSW EOW</t>
  </si>
  <si>
    <t>181 1-8 YD 1X PER WEEK</t>
  </si>
  <si>
    <t>281 2-8 YD 1X PER WEEK</t>
  </si>
  <si>
    <t>381 3-8 YD 1X PER WEEK</t>
  </si>
  <si>
    <t>182 1-8 YD 2X PER WEEK</t>
  </si>
  <si>
    <t>482 4-8 YD 2X PER WEEK</t>
  </si>
  <si>
    <t>183 1-8 YD 3X PER WEEK</t>
  </si>
  <si>
    <t>6C1 6 YD COMPACTOR 1X WK</t>
  </si>
  <si>
    <t xml:space="preserve">2 35 gal. carts </t>
  </si>
  <si>
    <t xml:space="preserve">1 64 gal. cart </t>
  </si>
  <si>
    <t xml:space="preserve">2 64 gal. carts </t>
  </si>
  <si>
    <t xml:space="preserve">1 96 gal. cart </t>
  </si>
  <si>
    <t xml:space="preserve">2 96 gal. carts </t>
  </si>
  <si>
    <t>Minimum Charge per month - CAN</t>
  </si>
  <si>
    <t>Pickup Rate - CAN</t>
  </si>
  <si>
    <t>Bulky Materials</t>
  </si>
  <si>
    <t>Bulky Materials Additional Cubic Yards</t>
  </si>
  <si>
    <t>1 Yard Compactor</t>
  </si>
  <si>
    <t>1 Yard Compactor - Special Pickup</t>
  </si>
  <si>
    <t>3 Yard Compactor</t>
  </si>
  <si>
    <t>3 Yard Compactor - Special Pickup</t>
  </si>
  <si>
    <t>4 Yard Compactor</t>
  </si>
  <si>
    <t>35 gallon Can</t>
  </si>
  <si>
    <t>1 yd packer/compactor</t>
  </si>
  <si>
    <t>1.5 yd packer/compactor</t>
  </si>
  <si>
    <t>5 yd packer/compactor</t>
  </si>
  <si>
    <t>8 yd packer/compactor</t>
  </si>
  <si>
    <t>* not on meeks - calculated by staff</t>
  </si>
  <si>
    <t>GWLF</t>
  </si>
  <si>
    <t>% of Tons</t>
  </si>
  <si>
    <t>Dryden TS</t>
  </si>
  <si>
    <t>Total Increase</t>
  </si>
  <si>
    <t>Landfill</t>
  </si>
  <si>
    <t>Roll Off</t>
  </si>
  <si>
    <t>Multi-family/commercial</t>
  </si>
  <si>
    <t>TG-181016</t>
  </si>
  <si>
    <t>6 Cans</t>
  </si>
  <si>
    <t>1 35 gal. cart</t>
  </si>
  <si>
    <t>Special Pickup Charge Proposed Tariff Rate</t>
  </si>
  <si>
    <t>Special Pickup Charge Current Tariff Rate</t>
  </si>
  <si>
    <t>Pickup Charge Current Tariff Rate</t>
  </si>
  <si>
    <t>Pickup Charge Proposed Tariff Rate</t>
  </si>
  <si>
    <t>35 Gal - Special Pickup Charge</t>
  </si>
  <si>
    <t>64 Gal - Special Pickup Charge</t>
  </si>
  <si>
    <t>96 Gal - Special Pickup Charge</t>
  </si>
  <si>
    <t>1 Yard - Special Pickup</t>
  </si>
  <si>
    <t>1.5 Yard - Special Pickup</t>
  </si>
  <si>
    <t>2 Yard - Special Pickup</t>
  </si>
  <si>
    <t>4 Yard - Special Pickup</t>
  </si>
  <si>
    <t>6 Yard - Special Pickup</t>
  </si>
  <si>
    <t>8 Yard - Special Pickup</t>
  </si>
  <si>
    <t>1 Yard - Pickup Temp</t>
  </si>
  <si>
    <t>1.5 Yard - Pickup Temp</t>
  </si>
  <si>
    <t>2 Yard - Pickup Temp</t>
  </si>
  <si>
    <t>6 Yard - Pickup Temp</t>
  </si>
  <si>
    <t>8 Yard - Pickup Temp</t>
  </si>
  <si>
    <t>4 Yard - Pickup Temp</t>
  </si>
  <si>
    <t>43Yard - Special Pickup</t>
  </si>
  <si>
    <t>3 Yard - Pickup Temp</t>
  </si>
  <si>
    <t>Increase %</t>
  </si>
  <si>
    <t>34 &amp; 35</t>
  </si>
  <si>
    <t>23 &amp; 24</t>
  </si>
  <si>
    <t>Each Scheduled Pickup</t>
  </si>
  <si>
    <t>6 Yard Compactor - Special Pickup</t>
  </si>
  <si>
    <t>4 Yard Compactor - Special Pickup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</si>
  <si>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</si>
  <si>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</si>
  <si>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</si>
  <si>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C35 6-32 GAL CANS MSW</t>
  </si>
  <si>
    <t>6 Yard Compactor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</si>
</sst>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0.0000%"/>
    <numFmt numFmtId="169" formatCode="0.000000"/>
    <numFmt numFmtId="170" formatCode="0.0%"/>
    <numFmt numFmtId="171" formatCode="_(&quot;$&quot;* #,##0.00000_);_(&quot;$&quot;* \(#,##0.00000\);_(&quot;$&quot;* &quot;-&quot;??_);_(@_)"/>
    <numFmt numFmtId="172" formatCode="_(&quot;$&quot;* #,##0.0000_);_(&quot;$&quot;* \(#,##0.0000\);_(&quot;$&quot;* &quot;-&quot;??_);_(@_)"/>
    <numFmt numFmtId="173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444444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6" fillId="4" borderId="8" applyNumberFormat="0" applyFont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43" fontId="16" fillId="0" borderId="0" applyFont="0" applyFill="0" applyBorder="0" applyAlignment="0" applyProtection="0"/>
    <xf numFmtId="0" fontId="4" fillId="0" borderId="0"/>
    <xf numFmtId="9" fontId="16" fillId="0" borderId="0" applyFont="0" applyFill="0" applyBorder="0" applyAlignment="0" applyProtection="0"/>
  </cellStyleXfs>
  <cellXfs count="131">
    <xf numFmtId="0" fontId="0" fillId="0" borderId="0" xfId="0"/>
    <xf numFmtId="0" fontId="3" fillId="2" borderId="1" xfId="0" applyFont="1" applyFill="1" applyBorder="1"/>
    <xf numFmtId="43" fontId="0" fillId="0" borderId="0" xfId="0" applyNumberFormat="1"/>
    <xf numFmtId="44" fontId="0" fillId="0" borderId="0" xfId="0" applyNumberFormat="1"/>
    <xf numFmtId="1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Fill="1"/>
    <xf numFmtId="2" fontId="8" fillId="0" borderId="0" xfId="1" applyNumberFormat="1" applyFont="1" applyFill="1" applyBorder="1" applyAlignment="1">
      <alignment horizontal="right"/>
    </xf>
    <xf numFmtId="164" fontId="8" fillId="0" borderId="0" xfId="0" applyNumberFormat="1" applyFont="1"/>
    <xf numFmtId="0" fontId="7" fillId="3" borderId="1" xfId="0" applyFont="1" applyFill="1" applyBorder="1" applyAlignment="1">
      <alignment horizontal="center" wrapText="1"/>
    </xf>
    <xf numFmtId="3" fontId="9" fillId="0" borderId="0" xfId="3" applyNumberFormat="1" applyFont="1" applyAlignment="1">
      <alignment horizontal="right"/>
    </xf>
    <xf numFmtId="44" fontId="8" fillId="0" borderId="0" xfId="0" applyNumberFormat="1" applyFont="1" applyFill="1"/>
    <xf numFmtId="44" fontId="8" fillId="0" borderId="0" xfId="0" applyNumberFormat="1" applyFont="1"/>
    <xf numFmtId="0" fontId="0" fillId="7" borderId="9" xfId="0" applyFill="1" applyBorder="1"/>
    <xf numFmtId="0" fontId="0" fillId="6" borderId="9" xfId="0" applyFill="1" applyBorder="1"/>
    <xf numFmtId="1" fontId="9" fillId="0" borderId="0" xfId="3" applyNumberFormat="1" applyFont="1" applyAlignment="1">
      <alignment horizontal="right"/>
    </xf>
    <xf numFmtId="1" fontId="8" fillId="0" borderId="0" xfId="1" applyNumberFormat="1" applyFont="1" applyFill="1" applyBorder="1" applyAlignment="1">
      <alignment horizontal="right"/>
    </xf>
    <xf numFmtId="3" fontId="7" fillId="3" borderId="10" xfId="0" applyNumberFormat="1" applyFont="1" applyFill="1" applyBorder="1" applyAlignment="1">
      <alignment horizontal="right"/>
    </xf>
    <xf numFmtId="2" fontId="7" fillId="3" borderId="10" xfId="0" applyNumberFormat="1" applyFont="1" applyFill="1" applyBorder="1"/>
    <xf numFmtId="3" fontId="10" fillId="3" borderId="10" xfId="3" applyNumberFormat="1" applyFont="1" applyFill="1" applyBorder="1" applyAlignment="1">
      <alignment horizontal="center"/>
    </xf>
    <xf numFmtId="1" fontId="7" fillId="3" borderId="10" xfId="0" applyNumberFormat="1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/>
    </xf>
    <xf numFmtId="44" fontId="7" fillId="3" borderId="10" xfId="0" applyNumberFormat="1" applyFont="1" applyFill="1" applyBorder="1" applyAlignment="1">
      <alignment horizontal="center" wrapText="1"/>
    </xf>
    <xf numFmtId="164" fontId="1" fillId="0" borderId="0" xfId="8" applyNumberFormat="1" applyFont="1"/>
    <xf numFmtId="164" fontId="1" fillId="0" borderId="0" xfId="1" applyNumberFormat="1" applyFont="1" applyFill="1" applyBorder="1"/>
    <xf numFmtId="2" fontId="8" fillId="0" borderId="0" xfId="1" applyNumberFormat="1" applyFont="1" applyFill="1" applyBorder="1"/>
    <xf numFmtId="43" fontId="0" fillId="0" borderId="0" xfId="0" applyNumberFormat="1" applyFill="1"/>
    <xf numFmtId="3" fontId="8" fillId="0" borderId="0" xfId="0" applyNumberFormat="1" applyFont="1"/>
    <xf numFmtId="0" fontId="0" fillId="0" borderId="6" xfId="0" applyBorder="1"/>
    <xf numFmtId="0" fontId="0" fillId="0" borderId="4" xfId="0" applyBorder="1"/>
    <xf numFmtId="0" fontId="3" fillId="0" borderId="3" xfId="0" applyFont="1" applyBorder="1"/>
    <xf numFmtId="0" fontId="3" fillId="0" borderId="0" xfId="0" applyFont="1"/>
    <xf numFmtId="168" fontId="0" fillId="0" borderId="0" xfId="0" applyNumberFormat="1"/>
    <xf numFmtId="0" fontId="0" fillId="0" borderId="0" xfId="0" applyAlignment="1">
      <alignment horizontal="left" indent="1"/>
    </xf>
    <xf numFmtId="0" fontId="2" fillId="0" borderId="0" xfId="0" applyFont="1" applyAlignment="1">
      <alignment horizontal="center"/>
    </xf>
    <xf numFmtId="0" fontId="2" fillId="0" borderId="0" xfId="0" applyFont="1"/>
    <xf numFmtId="43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43" fontId="15" fillId="0" borderId="0" xfId="0" applyNumberFormat="1" applyFont="1"/>
    <xf numFmtId="10" fontId="2" fillId="0" borderId="0" xfId="4" applyNumberFormat="1" applyFont="1"/>
    <xf numFmtId="3" fontId="11" fillId="9" borderId="0" xfId="0" applyNumberFormat="1" applyFont="1" applyFill="1" applyAlignment="1">
      <alignment horizontal="right"/>
    </xf>
    <xf numFmtId="2" fontId="11" fillId="9" borderId="0" xfId="0" applyNumberFormat="1" applyFont="1" applyFill="1"/>
    <xf numFmtId="3" fontId="11" fillId="9" borderId="0" xfId="3" applyNumberFormat="1" applyFont="1" applyFill="1" applyAlignment="1">
      <alignment horizontal="right"/>
    </xf>
    <xf numFmtId="1" fontId="11" fillId="9" borderId="0" xfId="0" applyNumberFormat="1" applyFont="1" applyFill="1" applyAlignment="1">
      <alignment horizontal="right"/>
    </xf>
    <xf numFmtId="164" fontId="11" fillId="9" borderId="0" xfId="0" applyNumberFormat="1" applyFont="1" applyFill="1"/>
    <xf numFmtId="0" fontId="11" fillId="9" borderId="0" xfId="0" applyFont="1" applyFill="1"/>
    <xf numFmtId="44" fontId="11" fillId="9" borderId="0" xfId="0" applyNumberFormat="1" applyFont="1" applyFill="1"/>
    <xf numFmtId="3" fontId="11" fillId="9" borderId="0" xfId="0" applyNumberFormat="1" applyFont="1" applyFill="1"/>
    <xf numFmtId="44" fontId="12" fillId="9" borderId="0" xfId="0" applyNumberFormat="1" applyFont="1" applyFill="1"/>
    <xf numFmtId="0" fontId="0" fillId="9" borderId="0" xfId="0" applyFill="1"/>
    <xf numFmtId="44" fontId="0" fillId="9" borderId="0" xfId="0" applyNumberFormat="1" applyFill="1"/>
    <xf numFmtId="0" fontId="0" fillId="10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44" fontId="0" fillId="0" borderId="0" xfId="2" applyFont="1" applyFill="1" applyBorder="1"/>
    <xf numFmtId="0" fontId="13" fillId="9" borderId="0" xfId="0" applyFont="1" applyFill="1" applyAlignment="1">
      <alignment horizontal="left" vertical="center"/>
    </xf>
    <xf numFmtId="164" fontId="13" fillId="9" borderId="0" xfId="0" applyNumberFormat="1" applyFont="1" applyFill="1" applyAlignment="1">
      <alignment horizontal="right"/>
    </xf>
    <xf numFmtId="164" fontId="3" fillId="9" borderId="0" xfId="0" applyNumberFormat="1" applyFont="1" applyFill="1" applyAlignment="1">
      <alignment horizontal="right"/>
    </xf>
    <xf numFmtId="43" fontId="3" fillId="9" borderId="0" xfId="0" applyNumberFormat="1" applyFont="1" applyFill="1"/>
    <xf numFmtId="1" fontId="3" fillId="9" borderId="0" xfId="0" applyNumberFormat="1" applyFont="1" applyFill="1" applyAlignment="1">
      <alignment horizontal="right"/>
    </xf>
    <xf numFmtId="44" fontId="3" fillId="9" borderId="0" xfId="0" applyNumberFormat="1" applyFont="1" applyFill="1"/>
    <xf numFmtId="43" fontId="13" fillId="9" borderId="0" xfId="0" applyNumberFormat="1" applyFont="1" applyFill="1"/>
    <xf numFmtId="1" fontId="13" fillId="9" borderId="0" xfId="0" applyNumberFormat="1" applyFont="1" applyFill="1" applyAlignment="1">
      <alignment horizontal="right"/>
    </xf>
    <xf numFmtId="3" fontId="13" fillId="9" borderId="0" xfId="0" applyNumberFormat="1" applyFont="1" applyFill="1"/>
    <xf numFmtId="44" fontId="13" fillId="9" borderId="0" xfId="0" applyNumberFormat="1" applyFont="1" applyFill="1"/>
    <xf numFmtId="1" fontId="0" fillId="0" borderId="0" xfId="0" applyNumberFormat="1" applyFill="1" applyAlignment="1">
      <alignment horizontal="right"/>
    </xf>
    <xf numFmtId="3" fontId="3" fillId="9" borderId="0" xfId="0" applyNumberFormat="1" applyFont="1" applyFill="1" applyAlignment="1">
      <alignment horizontal="center" vertical="center" wrapText="1"/>
    </xf>
    <xf numFmtId="3" fontId="3" fillId="9" borderId="0" xfId="0" applyNumberFormat="1" applyFont="1" applyFill="1" applyAlignment="1">
      <alignment horizontal="center" wrapText="1"/>
    </xf>
    <xf numFmtId="44" fontId="3" fillId="9" borderId="0" xfId="0" applyNumberFormat="1" applyFont="1" applyFill="1" applyAlignment="1">
      <alignment horizontal="center" wrapText="1"/>
    </xf>
    <xf numFmtId="2" fontId="0" fillId="0" borderId="0" xfId="0" applyNumberFormat="1"/>
    <xf numFmtId="1" fontId="0" fillId="0" borderId="0" xfId="0" applyNumberFormat="1"/>
    <xf numFmtId="44" fontId="0" fillId="8" borderId="0" xfId="2" applyFont="1" applyFill="1" applyBorder="1"/>
    <xf numFmtId="44" fontId="5" fillId="5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3" fillId="9" borderId="0" xfId="0" applyFont="1" applyFill="1"/>
    <xf numFmtId="0" fontId="17" fillId="9" borderId="0" xfId="0" applyFont="1" applyFill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0" fontId="3" fillId="3" borderId="0" xfId="0" applyFont="1" applyFill="1"/>
    <xf numFmtId="0" fontId="3" fillId="3" borderId="1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left" wrapText="1" indent="2"/>
    </xf>
    <xf numFmtId="164" fontId="7" fillId="3" borderId="1" xfId="1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0" fontId="0" fillId="0" borderId="0" xfId="0" applyFill="1" applyAlignment="1">
      <alignment vertical="center"/>
    </xf>
    <xf numFmtId="0" fontId="4" fillId="0" borderId="0" xfId="3" applyFill="1" applyAlignment="1">
      <alignment horizontal="left"/>
    </xf>
    <xf numFmtId="3" fontId="9" fillId="0" borderId="0" xfId="3" applyNumberFormat="1" applyFont="1" applyFill="1" applyAlignment="1">
      <alignment horizontal="right"/>
    </xf>
    <xf numFmtId="164" fontId="8" fillId="0" borderId="0" xfId="0" applyNumberFormat="1" applyFont="1" applyFill="1"/>
    <xf numFmtId="3" fontId="8" fillId="0" borderId="0" xfId="0" applyNumberFormat="1" applyFont="1" applyFill="1"/>
    <xf numFmtId="0" fontId="18" fillId="0" borderId="0" xfId="7" applyFont="1"/>
    <xf numFmtId="0" fontId="18" fillId="0" borderId="0" xfId="0" applyFont="1"/>
    <xf numFmtId="0" fontId="4" fillId="0" borderId="9" xfId="0" applyFont="1" applyBorder="1"/>
    <xf numFmtId="43" fontId="1" fillId="0" borderId="0" xfId="1" applyFont="1"/>
    <xf numFmtId="43" fontId="1" fillId="0" borderId="0" xfId="1" applyFont="1" applyAlignment="1">
      <alignment horizontal="center"/>
    </xf>
    <xf numFmtId="164" fontId="1" fillId="0" borderId="0" xfId="1" applyNumberFormat="1" applyFont="1"/>
    <xf numFmtId="44" fontId="1" fillId="0" borderId="0" xfId="2" applyFont="1" applyFill="1"/>
    <xf numFmtId="165" fontId="1" fillId="0" borderId="0" xfId="2" applyNumberFormat="1" applyFont="1" applyFill="1"/>
    <xf numFmtId="166" fontId="1" fillId="0" borderId="0" xfId="1" applyNumberFormat="1" applyFont="1"/>
    <xf numFmtId="44" fontId="2" fillId="0" borderId="1" xfId="2" applyFont="1" applyFill="1" applyBorder="1"/>
    <xf numFmtId="165" fontId="1" fillId="0" borderId="1" xfId="2" applyNumberFormat="1" applyFont="1" applyFill="1" applyBorder="1"/>
    <xf numFmtId="166" fontId="1" fillId="0" borderId="0" xfId="1" applyNumberFormat="1" applyFont="1" applyBorder="1"/>
    <xf numFmtId="167" fontId="1" fillId="0" borderId="0" xfId="2" applyNumberFormat="1" applyFont="1" applyFill="1"/>
    <xf numFmtId="166" fontId="1" fillId="0" borderId="1" xfId="1" applyNumberFormat="1" applyFont="1" applyBorder="1"/>
    <xf numFmtId="0" fontId="3" fillId="0" borderId="0" xfId="0" applyFont="1" applyAlignment="1">
      <alignment horizontal="center"/>
    </xf>
    <xf numFmtId="170" fontId="1" fillId="0" borderId="0" xfId="4" applyNumberFormat="1" applyFont="1"/>
    <xf numFmtId="170" fontId="3" fillId="0" borderId="0" xfId="4" applyNumberFormat="1" applyFont="1"/>
    <xf numFmtId="171" fontId="3" fillId="0" borderId="0" xfId="2" applyNumberFormat="1" applyFont="1"/>
    <xf numFmtId="169" fontId="3" fillId="0" borderId="0" xfId="0" applyNumberFormat="1" applyFont="1"/>
    <xf numFmtId="172" fontId="3" fillId="0" borderId="0" xfId="2" applyNumberFormat="1" applyFont="1"/>
    <xf numFmtId="172" fontId="1" fillId="0" borderId="0" xfId="2" applyNumberFormat="1" applyFont="1"/>
    <xf numFmtId="164" fontId="1" fillId="0" borderId="1" xfId="1" applyNumberFormat="1" applyFont="1" applyBorder="1"/>
    <xf numFmtId="164" fontId="0" fillId="0" borderId="1" xfId="0" applyNumberFormat="1" applyBorder="1"/>
    <xf numFmtId="44" fontId="3" fillId="0" borderId="0" xfId="0" applyNumberFormat="1" applyFont="1"/>
    <xf numFmtId="173" fontId="3" fillId="0" borderId="0" xfId="0" applyNumberFormat="1" applyFont="1"/>
    <xf numFmtId="173" fontId="0" fillId="0" borderId="0" xfId="0" applyNumberFormat="1"/>
    <xf numFmtId="0" fontId="0" fillId="2" borderId="11" xfId="0" applyFill="1" applyBorder="1" applyAlignment="1">
      <alignment horizontal="center"/>
    </xf>
    <xf numFmtId="44" fontId="1" fillId="0" borderId="5" xfId="2" applyFont="1" applyBorder="1"/>
    <xf numFmtId="44" fontId="1" fillId="0" borderId="7" xfId="2" applyFont="1" applyBorder="1"/>
    <xf numFmtId="10" fontId="0" fillId="0" borderId="0" xfId="4" applyNumberFormat="1" applyFont="1"/>
    <xf numFmtId="0" fontId="7" fillId="3" borderId="0" xfId="0" applyFont="1" applyFill="1" applyBorder="1" applyAlignment="1">
      <alignment horizontal="center" wrapText="1"/>
    </xf>
    <xf numFmtId="43" fontId="0" fillId="0" borderId="0" xfId="1" applyFont="1"/>
    <xf numFmtId="10" fontId="2" fillId="9" borderId="0" xfId="4" applyNumberFormat="1" applyFont="1" applyFill="1"/>
    <xf numFmtId="10" fontId="11" fillId="9" borderId="0" xfId="4" applyNumberFormat="1" applyFont="1" applyFill="1"/>
    <xf numFmtId="44" fontId="7" fillId="0" borderId="0" xfId="0" applyNumberFormat="1" applyFont="1"/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</cellXfs>
  <cellStyles count="17">
    <cellStyle name="Comma" xfId="1" builtinId="3"/>
    <cellStyle name="Comma 10" xfId="8" xr:uid="{64F91195-FE25-42CD-9556-FE4C457609A1}"/>
    <cellStyle name="Comma 12 2 3" xfId="14" xr:uid="{C9F6F13C-9D63-4CF2-9C19-03F8D8C09F54}"/>
    <cellStyle name="Comma 2" xfId="11" xr:uid="{72BEC5CC-2F9F-4FA0-9933-E394AF35743F}"/>
    <cellStyle name="Currency" xfId="2" builtinId="4"/>
    <cellStyle name="Currency 2" xfId="9" xr:uid="{27C0E0DB-A0D7-425B-A395-714017D9360D}"/>
    <cellStyle name="Currency 2 2" xfId="12" xr:uid="{7B9C465F-1B2B-4B04-8F30-86E58C04000F}"/>
    <cellStyle name="Normal" xfId="0" builtinId="0"/>
    <cellStyle name="Normal 10" xfId="15" xr:uid="{DD4E065D-9052-4C28-9DDA-EAF1F2A6BC21}"/>
    <cellStyle name="Normal 12 3" xfId="13" xr:uid="{B2174057-4B68-44FD-B9F6-B412BB06306E}"/>
    <cellStyle name="Normal 2" xfId="10" xr:uid="{9E842DE6-498F-4A94-BF1D-1339C46B2FCC}"/>
    <cellStyle name="Normal 21" xfId="7" xr:uid="{AD9132D8-2D37-4CC5-96A7-811134E3EC43}"/>
    <cellStyle name="Normal 90" xfId="6" xr:uid="{9E04665A-7950-477D-8EEC-904233E61ABB}"/>
    <cellStyle name="Normal_Price out" xfId="3" xr:uid="{862E1CDB-81C3-4FC7-A2C7-8E19820808C6}"/>
    <cellStyle name="Note 2" xfId="5" xr:uid="{8DCABC03-F376-4793-B27F-C76BCECB111B}"/>
    <cellStyle name="Percent" xfId="4" builtinId="5"/>
    <cellStyle name="Percent 2" xfId="16" xr:uid="{E75DD9B2-BB2C-4A31-84A9-53A8C943B821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ustomXml" Target="../customXml/item4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2183-1%20Pacific%20Disp,%20Butlers%20Cove\Filing%20Possibly%202012\Filing\Audit\Final%20Outcome%208-14-2012\Pro%20Forma%20Pacific%20Disposal_Staf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son\Rate%20Increase%201-1-2013\1%20Filing%2011-14-2012\Revised%202-21-2013\staff%20Mason%20Proforma%209-30-2012-Linked%20Cust%20Count%20Fix%2012-2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stern%20Region\ControllerDir\JoeW\My%20Local%20Documents\OPF\Rate%20Reviews\2010\Clackamas%20County\Clackamas%20DCR%20WCI%20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_opf_joew\JoeW%20C%20Drive\Documents%20and%20Settings\joew\My%20Documents\OPF\Rate%20Reviews\2001\Gresham\Arrow\Gresham%202001%20DCR%202nd%20submi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ControllerDir\KevinJ\South%20LeMay\Budget%20History\Budget%202019\2149%20Mason\2019%202149%20Budget%20Template%201.5%20pre%20division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estern%20Region\ControllerDir\Brent_Blair_Kortney\PO%20Report%20by%20Division\PO%20Report_v3b%202013-08-26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Vashon\Rate%20Incr%201-1-2012\Vashon%20Pro%20Form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ports\Budget%20Reports\2011%20Budget%20Report%20Book%20v2J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2009%20BUDGET%20REPORTS\2009%20Budget%20Report%20without%20insura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ControllerDir/JoeW/My%20Local%20Documents/OPF/Rate%20Reviews/2016/2016%20OPF%20Master%20DCR%20V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heatherg\AppData\Local\Microsoft\Windows\Temporary%20Internet%20Files\Content.Outlook\KNDSOALF\Fuel%20Stat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estern%20Region\WUTC\WIP%20Files\2010%20Clark%20County-%202009%20Vancouver\12.31.2010%20Test%20Year\Proforma%20Clark%20County%20101231%20Filing-Draft-FINAL%20VERSION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Reports\2180%20LeMay\2009\LeMay%20Annual%20Report%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ControllerDir\JoeW\Budgets\Budgets%202009\2012\2009%202012%20Review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nealjohnson\Downloads\SolidWaste-NonPublic%20LG%202018%20V5.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Master%20Truck%20Schedule\South_LeMay%20Master%20Truck%20Schedule-Shar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2000%20Western%20Region%20Office\WUTC\WUTC-LeMay\General%20Rate%20Filing\Gray's%20Harbor%20Filed%206-15-21\Audit\FINAL\.Gray's%20Harbor%20GRC%20Pro%20forma%2003.31.2021%20(C)%20Non-Redacted%20FINAL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Western%20Region\WUTC\WIP%20Files\2149%20Mason%20County\2021\General%20Rate%20Filing\.Mason%20Pro%20forma11.30.2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personal/jaclynn_simmons_utc_wa_gov/Documents/Local%20Computer%20Files/Documents/Solid%20Waste/WM%20Greater%20Wenatchee/TG-220333/03-Disposal%20Fee%20Rate%20Case%20workpapers_eff.%20070120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RC%20Reports\SRC%20Format\Bonus%20Schedule\PNWR%20SRC%20Bonus%20Schedule%20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LO\2012_Division\Accounting\xx%20Budgets%20xx\2013%20Budget\4105\4105%20Budget%20Workbook%2012_07_20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ohnSpe\AppData\Local\Microsoft\Windows\Temporary%20Internet%20Files\Content.IE5\ELL0D4Y3\Proj-2184_2015-12_572814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Inputs"/>
      <sheetName val="AllocationMethods"/>
      <sheetName val="Gen'l Info"/>
      <sheetName val="AccrualExpense"/>
      <sheetName val="AccrualRevenue"/>
      <sheetName val="TypeSUMM"/>
      <sheetName val="ServiceSUMM"/>
      <sheetName val="SUMM"/>
      <sheetName val="Rev Summary"/>
      <sheetName val="Dir_Costs"/>
      <sheetName val="G and A Costs"/>
      <sheetName val="Itemize"/>
      <sheetName val="Cust_Count1"/>
      <sheetName val="Cust_Count2"/>
      <sheetName val="DropBoxPullsbyType"/>
      <sheetName val="Rev_Breakdown"/>
      <sheetName val="Truck Hours"/>
      <sheetName val="NoDB_TkHr"/>
      <sheetName val="Labor Hours"/>
      <sheetName val="NoDB_LbrHr"/>
      <sheetName val="Container Breakdown"/>
      <sheetName val="Cart Breakdown"/>
      <sheetName val="Gross Yardage Worksheet"/>
      <sheetName val="RecycleContainerYds"/>
      <sheetName val="CartYardage"/>
      <sheetName val="TonnageAllocation"/>
      <sheetName val="ContainerTonsAllocation"/>
      <sheetName val="CanCartTonsAllocate"/>
      <sheetName val="TONWKSHT"/>
      <sheetName val="TONWKSHT_DropBox"/>
      <sheetName val="PrintInstructions"/>
      <sheetName val="grphResiCust"/>
      <sheetName val="grhpMFcancarts"/>
      <sheetName val="grphCMcancarts"/>
      <sheetName val="grphJuris1ResiCrt"/>
      <sheetName val="grphJuris2ResiCrt"/>
      <sheetName val="grphJuris3ResiCrt"/>
      <sheetName val="grphJuris4ResiCrt"/>
      <sheetName val="Juris5ResiCrt"/>
      <sheetName val="Juris1MFcancarts"/>
      <sheetName val="Juris2MFcancarts"/>
      <sheetName val="Juris3MFcancarts"/>
      <sheetName val="Juris4MFcancarts"/>
      <sheetName val="Juris5MFcancarts"/>
      <sheetName val="Juris1CMcarts"/>
      <sheetName val="Juris2CMcarts"/>
      <sheetName val="Juris3CMcarts"/>
      <sheetName val="Juris4CMcarts"/>
      <sheetName val="Juris5CMcarts"/>
      <sheetName val="grphCollect_TkHr"/>
      <sheetName val="grphRecycleRevPerCust"/>
      <sheetName val="grphDirCst per TkHr"/>
      <sheetName val="grphCompareDirCostPerTrkHr "/>
      <sheetName val="grphG_A CostperTkHr"/>
      <sheetName val="grphDBxDirCst per Pull"/>
      <sheetName val="grphDBxTkHrs per Pull"/>
      <sheetName val="grphLbr Csts per TkHr"/>
      <sheetName val="Grph AdminSal per TkHr"/>
      <sheetName val="Program data"/>
      <sheetName val="Census Data"/>
      <sheetName val="Financial Data"/>
    </sheetNames>
    <sheetDataSet>
      <sheetData sheetId="0">
        <row r="3">
          <cell r="C3">
            <v>2010</v>
          </cell>
        </row>
        <row r="4">
          <cell r="C4" t="str">
            <v>Clackamas County</v>
          </cell>
        </row>
        <row r="5">
          <cell r="C5" t="str">
            <v>Arrow</v>
          </cell>
        </row>
        <row r="6">
          <cell r="C6" t="str">
            <v>American</v>
          </cell>
        </row>
        <row r="7">
          <cell r="C7" t="str">
            <v>Other</v>
          </cell>
        </row>
        <row r="8">
          <cell r="C8" t="str">
            <v>Other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>
            <v>155</v>
          </cell>
        </row>
        <row r="30">
          <cell r="C30">
            <v>459.2632034958001</v>
          </cell>
          <cell r="D30">
            <v>1119.4009262496004</v>
          </cell>
          <cell r="E30">
            <v>16017.642352085402</v>
          </cell>
          <cell r="F30">
            <v>0</v>
          </cell>
          <cell r="G30">
            <v>0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F60" t="e">
            <v>#REF!</v>
          </cell>
          <cell r="G60" t="e">
            <v>#REF!</v>
          </cell>
        </row>
      </sheetData>
      <sheetData sheetId="13">
        <row r="15">
          <cell r="E15">
            <v>3586.96</v>
          </cell>
        </row>
        <row r="28">
          <cell r="E28">
            <v>5</v>
          </cell>
          <cell r="F28">
            <v>2</v>
          </cell>
          <cell r="G28">
            <v>2125.58</v>
          </cell>
        </row>
        <row r="39">
          <cell r="E39">
            <v>0.02</v>
          </cell>
          <cell r="F39">
            <v>0.05</v>
          </cell>
          <cell r="G39">
            <v>0.93</v>
          </cell>
          <cell r="H39">
            <v>0</v>
          </cell>
          <cell r="I39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6">
          <cell r="L16">
            <v>3586.96</v>
          </cell>
          <cell r="X16">
            <v>0</v>
          </cell>
        </row>
        <row r="33">
          <cell r="L33">
            <v>3476.46</v>
          </cell>
          <cell r="X33">
            <v>546</v>
          </cell>
        </row>
        <row r="51">
          <cell r="L51">
            <v>256944.47999999998</v>
          </cell>
          <cell r="X51">
            <v>126700.08</v>
          </cell>
        </row>
        <row r="68">
          <cell r="L68">
            <v>0</v>
          </cell>
          <cell r="X68">
            <v>0</v>
          </cell>
        </row>
        <row r="85">
          <cell r="L85">
            <v>0</v>
          </cell>
          <cell r="X85">
            <v>0</v>
          </cell>
        </row>
      </sheetData>
      <sheetData sheetId="23"/>
      <sheetData sheetId="24"/>
      <sheetData sheetId="25"/>
      <sheetData sheetId="26"/>
      <sheetData sheetId="27">
        <row r="3">
          <cell r="E3">
            <v>0</v>
          </cell>
        </row>
      </sheetData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"/>
      <sheetName val="Revenue"/>
      <sheetName val="Dir_Costs"/>
      <sheetName val="G and A Costs"/>
      <sheetName val="Itemize"/>
      <sheetName val="Cust_Count1"/>
      <sheetName val="Cust_Count2"/>
      <sheetName val="DropBoxPullsbyType "/>
      <sheetName val="Rev_Breakdown"/>
      <sheetName val="TruckHours"/>
      <sheetName val="NoDB_TkHr"/>
      <sheetName val="LaborHours"/>
      <sheetName val="NoDB_LbrHr"/>
      <sheetName val="Container Breakdown"/>
      <sheetName val="Cart Breakdown"/>
      <sheetName val="Gross Yardage Worksheet"/>
      <sheetName val="Tonnage Allocation "/>
      <sheetName val="TONWKSHT"/>
      <sheetName val="TONWKSHT_DropBox"/>
      <sheetName val="PoundsPerReceptacle"/>
      <sheetName val="PrintInstructions"/>
    </sheetNames>
    <sheetDataSet>
      <sheetData sheetId="0"/>
      <sheetData sheetId="1"/>
      <sheetData sheetId="2"/>
      <sheetData sheetId="3"/>
      <sheetData sheetId="4"/>
      <sheetData sheetId="5" refreshError="1">
        <row r="28">
          <cell r="M28">
            <v>403.64620554239997</v>
          </cell>
          <cell r="N28">
            <v>4560.3873359231993</v>
          </cell>
          <cell r="O28" t="e">
            <v>#REF!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16">
          <cell r="L16">
            <v>7280</v>
          </cell>
        </row>
        <row r="31">
          <cell r="L31">
            <v>3848</v>
          </cell>
        </row>
        <row r="49">
          <cell r="L49">
            <v>249236</v>
          </cell>
        </row>
        <row r="64">
          <cell r="L64">
            <v>0</v>
          </cell>
        </row>
        <row r="82">
          <cell r="L82">
            <v>0</v>
          </cell>
        </row>
        <row r="98">
          <cell r="L98">
            <v>0</v>
          </cell>
        </row>
        <row r="101">
          <cell r="N101">
            <v>260364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ookups"/>
      <sheetName val="Budget Upload"/>
      <sheetName val="Stats"/>
      <sheetName val="RO Rev"/>
      <sheetName val="Labor Analysis"/>
      <sheetName val="Route Rev"/>
      <sheetName val="Commodities"/>
      <sheetName val="Interject_LastPulledValues"/>
      <sheetName val="Commodity Checker"/>
      <sheetName val="Disposal"/>
      <sheetName val="Auto Calcs Help"/>
      <sheetName val="Fuel "/>
      <sheetName val="G&amp;A Salaries"/>
      <sheetName val="Region Alloc"/>
    </sheetNames>
    <sheetDataSet>
      <sheetData sheetId="0">
        <row r="57">
          <cell r="K57" t="str">
            <v>Yes</v>
          </cell>
        </row>
        <row r="58">
          <cell r="K58" t="str">
            <v>No</v>
          </cell>
        </row>
        <row r="82">
          <cell r="I8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inderSetup"/>
      <sheetName val="1_Guidelines"/>
      <sheetName val="2_PLTrend"/>
      <sheetName val="3_BudSum"/>
      <sheetName val="4_BudSumByMth"/>
      <sheetName val="5_Capital"/>
      <sheetName val="6_RevenueBridge"/>
      <sheetName val="7_Contracts"/>
      <sheetName val="8_BudSumDetail"/>
      <sheetName val="9_IS210"/>
      <sheetName val="10_BudSumDetailwith$"/>
      <sheetName val="11_BudSum_WO_Ins"/>
      <sheetName val="Region Capital adj."/>
    </sheetNames>
    <sheetDataSet>
      <sheetData sheetId="0">
        <row r="6">
          <cell r="C6" t="str">
            <v>region western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  <sheetName val="Rev YOY Trends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Sum"/>
      <sheetName val="Cust Count"/>
      <sheetName val="Disposal"/>
      <sheetName val="Taxes &amp; Fees"/>
      <sheetName val="Ton Alloc"/>
      <sheetName val="2011_IS210 170306"/>
      <sheetName val="Sorted Master"/>
      <sheetName val="EBITDA by Area"/>
      <sheetName val="Vital Metrics"/>
      <sheetName val="Gresham"/>
      <sheetName val="Clackamas Rural"/>
      <sheetName val="Clackamas Dist Rural"/>
      <sheetName val="PDX Arrow"/>
      <sheetName val="All Areas"/>
      <sheetName val="Interject_LastPulledValues"/>
      <sheetName val="Debt"/>
      <sheetName val="Capex"/>
      <sheetName val="3rd Party Disposal-39"/>
      <sheetName val="TRF Disposal-39"/>
      <sheetName val="Interco Disposal-39"/>
      <sheetName val="Rent-43"/>
      <sheetName val="Co Op &amp; Sub-54"/>
      <sheetName val="Advertising-69"/>
      <sheetName val="Dues-78"/>
      <sheetName val="Contributions-70"/>
      <sheetName val="Prof Fees-71"/>
      <sheetName val="Misc Exp-86"/>
      <sheetName val="Travel-87"/>
      <sheetName val="Shop Allocation"/>
      <sheetName val="Mgmt Reclasses"/>
      <sheetName val="Proceeds- 35518"/>
      <sheetName val="Estacada-not used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Z8">
            <v>22770.134694115299</v>
          </cell>
          <cell r="AD8">
            <v>16658.304514730477</v>
          </cell>
        </row>
        <row r="9">
          <cell r="K9">
            <v>78561.19</v>
          </cell>
          <cell r="Z9">
            <v>1372.6699999999998</v>
          </cell>
        </row>
      </sheetData>
      <sheetData sheetId="7"/>
      <sheetData sheetId="8"/>
      <sheetData sheetId="9">
        <row r="12">
          <cell r="E12" t="str">
            <v>Rate Code</v>
          </cell>
          <cell r="F12" t="str">
            <v>Base</v>
          </cell>
          <cell r="G12" t="str">
            <v>Franchise Percent of Total Company</v>
          </cell>
          <cell r="H12" t="str">
            <v>Reverse Mt View Sanitary</v>
          </cell>
          <cell r="I12" t="str">
            <v xml:space="preserve">Adjust In/Out </v>
          </cell>
          <cell r="J12" t="str">
            <v>Same Line Reclass</v>
          </cell>
          <cell r="K12"/>
          <cell r="L12" t="str">
            <v>Base Allocation</v>
          </cell>
          <cell r="M12" t="str">
            <v>Adjust</v>
          </cell>
          <cell r="N12" t="str">
            <v>Descrip</v>
          </cell>
          <cell r="O12" t="str">
            <v>Res SW Adjusted</v>
          </cell>
          <cell r="P12" t="str">
            <v>Base Allocation</v>
          </cell>
          <cell r="Q12" t="str">
            <v>Adjust</v>
          </cell>
          <cell r="R12" t="str">
            <v>Descrip</v>
          </cell>
          <cell r="S12" t="str">
            <v>FEL SW Adjusted</v>
          </cell>
          <cell r="T12" t="str">
            <v>Base Allocation</v>
          </cell>
          <cell r="U12" t="str">
            <v>Adjust</v>
          </cell>
          <cell r="V12" t="str">
            <v>Descrip</v>
          </cell>
          <cell r="W12" t="str">
            <v>Res Rec Adjusted</v>
          </cell>
          <cell r="X12" t="str">
            <v>Base Allocation</v>
          </cell>
          <cell r="Y12" t="str">
            <v>Adjust</v>
          </cell>
          <cell r="Z12" t="str">
            <v>Descrip</v>
          </cell>
          <cell r="AA12" t="str">
            <v>Com Rec Adjusted</v>
          </cell>
          <cell r="AB12" t="str">
            <v>Base Allocation</v>
          </cell>
          <cell r="AC12" t="str">
            <v>Adjust</v>
          </cell>
          <cell r="AD12" t="str">
            <v>Descrip</v>
          </cell>
          <cell r="AE12" t="str">
            <v>Debris Adjusted</v>
          </cell>
          <cell r="AF12" t="str">
            <v>Base Allocation</v>
          </cell>
          <cell r="AG12" t="str">
            <v>Adjust</v>
          </cell>
          <cell r="AH12" t="str">
            <v>Descrip</v>
          </cell>
          <cell r="AI12" t="str">
            <v>Drop Box Adjusted</v>
          </cell>
        </row>
        <row r="13">
          <cell r="E13">
            <v>18</v>
          </cell>
          <cell r="F13" t="str">
            <v>ACT</v>
          </cell>
          <cell r="G13">
            <v>3.7309466339435216E-2</v>
          </cell>
          <cell r="H13"/>
          <cell r="I13"/>
          <cell r="J13"/>
          <cell r="K13"/>
          <cell r="L13">
            <v>0</v>
          </cell>
          <cell r="M13"/>
          <cell r="N13"/>
          <cell r="O13">
            <v>0</v>
          </cell>
          <cell r="P13">
            <v>0</v>
          </cell>
          <cell r="Q13"/>
          <cell r="R13"/>
          <cell r="S13">
            <v>0</v>
          </cell>
          <cell r="T13">
            <v>0</v>
          </cell>
          <cell r="U13"/>
          <cell r="V13"/>
          <cell r="W13">
            <v>0</v>
          </cell>
          <cell r="X13">
            <v>0</v>
          </cell>
          <cell r="Y13"/>
          <cell r="Z13"/>
          <cell r="AA13">
            <v>0</v>
          </cell>
          <cell r="AB13">
            <v>0</v>
          </cell>
          <cell r="AC13"/>
          <cell r="AD13"/>
          <cell r="AE13">
            <v>0</v>
          </cell>
          <cell r="AF13">
            <v>0</v>
          </cell>
          <cell r="AG13">
            <v>132534.08000000002</v>
          </cell>
          <cell r="AH13"/>
          <cell r="AI13">
            <v>132534.08000000002</v>
          </cell>
        </row>
        <row r="14">
          <cell r="E14">
            <v>18</v>
          </cell>
          <cell r="F14" t="str">
            <v>ACT</v>
          </cell>
          <cell r="G14">
            <v>0</v>
          </cell>
          <cell r="H14"/>
          <cell r="I14"/>
          <cell r="J14"/>
          <cell r="K14"/>
          <cell r="L14">
            <v>0</v>
          </cell>
          <cell r="M14"/>
          <cell r="N14"/>
          <cell r="O14">
            <v>0</v>
          </cell>
          <cell r="P14">
            <v>0</v>
          </cell>
          <cell r="Q14"/>
          <cell r="R14"/>
          <cell r="S14">
            <v>0</v>
          </cell>
          <cell r="T14">
            <v>0</v>
          </cell>
          <cell r="U14"/>
          <cell r="V14"/>
          <cell r="W14">
            <v>0</v>
          </cell>
          <cell r="X14">
            <v>0</v>
          </cell>
          <cell r="Y14"/>
          <cell r="Z14"/>
          <cell r="AA14">
            <v>0</v>
          </cell>
          <cell r="AB14">
            <v>0</v>
          </cell>
          <cell r="AC14"/>
          <cell r="AD14"/>
          <cell r="AE14">
            <v>0</v>
          </cell>
          <cell r="AF14">
            <v>0</v>
          </cell>
          <cell r="AG14"/>
          <cell r="AH14"/>
          <cell r="AI14">
            <v>0</v>
          </cell>
        </row>
        <row r="15">
          <cell r="E15">
            <v>18</v>
          </cell>
          <cell r="F15" t="str">
            <v>ACT</v>
          </cell>
          <cell r="G15">
            <v>0</v>
          </cell>
          <cell r="H15"/>
          <cell r="I15"/>
          <cell r="J15"/>
          <cell r="K15"/>
          <cell r="L15">
            <v>0</v>
          </cell>
          <cell r="M15"/>
          <cell r="N15"/>
          <cell r="O15">
            <v>0</v>
          </cell>
          <cell r="P15">
            <v>0</v>
          </cell>
          <cell r="Q15"/>
          <cell r="R15"/>
          <cell r="S15">
            <v>0</v>
          </cell>
          <cell r="T15">
            <v>0</v>
          </cell>
          <cell r="U15"/>
          <cell r="V15"/>
          <cell r="W15">
            <v>0</v>
          </cell>
          <cell r="X15">
            <v>0</v>
          </cell>
          <cell r="Y15"/>
          <cell r="Z15"/>
          <cell r="AA15">
            <v>0</v>
          </cell>
          <cell r="AB15">
            <v>0</v>
          </cell>
          <cell r="AC15"/>
          <cell r="AD15"/>
          <cell r="AE15">
            <v>0</v>
          </cell>
          <cell r="AF15">
            <v>0</v>
          </cell>
          <cell r="AG15"/>
          <cell r="AH15"/>
          <cell r="AI15">
            <v>0</v>
          </cell>
        </row>
        <row r="16">
          <cell r="E16">
            <v>18</v>
          </cell>
          <cell r="F16" t="str">
            <v>ACT</v>
          </cell>
          <cell r="G16">
            <v>0</v>
          </cell>
          <cell r="H16"/>
          <cell r="I16"/>
          <cell r="J16"/>
          <cell r="K16"/>
          <cell r="L16">
            <v>0</v>
          </cell>
          <cell r="M16"/>
          <cell r="N16"/>
          <cell r="O16">
            <v>0</v>
          </cell>
          <cell r="P16">
            <v>0</v>
          </cell>
          <cell r="Q16"/>
          <cell r="R16"/>
          <cell r="S16">
            <v>0</v>
          </cell>
          <cell r="T16">
            <v>0</v>
          </cell>
          <cell r="U16"/>
          <cell r="V16"/>
          <cell r="W16">
            <v>0</v>
          </cell>
          <cell r="X16">
            <v>0</v>
          </cell>
          <cell r="Y16"/>
          <cell r="Z16"/>
          <cell r="AA16">
            <v>0</v>
          </cell>
          <cell r="AB16">
            <v>0</v>
          </cell>
          <cell r="AC16"/>
          <cell r="AD16"/>
          <cell r="AE16">
            <v>0</v>
          </cell>
          <cell r="AF16">
            <v>0</v>
          </cell>
          <cell r="AG16"/>
          <cell r="AH16"/>
          <cell r="AI16">
            <v>0</v>
          </cell>
        </row>
        <row r="17">
          <cell r="E17">
            <v>18</v>
          </cell>
          <cell r="F17" t="str">
            <v>ACT</v>
          </cell>
          <cell r="G17">
            <v>0</v>
          </cell>
          <cell r="H17"/>
          <cell r="I17"/>
          <cell r="J17"/>
          <cell r="K17"/>
          <cell r="L17">
            <v>0</v>
          </cell>
          <cell r="M17"/>
          <cell r="N17"/>
          <cell r="O17">
            <v>0</v>
          </cell>
          <cell r="P17">
            <v>0</v>
          </cell>
          <cell r="Q17"/>
          <cell r="R17"/>
          <cell r="S17">
            <v>0</v>
          </cell>
          <cell r="T17">
            <v>0</v>
          </cell>
          <cell r="U17"/>
          <cell r="V17"/>
          <cell r="W17">
            <v>0</v>
          </cell>
          <cell r="X17">
            <v>0</v>
          </cell>
          <cell r="Y17"/>
          <cell r="Z17"/>
          <cell r="AA17">
            <v>0</v>
          </cell>
          <cell r="AB17">
            <v>0</v>
          </cell>
          <cell r="AC17"/>
          <cell r="AD17"/>
          <cell r="AE17">
            <v>0</v>
          </cell>
          <cell r="AF17">
            <v>0</v>
          </cell>
          <cell r="AG17"/>
          <cell r="AH17"/>
          <cell r="AI17">
            <v>0</v>
          </cell>
        </row>
        <row r="18">
          <cell r="E18">
            <v>18</v>
          </cell>
          <cell r="F18" t="str">
            <v>ACT</v>
          </cell>
          <cell r="G18">
            <v>0</v>
          </cell>
          <cell r="H18"/>
          <cell r="I18"/>
          <cell r="J18"/>
          <cell r="K18"/>
          <cell r="L18">
            <v>0</v>
          </cell>
          <cell r="M18"/>
          <cell r="N18"/>
          <cell r="O18">
            <v>0</v>
          </cell>
          <cell r="P18">
            <v>0</v>
          </cell>
          <cell r="Q18"/>
          <cell r="R18"/>
          <cell r="S18">
            <v>0</v>
          </cell>
          <cell r="T18">
            <v>0</v>
          </cell>
          <cell r="U18"/>
          <cell r="V18"/>
          <cell r="W18">
            <v>0</v>
          </cell>
          <cell r="X18">
            <v>0</v>
          </cell>
          <cell r="Y18"/>
          <cell r="Z18"/>
          <cell r="AA18">
            <v>0</v>
          </cell>
          <cell r="AB18">
            <v>0</v>
          </cell>
          <cell r="AC18"/>
          <cell r="AD18"/>
          <cell r="AE18">
            <v>0</v>
          </cell>
          <cell r="AF18">
            <v>0</v>
          </cell>
          <cell r="AG18"/>
          <cell r="AH18"/>
          <cell r="AI18">
            <v>0</v>
          </cell>
        </row>
        <row r="19">
          <cell r="E19">
            <v>18</v>
          </cell>
          <cell r="F19" t="str">
            <v>ACT</v>
          </cell>
          <cell r="G19">
            <v>0.18043182976003175</v>
          </cell>
          <cell r="H19"/>
          <cell r="I19"/>
          <cell r="J19"/>
          <cell r="K19"/>
          <cell r="L19">
            <v>0</v>
          </cell>
          <cell r="M19">
            <v>1853120.12</v>
          </cell>
          <cell r="N19" t="str">
            <v>Res Can</v>
          </cell>
          <cell r="O19">
            <v>1853120.12</v>
          </cell>
          <cell r="P19">
            <v>0</v>
          </cell>
          <cell r="Q19">
            <v>27865.999999999996</v>
          </cell>
          <cell r="R19" t="str">
            <v>Res Cont</v>
          </cell>
          <cell r="S19">
            <v>27865.999999999996</v>
          </cell>
          <cell r="T19">
            <v>0</v>
          </cell>
          <cell r="U19">
            <v>1448.5700000000002</v>
          </cell>
          <cell r="V19" t="str">
            <v>Res Rec Can</v>
          </cell>
          <cell r="W19">
            <v>1448.5700000000002</v>
          </cell>
          <cell r="X19">
            <v>0</v>
          </cell>
          <cell r="Y19">
            <v>537.6</v>
          </cell>
          <cell r="Z19" t="str">
            <v>Comm Rec Can</v>
          </cell>
          <cell r="AA19">
            <v>537.6</v>
          </cell>
          <cell r="AB19">
            <v>0</v>
          </cell>
          <cell r="AC19">
            <v>5464.8999999999987</v>
          </cell>
          <cell r="AD19" t="str">
            <v>Res Can</v>
          </cell>
          <cell r="AE19">
            <v>5464.8999999999987</v>
          </cell>
          <cell r="AF19">
            <v>0</v>
          </cell>
          <cell r="AG19"/>
          <cell r="AH19"/>
          <cell r="AI19">
            <v>0</v>
          </cell>
        </row>
        <row r="20">
          <cell r="E20">
            <v>18</v>
          </cell>
          <cell r="F20" t="str">
            <v>ACT</v>
          </cell>
          <cell r="G20">
            <v>0</v>
          </cell>
          <cell r="H20"/>
          <cell r="I20"/>
          <cell r="J20"/>
          <cell r="K20"/>
          <cell r="L20">
            <v>0</v>
          </cell>
          <cell r="M20"/>
          <cell r="N20"/>
          <cell r="O20">
            <v>0</v>
          </cell>
          <cell r="P20">
            <v>0</v>
          </cell>
          <cell r="Q20"/>
          <cell r="R20"/>
          <cell r="S20">
            <v>0</v>
          </cell>
          <cell r="T20">
            <v>0</v>
          </cell>
          <cell r="U20"/>
          <cell r="V20"/>
          <cell r="W20">
            <v>0</v>
          </cell>
          <cell r="X20">
            <v>0</v>
          </cell>
          <cell r="Y20"/>
          <cell r="Z20"/>
          <cell r="AA20">
            <v>0</v>
          </cell>
          <cell r="AB20">
            <v>0</v>
          </cell>
          <cell r="AC20">
            <v>10975.320000000002</v>
          </cell>
          <cell r="AD20" t="str">
            <v>Comm Can</v>
          </cell>
          <cell r="AE20">
            <v>10975.320000000002</v>
          </cell>
          <cell r="AF20">
            <v>0</v>
          </cell>
          <cell r="AG20"/>
          <cell r="AH20"/>
          <cell r="AI20">
            <v>0</v>
          </cell>
        </row>
        <row r="21">
          <cell r="E21">
            <v>18</v>
          </cell>
          <cell r="F21" t="str">
            <v>ACT</v>
          </cell>
          <cell r="G21">
            <v>7.9848082741454565E-2</v>
          </cell>
          <cell r="H21"/>
          <cell r="I21"/>
          <cell r="J21"/>
          <cell r="K21"/>
          <cell r="L21">
            <v>0</v>
          </cell>
          <cell r="M21">
            <v>57863.759999999995</v>
          </cell>
          <cell r="N21" t="str">
            <v>Comm Can</v>
          </cell>
          <cell r="O21">
            <v>57863.759999999995</v>
          </cell>
          <cell r="P21">
            <v>0</v>
          </cell>
          <cell r="Q21">
            <v>617570.07999999984</v>
          </cell>
          <cell r="R21" t="str">
            <v>Comm Cont</v>
          </cell>
          <cell r="S21">
            <v>617570.07999999984</v>
          </cell>
          <cell r="T21">
            <v>0</v>
          </cell>
          <cell r="U21">
            <v>0</v>
          </cell>
          <cell r="V21" t="str">
            <v>Res Rec Cont</v>
          </cell>
          <cell r="W21">
            <v>0</v>
          </cell>
          <cell r="X21">
            <v>0</v>
          </cell>
          <cell r="Y21">
            <v>5536.83</v>
          </cell>
          <cell r="Z21" t="str">
            <v>Comm Rec Cont</v>
          </cell>
          <cell r="AA21">
            <v>5536.83</v>
          </cell>
          <cell r="AB21">
            <v>0</v>
          </cell>
          <cell r="AC21">
            <v>1230.4000000000001</v>
          </cell>
          <cell r="AD21" t="str">
            <v>Comm Cont</v>
          </cell>
          <cell r="AE21">
            <v>1230.4000000000001</v>
          </cell>
          <cell r="AF21">
            <v>0</v>
          </cell>
          <cell r="AG21"/>
          <cell r="AH21"/>
          <cell r="AI21">
            <v>0</v>
          </cell>
        </row>
        <row r="22">
          <cell r="E22">
            <v>18</v>
          </cell>
          <cell r="F22" t="str">
            <v>ACT</v>
          </cell>
          <cell r="G22">
            <v>0</v>
          </cell>
          <cell r="H22"/>
          <cell r="I22"/>
          <cell r="J22"/>
          <cell r="K22"/>
          <cell r="L22">
            <v>0</v>
          </cell>
          <cell r="M22"/>
          <cell r="N22"/>
          <cell r="O22">
            <v>0</v>
          </cell>
          <cell r="P22">
            <v>0</v>
          </cell>
          <cell r="Q22"/>
          <cell r="R22"/>
          <cell r="S22">
            <v>0</v>
          </cell>
          <cell r="T22">
            <v>0</v>
          </cell>
          <cell r="U22"/>
          <cell r="V22"/>
          <cell r="W22">
            <v>0</v>
          </cell>
          <cell r="X22">
            <v>0</v>
          </cell>
          <cell r="Y22">
            <v>1602.7800000000002</v>
          </cell>
          <cell r="Z22" t="str">
            <v>Food Cont</v>
          </cell>
          <cell r="AA22">
            <v>1602.7800000000002</v>
          </cell>
          <cell r="AB22">
            <v>0</v>
          </cell>
          <cell r="AC22"/>
          <cell r="AD22"/>
          <cell r="AE22">
            <v>0</v>
          </cell>
          <cell r="AF22">
            <v>0</v>
          </cell>
          <cell r="AG22"/>
          <cell r="AH22"/>
          <cell r="AI22">
            <v>0</v>
          </cell>
        </row>
        <row r="23">
          <cell r="E23">
            <v>18</v>
          </cell>
          <cell r="F23" t="str">
            <v>ACT</v>
          </cell>
          <cell r="G23">
            <v>0</v>
          </cell>
          <cell r="H23"/>
          <cell r="I23"/>
          <cell r="J23"/>
          <cell r="K23"/>
          <cell r="L23">
            <v>0</v>
          </cell>
          <cell r="O23">
            <v>0</v>
          </cell>
          <cell r="P23">
            <v>0</v>
          </cell>
          <cell r="Q23"/>
          <cell r="S23">
            <v>0</v>
          </cell>
          <cell r="T23">
            <v>0</v>
          </cell>
          <cell r="U23"/>
          <cell r="W23">
            <v>0</v>
          </cell>
          <cell r="X23">
            <v>0</v>
          </cell>
          <cell r="Y23">
            <v>3007.32</v>
          </cell>
          <cell r="Z23" t="str">
            <v>Food Can</v>
          </cell>
          <cell r="AA23">
            <v>3007.32</v>
          </cell>
          <cell r="AB23">
            <v>0</v>
          </cell>
          <cell r="AE23">
            <v>0</v>
          </cell>
          <cell r="AF23">
            <v>0</v>
          </cell>
          <cell r="AG23"/>
          <cell r="AI23">
            <v>0</v>
          </cell>
        </row>
        <row r="24">
          <cell r="E24">
            <v>19</v>
          </cell>
          <cell r="F24" t="str">
            <v>ACT</v>
          </cell>
          <cell r="G24">
            <v>1.3062872838081262E-2</v>
          </cell>
          <cell r="H24"/>
          <cell r="I24"/>
          <cell r="J24"/>
          <cell r="K24"/>
          <cell r="L24">
            <v>0</v>
          </cell>
          <cell r="O24">
            <v>0</v>
          </cell>
          <cell r="P24">
            <v>0</v>
          </cell>
          <cell r="S24">
            <v>0</v>
          </cell>
          <cell r="T24">
            <v>0</v>
          </cell>
          <cell r="U24">
            <v>10336.727432729604</v>
          </cell>
          <cell r="W24">
            <v>10336.727432729604</v>
          </cell>
          <cell r="X24">
            <v>0</v>
          </cell>
          <cell r="Y24">
            <v>120.21500674709182</v>
          </cell>
          <cell r="AA24">
            <v>120.21500674709182</v>
          </cell>
          <cell r="AB24">
            <v>0</v>
          </cell>
          <cell r="AC24"/>
          <cell r="AE24">
            <v>0</v>
          </cell>
          <cell r="AF24">
            <v>0</v>
          </cell>
          <cell r="AG24">
            <v>0</v>
          </cell>
          <cell r="AI24">
            <v>0</v>
          </cell>
        </row>
        <row r="25">
          <cell r="E25">
            <v>19</v>
          </cell>
          <cell r="F25" t="str">
            <v>ACT</v>
          </cell>
          <cell r="G25">
            <v>0</v>
          </cell>
          <cell r="H25"/>
          <cell r="I25"/>
          <cell r="J25"/>
          <cell r="K25"/>
          <cell r="L25">
            <v>0</v>
          </cell>
          <cell r="O25">
            <v>0</v>
          </cell>
          <cell r="P25">
            <v>0</v>
          </cell>
          <cell r="S25">
            <v>0</v>
          </cell>
          <cell r="T25">
            <v>0</v>
          </cell>
          <cell r="U25"/>
          <cell r="W25">
            <v>0</v>
          </cell>
          <cell r="X25">
            <v>0</v>
          </cell>
          <cell r="Y25"/>
          <cell r="AA25">
            <v>0</v>
          </cell>
          <cell r="AB25">
            <v>0</v>
          </cell>
          <cell r="AE25">
            <v>0</v>
          </cell>
          <cell r="AF25">
            <v>0</v>
          </cell>
          <cell r="AG25"/>
          <cell r="AI25">
            <v>0</v>
          </cell>
        </row>
        <row r="26">
          <cell r="E26">
            <v>19</v>
          </cell>
          <cell r="F26" t="str">
            <v>ACT</v>
          </cell>
          <cell r="G26">
            <v>0</v>
          </cell>
          <cell r="H26"/>
          <cell r="I26"/>
          <cell r="J26"/>
          <cell r="K26"/>
          <cell r="L26">
            <v>0</v>
          </cell>
          <cell r="O26">
            <v>0</v>
          </cell>
          <cell r="P26">
            <v>0</v>
          </cell>
          <cell r="S26">
            <v>0</v>
          </cell>
          <cell r="T26">
            <v>0</v>
          </cell>
          <cell r="U26"/>
          <cell r="W26">
            <v>0</v>
          </cell>
          <cell r="X26">
            <v>0</v>
          </cell>
          <cell r="Y26"/>
          <cell r="AA26">
            <v>0</v>
          </cell>
          <cell r="AB26">
            <v>0</v>
          </cell>
          <cell r="AE26">
            <v>0</v>
          </cell>
          <cell r="AF26">
            <v>0</v>
          </cell>
          <cell r="AG26"/>
          <cell r="AI26">
            <v>0</v>
          </cell>
        </row>
        <row r="27">
          <cell r="E27">
            <v>19</v>
          </cell>
          <cell r="F27" t="str">
            <v>ACT</v>
          </cell>
          <cell r="G27">
            <v>0</v>
          </cell>
          <cell r="H27"/>
          <cell r="I27"/>
          <cell r="J27"/>
          <cell r="K27"/>
          <cell r="L27">
            <v>0</v>
          </cell>
          <cell r="O27">
            <v>0</v>
          </cell>
          <cell r="P27">
            <v>0</v>
          </cell>
          <cell r="S27">
            <v>0</v>
          </cell>
          <cell r="T27">
            <v>0</v>
          </cell>
          <cell r="U27"/>
          <cell r="W27">
            <v>0</v>
          </cell>
          <cell r="X27">
            <v>0</v>
          </cell>
          <cell r="Y27"/>
          <cell r="AA27">
            <v>0</v>
          </cell>
          <cell r="AB27">
            <v>0</v>
          </cell>
          <cell r="AE27">
            <v>0</v>
          </cell>
          <cell r="AF27">
            <v>0</v>
          </cell>
          <cell r="AG27"/>
          <cell r="AI27">
            <v>0</v>
          </cell>
        </row>
        <row r="28">
          <cell r="E28">
            <v>19</v>
          </cell>
          <cell r="F28" t="str">
            <v>ACT</v>
          </cell>
          <cell r="G28">
            <v>0</v>
          </cell>
          <cell r="H28"/>
          <cell r="I28"/>
          <cell r="J28"/>
          <cell r="K28"/>
          <cell r="L28">
            <v>0</v>
          </cell>
          <cell r="O28">
            <v>0</v>
          </cell>
          <cell r="P28">
            <v>0</v>
          </cell>
          <cell r="S28">
            <v>0</v>
          </cell>
          <cell r="T28">
            <v>0</v>
          </cell>
          <cell r="U28"/>
          <cell r="W28">
            <v>0</v>
          </cell>
          <cell r="X28">
            <v>0</v>
          </cell>
          <cell r="Y28"/>
          <cell r="AA28">
            <v>0</v>
          </cell>
          <cell r="AB28">
            <v>0</v>
          </cell>
          <cell r="AE28">
            <v>0</v>
          </cell>
          <cell r="AF28">
            <v>0</v>
          </cell>
          <cell r="AG28"/>
          <cell r="AI28">
            <v>0</v>
          </cell>
        </row>
        <row r="29">
          <cell r="E29">
            <v>19</v>
          </cell>
          <cell r="F29" t="str">
            <v>ACT</v>
          </cell>
          <cell r="G29">
            <v>0</v>
          </cell>
          <cell r="H29"/>
          <cell r="I29"/>
          <cell r="J29"/>
          <cell r="K29"/>
          <cell r="L29">
            <v>0</v>
          </cell>
          <cell r="O29">
            <v>0</v>
          </cell>
          <cell r="P29">
            <v>0</v>
          </cell>
          <cell r="S29">
            <v>0</v>
          </cell>
          <cell r="T29">
            <v>0</v>
          </cell>
          <cell r="U29"/>
          <cell r="W29">
            <v>0</v>
          </cell>
          <cell r="X29">
            <v>0</v>
          </cell>
          <cell r="Y29"/>
          <cell r="AA29">
            <v>0</v>
          </cell>
          <cell r="AB29">
            <v>0</v>
          </cell>
          <cell r="AE29">
            <v>0</v>
          </cell>
          <cell r="AF29">
            <v>0</v>
          </cell>
          <cell r="AG29"/>
          <cell r="AI29">
            <v>0</v>
          </cell>
        </row>
        <row r="30">
          <cell r="E30">
            <v>19</v>
          </cell>
          <cell r="F30" t="str">
            <v>ACT</v>
          </cell>
          <cell r="G30">
            <v>0</v>
          </cell>
          <cell r="H30"/>
          <cell r="I30"/>
          <cell r="K30"/>
          <cell r="L30">
            <v>0</v>
          </cell>
          <cell r="O30">
            <v>0</v>
          </cell>
          <cell r="P30">
            <v>0</v>
          </cell>
          <cell r="S30">
            <v>0</v>
          </cell>
          <cell r="T30">
            <v>0</v>
          </cell>
          <cell r="U30"/>
          <cell r="W30">
            <v>0</v>
          </cell>
          <cell r="X30">
            <v>0</v>
          </cell>
          <cell r="AA30">
            <v>0</v>
          </cell>
          <cell r="AB30">
            <v>0</v>
          </cell>
          <cell r="AE30">
            <v>0</v>
          </cell>
          <cell r="AF30">
            <v>0</v>
          </cell>
          <cell r="AI30">
            <v>0</v>
          </cell>
        </row>
        <row r="31">
          <cell r="E31">
            <v>19</v>
          </cell>
          <cell r="F31" t="str">
            <v>ACT</v>
          </cell>
          <cell r="G31">
            <v>0</v>
          </cell>
          <cell r="H31"/>
          <cell r="I31"/>
          <cell r="K31"/>
          <cell r="L31">
            <v>0</v>
          </cell>
          <cell r="O31">
            <v>0</v>
          </cell>
          <cell r="P31">
            <v>0</v>
          </cell>
          <cell r="S31">
            <v>0</v>
          </cell>
          <cell r="T31">
            <v>0</v>
          </cell>
          <cell r="U31"/>
          <cell r="W31">
            <v>0</v>
          </cell>
          <cell r="X31">
            <v>0</v>
          </cell>
          <cell r="AA31">
            <v>0</v>
          </cell>
          <cell r="AB31">
            <v>0</v>
          </cell>
          <cell r="AE31">
            <v>0</v>
          </cell>
          <cell r="AF31">
            <v>0</v>
          </cell>
          <cell r="AI31">
            <v>0</v>
          </cell>
        </row>
        <row r="32">
          <cell r="E32">
            <v>19</v>
          </cell>
          <cell r="F32" t="str">
            <v>ACT</v>
          </cell>
          <cell r="G32">
            <v>0</v>
          </cell>
          <cell r="H32"/>
          <cell r="I32"/>
          <cell r="K32"/>
          <cell r="L32">
            <v>0</v>
          </cell>
          <cell r="O32">
            <v>0</v>
          </cell>
          <cell r="P32">
            <v>0</v>
          </cell>
          <cell r="S32">
            <v>0</v>
          </cell>
          <cell r="T32">
            <v>0</v>
          </cell>
          <cell r="U32"/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E32">
            <v>0</v>
          </cell>
          <cell r="AF32">
            <v>0</v>
          </cell>
          <cell r="AI32">
            <v>0</v>
          </cell>
        </row>
        <row r="33">
          <cell r="E33">
            <v>19</v>
          </cell>
          <cell r="F33" t="str">
            <v>ACT</v>
          </cell>
          <cell r="G33">
            <v>0</v>
          </cell>
          <cell r="H33"/>
          <cell r="I33"/>
          <cell r="J33"/>
          <cell r="K33"/>
          <cell r="L33">
            <v>0</v>
          </cell>
          <cell r="O33">
            <v>0</v>
          </cell>
          <cell r="P33">
            <v>0</v>
          </cell>
          <cell r="S33">
            <v>0</v>
          </cell>
          <cell r="T33">
            <v>0</v>
          </cell>
          <cell r="U33"/>
          <cell r="W33">
            <v>0</v>
          </cell>
          <cell r="X33">
            <v>0</v>
          </cell>
          <cell r="Y33"/>
          <cell r="AA33">
            <v>0</v>
          </cell>
          <cell r="AB33">
            <v>0</v>
          </cell>
          <cell r="AE33">
            <v>0</v>
          </cell>
          <cell r="AF33">
            <v>0</v>
          </cell>
          <cell r="AG33"/>
          <cell r="AI33">
            <v>0</v>
          </cell>
        </row>
        <row r="34">
          <cell r="E34">
            <v>20</v>
          </cell>
          <cell r="F34" t="str">
            <v>ACT</v>
          </cell>
          <cell r="G34">
            <v>0</v>
          </cell>
          <cell r="H34"/>
          <cell r="I34"/>
          <cell r="K34"/>
          <cell r="L34">
            <v>0</v>
          </cell>
          <cell r="O34">
            <v>0</v>
          </cell>
          <cell r="P34">
            <v>0</v>
          </cell>
          <cell r="S34">
            <v>0</v>
          </cell>
          <cell r="T34">
            <v>0</v>
          </cell>
          <cell r="W34">
            <v>0</v>
          </cell>
          <cell r="X34">
            <v>0</v>
          </cell>
          <cell r="AA34">
            <v>0</v>
          </cell>
          <cell r="AB34">
            <v>0</v>
          </cell>
          <cell r="AC34"/>
          <cell r="AD34"/>
          <cell r="AE34">
            <v>0</v>
          </cell>
          <cell r="AF34">
            <v>0</v>
          </cell>
          <cell r="AI34">
            <v>0</v>
          </cell>
        </row>
        <row r="35">
          <cell r="E35">
            <v>20</v>
          </cell>
          <cell r="F35" t="str">
            <v>REV</v>
          </cell>
          <cell r="G35">
            <v>0.12050036179656672</v>
          </cell>
          <cell r="H35"/>
          <cell r="I35"/>
          <cell r="K35"/>
          <cell r="L35">
            <v>669.859631661192</v>
          </cell>
          <cell r="O35">
            <v>669.859631661192</v>
          </cell>
          <cell r="P35">
            <v>226.2455373562039</v>
          </cell>
          <cell r="S35">
            <v>226.2455373562039</v>
          </cell>
          <cell r="T35">
            <v>0.50776910092797478</v>
          </cell>
          <cell r="W35">
            <v>0.50776910092797478</v>
          </cell>
          <cell r="X35">
            <v>3.7452620114581792</v>
          </cell>
          <cell r="AA35">
            <v>3.7452620114581792</v>
          </cell>
          <cell r="AB35">
            <v>6.1941051038195543</v>
          </cell>
          <cell r="AC35"/>
          <cell r="AD35"/>
          <cell r="AE35">
            <v>6.1941051038195543</v>
          </cell>
          <cell r="AF35">
            <v>46.457341132231299</v>
          </cell>
          <cell r="AI35">
            <v>46.457341132231299</v>
          </cell>
        </row>
        <row r="36">
          <cell r="E36">
            <v>20</v>
          </cell>
          <cell r="F36" t="str">
            <v>REV</v>
          </cell>
          <cell r="G36">
            <v>0.12050036179656672</v>
          </cell>
          <cell r="H36"/>
          <cell r="I36"/>
          <cell r="K36"/>
          <cell r="L36">
            <v>4496.2719671540799</v>
          </cell>
          <cell r="O36">
            <v>4496.2719671540799</v>
          </cell>
          <cell r="P36">
            <v>1518.6188556932343</v>
          </cell>
          <cell r="S36">
            <v>1518.6188556932343</v>
          </cell>
          <cell r="T36">
            <v>3.4082781919962537</v>
          </cell>
          <cell r="W36">
            <v>3.4082781919962537</v>
          </cell>
          <cell r="X36">
            <v>25.139172142685357</v>
          </cell>
          <cell r="AA36">
            <v>25.139172142685357</v>
          </cell>
          <cell r="AB36">
            <v>41.576443516746068</v>
          </cell>
          <cell r="AC36"/>
          <cell r="AD36"/>
          <cell r="AE36">
            <v>41.576443516746068</v>
          </cell>
          <cell r="AF36">
            <v>311.8337495324954</v>
          </cell>
          <cell r="AI36">
            <v>311.8337495324954</v>
          </cell>
        </row>
        <row r="37">
          <cell r="E37">
            <v>20</v>
          </cell>
          <cell r="F37" t="str">
            <v>REV</v>
          </cell>
          <cell r="G37">
            <v>0.1205003617965667</v>
          </cell>
          <cell r="H37"/>
          <cell r="I37"/>
          <cell r="K37"/>
          <cell r="L37">
            <v>48.701541226408828</v>
          </cell>
          <cell r="O37">
            <v>48.701541226408828</v>
          </cell>
          <cell r="P37">
            <v>16.44897803069469</v>
          </cell>
          <cell r="S37">
            <v>16.44897803069469</v>
          </cell>
          <cell r="T37">
            <v>3.6916895172521835E-2</v>
          </cell>
          <cell r="W37">
            <v>3.6916895172521835E-2</v>
          </cell>
          <cell r="X37">
            <v>0.27229590145982913</v>
          </cell>
          <cell r="AA37">
            <v>0.27229590145982913</v>
          </cell>
          <cell r="AB37">
            <v>0.45033683299631211</v>
          </cell>
          <cell r="AC37"/>
          <cell r="AD37"/>
          <cell r="AE37">
            <v>0.45033683299631211</v>
          </cell>
          <cell r="AF37">
            <v>3.3776391462936703</v>
          </cell>
          <cell r="AI37">
            <v>3.3776391462936703</v>
          </cell>
        </row>
        <row r="38">
          <cell r="E38">
            <v>20</v>
          </cell>
          <cell r="F38" t="str">
            <v>REV</v>
          </cell>
          <cell r="G38">
            <v>0</v>
          </cell>
          <cell r="H38"/>
          <cell r="I38"/>
          <cell r="K38"/>
          <cell r="L38">
            <v>0</v>
          </cell>
          <cell r="O38">
            <v>0</v>
          </cell>
          <cell r="P38">
            <v>0</v>
          </cell>
          <cell r="S38">
            <v>0</v>
          </cell>
          <cell r="T38">
            <v>0</v>
          </cell>
          <cell r="W38">
            <v>0</v>
          </cell>
          <cell r="X38">
            <v>0</v>
          </cell>
          <cell r="AA38">
            <v>0</v>
          </cell>
          <cell r="AB38">
            <v>0</v>
          </cell>
          <cell r="AC38"/>
          <cell r="AD38"/>
          <cell r="AE38">
            <v>0</v>
          </cell>
          <cell r="AF38">
            <v>0</v>
          </cell>
          <cell r="AI38">
            <v>0</v>
          </cell>
        </row>
        <row r="39">
          <cell r="E39">
            <v>20</v>
          </cell>
          <cell r="F39" t="str">
            <v>REV</v>
          </cell>
          <cell r="G39">
            <v>0</v>
          </cell>
          <cell r="H39"/>
          <cell r="I39"/>
          <cell r="K39"/>
          <cell r="L39">
            <v>0</v>
          </cell>
          <cell r="O39">
            <v>0</v>
          </cell>
          <cell r="P39">
            <v>0</v>
          </cell>
          <cell r="S39">
            <v>0</v>
          </cell>
          <cell r="T39">
            <v>0</v>
          </cell>
          <cell r="W39">
            <v>0</v>
          </cell>
          <cell r="X39">
            <v>0</v>
          </cell>
          <cell r="AA39">
            <v>0</v>
          </cell>
          <cell r="AB39">
            <v>0</v>
          </cell>
          <cell r="AC39"/>
          <cell r="AD39"/>
          <cell r="AE39">
            <v>0</v>
          </cell>
          <cell r="AF39">
            <v>0</v>
          </cell>
          <cell r="AI39">
            <v>0</v>
          </cell>
        </row>
        <row r="40">
          <cell r="E40"/>
          <cell r="F40"/>
          <cell r="G40"/>
          <cell r="H40"/>
          <cell r="I40"/>
          <cell r="K40"/>
          <cell r="L40"/>
          <cell r="O40"/>
          <cell r="P40"/>
          <cell r="S40"/>
          <cell r="T40"/>
          <cell r="W40"/>
          <cell r="X40"/>
          <cell r="AA40"/>
          <cell r="AB40"/>
          <cell r="AC40"/>
          <cell r="AD40"/>
          <cell r="AE40"/>
          <cell r="AF40"/>
          <cell r="AI40"/>
        </row>
        <row r="41">
          <cell r="E41"/>
          <cell r="F41"/>
          <cell r="G41">
            <v>0.11682876518931071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5214.833140041681</v>
          </cell>
          <cell r="M41">
            <v>1910983.8800000001</v>
          </cell>
          <cell r="N41">
            <v>0</v>
          </cell>
          <cell r="O41">
            <v>1916198.7131400416</v>
          </cell>
          <cell r="P41">
            <v>1761.3133710801328</v>
          </cell>
          <cell r="Q41">
            <v>645436.07999999984</v>
          </cell>
          <cell r="R41">
            <v>0</v>
          </cell>
          <cell r="S41">
            <v>647197.39337108005</v>
          </cell>
          <cell r="T41">
            <v>3.9529641880967503</v>
          </cell>
          <cell r="U41">
            <v>11785.297432729603</v>
          </cell>
          <cell r="V41"/>
          <cell r="W41">
            <v>11789.250396917701</v>
          </cell>
          <cell r="X41">
            <v>29.156730055603365</v>
          </cell>
          <cell r="Y41">
            <v>10804.745006747093</v>
          </cell>
          <cell r="Z41">
            <v>0</v>
          </cell>
          <cell r="AA41">
            <v>10833.901736802696</v>
          </cell>
          <cell r="AB41">
            <v>48.220885453561934</v>
          </cell>
          <cell r="AC41">
            <v>17670.620000000003</v>
          </cell>
          <cell r="AD41">
            <v>0</v>
          </cell>
          <cell r="AE41">
            <v>17718.840885453566</v>
          </cell>
          <cell r="AF41">
            <v>361.6687298110204</v>
          </cell>
          <cell r="AG41">
            <v>132534.08000000002</v>
          </cell>
          <cell r="AH41">
            <v>0</v>
          </cell>
          <cell r="AI41">
            <v>132895.74872981102</v>
          </cell>
        </row>
        <row r="42">
          <cell r="E42"/>
          <cell r="F42"/>
          <cell r="G42"/>
          <cell r="H42"/>
          <cell r="I42"/>
          <cell r="K42"/>
        </row>
        <row r="43">
          <cell r="E43"/>
          <cell r="F43"/>
          <cell r="G43"/>
          <cell r="H43"/>
          <cell r="I43"/>
          <cell r="J43"/>
          <cell r="K43"/>
        </row>
        <row r="44">
          <cell r="E44"/>
          <cell r="F44"/>
          <cell r="G44"/>
          <cell r="H44"/>
          <cell r="I44"/>
          <cell r="J44"/>
          <cell r="K44"/>
        </row>
        <row r="45">
          <cell r="E45"/>
          <cell r="F45"/>
          <cell r="G45"/>
          <cell r="H45"/>
          <cell r="I45"/>
          <cell r="J45"/>
          <cell r="K45"/>
          <cell r="M45" t="str">
            <v>NEED TO CHECK PERCENTS AGAINST THE BLACK BOX!</v>
          </cell>
          <cell r="N45"/>
          <cell r="O45"/>
          <cell r="P45"/>
          <cell r="Q45" t="str">
            <v>NEED TO CHECK PERCENTS AGAINST THE BLACK BOX!</v>
          </cell>
        </row>
        <row r="46">
          <cell r="E46">
            <v>39</v>
          </cell>
          <cell r="F46" t="str">
            <v>Act</v>
          </cell>
          <cell r="G46">
            <v>9.5772165128849479E-2</v>
          </cell>
          <cell r="H46"/>
          <cell r="I46"/>
          <cell r="J46"/>
          <cell r="K46"/>
          <cell r="L46">
            <v>0</v>
          </cell>
          <cell r="M46">
            <v>295020.6315689031</v>
          </cell>
          <cell r="N46"/>
          <cell r="O46">
            <v>295020.6315689031</v>
          </cell>
          <cell r="P46">
            <v>0</v>
          </cell>
          <cell r="Q46">
            <v>263307.58865990676</v>
          </cell>
          <cell r="S46">
            <v>263307.58865990676</v>
          </cell>
          <cell r="T46">
            <v>0</v>
          </cell>
          <cell r="W46">
            <v>0</v>
          </cell>
          <cell r="X46">
            <v>0</v>
          </cell>
          <cell r="Y46">
            <v>3874.1574784596964</v>
          </cell>
          <cell r="Z46" t="str">
            <v>Food Waste</v>
          </cell>
          <cell r="AA46">
            <v>3874.1574784596964</v>
          </cell>
          <cell r="AB46">
            <v>0</v>
          </cell>
          <cell r="AC46">
            <v>55800.366266949328</v>
          </cell>
          <cell r="AD46" t="str">
            <v>Yard Deb</v>
          </cell>
          <cell r="AE46">
            <v>55800.366266949328</v>
          </cell>
          <cell r="AF46">
            <v>0</v>
          </cell>
          <cell r="AG46">
            <v>73418.010941884408</v>
          </cell>
          <cell r="AI46">
            <v>73418.010941884408</v>
          </cell>
        </row>
        <row r="47">
          <cell r="E47">
            <v>39</v>
          </cell>
          <cell r="F47" t="str">
            <v>Act</v>
          </cell>
          <cell r="G47">
            <v>0</v>
          </cell>
          <cell r="H47"/>
          <cell r="I47"/>
          <cell r="J47"/>
          <cell r="K47"/>
          <cell r="L47">
            <v>0</v>
          </cell>
          <cell r="M47"/>
          <cell r="N47"/>
          <cell r="O47">
            <v>0</v>
          </cell>
          <cell r="P47">
            <v>0</v>
          </cell>
          <cell r="Q47"/>
          <cell r="S47">
            <v>0</v>
          </cell>
          <cell r="T47">
            <v>0</v>
          </cell>
          <cell r="W47">
            <v>0</v>
          </cell>
          <cell r="X47">
            <v>0</v>
          </cell>
          <cell r="AA47">
            <v>0</v>
          </cell>
          <cell r="AB47">
            <v>0</v>
          </cell>
          <cell r="AD47"/>
          <cell r="AE47">
            <v>0</v>
          </cell>
          <cell r="AF47">
            <v>0</v>
          </cell>
          <cell r="AG47"/>
          <cell r="AI47">
            <v>0</v>
          </cell>
        </row>
        <row r="48">
          <cell r="E48">
            <v>54</v>
          </cell>
          <cell r="F48" t="str">
            <v>Act</v>
          </cell>
          <cell r="G48">
            <v>0</v>
          </cell>
          <cell r="H48"/>
          <cell r="I48"/>
          <cell r="J48"/>
          <cell r="K48"/>
          <cell r="L48">
            <v>0</v>
          </cell>
          <cell r="M48"/>
          <cell r="N48"/>
          <cell r="O48">
            <v>0</v>
          </cell>
          <cell r="P48">
            <v>0</v>
          </cell>
          <cell r="Q48"/>
          <cell r="S48">
            <v>0</v>
          </cell>
          <cell r="T48">
            <v>0</v>
          </cell>
          <cell r="W48">
            <v>0</v>
          </cell>
          <cell r="X48">
            <v>0</v>
          </cell>
          <cell r="AA48">
            <v>0</v>
          </cell>
          <cell r="AB48">
            <v>0</v>
          </cell>
          <cell r="AD48"/>
          <cell r="AE48">
            <v>0</v>
          </cell>
          <cell r="AF48">
            <v>0</v>
          </cell>
          <cell r="AG48"/>
          <cell r="AI48">
            <v>0</v>
          </cell>
        </row>
        <row r="49">
          <cell r="E49">
            <v>39</v>
          </cell>
          <cell r="F49" t="str">
            <v>Act</v>
          </cell>
          <cell r="G49">
            <v>0</v>
          </cell>
          <cell r="H49"/>
          <cell r="I49"/>
          <cell r="J49"/>
          <cell r="K49"/>
          <cell r="L49">
            <v>0</v>
          </cell>
          <cell r="M49"/>
          <cell r="N49"/>
          <cell r="O49">
            <v>0</v>
          </cell>
          <cell r="P49">
            <v>0</v>
          </cell>
          <cell r="Q49"/>
          <cell r="S49">
            <v>0</v>
          </cell>
          <cell r="T49">
            <v>0</v>
          </cell>
          <cell r="W49">
            <v>0</v>
          </cell>
          <cell r="X49">
            <v>0</v>
          </cell>
          <cell r="AA49">
            <v>0</v>
          </cell>
          <cell r="AB49">
            <v>0</v>
          </cell>
          <cell r="AD49"/>
          <cell r="AE49">
            <v>0</v>
          </cell>
          <cell r="AF49">
            <v>0</v>
          </cell>
          <cell r="AG49"/>
          <cell r="AI49">
            <v>0</v>
          </cell>
        </row>
        <row r="50">
          <cell r="E50">
            <v>39</v>
          </cell>
          <cell r="F50" t="str">
            <v>Act</v>
          </cell>
          <cell r="G50">
            <v>0</v>
          </cell>
          <cell r="H50"/>
          <cell r="I50"/>
          <cell r="J50"/>
          <cell r="K50"/>
          <cell r="L50">
            <v>0</v>
          </cell>
          <cell r="M50"/>
          <cell r="N50"/>
          <cell r="O50">
            <v>0</v>
          </cell>
          <cell r="P50">
            <v>0</v>
          </cell>
          <cell r="Q50"/>
          <cell r="S50">
            <v>0</v>
          </cell>
          <cell r="T50">
            <v>0</v>
          </cell>
          <cell r="W50">
            <v>0</v>
          </cell>
          <cell r="X50">
            <v>0</v>
          </cell>
          <cell r="AA50">
            <v>0</v>
          </cell>
          <cell r="AB50">
            <v>0</v>
          </cell>
          <cell r="AD50"/>
          <cell r="AE50">
            <v>0</v>
          </cell>
          <cell r="AF50">
            <v>0</v>
          </cell>
          <cell r="AG50"/>
          <cell r="AI50">
            <v>0</v>
          </cell>
        </row>
        <row r="51">
          <cell r="E51">
            <v>54</v>
          </cell>
          <cell r="F51" t="str">
            <v>Act</v>
          </cell>
          <cell r="G51">
            <v>0</v>
          </cell>
          <cell r="H51"/>
          <cell r="J51"/>
          <cell r="K51"/>
          <cell r="L51">
            <v>0</v>
          </cell>
          <cell r="M51"/>
          <cell r="N51"/>
          <cell r="O51">
            <v>0</v>
          </cell>
          <cell r="P51">
            <v>0</v>
          </cell>
          <cell r="S51">
            <v>0</v>
          </cell>
          <cell r="T51">
            <v>0</v>
          </cell>
          <cell r="W51">
            <v>0</v>
          </cell>
          <cell r="X51">
            <v>0</v>
          </cell>
          <cell r="AA51">
            <v>0</v>
          </cell>
          <cell r="AB51">
            <v>0</v>
          </cell>
          <cell r="AC51"/>
          <cell r="AD51"/>
          <cell r="AE51">
            <v>0</v>
          </cell>
          <cell r="AF51">
            <v>0</v>
          </cell>
          <cell r="AI51">
            <v>0</v>
          </cell>
        </row>
        <row r="52">
          <cell r="E52">
            <v>54</v>
          </cell>
          <cell r="F52" t="str">
            <v>Act</v>
          </cell>
          <cell r="G52">
            <v>0</v>
          </cell>
          <cell r="H52"/>
          <cell r="I52"/>
          <cell r="J52"/>
          <cell r="K52"/>
          <cell r="L52">
            <v>0</v>
          </cell>
          <cell r="O52">
            <v>0</v>
          </cell>
          <cell r="P52">
            <v>0</v>
          </cell>
          <cell r="S52">
            <v>0</v>
          </cell>
          <cell r="T52">
            <v>0</v>
          </cell>
          <cell r="U52"/>
          <cell r="W52">
            <v>0</v>
          </cell>
          <cell r="X52">
            <v>0</v>
          </cell>
          <cell r="Y52"/>
          <cell r="AA52">
            <v>0</v>
          </cell>
          <cell r="AB52">
            <v>0</v>
          </cell>
          <cell r="AE52">
            <v>0</v>
          </cell>
          <cell r="AF52">
            <v>0</v>
          </cell>
          <cell r="AG52"/>
          <cell r="AI52">
            <v>0</v>
          </cell>
        </row>
        <row r="53">
          <cell r="E53">
            <v>48</v>
          </cell>
          <cell r="F53" t="str">
            <v>Act</v>
          </cell>
          <cell r="G53">
            <v>0.21335384186549883</v>
          </cell>
          <cell r="H53"/>
          <cell r="I53"/>
          <cell r="J53"/>
          <cell r="K53"/>
          <cell r="L53">
            <v>0</v>
          </cell>
          <cell r="M53">
            <v>164934.89010562061</v>
          </cell>
          <cell r="O53">
            <v>164934.89010562061</v>
          </cell>
          <cell r="P53">
            <v>0</v>
          </cell>
          <cell r="Q53">
            <v>60225.333011235838</v>
          </cell>
          <cell r="R53"/>
          <cell r="S53">
            <v>60225.333011235838</v>
          </cell>
          <cell r="T53">
            <v>0</v>
          </cell>
          <cell r="U53"/>
          <cell r="W53">
            <v>0</v>
          </cell>
          <cell r="X53">
            <v>0</v>
          </cell>
          <cell r="AA53">
            <v>0</v>
          </cell>
          <cell r="AB53">
            <v>0</v>
          </cell>
          <cell r="AC53"/>
          <cell r="AE53">
            <v>0</v>
          </cell>
          <cell r="AF53">
            <v>0</v>
          </cell>
          <cell r="AG53">
            <v>7481.8268831435735</v>
          </cell>
          <cell r="AI53">
            <v>7481.8268831435735</v>
          </cell>
        </row>
        <row r="54">
          <cell r="E54">
            <v>54</v>
          </cell>
          <cell r="F54" t="str">
            <v>Act</v>
          </cell>
          <cell r="G54">
            <v>0</v>
          </cell>
          <cell r="H54"/>
          <cell r="I54"/>
          <cell r="J54"/>
          <cell r="K54"/>
          <cell r="L54">
            <v>0</v>
          </cell>
          <cell r="O54">
            <v>0</v>
          </cell>
          <cell r="P54">
            <v>0</v>
          </cell>
          <cell r="R54"/>
          <cell r="S54">
            <v>0</v>
          </cell>
          <cell r="T54">
            <v>0</v>
          </cell>
          <cell r="W54">
            <v>0</v>
          </cell>
          <cell r="X54">
            <v>0</v>
          </cell>
          <cell r="AA54">
            <v>0</v>
          </cell>
          <cell r="AB54">
            <v>0</v>
          </cell>
          <cell r="AC54"/>
          <cell r="AD54"/>
          <cell r="AE54">
            <v>0</v>
          </cell>
          <cell r="AF54">
            <v>0</v>
          </cell>
          <cell r="AI54">
            <v>0</v>
          </cell>
        </row>
        <row r="55">
          <cell r="E55">
            <v>39</v>
          </cell>
          <cell r="F55" t="str">
            <v>Act</v>
          </cell>
          <cell r="G55">
            <v>5.5405754530033581E-2</v>
          </cell>
          <cell r="H55"/>
          <cell r="I55"/>
          <cell r="J55"/>
          <cell r="K55"/>
          <cell r="L55">
            <v>0</v>
          </cell>
          <cell r="O55">
            <v>0</v>
          </cell>
          <cell r="P55">
            <v>0</v>
          </cell>
          <cell r="R55"/>
          <cell r="S55">
            <v>0</v>
          </cell>
          <cell r="T55">
            <v>0</v>
          </cell>
          <cell r="U55">
            <v>6302.445557525336</v>
          </cell>
          <cell r="W55">
            <v>6302.445557525336</v>
          </cell>
          <cell r="X55">
            <v>0</v>
          </cell>
          <cell r="Y55">
            <v>4359.7126272290916</v>
          </cell>
          <cell r="AA55">
            <v>4359.7126272290916</v>
          </cell>
          <cell r="AB55">
            <v>0</v>
          </cell>
          <cell r="AC55"/>
          <cell r="AD55"/>
          <cell r="AE55">
            <v>0</v>
          </cell>
          <cell r="AF55">
            <v>0</v>
          </cell>
          <cell r="AG55">
            <v>0</v>
          </cell>
          <cell r="AI55">
            <v>0</v>
          </cell>
        </row>
        <row r="56">
          <cell r="E56">
            <v>54</v>
          </cell>
          <cell r="F56" t="str">
            <v>Act</v>
          </cell>
          <cell r="G56">
            <v>0</v>
          </cell>
          <cell r="H56"/>
          <cell r="I56"/>
          <cell r="J56"/>
          <cell r="K56"/>
          <cell r="L56">
            <v>0</v>
          </cell>
          <cell r="O56">
            <v>0</v>
          </cell>
          <cell r="P56">
            <v>0</v>
          </cell>
          <cell r="S56">
            <v>0</v>
          </cell>
          <cell r="T56">
            <v>0</v>
          </cell>
          <cell r="W56">
            <v>0</v>
          </cell>
          <cell r="X56">
            <v>0</v>
          </cell>
          <cell r="AA56">
            <v>0</v>
          </cell>
          <cell r="AB56">
            <v>0</v>
          </cell>
          <cell r="AC56"/>
          <cell r="AD56"/>
          <cell r="AE56">
            <v>0</v>
          </cell>
          <cell r="AF56">
            <v>0</v>
          </cell>
          <cell r="AI56">
            <v>0</v>
          </cell>
        </row>
        <row r="57">
          <cell r="E57">
            <v>54</v>
          </cell>
          <cell r="F57" t="str">
            <v>Act</v>
          </cell>
          <cell r="G57">
            <v>0</v>
          </cell>
          <cell r="H57"/>
          <cell r="I57"/>
          <cell r="J57"/>
          <cell r="K57"/>
          <cell r="L57">
            <v>0</v>
          </cell>
          <cell r="O57">
            <v>0</v>
          </cell>
          <cell r="P57">
            <v>0</v>
          </cell>
          <cell r="S57">
            <v>0</v>
          </cell>
          <cell r="T57">
            <v>0</v>
          </cell>
          <cell r="W57">
            <v>0</v>
          </cell>
          <cell r="X57">
            <v>0</v>
          </cell>
          <cell r="AA57">
            <v>0</v>
          </cell>
          <cell r="AB57">
            <v>0</v>
          </cell>
          <cell r="AC57"/>
          <cell r="AD57"/>
          <cell r="AE57">
            <v>0</v>
          </cell>
          <cell r="AF57">
            <v>0</v>
          </cell>
          <cell r="AI57">
            <v>0</v>
          </cell>
        </row>
        <row r="58">
          <cell r="E58">
            <v>54</v>
          </cell>
          <cell r="F58" t="str">
            <v>Act</v>
          </cell>
          <cell r="G58">
            <v>0</v>
          </cell>
          <cell r="H58"/>
          <cell r="I58"/>
          <cell r="J58"/>
          <cell r="K58"/>
          <cell r="L58">
            <v>0</v>
          </cell>
          <cell r="O58">
            <v>0</v>
          </cell>
          <cell r="P58">
            <v>0</v>
          </cell>
          <cell r="S58">
            <v>0</v>
          </cell>
          <cell r="T58">
            <v>0</v>
          </cell>
          <cell r="W58">
            <v>0</v>
          </cell>
          <cell r="X58">
            <v>0</v>
          </cell>
          <cell r="AA58">
            <v>0</v>
          </cell>
          <cell r="AB58">
            <v>0</v>
          </cell>
          <cell r="AC58"/>
          <cell r="AD58"/>
          <cell r="AE58">
            <v>0</v>
          </cell>
          <cell r="AF58">
            <v>0</v>
          </cell>
          <cell r="AI58">
            <v>0</v>
          </cell>
        </row>
        <row r="59">
          <cell r="E59">
            <v>22</v>
          </cell>
          <cell r="F59" t="str">
            <v>DH</v>
          </cell>
          <cell r="G59">
            <v>0.10951493477640761</v>
          </cell>
          <cell r="H59"/>
          <cell r="I59">
            <v>0</v>
          </cell>
          <cell r="J59"/>
          <cell r="K59"/>
          <cell r="L59">
            <v>109907.81996125523</v>
          </cell>
          <cell r="M59"/>
          <cell r="O59">
            <v>109907.81996125523</v>
          </cell>
          <cell r="P59">
            <v>48391.065282337433</v>
          </cell>
          <cell r="S59">
            <v>48391.065282337433</v>
          </cell>
          <cell r="T59">
            <v>89980.477135606416</v>
          </cell>
          <cell r="W59">
            <v>89980.477135606416</v>
          </cell>
          <cell r="X59">
            <v>41326.49360727099</v>
          </cell>
          <cell r="AA59">
            <v>41326.49360727099</v>
          </cell>
          <cell r="AB59">
            <v>87632.456329744018</v>
          </cell>
          <cell r="AC59"/>
          <cell r="AD59"/>
          <cell r="AE59">
            <v>87632.456329744018</v>
          </cell>
          <cell r="AF59">
            <v>19743.786478955604</v>
          </cell>
          <cell r="AI59">
            <v>19743.786478955604</v>
          </cell>
        </row>
        <row r="60">
          <cell r="E60">
            <v>22</v>
          </cell>
          <cell r="F60" t="str">
            <v>DH</v>
          </cell>
          <cell r="G60">
            <v>0</v>
          </cell>
          <cell r="H60"/>
          <cell r="I60"/>
          <cell r="J60"/>
          <cell r="K60"/>
          <cell r="L60">
            <v>0</v>
          </cell>
          <cell r="O60">
            <v>0</v>
          </cell>
          <cell r="P60">
            <v>0</v>
          </cell>
          <cell r="S60">
            <v>0</v>
          </cell>
          <cell r="T60">
            <v>0</v>
          </cell>
          <cell r="W60">
            <v>0</v>
          </cell>
          <cell r="X60">
            <v>0</v>
          </cell>
          <cell r="AA60">
            <v>0</v>
          </cell>
          <cell r="AB60">
            <v>0</v>
          </cell>
          <cell r="AC60"/>
          <cell r="AD60"/>
          <cell r="AE60">
            <v>0</v>
          </cell>
          <cell r="AF60">
            <v>0</v>
          </cell>
          <cell r="AI60">
            <v>0</v>
          </cell>
        </row>
        <row r="61">
          <cell r="E61">
            <v>22</v>
          </cell>
          <cell r="F61" t="str">
            <v>DH</v>
          </cell>
          <cell r="G61">
            <v>0.11021083809358594</v>
          </cell>
          <cell r="H61"/>
          <cell r="I61"/>
          <cell r="J61"/>
          <cell r="K61"/>
          <cell r="L61">
            <v>1482.5598048577583</v>
          </cell>
          <cell r="O61">
            <v>1482.5598048577583</v>
          </cell>
          <cell r="P61">
            <v>652.44766278053555</v>
          </cell>
          <cell r="S61">
            <v>652.44766278053555</v>
          </cell>
          <cell r="T61">
            <v>1292.9312994140553</v>
          </cell>
          <cell r="W61">
            <v>1292.9312994140553</v>
          </cell>
          <cell r="X61">
            <v>567.20793216437187</v>
          </cell>
          <cell r="AA61">
            <v>567.20793216437187</v>
          </cell>
          <cell r="AB61">
            <v>1216.6125299274947</v>
          </cell>
          <cell r="AC61"/>
          <cell r="AD61"/>
          <cell r="AE61">
            <v>1216.6125299274947</v>
          </cell>
          <cell r="AF61">
            <v>265.35352412453517</v>
          </cell>
          <cell r="AI61">
            <v>265.35352412453517</v>
          </cell>
        </row>
        <row r="62">
          <cell r="E62">
            <v>22</v>
          </cell>
          <cell r="F62" t="str">
            <v>DH</v>
          </cell>
          <cell r="G62">
            <v>0.11021083809358595</v>
          </cell>
          <cell r="H62"/>
          <cell r="I62"/>
          <cell r="J62"/>
          <cell r="K62"/>
          <cell r="L62">
            <v>177.50141133982515</v>
          </cell>
          <cell r="O62">
            <v>177.50141133982515</v>
          </cell>
          <cell r="P62">
            <v>78.115149614505171</v>
          </cell>
          <cell r="S62">
            <v>78.115149614505171</v>
          </cell>
          <cell r="T62">
            <v>154.79789055352649</v>
          </cell>
          <cell r="W62">
            <v>154.79789055352649</v>
          </cell>
          <cell r="X62">
            <v>67.909711400802081</v>
          </cell>
          <cell r="AA62">
            <v>67.909711400802081</v>
          </cell>
          <cell r="AB62">
            <v>145.66052607676394</v>
          </cell>
          <cell r="AC62"/>
          <cell r="AD62"/>
          <cell r="AE62">
            <v>145.66052607676394</v>
          </cell>
          <cell r="AF62">
            <v>31.769797671413549</v>
          </cell>
          <cell r="AI62">
            <v>31.769797671413549</v>
          </cell>
        </row>
        <row r="63">
          <cell r="E63">
            <v>22</v>
          </cell>
          <cell r="F63" t="str">
            <v>DH</v>
          </cell>
          <cell r="G63">
            <v>0.11021083809358595</v>
          </cell>
          <cell r="H63"/>
          <cell r="I63"/>
          <cell r="J63"/>
          <cell r="K63"/>
          <cell r="L63">
            <v>596.78927877276556</v>
          </cell>
          <cell r="O63">
            <v>596.78927877276556</v>
          </cell>
          <cell r="P63">
            <v>262.63613031457453</v>
          </cell>
          <cell r="S63">
            <v>262.63613031457453</v>
          </cell>
          <cell r="T63">
            <v>520.45626432862798</v>
          </cell>
          <cell r="W63">
            <v>520.45626432862798</v>
          </cell>
          <cell r="X63">
            <v>228.32374899240193</v>
          </cell>
          <cell r="AA63">
            <v>228.32374899240193</v>
          </cell>
          <cell r="AB63">
            <v>489.73492462315869</v>
          </cell>
          <cell r="AC63"/>
          <cell r="AD63"/>
          <cell r="AE63">
            <v>489.73492462315869</v>
          </cell>
          <cell r="AF63">
            <v>106.81534583846792</v>
          </cell>
          <cell r="AI63">
            <v>106.81534583846792</v>
          </cell>
        </row>
        <row r="64">
          <cell r="E64">
            <v>24</v>
          </cell>
          <cell r="F64" t="str">
            <v>DH</v>
          </cell>
          <cell r="G64">
            <v>0.1095159744420213</v>
          </cell>
          <cell r="H64"/>
          <cell r="I64"/>
          <cell r="J64"/>
          <cell r="K64"/>
          <cell r="L64">
            <v>10652.264468431229</v>
          </cell>
          <cell r="O64">
            <v>10652.264468431229</v>
          </cell>
          <cell r="P64">
            <v>4690.0581883060158</v>
          </cell>
          <cell r="S64">
            <v>4690.0581883060158</v>
          </cell>
          <cell r="T64">
            <v>8721.7428828797492</v>
          </cell>
          <cell r="W64">
            <v>8721.7428828797492</v>
          </cell>
          <cell r="X64">
            <v>4005.4661946963706</v>
          </cell>
          <cell r="AA64">
            <v>4005.4661946963706</v>
          </cell>
          <cell r="AB64">
            <v>8493.7011938091073</v>
          </cell>
          <cell r="AC64"/>
          <cell r="AD64"/>
          <cell r="AE64">
            <v>8493.7011938091073</v>
          </cell>
          <cell r="AF64">
            <v>1913.5572520630421</v>
          </cell>
          <cell r="AI64">
            <v>1913.5572520630421</v>
          </cell>
        </row>
        <row r="65">
          <cell r="E65">
            <v>25</v>
          </cell>
          <cell r="F65" t="str">
            <v>DH</v>
          </cell>
          <cell r="G65">
            <v>0</v>
          </cell>
          <cell r="H65"/>
          <cell r="I65"/>
          <cell r="J65"/>
          <cell r="K65"/>
          <cell r="L65">
            <v>0</v>
          </cell>
          <cell r="O65">
            <v>0</v>
          </cell>
          <cell r="P65">
            <v>0</v>
          </cell>
          <cell r="S65">
            <v>0</v>
          </cell>
          <cell r="T65">
            <v>0</v>
          </cell>
          <cell r="W65">
            <v>0</v>
          </cell>
          <cell r="X65">
            <v>0</v>
          </cell>
          <cell r="AA65">
            <v>0</v>
          </cell>
          <cell r="AB65">
            <v>0</v>
          </cell>
          <cell r="AC65"/>
          <cell r="AD65"/>
          <cell r="AE65">
            <v>0</v>
          </cell>
          <cell r="AF65">
            <v>0</v>
          </cell>
          <cell r="AI65">
            <v>0</v>
          </cell>
        </row>
        <row r="66">
          <cell r="E66">
            <v>22</v>
          </cell>
          <cell r="F66" t="str">
            <v>DH</v>
          </cell>
          <cell r="G66">
            <v>0</v>
          </cell>
          <cell r="H66"/>
          <cell r="I66"/>
          <cell r="J66"/>
          <cell r="K66"/>
          <cell r="L66">
            <v>0</v>
          </cell>
          <cell r="O66">
            <v>0</v>
          </cell>
          <cell r="P66">
            <v>0</v>
          </cell>
          <cell r="S66">
            <v>0</v>
          </cell>
          <cell r="T66">
            <v>0</v>
          </cell>
          <cell r="W66">
            <v>0</v>
          </cell>
          <cell r="X66">
            <v>0</v>
          </cell>
          <cell r="AA66">
            <v>0</v>
          </cell>
          <cell r="AB66">
            <v>0</v>
          </cell>
          <cell r="AC66"/>
          <cell r="AD66"/>
          <cell r="AE66">
            <v>0</v>
          </cell>
          <cell r="AF66">
            <v>0</v>
          </cell>
          <cell r="AI66">
            <v>0</v>
          </cell>
        </row>
        <row r="67">
          <cell r="E67">
            <v>22</v>
          </cell>
          <cell r="F67" t="str">
            <v>DH</v>
          </cell>
          <cell r="G67">
            <v>0</v>
          </cell>
          <cell r="H67"/>
          <cell r="I67"/>
          <cell r="J67"/>
          <cell r="K67"/>
          <cell r="L67">
            <v>0</v>
          </cell>
          <cell r="O67">
            <v>0</v>
          </cell>
          <cell r="P67">
            <v>0</v>
          </cell>
          <cell r="S67">
            <v>0</v>
          </cell>
          <cell r="T67">
            <v>0</v>
          </cell>
          <cell r="W67">
            <v>0</v>
          </cell>
          <cell r="X67">
            <v>0</v>
          </cell>
          <cell r="AA67">
            <v>0</v>
          </cell>
          <cell r="AB67">
            <v>0</v>
          </cell>
          <cell r="AC67"/>
          <cell r="AD67"/>
          <cell r="AE67">
            <v>0</v>
          </cell>
          <cell r="AF67">
            <v>0</v>
          </cell>
          <cell r="AI67">
            <v>0</v>
          </cell>
        </row>
        <row r="68">
          <cell r="E68">
            <v>29</v>
          </cell>
          <cell r="F68" t="str">
            <v>DH</v>
          </cell>
          <cell r="G68">
            <v>0.11021083809358595</v>
          </cell>
          <cell r="H68"/>
          <cell r="I68"/>
          <cell r="J68"/>
          <cell r="K68"/>
          <cell r="L68">
            <v>1335.5098793396542</v>
          </cell>
          <cell r="O68">
            <v>1335.5098793396542</v>
          </cell>
          <cell r="P68">
            <v>587.73365940477038</v>
          </cell>
          <cell r="S68">
            <v>587.73365940477038</v>
          </cell>
          <cell r="T68">
            <v>1164.6899626019435</v>
          </cell>
          <cell r="W68">
            <v>1164.6899626019435</v>
          </cell>
          <cell r="X68">
            <v>510.94855975676012</v>
          </cell>
          <cell r="AA68">
            <v>510.94855975676012</v>
          </cell>
          <cell r="AB68">
            <v>1095.9409851277253</v>
          </cell>
          <cell r="AC68"/>
          <cell r="AD68"/>
          <cell r="AE68">
            <v>1095.9409851277253</v>
          </cell>
          <cell r="AF68">
            <v>239.03403547346988</v>
          </cell>
          <cell r="AI68">
            <v>239.03403547346988</v>
          </cell>
        </row>
        <row r="69">
          <cell r="E69">
            <v>29</v>
          </cell>
          <cell r="F69" t="str">
            <v>DH</v>
          </cell>
          <cell r="G69">
            <v>0</v>
          </cell>
          <cell r="H69"/>
          <cell r="I69"/>
          <cell r="J69"/>
          <cell r="K69"/>
          <cell r="L69">
            <v>0</v>
          </cell>
          <cell r="O69">
            <v>0</v>
          </cell>
          <cell r="P69">
            <v>0</v>
          </cell>
          <cell r="S69">
            <v>0</v>
          </cell>
          <cell r="T69">
            <v>0</v>
          </cell>
          <cell r="W69">
            <v>0</v>
          </cell>
          <cell r="X69">
            <v>0</v>
          </cell>
          <cell r="AA69">
            <v>0</v>
          </cell>
          <cell r="AB69">
            <v>0</v>
          </cell>
          <cell r="AC69"/>
          <cell r="AD69"/>
          <cell r="AE69">
            <v>0</v>
          </cell>
          <cell r="AF69">
            <v>0</v>
          </cell>
          <cell r="AI69">
            <v>0</v>
          </cell>
        </row>
        <row r="70">
          <cell r="E70">
            <v>28</v>
          </cell>
          <cell r="F70" t="str">
            <v>DH</v>
          </cell>
          <cell r="G70">
            <v>0.11021083809358598</v>
          </cell>
          <cell r="H70"/>
          <cell r="I70"/>
          <cell r="J70"/>
          <cell r="K70"/>
          <cell r="L70">
            <v>1591.4138132291298</v>
          </cell>
          <cell r="O70">
            <v>1591.4138132291298</v>
          </cell>
          <cell r="P70">
            <v>700.35233624698526</v>
          </cell>
          <cell r="S70">
            <v>700.35233624698526</v>
          </cell>
          <cell r="T70">
            <v>1387.8622114952236</v>
          </cell>
          <cell r="W70">
            <v>1387.8622114952236</v>
          </cell>
          <cell r="X70">
            <v>608.85404775028087</v>
          </cell>
          <cell r="AA70">
            <v>608.85404775028087</v>
          </cell>
          <cell r="AB70">
            <v>1305.9398879763992</v>
          </cell>
          <cell r="AC70"/>
          <cell r="AD70"/>
          <cell r="AE70">
            <v>1305.9398879763992</v>
          </cell>
          <cell r="AF70">
            <v>284.83657947365572</v>
          </cell>
          <cell r="AI70">
            <v>284.83657947365572</v>
          </cell>
        </row>
        <row r="71">
          <cell r="E71">
            <v>26</v>
          </cell>
          <cell r="F71" t="str">
            <v>DH</v>
          </cell>
          <cell r="G71">
            <v>0</v>
          </cell>
          <cell r="H71"/>
          <cell r="I71"/>
          <cell r="J71"/>
          <cell r="K71"/>
          <cell r="L71">
            <v>0</v>
          </cell>
          <cell r="O71">
            <v>0</v>
          </cell>
          <cell r="P71">
            <v>0</v>
          </cell>
          <cell r="S71">
            <v>0</v>
          </cell>
          <cell r="T71">
            <v>0</v>
          </cell>
          <cell r="W71">
            <v>0</v>
          </cell>
          <cell r="X71">
            <v>0</v>
          </cell>
          <cell r="AA71">
            <v>0</v>
          </cell>
          <cell r="AB71">
            <v>0</v>
          </cell>
          <cell r="AC71"/>
          <cell r="AD71"/>
          <cell r="AE71">
            <v>0</v>
          </cell>
          <cell r="AF71">
            <v>0</v>
          </cell>
          <cell r="AI71">
            <v>0</v>
          </cell>
        </row>
        <row r="72">
          <cell r="E72">
            <v>25</v>
          </cell>
          <cell r="F72" t="str">
            <v>DH</v>
          </cell>
          <cell r="G72">
            <v>0.11021083809358592</v>
          </cell>
          <cell r="H72"/>
          <cell r="I72"/>
          <cell r="J72"/>
          <cell r="K72"/>
          <cell r="L72">
            <v>25651.866155037507</v>
          </cell>
          <cell r="O72">
            <v>25651.866155037507</v>
          </cell>
          <cell r="P72">
            <v>11288.920732893537</v>
          </cell>
          <cell r="S72">
            <v>11288.920732893537</v>
          </cell>
          <cell r="T72">
            <v>22370.834911047743</v>
          </cell>
          <cell r="W72">
            <v>22370.834911047743</v>
          </cell>
          <cell r="X72">
            <v>9814.0674732187472</v>
          </cell>
          <cell r="AA72">
            <v>9814.0674732187472</v>
          </cell>
          <cell r="AB72">
            <v>21050.335829950476</v>
          </cell>
          <cell r="AC72"/>
          <cell r="AD72"/>
          <cell r="AE72">
            <v>21050.335829950476</v>
          </cell>
          <cell r="AF72">
            <v>4591.2570017795406</v>
          </cell>
          <cell r="AI72">
            <v>4591.2570017795406</v>
          </cell>
        </row>
        <row r="73">
          <cell r="E73">
            <v>26</v>
          </cell>
          <cell r="F73" t="str">
            <v>DH</v>
          </cell>
          <cell r="G73">
            <v>0.11021083809358595</v>
          </cell>
          <cell r="H73"/>
          <cell r="I73"/>
          <cell r="J73"/>
          <cell r="K73"/>
          <cell r="L73">
            <v>9433.5493730845938</v>
          </cell>
          <cell r="O73">
            <v>9433.5493730845938</v>
          </cell>
          <cell r="P73">
            <v>4151.5338673196738</v>
          </cell>
          <cell r="S73">
            <v>4151.5338673196738</v>
          </cell>
          <cell r="T73">
            <v>8226.9404640975845</v>
          </cell>
          <cell r="W73">
            <v>8226.9404640975845</v>
          </cell>
          <cell r="X73">
            <v>3609.1522347668065</v>
          </cell>
          <cell r="AA73">
            <v>3609.1522347668065</v>
          </cell>
          <cell r="AB73">
            <v>7741.3230355894602</v>
          </cell>
          <cell r="AC73"/>
          <cell r="AD73"/>
          <cell r="AE73">
            <v>7741.3230355894602</v>
          </cell>
          <cell r="AF73">
            <v>1688.4482925739135</v>
          </cell>
          <cell r="AI73">
            <v>1688.4482925739135</v>
          </cell>
        </row>
        <row r="74">
          <cell r="E74">
            <v>22</v>
          </cell>
          <cell r="F74" t="str">
            <v>DH</v>
          </cell>
          <cell r="G74">
            <v>0</v>
          </cell>
          <cell r="H74"/>
          <cell r="I74"/>
          <cell r="J74"/>
          <cell r="K74"/>
          <cell r="L74">
            <v>0</v>
          </cell>
          <cell r="O74">
            <v>0</v>
          </cell>
          <cell r="P74">
            <v>0</v>
          </cell>
          <cell r="S74">
            <v>0</v>
          </cell>
          <cell r="T74">
            <v>0</v>
          </cell>
          <cell r="W74">
            <v>0</v>
          </cell>
          <cell r="X74">
            <v>0</v>
          </cell>
          <cell r="AA74">
            <v>0</v>
          </cell>
          <cell r="AB74">
            <v>0</v>
          </cell>
          <cell r="AC74"/>
          <cell r="AD74"/>
          <cell r="AE74">
            <v>0</v>
          </cell>
          <cell r="AF74">
            <v>0</v>
          </cell>
          <cell r="AI74">
            <v>0</v>
          </cell>
        </row>
        <row r="75">
          <cell r="E75">
            <v>22</v>
          </cell>
          <cell r="F75" t="str">
            <v>DH</v>
          </cell>
          <cell r="G75">
            <v>0</v>
          </cell>
          <cell r="H75"/>
          <cell r="I75"/>
          <cell r="J75"/>
          <cell r="K75"/>
          <cell r="L75">
            <v>0</v>
          </cell>
          <cell r="O75">
            <v>0</v>
          </cell>
          <cell r="P75">
            <v>0</v>
          </cell>
          <cell r="S75">
            <v>0</v>
          </cell>
          <cell r="T75">
            <v>0</v>
          </cell>
          <cell r="W75">
            <v>0</v>
          </cell>
          <cell r="X75">
            <v>0</v>
          </cell>
          <cell r="AA75">
            <v>0</v>
          </cell>
          <cell r="AB75">
            <v>0</v>
          </cell>
          <cell r="AC75"/>
          <cell r="AD75"/>
          <cell r="AE75">
            <v>0</v>
          </cell>
          <cell r="AF75">
            <v>0</v>
          </cell>
          <cell r="AI75">
            <v>0</v>
          </cell>
        </row>
        <row r="76">
          <cell r="E76">
            <v>54</v>
          </cell>
          <cell r="F76" t="str">
            <v>DH</v>
          </cell>
          <cell r="G76">
            <v>0</v>
          </cell>
          <cell r="H76"/>
          <cell r="I76"/>
          <cell r="J76"/>
          <cell r="K76"/>
          <cell r="L76">
            <v>0</v>
          </cell>
          <cell r="O76">
            <v>0</v>
          </cell>
          <cell r="P76">
            <v>0</v>
          </cell>
          <cell r="Q76"/>
          <cell r="R76"/>
          <cell r="S76">
            <v>0</v>
          </cell>
          <cell r="T76">
            <v>0</v>
          </cell>
          <cell r="W76">
            <v>0</v>
          </cell>
          <cell r="X76">
            <v>0</v>
          </cell>
          <cell r="AA76">
            <v>0</v>
          </cell>
          <cell r="AB76">
            <v>0</v>
          </cell>
          <cell r="AC76"/>
          <cell r="AD76"/>
          <cell r="AE76">
            <v>0</v>
          </cell>
          <cell r="AF76">
            <v>0</v>
          </cell>
          <cell r="AI76">
            <v>0</v>
          </cell>
        </row>
        <row r="77">
          <cell r="E77">
            <v>35</v>
          </cell>
          <cell r="F77" t="str">
            <v>TH</v>
          </cell>
          <cell r="G77">
            <v>0.12882804907631315</v>
          </cell>
          <cell r="H77"/>
          <cell r="I77"/>
          <cell r="J77"/>
          <cell r="K77"/>
          <cell r="L77">
            <v>28308.571266994888</v>
          </cell>
          <cell r="O77">
            <v>28308.571266994888</v>
          </cell>
          <cell r="P77">
            <v>17720.604324025688</v>
          </cell>
          <cell r="Q77"/>
          <cell r="R77"/>
          <cell r="S77">
            <v>17720.604324025688</v>
          </cell>
          <cell r="T77">
            <v>62453.897148033037</v>
          </cell>
          <cell r="W77">
            <v>62453.897148033037</v>
          </cell>
          <cell r="X77">
            <v>3554.3353707004512</v>
          </cell>
          <cell r="AA77">
            <v>3554.3353707004512</v>
          </cell>
          <cell r="AB77">
            <v>17887.560807564998</v>
          </cell>
          <cell r="AC77"/>
          <cell r="AD77"/>
          <cell r="AE77">
            <v>17887.560807564998</v>
          </cell>
          <cell r="AF77">
            <v>3805.7526649593115</v>
          </cell>
          <cell r="AI77">
            <v>3805.7526649593115</v>
          </cell>
        </row>
        <row r="78">
          <cell r="E78">
            <v>47</v>
          </cell>
          <cell r="F78" t="str">
            <v>TH</v>
          </cell>
          <cell r="G78">
            <v>0.10792364863995128</v>
          </cell>
          <cell r="H78"/>
          <cell r="I78"/>
          <cell r="J78"/>
          <cell r="K78"/>
          <cell r="L78">
            <v>1693.6444886329532</v>
          </cell>
          <cell r="O78">
            <v>1693.6444886329532</v>
          </cell>
          <cell r="P78">
            <v>857.52611642594184</v>
          </cell>
          <cell r="Q78"/>
          <cell r="R78"/>
          <cell r="S78">
            <v>857.52611642594184</v>
          </cell>
          <cell r="T78">
            <v>1536.5797541106647</v>
          </cell>
          <cell r="W78">
            <v>1536.5797541106647</v>
          </cell>
          <cell r="X78">
            <v>738.44928901078606</v>
          </cell>
          <cell r="AA78">
            <v>738.44928901078606</v>
          </cell>
          <cell r="AB78">
            <v>1376.0454654445682</v>
          </cell>
          <cell r="AC78"/>
          <cell r="AD78"/>
          <cell r="AE78">
            <v>1376.0454654445682</v>
          </cell>
          <cell r="AF78">
            <v>370.68929673727695</v>
          </cell>
          <cell r="AI78">
            <v>370.68929673727695</v>
          </cell>
        </row>
        <row r="79">
          <cell r="E79">
            <v>23</v>
          </cell>
          <cell r="F79" t="str">
            <v>TH</v>
          </cell>
          <cell r="G79">
            <v>0</v>
          </cell>
          <cell r="H79"/>
          <cell r="I79"/>
          <cell r="J79"/>
          <cell r="K79"/>
          <cell r="L79">
            <v>0</v>
          </cell>
          <cell r="O79">
            <v>0</v>
          </cell>
          <cell r="P79">
            <v>0</v>
          </cell>
          <cell r="Q79"/>
          <cell r="R79"/>
          <cell r="S79">
            <v>0</v>
          </cell>
          <cell r="T79">
            <v>0</v>
          </cell>
          <cell r="W79">
            <v>0</v>
          </cell>
          <cell r="X79">
            <v>0</v>
          </cell>
          <cell r="AA79">
            <v>0</v>
          </cell>
          <cell r="AB79">
            <v>0</v>
          </cell>
          <cell r="AC79"/>
          <cell r="AD79"/>
          <cell r="AE79">
            <v>0</v>
          </cell>
          <cell r="AF79">
            <v>0</v>
          </cell>
          <cell r="AI79">
            <v>0</v>
          </cell>
        </row>
        <row r="80">
          <cell r="E80">
            <v>23</v>
          </cell>
          <cell r="F80" t="str">
            <v>TH</v>
          </cell>
          <cell r="G80">
            <v>0.10792364863995127</v>
          </cell>
          <cell r="H80"/>
          <cell r="I80"/>
          <cell r="J80"/>
          <cell r="K80"/>
          <cell r="L80">
            <v>8534.5623532853224</v>
          </cell>
          <cell r="O80">
            <v>8534.5623532853224</v>
          </cell>
          <cell r="P80">
            <v>4321.219806947277</v>
          </cell>
          <cell r="Q80"/>
          <cell r="R80"/>
          <cell r="S80">
            <v>4321.219806947277</v>
          </cell>
          <cell r="T80">
            <v>7743.0864684231665</v>
          </cell>
          <cell r="W80">
            <v>7743.0864684231665</v>
          </cell>
          <cell r="X80">
            <v>3721.1714407011009</v>
          </cell>
          <cell r="AA80">
            <v>3721.1714407011009</v>
          </cell>
          <cell r="AB80">
            <v>6934.1269107021772</v>
          </cell>
          <cell r="AC80"/>
          <cell r="AD80"/>
          <cell r="AE80">
            <v>6934.1269107021772</v>
          </cell>
          <cell r="AF80">
            <v>1867.9663518129312</v>
          </cell>
          <cell r="AI80">
            <v>1867.9663518129312</v>
          </cell>
        </row>
        <row r="81">
          <cell r="E81">
            <v>23</v>
          </cell>
          <cell r="F81" t="str">
            <v>TH</v>
          </cell>
          <cell r="G81">
            <v>0.10792364863995128</v>
          </cell>
          <cell r="H81"/>
          <cell r="I81"/>
          <cell r="J81"/>
          <cell r="K81"/>
          <cell r="L81">
            <v>1395.9778677125855</v>
          </cell>
          <cell r="O81">
            <v>1395.9778677125855</v>
          </cell>
          <cell r="P81">
            <v>706.81154607740905</v>
          </cell>
          <cell r="Q81"/>
          <cell r="R81"/>
          <cell r="S81">
            <v>706.81154607740905</v>
          </cell>
          <cell r="T81">
            <v>1266.5180580164872</v>
          </cell>
          <cell r="W81">
            <v>1266.5180580164872</v>
          </cell>
          <cell r="X81">
            <v>608.66307587327401</v>
          </cell>
          <cell r="AA81">
            <v>608.66307587327401</v>
          </cell>
          <cell r="AB81">
            <v>1134.1984859392674</v>
          </cell>
          <cell r="AC81"/>
          <cell r="AD81"/>
          <cell r="AE81">
            <v>1134.1984859392674</v>
          </cell>
          <cell r="AF81">
            <v>305.53877009977901</v>
          </cell>
          <cell r="AI81">
            <v>305.53877009977901</v>
          </cell>
        </row>
        <row r="82">
          <cell r="E82">
            <v>23</v>
          </cell>
          <cell r="F82" t="str">
            <v>TH</v>
          </cell>
          <cell r="G82">
            <v>0.10792364863995128</v>
          </cell>
          <cell r="H82"/>
          <cell r="I82"/>
          <cell r="J82"/>
          <cell r="K82"/>
          <cell r="L82">
            <v>161.71473786331126</v>
          </cell>
          <cell r="O82">
            <v>161.71473786331126</v>
          </cell>
          <cell r="P82">
            <v>81.879409793195435</v>
          </cell>
          <cell r="S82">
            <v>81.879409793195435</v>
          </cell>
          <cell r="T82">
            <v>146.71768119568429</v>
          </cell>
          <cell r="W82">
            <v>146.71768119568429</v>
          </cell>
          <cell r="X82">
            <v>70.509563252036259</v>
          </cell>
          <cell r="AA82">
            <v>70.509563252036259</v>
          </cell>
          <cell r="AB82">
            <v>131.38934010406268</v>
          </cell>
          <cell r="AC82"/>
          <cell r="AD82"/>
          <cell r="AE82">
            <v>131.38934010406268</v>
          </cell>
          <cell r="AF82">
            <v>35.394631431174815</v>
          </cell>
          <cell r="AI82">
            <v>35.394631431174815</v>
          </cell>
        </row>
        <row r="83">
          <cell r="E83">
            <v>23</v>
          </cell>
          <cell r="F83" t="str">
            <v>TH</v>
          </cell>
          <cell r="G83">
            <v>0.10792364863995126</v>
          </cell>
          <cell r="H83"/>
          <cell r="I83"/>
          <cell r="J83"/>
          <cell r="K83"/>
          <cell r="L83">
            <v>8.3425886202692592</v>
          </cell>
          <cell r="O83">
            <v>8.3425886202692592</v>
          </cell>
          <cell r="P83">
            <v>4.2240196620326067</v>
          </cell>
          <cell r="S83">
            <v>4.2240196620326067</v>
          </cell>
          <cell r="T83">
            <v>7.5689159424046704</v>
          </cell>
          <cell r="W83">
            <v>7.5689159424046704</v>
          </cell>
          <cell r="X83">
            <v>3.6374685930220796</v>
          </cell>
          <cell r="AA83">
            <v>3.6374685930220796</v>
          </cell>
          <cell r="AB83">
            <v>6.7781528638616599</v>
          </cell>
          <cell r="AC83"/>
          <cell r="AD83"/>
          <cell r="AE83">
            <v>6.7781528638616599</v>
          </cell>
          <cell r="AF83">
            <v>1.8259489103951079</v>
          </cell>
          <cell r="AI83">
            <v>1.8259489103951079</v>
          </cell>
        </row>
        <row r="84">
          <cell r="E84">
            <v>23</v>
          </cell>
          <cell r="F84" t="str">
            <v>TH</v>
          </cell>
          <cell r="G84">
            <v>0.10792364863995128</v>
          </cell>
          <cell r="H84"/>
          <cell r="I84"/>
          <cell r="J84"/>
          <cell r="K84"/>
          <cell r="L84">
            <v>-26.362580040050855</v>
          </cell>
          <cell r="O84">
            <v>-26.362580040050855</v>
          </cell>
          <cell r="P84">
            <v>-13.347902132023036</v>
          </cell>
          <cell r="S84">
            <v>-13.347902132023036</v>
          </cell>
          <cell r="T84">
            <v>-23.917774377998761</v>
          </cell>
          <cell r="W84">
            <v>-23.917774377998761</v>
          </cell>
          <cell r="X84">
            <v>-11.494400753949771</v>
          </cell>
          <cell r="AA84">
            <v>-11.494400753949771</v>
          </cell>
          <cell r="AB84">
            <v>-21.418963049802848</v>
          </cell>
          <cell r="AC84"/>
          <cell r="AD84"/>
          <cell r="AE84">
            <v>-21.418963049802848</v>
          </cell>
          <cell r="AF84">
            <v>-5.7699985568485408</v>
          </cell>
          <cell r="AI84">
            <v>-5.7699985568485408</v>
          </cell>
        </row>
        <row r="85">
          <cell r="E85">
            <v>24</v>
          </cell>
          <cell r="F85" t="str">
            <v>TH</v>
          </cell>
          <cell r="G85">
            <v>0.10792364863995127</v>
          </cell>
          <cell r="H85"/>
          <cell r="I85"/>
          <cell r="J85"/>
          <cell r="K85"/>
          <cell r="L85">
            <v>934.41212542913149</v>
          </cell>
          <cell r="O85">
            <v>934.41212542913149</v>
          </cell>
          <cell r="P85">
            <v>473.11156883185015</v>
          </cell>
          <cell r="S85">
            <v>473.11156883185015</v>
          </cell>
          <cell r="T85">
            <v>847.75687198016487</v>
          </cell>
          <cell r="W85">
            <v>847.75687198016487</v>
          </cell>
          <cell r="X85">
            <v>407.41488210619377</v>
          </cell>
          <cell r="AA85">
            <v>407.41488210619377</v>
          </cell>
          <cell r="AB85">
            <v>759.18740720552387</v>
          </cell>
          <cell r="AC85"/>
          <cell r="AD85"/>
          <cell r="AE85">
            <v>759.18740720552387</v>
          </cell>
          <cell r="AF85">
            <v>204.51551430234994</v>
          </cell>
          <cell r="AI85">
            <v>204.51551430234994</v>
          </cell>
        </row>
        <row r="86">
          <cell r="E86">
            <v>25</v>
          </cell>
          <cell r="F86" t="str">
            <v>TH</v>
          </cell>
          <cell r="G86">
            <v>0.10792364863995127</v>
          </cell>
          <cell r="H86"/>
          <cell r="I86"/>
          <cell r="J86"/>
          <cell r="K86"/>
          <cell r="L86">
            <v>1984.9132433137609</v>
          </cell>
          <cell r="O86">
            <v>1984.9132433137609</v>
          </cell>
          <cell r="P86">
            <v>1005.001318992957</v>
          </cell>
          <cell r="S86">
            <v>1005.001318992957</v>
          </cell>
          <cell r="T86">
            <v>1800.836907516458</v>
          </cell>
          <cell r="W86">
            <v>1800.836907516458</v>
          </cell>
          <cell r="X86">
            <v>865.44595581345709</v>
          </cell>
          <cell r="AA86">
            <v>865.44595581345709</v>
          </cell>
          <cell r="AB86">
            <v>1612.6943323078385</v>
          </cell>
          <cell r="AC86"/>
          <cell r="AD86"/>
          <cell r="AE86">
            <v>1612.6943323078385</v>
          </cell>
          <cell r="AF86">
            <v>434.43951737615521</v>
          </cell>
          <cell r="AI86">
            <v>434.43951737615521</v>
          </cell>
        </row>
        <row r="87">
          <cell r="E87">
            <v>23</v>
          </cell>
          <cell r="F87" t="str">
            <v>TH</v>
          </cell>
          <cell r="G87">
            <v>0.10792364863995127</v>
          </cell>
          <cell r="H87"/>
          <cell r="I87"/>
          <cell r="J87"/>
          <cell r="K87"/>
          <cell r="L87">
            <v>602.61659979251829</v>
          </cell>
          <cell r="O87">
            <v>602.61659979251829</v>
          </cell>
          <cell r="P87">
            <v>305.11685066267552</v>
          </cell>
          <cell r="S87">
            <v>305.11685066267552</v>
          </cell>
          <cell r="T87">
            <v>546.73130810327245</v>
          </cell>
          <cell r="W87">
            <v>546.73130810327245</v>
          </cell>
          <cell r="X87">
            <v>262.74805760568518</v>
          </cell>
          <cell r="AA87">
            <v>262.74805760568518</v>
          </cell>
          <cell r="AB87">
            <v>489.61151239918161</v>
          </cell>
          <cell r="AC87"/>
          <cell r="AD87"/>
          <cell r="AE87">
            <v>489.61151239918161</v>
          </cell>
          <cell r="AF87">
            <v>131.89516753873448</v>
          </cell>
          <cell r="AI87">
            <v>131.89516753873448</v>
          </cell>
        </row>
        <row r="88">
          <cell r="E88">
            <v>23</v>
          </cell>
          <cell r="F88" t="str">
            <v>TH</v>
          </cell>
          <cell r="G88">
            <v>0.10792364863995128</v>
          </cell>
          <cell r="H88"/>
          <cell r="I88"/>
          <cell r="J88"/>
          <cell r="K88"/>
          <cell r="L88">
            <v>212.52160528932521</v>
          </cell>
          <cell r="O88">
            <v>212.52160528932521</v>
          </cell>
          <cell r="P88">
            <v>107.60394407651722</v>
          </cell>
          <cell r="S88">
            <v>107.60394407651722</v>
          </cell>
          <cell r="T88">
            <v>192.81283539159932</v>
          </cell>
          <cell r="W88">
            <v>192.81283539159932</v>
          </cell>
          <cell r="X88">
            <v>92.661966179222361</v>
          </cell>
          <cell r="AA88">
            <v>92.661966179222361</v>
          </cell>
          <cell r="AB88">
            <v>172.66869949987108</v>
          </cell>
          <cell r="AC88"/>
          <cell r="AD88"/>
          <cell r="AE88">
            <v>172.66869949987108</v>
          </cell>
          <cell r="AF88">
            <v>46.514770328078093</v>
          </cell>
          <cell r="AI88">
            <v>46.514770328078093</v>
          </cell>
        </row>
        <row r="89">
          <cell r="E89">
            <v>29</v>
          </cell>
          <cell r="F89" t="str">
            <v>TH</v>
          </cell>
          <cell r="G89">
            <v>0.10792364863995128</v>
          </cell>
          <cell r="H89"/>
          <cell r="I89"/>
          <cell r="J89"/>
          <cell r="K89"/>
          <cell r="L89">
            <v>7.6540469728097031</v>
          </cell>
          <cell r="O89">
            <v>7.6540469728097031</v>
          </cell>
          <cell r="P89">
            <v>3.8753972392595157</v>
          </cell>
          <cell r="S89">
            <v>3.8753972392595157</v>
          </cell>
          <cell r="T89">
            <v>6.9442280799582052</v>
          </cell>
          <cell r="W89">
            <v>6.9442280799582052</v>
          </cell>
          <cell r="X89">
            <v>3.3372561851446574</v>
          </cell>
          <cell r="AA89">
            <v>3.3372561851446574</v>
          </cell>
          <cell r="AB89">
            <v>6.2187293141642783</v>
          </cell>
          <cell r="AC89"/>
          <cell r="AD89"/>
          <cell r="AE89">
            <v>6.2187293141642783</v>
          </cell>
          <cell r="AF89">
            <v>1.6752472603238318</v>
          </cell>
          <cell r="AI89">
            <v>1.6752472603238318</v>
          </cell>
        </row>
        <row r="90">
          <cell r="E90">
            <v>28</v>
          </cell>
          <cell r="F90" t="str">
            <v>TH</v>
          </cell>
          <cell r="G90">
            <v>0.10792364863995128</v>
          </cell>
          <cell r="H90"/>
          <cell r="I90"/>
          <cell r="J90"/>
          <cell r="K90"/>
          <cell r="L90">
            <v>72.904491521096347</v>
          </cell>
          <cell r="O90">
            <v>72.904491521096347</v>
          </cell>
          <cell r="P90">
            <v>36.913003823225942</v>
          </cell>
          <cell r="S90">
            <v>36.913003823225942</v>
          </cell>
          <cell r="T90">
            <v>66.143494934684014</v>
          </cell>
          <cell r="W90">
            <v>66.143494934684014</v>
          </cell>
          <cell r="X90">
            <v>31.787231789654452</v>
          </cell>
          <cell r="AA90">
            <v>31.787231789654452</v>
          </cell>
          <cell r="AB90">
            <v>59.233148185143065</v>
          </cell>
          <cell r="AC90"/>
          <cell r="AD90"/>
          <cell r="AE90">
            <v>59.233148185143065</v>
          </cell>
          <cell r="AF90">
            <v>15.956663203124448</v>
          </cell>
          <cell r="AI90">
            <v>15.956663203124448</v>
          </cell>
        </row>
        <row r="91">
          <cell r="E91">
            <v>26</v>
          </cell>
          <cell r="F91" t="str">
            <v>TH</v>
          </cell>
          <cell r="G91">
            <v>0.10792364863995127</v>
          </cell>
          <cell r="H91"/>
          <cell r="I91"/>
          <cell r="J91"/>
          <cell r="K91"/>
          <cell r="L91">
            <v>207.04720204629956</v>
          </cell>
          <cell r="O91">
            <v>207.04720204629956</v>
          </cell>
          <cell r="P91">
            <v>104.83214410063768</v>
          </cell>
          <cell r="S91">
            <v>104.83214410063768</v>
          </cell>
          <cell r="T91">
            <v>187.84611584359033</v>
          </cell>
          <cell r="W91">
            <v>187.84611584359033</v>
          </cell>
          <cell r="X91">
            <v>90.275060775105572</v>
          </cell>
          <cell r="AA91">
            <v>90.275060775105572</v>
          </cell>
          <cell r="AB91">
            <v>168.22087836081911</v>
          </cell>
          <cell r="AC91"/>
          <cell r="AD91"/>
          <cell r="AE91">
            <v>168.22087836081911</v>
          </cell>
          <cell r="AF91">
            <v>45.316583399337567</v>
          </cell>
          <cell r="AI91">
            <v>45.316583399337567</v>
          </cell>
        </row>
        <row r="92">
          <cell r="E92">
            <v>31</v>
          </cell>
          <cell r="F92" t="str">
            <v>TH</v>
          </cell>
          <cell r="G92">
            <v>0.10792364863995128</v>
          </cell>
          <cell r="H92"/>
          <cell r="I92"/>
          <cell r="J92"/>
          <cell r="K92"/>
          <cell r="L92">
            <v>9337.6753495451612</v>
          </cell>
          <cell r="O92">
            <v>9337.6753495451612</v>
          </cell>
          <cell r="P92">
            <v>4727.8519976792213</v>
          </cell>
          <cell r="S92">
            <v>4727.8519976792213</v>
          </cell>
          <cell r="T92">
            <v>8471.7205935884194</v>
          </cell>
          <cell r="W92">
            <v>8471.7205935884194</v>
          </cell>
          <cell r="X92">
            <v>4071.3383293626612</v>
          </cell>
          <cell r="AA92">
            <v>4071.3383293626612</v>
          </cell>
          <cell r="AB92">
            <v>7586.636929280493</v>
          </cell>
          <cell r="AC92"/>
          <cell r="AD92"/>
          <cell r="AE92">
            <v>7586.636929280493</v>
          </cell>
          <cell r="AF92">
            <v>2043.7443227992885</v>
          </cell>
          <cell r="AI92">
            <v>2043.7443227992885</v>
          </cell>
        </row>
        <row r="93">
          <cell r="E93">
            <v>31</v>
          </cell>
          <cell r="F93" t="str">
            <v>TH</v>
          </cell>
          <cell r="G93">
            <v>0.10792364863995128</v>
          </cell>
          <cell r="H93"/>
          <cell r="I93"/>
          <cell r="J93"/>
          <cell r="K93"/>
          <cell r="L93">
            <v>228.49349120283068</v>
          </cell>
          <cell r="O93">
            <v>228.49349120283068</v>
          </cell>
          <cell r="P93">
            <v>115.69082971947864</v>
          </cell>
          <cell r="S93">
            <v>115.69082971947864</v>
          </cell>
          <cell r="T93">
            <v>207.30352496333305</v>
          </cell>
          <cell r="W93">
            <v>207.30352496333305</v>
          </cell>
          <cell r="X93">
            <v>99.625899800563133</v>
          </cell>
          <cell r="AA93">
            <v>99.625899800563133</v>
          </cell>
          <cell r="AB93">
            <v>185.64547315773422</v>
          </cell>
          <cell r="AC93"/>
          <cell r="AD93"/>
          <cell r="AE93">
            <v>185.64547315773422</v>
          </cell>
          <cell r="AF93">
            <v>50.010549517029531</v>
          </cell>
          <cell r="AI93">
            <v>50.010549517029531</v>
          </cell>
        </row>
        <row r="94">
          <cell r="E94">
            <v>31</v>
          </cell>
          <cell r="F94" t="str">
            <v>TH</v>
          </cell>
          <cell r="G94">
            <v>0.10792364863995128</v>
          </cell>
          <cell r="H94"/>
          <cell r="I94"/>
          <cell r="J94"/>
          <cell r="K94"/>
          <cell r="L94">
            <v>871.74294695665776</v>
          </cell>
          <cell r="O94">
            <v>871.74294695665776</v>
          </cell>
          <cell r="P94">
            <v>441.38090894673934</v>
          </cell>
          <cell r="S94">
            <v>441.38090894673934</v>
          </cell>
          <cell r="T94">
            <v>790.89949046128561</v>
          </cell>
          <cell r="W94">
            <v>790.89949046128561</v>
          </cell>
          <cell r="X94">
            <v>380.09036943751545</v>
          </cell>
          <cell r="AA94">
            <v>380.09036943751545</v>
          </cell>
          <cell r="AB94">
            <v>708.27020501878269</v>
          </cell>
          <cell r="AC94"/>
          <cell r="AD94"/>
          <cell r="AE94">
            <v>708.27020501878269</v>
          </cell>
          <cell r="AF94">
            <v>190.79906208880706</v>
          </cell>
          <cell r="AI94">
            <v>190.79906208880706</v>
          </cell>
        </row>
        <row r="95">
          <cell r="E95">
            <v>31</v>
          </cell>
          <cell r="F95" t="str">
            <v>TH</v>
          </cell>
          <cell r="G95">
            <v>0.10792364863995126</v>
          </cell>
          <cell r="H95"/>
          <cell r="I95"/>
          <cell r="J95"/>
          <cell r="K95"/>
          <cell r="L95">
            <v>4167.2386997200292</v>
          </cell>
          <cell r="O95">
            <v>4167.2386997200292</v>
          </cell>
          <cell r="P95">
            <v>2109.9563942579339</v>
          </cell>
          <cell r="S95">
            <v>2109.9563942579339</v>
          </cell>
          <cell r="T95">
            <v>3780.7784688655347</v>
          </cell>
          <cell r="W95">
            <v>3780.7784688655347</v>
          </cell>
          <cell r="X95">
            <v>1816.9660017790186</v>
          </cell>
          <cell r="AA95">
            <v>1816.9660017790186</v>
          </cell>
          <cell r="AB95">
            <v>3385.7813458852779</v>
          </cell>
          <cell r="AC95"/>
          <cell r="AD95"/>
          <cell r="AE95">
            <v>3385.7813458852779</v>
          </cell>
          <cell r="AF95">
            <v>912.08680056724722</v>
          </cell>
          <cell r="AI95">
            <v>912.08680056724722</v>
          </cell>
        </row>
        <row r="96">
          <cell r="E96">
            <v>30</v>
          </cell>
          <cell r="F96" t="str">
            <v>TH</v>
          </cell>
          <cell r="G96">
            <v>0.10792364863995128</v>
          </cell>
          <cell r="H96"/>
          <cell r="I96"/>
          <cell r="J96"/>
          <cell r="K96"/>
          <cell r="L96">
            <v>18913.777154390733</v>
          </cell>
          <cell r="O96">
            <v>18913.777154390733</v>
          </cell>
          <cell r="P96">
            <v>9576.4240836881909</v>
          </cell>
          <cell r="S96">
            <v>9576.4240836881909</v>
          </cell>
          <cell r="T96">
            <v>17159.756515758396</v>
          </cell>
          <cell r="W96">
            <v>17159.756515758396</v>
          </cell>
          <cell r="X96">
            <v>8246.6334498816905</v>
          </cell>
          <cell r="AA96">
            <v>8246.6334498816905</v>
          </cell>
          <cell r="AB96">
            <v>15366.989626456862</v>
          </cell>
          <cell r="AC96"/>
          <cell r="AD96"/>
          <cell r="AE96">
            <v>15366.989626456862</v>
          </cell>
          <cell r="AF96">
            <v>4139.6732307532857</v>
          </cell>
          <cell r="AI96">
            <v>4139.6732307532857</v>
          </cell>
        </row>
        <row r="97">
          <cell r="E97">
            <v>30</v>
          </cell>
          <cell r="F97" t="str">
            <v>TH</v>
          </cell>
          <cell r="G97">
            <v>0</v>
          </cell>
          <cell r="H97"/>
          <cell r="I97"/>
          <cell r="J97"/>
          <cell r="K97"/>
          <cell r="L97">
            <v>0</v>
          </cell>
          <cell r="O97">
            <v>0</v>
          </cell>
          <cell r="P97">
            <v>0</v>
          </cell>
          <cell r="S97">
            <v>0</v>
          </cell>
          <cell r="T97">
            <v>0</v>
          </cell>
          <cell r="W97">
            <v>0</v>
          </cell>
          <cell r="X97">
            <v>0</v>
          </cell>
          <cell r="AA97">
            <v>0</v>
          </cell>
          <cell r="AB97">
            <v>0</v>
          </cell>
          <cell r="AC97"/>
          <cell r="AD97"/>
          <cell r="AE97">
            <v>0</v>
          </cell>
          <cell r="AF97">
            <v>0</v>
          </cell>
          <cell r="AI97">
            <v>0</v>
          </cell>
        </row>
        <row r="98">
          <cell r="E98">
            <v>30</v>
          </cell>
          <cell r="F98" t="str">
            <v>TH</v>
          </cell>
          <cell r="G98">
            <v>0.10792364863995126</v>
          </cell>
          <cell r="H98"/>
          <cell r="I98"/>
          <cell r="J98"/>
          <cell r="K98"/>
          <cell r="L98">
            <v>1778.0136435223112</v>
          </cell>
          <cell r="O98">
            <v>1778.0136435223112</v>
          </cell>
          <cell r="P98">
            <v>900.24390886938852</v>
          </cell>
          <cell r="S98">
            <v>900.24390886938852</v>
          </cell>
          <cell r="T98">
            <v>1613.1247056305992</v>
          </cell>
          <cell r="W98">
            <v>1613.1247056305992</v>
          </cell>
          <cell r="X98">
            <v>775.23525138992454</v>
          </cell>
          <cell r="AA98">
            <v>775.23525138992454</v>
          </cell>
          <cell r="AB98">
            <v>1444.5933772336587</v>
          </cell>
          <cell r="AC98"/>
          <cell r="AD98"/>
          <cell r="AE98">
            <v>1444.5933772336587</v>
          </cell>
          <cell r="AF98">
            <v>389.15523979803004</v>
          </cell>
          <cell r="AI98">
            <v>389.15523979803004</v>
          </cell>
        </row>
        <row r="99">
          <cell r="E99">
            <v>31</v>
          </cell>
          <cell r="F99" t="str">
            <v>TH</v>
          </cell>
          <cell r="G99">
            <v>0.10792364863995127</v>
          </cell>
          <cell r="H99"/>
          <cell r="I99"/>
          <cell r="J99"/>
          <cell r="K99"/>
          <cell r="L99">
            <v>969.17659562535721</v>
          </cell>
          <cell r="O99">
            <v>969.17659562535721</v>
          </cell>
          <cell r="P99">
            <v>490.71351618092899</v>
          </cell>
          <cell r="S99">
            <v>490.71351618092899</v>
          </cell>
          <cell r="T99">
            <v>879.29736434702579</v>
          </cell>
          <cell r="W99">
            <v>879.29736434702579</v>
          </cell>
          <cell r="X99">
            <v>422.57260763332658</v>
          </cell>
          <cell r="AA99">
            <v>422.57260763332658</v>
          </cell>
          <cell r="AB99">
            <v>787.43270419268072</v>
          </cell>
          <cell r="AC99"/>
          <cell r="AD99"/>
          <cell r="AE99">
            <v>787.43270419268072</v>
          </cell>
          <cell r="AF99">
            <v>212.1244411432389</v>
          </cell>
          <cell r="AI99">
            <v>212.1244411432389</v>
          </cell>
        </row>
        <row r="100">
          <cell r="E100">
            <v>23</v>
          </cell>
          <cell r="F100" t="str">
            <v>TH</v>
          </cell>
          <cell r="G100">
            <v>0</v>
          </cell>
          <cell r="H100"/>
          <cell r="I100"/>
          <cell r="J100"/>
          <cell r="K100"/>
          <cell r="L100">
            <v>0</v>
          </cell>
          <cell r="O100">
            <v>0</v>
          </cell>
          <cell r="P100">
            <v>0</v>
          </cell>
          <cell r="S100">
            <v>0</v>
          </cell>
          <cell r="T100">
            <v>0</v>
          </cell>
          <cell r="W100">
            <v>0</v>
          </cell>
          <cell r="X100">
            <v>0</v>
          </cell>
          <cell r="AA100">
            <v>0</v>
          </cell>
          <cell r="AB100">
            <v>0</v>
          </cell>
          <cell r="AC100"/>
          <cell r="AD100"/>
          <cell r="AE100">
            <v>0</v>
          </cell>
          <cell r="AF100">
            <v>0</v>
          </cell>
          <cell r="AI100">
            <v>0</v>
          </cell>
        </row>
        <row r="101">
          <cell r="E101">
            <v>31</v>
          </cell>
          <cell r="F101" t="str">
            <v>TH</v>
          </cell>
          <cell r="G101">
            <v>0</v>
          </cell>
          <cell r="H101"/>
          <cell r="I101"/>
          <cell r="J101"/>
          <cell r="K101"/>
          <cell r="L101">
            <v>0</v>
          </cell>
          <cell r="O101">
            <v>0</v>
          </cell>
          <cell r="P101">
            <v>0</v>
          </cell>
          <cell r="S101">
            <v>0</v>
          </cell>
          <cell r="T101">
            <v>0</v>
          </cell>
          <cell r="W101">
            <v>0</v>
          </cell>
          <cell r="X101">
            <v>0</v>
          </cell>
          <cell r="AA101">
            <v>0</v>
          </cell>
          <cell r="AB101">
            <v>0</v>
          </cell>
          <cell r="AC101"/>
          <cell r="AD101"/>
          <cell r="AE101">
            <v>0</v>
          </cell>
          <cell r="AF101">
            <v>0</v>
          </cell>
          <cell r="AI101">
            <v>0</v>
          </cell>
        </row>
        <row r="102">
          <cell r="E102">
            <v>31</v>
          </cell>
          <cell r="F102" t="str">
            <v>TH</v>
          </cell>
          <cell r="G102">
            <v>0.10792364863995127</v>
          </cell>
          <cell r="H102"/>
          <cell r="I102"/>
          <cell r="J102"/>
          <cell r="K102"/>
          <cell r="L102">
            <v>18.392627044820294</v>
          </cell>
          <cell r="O102">
            <v>18.392627044820294</v>
          </cell>
          <cell r="P102">
            <v>9.3125553482278853</v>
          </cell>
          <cell r="S102">
            <v>9.3125553482278853</v>
          </cell>
          <cell r="T102">
            <v>16.686936681021496</v>
          </cell>
          <cell r="W102">
            <v>16.686936681021496</v>
          </cell>
          <cell r="X102">
            <v>8.0194057580826783</v>
          </cell>
          <cell r="AA102">
            <v>8.0194057580826783</v>
          </cell>
          <cell r="AB102">
            <v>14.943567680527005</v>
          </cell>
          <cell r="AC102"/>
          <cell r="AD102"/>
          <cell r="AE102">
            <v>14.943567680527005</v>
          </cell>
          <cell r="AF102">
            <v>4.0256086977844143</v>
          </cell>
          <cell r="AI102">
            <v>4.0256086977844143</v>
          </cell>
        </row>
        <row r="103">
          <cell r="E103">
            <v>31</v>
          </cell>
          <cell r="F103" t="str">
            <v>TH</v>
          </cell>
          <cell r="G103">
            <v>0.10792364863995128</v>
          </cell>
          <cell r="H103"/>
          <cell r="I103"/>
          <cell r="J103"/>
          <cell r="K103"/>
          <cell r="L103">
            <v>1.9466040113961602</v>
          </cell>
          <cell r="O103">
            <v>1.9466040113961602</v>
          </cell>
          <cell r="P103">
            <v>0.98560458780760818</v>
          </cell>
          <cell r="S103">
            <v>0.98560458780760818</v>
          </cell>
          <cell r="T103">
            <v>1.7660803865610899</v>
          </cell>
          <cell r="W103">
            <v>1.7660803865610899</v>
          </cell>
          <cell r="X103">
            <v>0.84874267170515183</v>
          </cell>
          <cell r="AA103">
            <v>0.84874267170515183</v>
          </cell>
          <cell r="AB103">
            <v>1.5815690015677206</v>
          </cell>
          <cell r="AC103"/>
          <cell r="AD103"/>
          <cell r="AE103">
            <v>1.5815690015677206</v>
          </cell>
          <cell r="AF103">
            <v>0.42605474575885854</v>
          </cell>
          <cell r="AI103">
            <v>0.42605474575885854</v>
          </cell>
        </row>
        <row r="104">
          <cell r="E104">
            <v>31</v>
          </cell>
          <cell r="F104" t="str">
            <v>TH</v>
          </cell>
          <cell r="G104">
            <v>0.10792364863995127</v>
          </cell>
          <cell r="H104"/>
          <cell r="I104"/>
          <cell r="J104"/>
          <cell r="K104"/>
          <cell r="L104">
            <v>165.74498898176279</v>
          </cell>
          <cell r="O104">
            <v>165.74498898176279</v>
          </cell>
          <cell r="P104">
            <v>83.920006632155804</v>
          </cell>
          <cell r="S104">
            <v>83.920006632155804</v>
          </cell>
          <cell r="T104">
            <v>150.3741759997344</v>
          </cell>
          <cell r="W104">
            <v>150.3741759997344</v>
          </cell>
          <cell r="X104">
            <v>72.266801027100655</v>
          </cell>
          <cell r="AA104">
            <v>72.266801027100655</v>
          </cell>
          <cell r="AB104">
            <v>134.66382233062754</v>
          </cell>
          <cell r="AC104"/>
          <cell r="AD104"/>
          <cell r="AE104">
            <v>134.66382233062754</v>
          </cell>
          <cell r="AF104">
            <v>36.276735652456409</v>
          </cell>
          <cell r="AI104">
            <v>36.276735652456409</v>
          </cell>
        </row>
        <row r="105">
          <cell r="E105">
            <v>31</v>
          </cell>
          <cell r="F105" t="str">
            <v>TH</v>
          </cell>
          <cell r="G105">
            <v>0</v>
          </cell>
          <cell r="H105"/>
          <cell r="I105"/>
          <cell r="J105"/>
          <cell r="K105"/>
          <cell r="L105">
            <v>0</v>
          </cell>
          <cell r="O105">
            <v>0</v>
          </cell>
          <cell r="P105">
            <v>0</v>
          </cell>
          <cell r="S105">
            <v>0</v>
          </cell>
          <cell r="T105">
            <v>0</v>
          </cell>
          <cell r="W105">
            <v>0</v>
          </cell>
          <cell r="X105">
            <v>0</v>
          </cell>
          <cell r="AA105">
            <v>0</v>
          </cell>
          <cell r="AB105">
            <v>0</v>
          </cell>
          <cell r="AC105"/>
          <cell r="AD105"/>
          <cell r="AE105">
            <v>0</v>
          </cell>
          <cell r="AF105">
            <v>0</v>
          </cell>
          <cell r="AI105">
            <v>0</v>
          </cell>
        </row>
        <row r="106">
          <cell r="E106">
            <v>31</v>
          </cell>
          <cell r="F106" t="str">
            <v>TH</v>
          </cell>
          <cell r="G106">
            <v>0.10792364863995128</v>
          </cell>
          <cell r="H106"/>
          <cell r="I106"/>
          <cell r="J106"/>
          <cell r="K106"/>
          <cell r="L106">
            <v>16.608147338944701</v>
          </cell>
          <cell r="O106">
            <v>16.608147338944701</v>
          </cell>
          <cell r="P106">
            <v>8.409037542519112</v>
          </cell>
          <cell r="S106">
            <v>8.409037542519112</v>
          </cell>
          <cell r="T106">
            <v>15.067945560941139</v>
          </cell>
          <cell r="W106">
            <v>15.067945560941139</v>
          </cell>
          <cell r="X106">
            <v>7.2413512260352562</v>
          </cell>
          <cell r="AA106">
            <v>7.2413512260352562</v>
          </cell>
          <cell r="AB106">
            <v>13.493720782946996</v>
          </cell>
          <cell r="AC106"/>
          <cell r="AD106"/>
          <cell r="AE106">
            <v>13.493720782946996</v>
          </cell>
          <cell r="AF106">
            <v>3.6350382258509009</v>
          </cell>
          <cell r="AI106">
            <v>3.6350382258509009</v>
          </cell>
        </row>
        <row r="107">
          <cell r="E107">
            <v>31</v>
          </cell>
          <cell r="F107" t="str">
            <v>TH</v>
          </cell>
          <cell r="G107">
            <v>0</v>
          </cell>
          <cell r="H107"/>
          <cell r="I107"/>
          <cell r="J107"/>
          <cell r="K107"/>
          <cell r="L107">
            <v>0</v>
          </cell>
          <cell r="O107">
            <v>0</v>
          </cell>
          <cell r="P107">
            <v>0</v>
          </cell>
          <cell r="S107">
            <v>0</v>
          </cell>
          <cell r="T107">
            <v>0</v>
          </cell>
          <cell r="W107">
            <v>0</v>
          </cell>
          <cell r="X107">
            <v>0</v>
          </cell>
          <cell r="AA107">
            <v>0</v>
          </cell>
          <cell r="AB107">
            <v>0</v>
          </cell>
          <cell r="AC107"/>
          <cell r="AD107"/>
          <cell r="AE107">
            <v>0</v>
          </cell>
          <cell r="AF107">
            <v>0</v>
          </cell>
          <cell r="AI107">
            <v>0</v>
          </cell>
        </row>
        <row r="108">
          <cell r="E108">
            <v>23</v>
          </cell>
          <cell r="F108" t="str">
            <v>TH</v>
          </cell>
          <cell r="G108">
            <v>0</v>
          </cell>
          <cell r="H108"/>
          <cell r="I108"/>
          <cell r="J108"/>
          <cell r="K108"/>
          <cell r="L108">
            <v>0</v>
          </cell>
          <cell r="O108">
            <v>0</v>
          </cell>
          <cell r="P108">
            <v>0</v>
          </cell>
          <cell r="S108">
            <v>0</v>
          </cell>
          <cell r="T108">
            <v>0</v>
          </cell>
          <cell r="W108">
            <v>0</v>
          </cell>
          <cell r="X108">
            <v>0</v>
          </cell>
          <cell r="AA108">
            <v>0</v>
          </cell>
          <cell r="AB108">
            <v>0</v>
          </cell>
          <cell r="AC108"/>
          <cell r="AD108"/>
          <cell r="AE108">
            <v>0</v>
          </cell>
          <cell r="AF108">
            <v>0</v>
          </cell>
          <cell r="AI108">
            <v>0</v>
          </cell>
        </row>
        <row r="109">
          <cell r="E109">
            <v>23</v>
          </cell>
          <cell r="F109" t="str">
            <v>TH</v>
          </cell>
          <cell r="G109">
            <v>0</v>
          </cell>
          <cell r="H109"/>
          <cell r="I109"/>
          <cell r="J109"/>
          <cell r="K109"/>
          <cell r="L109">
            <v>0</v>
          </cell>
          <cell r="O109">
            <v>0</v>
          </cell>
          <cell r="P109">
            <v>0</v>
          </cell>
          <cell r="S109">
            <v>0</v>
          </cell>
          <cell r="T109">
            <v>0</v>
          </cell>
          <cell r="W109">
            <v>0</v>
          </cell>
          <cell r="X109">
            <v>0</v>
          </cell>
          <cell r="AA109">
            <v>0</v>
          </cell>
          <cell r="AB109">
            <v>0</v>
          </cell>
          <cell r="AC109"/>
          <cell r="AD109"/>
          <cell r="AE109">
            <v>0</v>
          </cell>
          <cell r="AF109">
            <v>0</v>
          </cell>
          <cell r="AI109">
            <v>0</v>
          </cell>
        </row>
        <row r="110">
          <cell r="E110">
            <v>36</v>
          </cell>
          <cell r="F110" t="str">
            <v>Act</v>
          </cell>
          <cell r="G110">
            <v>0.20338583504660807</v>
          </cell>
          <cell r="H110"/>
          <cell r="I110"/>
          <cell r="J110"/>
          <cell r="K110"/>
          <cell r="L110">
            <v>0</v>
          </cell>
          <cell r="M110">
            <v>14716.164445392491</v>
          </cell>
          <cell r="O110">
            <v>14716.164445392491</v>
          </cell>
          <cell r="P110">
            <v>0</v>
          </cell>
          <cell r="Q110">
            <v>3719.6306371549163</v>
          </cell>
          <cell r="S110">
            <v>3719.6306371549163</v>
          </cell>
          <cell r="T110">
            <v>0</v>
          </cell>
          <cell r="U110">
            <v>5720.5636080203649</v>
          </cell>
          <cell r="W110">
            <v>5720.5636080203649</v>
          </cell>
          <cell r="X110">
            <v>0</v>
          </cell>
          <cell r="Y110">
            <v>1761.9498309671424</v>
          </cell>
          <cell r="AA110">
            <v>1761.9498309671424</v>
          </cell>
          <cell r="AB110">
            <v>0</v>
          </cell>
          <cell r="AC110">
            <v>21102.903194076753</v>
          </cell>
          <cell r="AD110"/>
          <cell r="AE110">
            <v>21102.903194076753</v>
          </cell>
          <cell r="AF110">
            <v>0</v>
          </cell>
          <cell r="AG110">
            <v>899.90180182292522</v>
          </cell>
          <cell r="AI110">
            <v>899.90180182292522</v>
          </cell>
        </row>
        <row r="111">
          <cell r="E111">
            <v>36</v>
          </cell>
          <cell r="F111" t="str">
            <v>Cont</v>
          </cell>
          <cell r="G111">
            <v>0</v>
          </cell>
          <cell r="H111"/>
          <cell r="I111"/>
          <cell r="J111"/>
          <cell r="K111"/>
          <cell r="L111">
            <v>0</v>
          </cell>
          <cell r="O111">
            <v>0</v>
          </cell>
          <cell r="P111">
            <v>0</v>
          </cell>
          <cell r="S111">
            <v>0</v>
          </cell>
          <cell r="T111">
            <v>0</v>
          </cell>
          <cell r="W111">
            <v>0</v>
          </cell>
          <cell r="X111">
            <v>0</v>
          </cell>
          <cell r="AA111">
            <v>0</v>
          </cell>
          <cell r="AB111">
            <v>0</v>
          </cell>
          <cell r="AC111"/>
          <cell r="AD111"/>
          <cell r="AE111">
            <v>0</v>
          </cell>
          <cell r="AF111">
            <v>0</v>
          </cell>
          <cell r="AI111">
            <v>0</v>
          </cell>
        </row>
        <row r="112">
          <cell r="E112">
            <v>23</v>
          </cell>
          <cell r="F112" t="str">
            <v>Cont</v>
          </cell>
          <cell r="G112">
            <v>8.1252907606838676E-2</v>
          </cell>
          <cell r="H112"/>
          <cell r="I112"/>
          <cell r="J112"/>
          <cell r="K112"/>
          <cell r="L112">
            <v>879.94748755281762</v>
          </cell>
          <cell r="O112">
            <v>879.94748755281762</v>
          </cell>
          <cell r="P112">
            <v>2912.3787952388561</v>
          </cell>
          <cell r="S112">
            <v>2912.3787952388561</v>
          </cell>
          <cell r="T112">
            <v>1365.6390202525579</v>
          </cell>
          <cell r="W112">
            <v>1365.6390202525579</v>
          </cell>
          <cell r="X112">
            <v>1379.5631412231742</v>
          </cell>
          <cell r="AA112">
            <v>1379.5631412231742</v>
          </cell>
          <cell r="AB112">
            <v>576.59697146760948</v>
          </cell>
          <cell r="AC112"/>
          <cell r="AD112"/>
          <cell r="AE112">
            <v>576.59697146760948</v>
          </cell>
          <cell r="AF112">
            <v>205.47804824864178</v>
          </cell>
          <cell r="AI112">
            <v>205.47804824864178</v>
          </cell>
        </row>
        <row r="113">
          <cell r="E113">
            <v>23</v>
          </cell>
          <cell r="F113" t="str">
            <v>Cont</v>
          </cell>
          <cell r="G113">
            <v>8.1252907606838648E-2</v>
          </cell>
          <cell r="H113"/>
          <cell r="I113"/>
          <cell r="J113"/>
          <cell r="K113"/>
          <cell r="L113">
            <v>334.80517711295226</v>
          </cell>
          <cell r="O113">
            <v>334.80517711295226</v>
          </cell>
          <cell r="P113">
            <v>1108.1110090690772</v>
          </cell>
          <cell r="S113">
            <v>1108.1110090690772</v>
          </cell>
          <cell r="T113">
            <v>519.60261324181806</v>
          </cell>
          <cell r="W113">
            <v>519.60261324181806</v>
          </cell>
          <cell r="X113">
            <v>524.90050641573271</v>
          </cell>
          <cell r="AA113">
            <v>524.90050641573271</v>
          </cell>
          <cell r="AB113">
            <v>219.38542229591567</v>
          </cell>
          <cell r="AC113"/>
          <cell r="AD113"/>
          <cell r="AE113">
            <v>219.38542229591567</v>
          </cell>
          <cell r="AF113">
            <v>78.180931600854123</v>
          </cell>
          <cell r="AI113">
            <v>78.180931600854123</v>
          </cell>
        </row>
        <row r="114">
          <cell r="E114">
            <v>23</v>
          </cell>
          <cell r="F114" t="str">
            <v>Cont</v>
          </cell>
          <cell r="G114">
            <v>8.1252907606838662E-2</v>
          </cell>
          <cell r="H114"/>
          <cell r="I114"/>
          <cell r="J114"/>
          <cell r="K114"/>
          <cell r="L114">
            <v>34.84133338277492</v>
          </cell>
          <cell r="O114">
            <v>34.84133338277492</v>
          </cell>
          <cell r="P114">
            <v>115.31501819959536</v>
          </cell>
          <cell r="S114">
            <v>115.31501819959536</v>
          </cell>
          <cell r="T114">
            <v>54.072186190871442</v>
          </cell>
          <cell r="W114">
            <v>54.072186190871442</v>
          </cell>
          <cell r="X114">
            <v>54.623508795528814</v>
          </cell>
          <cell r="AA114">
            <v>54.623508795528814</v>
          </cell>
          <cell r="AB114">
            <v>22.830234297584155</v>
          </cell>
          <cell r="AC114"/>
          <cell r="AD114"/>
          <cell r="AE114">
            <v>22.830234297584155</v>
          </cell>
          <cell r="AF114">
            <v>8.1358595633732325</v>
          </cell>
          <cell r="AI114">
            <v>8.1358595633732325</v>
          </cell>
        </row>
        <row r="115">
          <cell r="E115">
            <v>23</v>
          </cell>
          <cell r="F115" t="str">
            <v>Cont</v>
          </cell>
          <cell r="G115">
            <v>0</v>
          </cell>
          <cell r="H115"/>
          <cell r="I115"/>
          <cell r="J115"/>
          <cell r="K115"/>
          <cell r="L115">
            <v>0</v>
          </cell>
          <cell r="O115">
            <v>0</v>
          </cell>
          <cell r="P115">
            <v>0</v>
          </cell>
          <cell r="S115">
            <v>0</v>
          </cell>
          <cell r="T115">
            <v>0</v>
          </cell>
          <cell r="W115">
            <v>0</v>
          </cell>
          <cell r="X115">
            <v>0</v>
          </cell>
          <cell r="AA115">
            <v>0</v>
          </cell>
          <cell r="AB115">
            <v>0</v>
          </cell>
          <cell r="AC115"/>
          <cell r="AD115"/>
          <cell r="AE115">
            <v>0</v>
          </cell>
          <cell r="AF115">
            <v>0</v>
          </cell>
          <cell r="AI115">
            <v>0</v>
          </cell>
        </row>
        <row r="116">
          <cell r="E116">
            <v>23</v>
          </cell>
          <cell r="F116" t="str">
            <v>Cont</v>
          </cell>
          <cell r="G116">
            <v>8.5711859435757487E-2</v>
          </cell>
          <cell r="H116"/>
          <cell r="I116"/>
          <cell r="J116"/>
          <cell r="K116"/>
          <cell r="L116">
            <v>307.99026612627989</v>
          </cell>
          <cell r="O116">
            <v>307.99026612627989</v>
          </cell>
          <cell r="P116">
            <v>754.23319948014591</v>
          </cell>
          <cell r="S116">
            <v>754.23319948014591</v>
          </cell>
          <cell r="T116">
            <v>477.98707448979593</v>
          </cell>
          <cell r="W116">
            <v>477.98707448979593</v>
          </cell>
          <cell r="X116">
            <v>357.2723175950394</v>
          </cell>
          <cell r="AA116">
            <v>357.2723175950394</v>
          </cell>
          <cell r="AB116">
            <v>201.81460507807483</v>
          </cell>
          <cell r="AC116"/>
          <cell r="AD116"/>
          <cell r="AE116">
            <v>201.81460507807483</v>
          </cell>
          <cell r="AF116">
            <v>47.749474234020788</v>
          </cell>
          <cell r="AI116">
            <v>47.749474234020788</v>
          </cell>
        </row>
        <row r="117">
          <cell r="E117">
            <v>24</v>
          </cell>
          <cell r="F117" t="str">
            <v>Cont</v>
          </cell>
          <cell r="G117">
            <v>8.1252907606838676E-2</v>
          </cell>
          <cell r="H117"/>
          <cell r="I117"/>
          <cell r="J117"/>
          <cell r="K117"/>
          <cell r="L117">
            <v>136.02235317814308</v>
          </cell>
          <cell r="O117">
            <v>136.02235317814308</v>
          </cell>
          <cell r="P117">
            <v>450.19574767606389</v>
          </cell>
          <cell r="S117">
            <v>450.19574767606389</v>
          </cell>
          <cell r="T117">
            <v>211.10058924453364</v>
          </cell>
          <cell r="W117">
            <v>211.10058924453364</v>
          </cell>
          <cell r="X117">
            <v>213.2529809805765</v>
          </cell>
          <cell r="AA117">
            <v>213.2529809805765</v>
          </cell>
          <cell r="AB117">
            <v>89.130406079723272</v>
          </cell>
          <cell r="AC117"/>
          <cell r="AD117"/>
          <cell r="AE117">
            <v>89.130406079723272</v>
          </cell>
          <cell r="AF117">
            <v>31.762813173047036</v>
          </cell>
          <cell r="AI117">
            <v>31.762813173047036</v>
          </cell>
        </row>
        <row r="118">
          <cell r="E118">
            <v>25</v>
          </cell>
          <cell r="F118" t="str">
            <v>Cont</v>
          </cell>
          <cell r="G118">
            <v>8.1252907606838662E-2</v>
          </cell>
          <cell r="H118"/>
          <cell r="I118"/>
          <cell r="J118"/>
          <cell r="K118"/>
          <cell r="L118">
            <v>278.94010834588977</v>
          </cell>
          <cell r="O118">
            <v>278.94010834588977</v>
          </cell>
          <cell r="P118">
            <v>923.21333736342604</v>
          </cell>
          <cell r="S118">
            <v>923.21333736342604</v>
          </cell>
          <cell r="T118">
            <v>432.90253300229847</v>
          </cell>
          <cell r="W118">
            <v>432.90253300229847</v>
          </cell>
          <cell r="X118">
            <v>437.31642799842666</v>
          </cell>
          <cell r="AA118">
            <v>437.31642799842666</v>
          </cell>
          <cell r="AB118">
            <v>182.77911349048878</v>
          </cell>
          <cell r="AC118"/>
          <cell r="AD118"/>
          <cell r="AE118">
            <v>182.77911349048878</v>
          </cell>
          <cell r="AF118">
            <v>65.13578350064644</v>
          </cell>
          <cell r="AI118">
            <v>65.13578350064644</v>
          </cell>
        </row>
        <row r="119">
          <cell r="E119">
            <v>23</v>
          </cell>
          <cell r="F119" t="str">
            <v>Cont</v>
          </cell>
          <cell r="G119">
            <v>8.1252907606838676E-2</v>
          </cell>
          <cell r="H119"/>
          <cell r="I119"/>
          <cell r="J119"/>
          <cell r="K119"/>
          <cell r="L119">
            <v>90.012239490130867</v>
          </cell>
          <cell r="O119">
            <v>90.012239490130867</v>
          </cell>
          <cell r="P119">
            <v>297.915206658606</v>
          </cell>
          <cell r="S119">
            <v>297.915206658606</v>
          </cell>
          <cell r="T119">
            <v>139.69495712738492</v>
          </cell>
          <cell r="W119">
            <v>139.69495712738492</v>
          </cell>
          <cell r="X119">
            <v>141.11929361248846</v>
          </cell>
          <cell r="AA119">
            <v>141.11929361248846</v>
          </cell>
          <cell r="AB119">
            <v>58.981684042721191</v>
          </cell>
          <cell r="AC119"/>
          <cell r="AD119"/>
          <cell r="AE119">
            <v>58.981684042721191</v>
          </cell>
          <cell r="AF119">
            <v>21.018912549382375</v>
          </cell>
          <cell r="AI119">
            <v>21.018912549382375</v>
          </cell>
        </row>
        <row r="120">
          <cell r="E120">
            <v>23</v>
          </cell>
          <cell r="F120" t="str">
            <v>Cont</v>
          </cell>
          <cell r="G120">
            <v>8.1252907606838662E-2</v>
          </cell>
          <cell r="H120"/>
          <cell r="I120"/>
          <cell r="J120"/>
          <cell r="K120"/>
          <cell r="L120">
            <v>37.953583769665173</v>
          </cell>
          <cell r="O120">
            <v>37.953583769665173</v>
          </cell>
          <cell r="P120">
            <v>125.61569200168863</v>
          </cell>
          <cell r="S120">
            <v>125.61569200168863</v>
          </cell>
          <cell r="T120">
            <v>58.902259154604209</v>
          </cell>
          <cell r="W120">
            <v>58.902259154604209</v>
          </cell>
          <cell r="X120">
            <v>59.502829414935242</v>
          </cell>
          <cell r="AA120">
            <v>59.502829414935242</v>
          </cell>
          <cell r="AB120">
            <v>24.869576613931301</v>
          </cell>
          <cell r="AC120"/>
          <cell r="AD120"/>
          <cell r="AE120">
            <v>24.869576613931301</v>
          </cell>
          <cell r="AF120">
            <v>8.8626064933948978</v>
          </cell>
          <cell r="AI120">
            <v>8.8626064933948978</v>
          </cell>
        </row>
        <row r="121">
          <cell r="E121">
            <v>29</v>
          </cell>
          <cell r="F121" t="str">
            <v>Cont</v>
          </cell>
          <cell r="G121">
            <v>0</v>
          </cell>
          <cell r="H121"/>
          <cell r="I121"/>
          <cell r="J121"/>
          <cell r="K121"/>
          <cell r="L121">
            <v>0</v>
          </cell>
          <cell r="O121">
            <v>0</v>
          </cell>
          <cell r="P121">
            <v>0</v>
          </cell>
          <cell r="S121">
            <v>0</v>
          </cell>
          <cell r="T121">
            <v>0</v>
          </cell>
          <cell r="W121">
            <v>0</v>
          </cell>
          <cell r="X121">
            <v>0</v>
          </cell>
          <cell r="AA121">
            <v>0</v>
          </cell>
          <cell r="AB121">
            <v>0</v>
          </cell>
          <cell r="AC121"/>
          <cell r="AD121"/>
          <cell r="AE121">
            <v>0</v>
          </cell>
          <cell r="AF121">
            <v>0</v>
          </cell>
          <cell r="AI121">
            <v>0</v>
          </cell>
        </row>
        <row r="122">
          <cell r="E122">
            <v>28</v>
          </cell>
          <cell r="F122" t="str">
            <v>Cont</v>
          </cell>
          <cell r="G122">
            <v>0</v>
          </cell>
          <cell r="H122"/>
          <cell r="I122"/>
          <cell r="J122"/>
          <cell r="K122"/>
          <cell r="L122">
            <v>0</v>
          </cell>
          <cell r="O122">
            <v>0</v>
          </cell>
          <cell r="P122">
            <v>0</v>
          </cell>
          <cell r="S122">
            <v>0</v>
          </cell>
          <cell r="T122">
            <v>0</v>
          </cell>
          <cell r="W122">
            <v>0</v>
          </cell>
          <cell r="X122">
            <v>0</v>
          </cell>
          <cell r="AA122">
            <v>0</v>
          </cell>
          <cell r="AB122">
            <v>0</v>
          </cell>
          <cell r="AC122"/>
          <cell r="AD122"/>
          <cell r="AE122">
            <v>0</v>
          </cell>
          <cell r="AF122">
            <v>0</v>
          </cell>
          <cell r="AI122">
            <v>0</v>
          </cell>
        </row>
        <row r="123">
          <cell r="E123">
            <v>26</v>
          </cell>
          <cell r="F123" t="str">
            <v>Cont</v>
          </cell>
          <cell r="G123">
            <v>8.1252907606838662E-2</v>
          </cell>
          <cell r="H123"/>
          <cell r="I123"/>
          <cell r="J123"/>
          <cell r="K123"/>
          <cell r="L123">
            <v>13.204311180016864</v>
          </cell>
          <cell r="O123">
            <v>13.204311180016864</v>
          </cell>
          <cell r="P123">
            <v>43.702557743945164</v>
          </cell>
          <cell r="S123">
            <v>43.702557743945164</v>
          </cell>
          <cell r="T123">
            <v>20.492498516175107</v>
          </cell>
          <cell r="W123">
            <v>20.492498516175107</v>
          </cell>
          <cell r="X123">
            <v>20.701441014227505</v>
          </cell>
          <cell r="AA123">
            <v>20.701441014227505</v>
          </cell>
          <cell r="AB123">
            <v>8.6522956703784306</v>
          </cell>
          <cell r="AC123"/>
          <cell r="AD123"/>
          <cell r="AE123">
            <v>8.6522956703784306</v>
          </cell>
          <cell r="AF123">
            <v>3.0833613688506949</v>
          </cell>
          <cell r="AI123">
            <v>3.0833613688506949</v>
          </cell>
        </row>
        <row r="124">
          <cell r="E124">
            <v>32</v>
          </cell>
          <cell r="F124" t="str">
            <v>Cont</v>
          </cell>
          <cell r="G124">
            <v>6.3544208719584716E-2</v>
          </cell>
          <cell r="H124"/>
          <cell r="I124"/>
          <cell r="J124"/>
          <cell r="K124"/>
          <cell r="L124">
            <v>0</v>
          </cell>
          <cell r="O124">
            <v>0</v>
          </cell>
          <cell r="P124">
            <v>1535.0979023714008</v>
          </cell>
          <cell r="S124">
            <v>1535.0979023714008</v>
          </cell>
          <cell r="T124">
            <v>0</v>
          </cell>
          <cell r="W124">
            <v>0</v>
          </cell>
          <cell r="X124">
            <v>727.15969768173943</v>
          </cell>
          <cell r="AA124">
            <v>727.15969768173943</v>
          </cell>
          <cell r="AB124">
            <v>0</v>
          </cell>
          <cell r="AC124"/>
          <cell r="AD124"/>
          <cell r="AE124">
            <v>0</v>
          </cell>
          <cell r="AF124">
            <v>144.38907242474826</v>
          </cell>
          <cell r="AI124">
            <v>144.38907242474826</v>
          </cell>
        </row>
        <row r="125">
          <cell r="E125">
            <v>32</v>
          </cell>
          <cell r="F125" t="str">
            <v>Cont</v>
          </cell>
          <cell r="G125">
            <v>6.3544208719584716E-2</v>
          </cell>
          <cell r="H125"/>
          <cell r="I125"/>
          <cell r="J125"/>
          <cell r="K125"/>
          <cell r="L125">
            <v>0</v>
          </cell>
          <cell r="O125">
            <v>0</v>
          </cell>
          <cell r="P125">
            <v>1736.4174798253289</v>
          </cell>
          <cell r="S125">
            <v>1736.4174798253289</v>
          </cell>
          <cell r="T125">
            <v>0</v>
          </cell>
          <cell r="W125">
            <v>0</v>
          </cell>
          <cell r="X125">
            <v>822.52265977859975</v>
          </cell>
          <cell r="AA125">
            <v>822.52265977859975</v>
          </cell>
          <cell r="AB125">
            <v>0</v>
          </cell>
          <cell r="AC125"/>
          <cell r="AD125"/>
          <cell r="AE125">
            <v>0</v>
          </cell>
          <cell r="AF125">
            <v>163.32489860535242</v>
          </cell>
          <cell r="AI125">
            <v>163.32489860535242</v>
          </cell>
        </row>
        <row r="126">
          <cell r="E126">
            <v>32</v>
          </cell>
          <cell r="F126" t="str">
            <v>Cont</v>
          </cell>
          <cell r="G126">
            <v>6.3544208719584716E-2</v>
          </cell>
          <cell r="H126"/>
          <cell r="I126"/>
          <cell r="J126"/>
          <cell r="K126"/>
          <cell r="L126">
            <v>0</v>
          </cell>
          <cell r="O126">
            <v>0</v>
          </cell>
          <cell r="P126">
            <v>32.369791469194311</v>
          </cell>
          <cell r="S126">
            <v>32.369791469194311</v>
          </cell>
          <cell r="T126">
            <v>0</v>
          </cell>
          <cell r="W126">
            <v>0</v>
          </cell>
          <cell r="X126">
            <v>15.333229067930489</v>
          </cell>
          <cell r="AA126">
            <v>15.333229067930489</v>
          </cell>
          <cell r="AB126">
            <v>0</v>
          </cell>
          <cell r="AC126"/>
          <cell r="AD126"/>
          <cell r="AE126">
            <v>0</v>
          </cell>
          <cell r="AF126">
            <v>3.0446554305099349</v>
          </cell>
          <cell r="AI126">
            <v>3.0446554305099349</v>
          </cell>
        </row>
        <row r="127">
          <cell r="E127">
            <v>32</v>
          </cell>
          <cell r="F127" t="str">
            <v>Cont</v>
          </cell>
          <cell r="G127">
            <v>0</v>
          </cell>
          <cell r="H127"/>
          <cell r="I127"/>
          <cell r="J127"/>
          <cell r="K127"/>
          <cell r="L127">
            <v>0</v>
          </cell>
          <cell r="O127">
            <v>0</v>
          </cell>
          <cell r="P127">
            <v>0</v>
          </cell>
          <cell r="S127">
            <v>0</v>
          </cell>
          <cell r="T127">
            <v>0</v>
          </cell>
          <cell r="W127">
            <v>0</v>
          </cell>
          <cell r="X127">
            <v>0</v>
          </cell>
          <cell r="AA127">
            <v>0</v>
          </cell>
          <cell r="AB127">
            <v>0</v>
          </cell>
          <cell r="AC127"/>
          <cell r="AD127"/>
          <cell r="AE127">
            <v>0</v>
          </cell>
          <cell r="AF127">
            <v>0</v>
          </cell>
          <cell r="AI127">
            <v>0</v>
          </cell>
        </row>
        <row r="128">
          <cell r="E128">
            <v>32</v>
          </cell>
          <cell r="F128" t="str">
            <v>Cont</v>
          </cell>
          <cell r="G128">
            <v>6.3544208719584702E-2</v>
          </cell>
          <cell r="H128"/>
          <cell r="I128"/>
          <cell r="J128"/>
          <cell r="K128"/>
          <cell r="L128">
            <v>0</v>
          </cell>
          <cell r="O128">
            <v>0</v>
          </cell>
          <cell r="P128">
            <v>2.371131202509162</v>
          </cell>
          <cell r="S128">
            <v>2.371131202509162</v>
          </cell>
          <cell r="T128">
            <v>0</v>
          </cell>
          <cell r="W128">
            <v>0</v>
          </cell>
          <cell r="X128">
            <v>1.1231798608523873</v>
          </cell>
          <cell r="AA128">
            <v>1.1231798608523873</v>
          </cell>
          <cell r="AB128">
            <v>0</v>
          </cell>
          <cell r="AC128"/>
          <cell r="AD128"/>
          <cell r="AE128">
            <v>0</v>
          </cell>
          <cell r="AF128">
            <v>0.22302514673415544</v>
          </cell>
          <cell r="AI128">
            <v>0.22302514673415544</v>
          </cell>
        </row>
        <row r="129">
          <cell r="E129">
            <v>32</v>
          </cell>
          <cell r="F129" t="str">
            <v>Cont</v>
          </cell>
          <cell r="G129">
            <v>0</v>
          </cell>
          <cell r="H129"/>
          <cell r="I129"/>
          <cell r="J129"/>
          <cell r="K129"/>
          <cell r="L129">
            <v>0</v>
          </cell>
          <cell r="O129">
            <v>0</v>
          </cell>
          <cell r="P129">
            <v>0</v>
          </cell>
          <cell r="S129">
            <v>0</v>
          </cell>
          <cell r="T129">
            <v>0</v>
          </cell>
          <cell r="W129">
            <v>0</v>
          </cell>
          <cell r="X129">
            <v>0</v>
          </cell>
          <cell r="AA129">
            <v>0</v>
          </cell>
          <cell r="AB129">
            <v>0</v>
          </cell>
          <cell r="AC129"/>
          <cell r="AD129"/>
          <cell r="AE129">
            <v>0</v>
          </cell>
          <cell r="AF129">
            <v>0</v>
          </cell>
          <cell r="AI129">
            <v>0</v>
          </cell>
        </row>
        <row r="130">
          <cell r="E130">
            <v>32</v>
          </cell>
          <cell r="F130" t="str">
            <v>ACT</v>
          </cell>
          <cell r="G130">
            <v>0</v>
          </cell>
          <cell r="H130"/>
          <cell r="I130"/>
          <cell r="J130"/>
          <cell r="K130"/>
          <cell r="L130">
            <v>0</v>
          </cell>
          <cell r="O130">
            <v>0</v>
          </cell>
          <cell r="P130">
            <v>0</v>
          </cell>
          <cell r="S130">
            <v>0</v>
          </cell>
          <cell r="T130">
            <v>0</v>
          </cell>
          <cell r="W130">
            <v>0</v>
          </cell>
          <cell r="X130">
            <v>0</v>
          </cell>
          <cell r="AA130">
            <v>0</v>
          </cell>
          <cell r="AB130">
            <v>0</v>
          </cell>
          <cell r="AC130"/>
          <cell r="AD130"/>
          <cell r="AE130">
            <v>0</v>
          </cell>
          <cell r="AF130">
            <v>0</v>
          </cell>
          <cell r="AI130">
            <v>0</v>
          </cell>
        </row>
        <row r="131">
          <cell r="E131">
            <v>32</v>
          </cell>
          <cell r="F131" t="str">
            <v>Cont</v>
          </cell>
          <cell r="G131">
            <v>6.3544208719584716E-2</v>
          </cell>
          <cell r="H131"/>
          <cell r="I131"/>
          <cell r="J131"/>
          <cell r="K131"/>
          <cell r="L131">
            <v>0</v>
          </cell>
          <cell r="O131">
            <v>0</v>
          </cell>
          <cell r="P131">
            <v>10.43662518519802</v>
          </cell>
          <cell r="S131">
            <v>10.43662518519802</v>
          </cell>
          <cell r="T131">
            <v>0</v>
          </cell>
          <cell r="W131">
            <v>0</v>
          </cell>
          <cell r="X131">
            <v>4.9437193567671995</v>
          </cell>
          <cell r="AA131">
            <v>4.9437193567671995</v>
          </cell>
          <cell r="AB131">
            <v>0</v>
          </cell>
          <cell r="AC131"/>
          <cell r="AD131"/>
          <cell r="AE131">
            <v>0</v>
          </cell>
          <cell r="AF131">
            <v>0.98165376124064407</v>
          </cell>
          <cell r="AI131">
            <v>0.98165376124064407</v>
          </cell>
        </row>
        <row r="132">
          <cell r="E132">
            <v>56</v>
          </cell>
          <cell r="F132" t="str">
            <v>DH</v>
          </cell>
          <cell r="G132">
            <v>0.11021083809358596</v>
          </cell>
          <cell r="H132"/>
          <cell r="I132"/>
          <cell r="J132"/>
          <cell r="K132"/>
          <cell r="L132">
            <v>18008.821526107193</v>
          </cell>
          <cell r="O132">
            <v>18008.821526107193</v>
          </cell>
          <cell r="P132">
            <v>7925.3555071714309</v>
          </cell>
          <cell r="S132">
            <v>7925.3555071714309</v>
          </cell>
          <cell r="T132">
            <v>15705.382636418868</v>
          </cell>
          <cell r="W132">
            <v>15705.382636418868</v>
          </cell>
          <cell r="X132">
            <v>6889.9388645711497</v>
          </cell>
          <cell r="AA132">
            <v>6889.9388645711497</v>
          </cell>
          <cell r="AB132">
            <v>14778.329917012754</v>
          </cell>
          <cell r="AC132"/>
          <cell r="AD132"/>
          <cell r="AE132">
            <v>14778.329917012754</v>
          </cell>
          <cell r="AF132">
            <v>3223.2792509444957</v>
          </cell>
          <cell r="AI132">
            <v>3223.2792509444957</v>
          </cell>
        </row>
        <row r="133">
          <cell r="E133">
            <v>62</v>
          </cell>
          <cell r="F133" t="str">
            <v>CUST</v>
          </cell>
          <cell r="G133">
            <v>0</v>
          </cell>
          <cell r="H133"/>
          <cell r="I133"/>
          <cell r="J133"/>
          <cell r="K133"/>
          <cell r="L133">
            <v>0</v>
          </cell>
          <cell r="O133">
            <v>0</v>
          </cell>
          <cell r="P133">
            <v>0</v>
          </cell>
          <cell r="S133">
            <v>0</v>
          </cell>
          <cell r="T133">
            <v>0</v>
          </cell>
          <cell r="W133">
            <v>0</v>
          </cell>
          <cell r="X133">
            <v>0</v>
          </cell>
          <cell r="AA133">
            <v>0</v>
          </cell>
          <cell r="AB133">
            <v>0</v>
          </cell>
          <cell r="AC133"/>
          <cell r="AD133"/>
          <cell r="AE133">
            <v>0</v>
          </cell>
          <cell r="AF133">
            <v>0</v>
          </cell>
          <cell r="AI133">
            <v>0</v>
          </cell>
        </row>
        <row r="134">
          <cell r="E134">
            <v>62</v>
          </cell>
          <cell r="F134" t="str">
            <v>CUST</v>
          </cell>
          <cell r="G134">
            <v>0</v>
          </cell>
          <cell r="H134"/>
          <cell r="I134"/>
          <cell r="J134"/>
          <cell r="K134"/>
          <cell r="L134">
            <v>0</v>
          </cell>
          <cell r="O134">
            <v>0</v>
          </cell>
          <cell r="P134">
            <v>0</v>
          </cell>
          <cell r="S134">
            <v>0</v>
          </cell>
          <cell r="T134">
            <v>0</v>
          </cell>
          <cell r="W134">
            <v>0</v>
          </cell>
          <cell r="X134">
            <v>0</v>
          </cell>
          <cell r="AA134">
            <v>0</v>
          </cell>
          <cell r="AB134">
            <v>0</v>
          </cell>
          <cell r="AC134"/>
          <cell r="AD134"/>
          <cell r="AE134">
            <v>0</v>
          </cell>
          <cell r="AF134">
            <v>0</v>
          </cell>
          <cell r="AI134">
            <v>0</v>
          </cell>
        </row>
        <row r="135">
          <cell r="E135">
            <v>62</v>
          </cell>
          <cell r="F135" t="str">
            <v>CUST</v>
          </cell>
          <cell r="G135">
            <v>0.1683087563617382</v>
          </cell>
          <cell r="H135"/>
          <cell r="I135"/>
          <cell r="J135"/>
          <cell r="K135"/>
          <cell r="L135">
            <v>196.05898473182825</v>
          </cell>
          <cell r="O135">
            <v>196.05898473182825</v>
          </cell>
          <cell r="P135">
            <v>5.7940754273783117</v>
          </cell>
          <cell r="S135">
            <v>5.7940754273783117</v>
          </cell>
          <cell r="T135">
            <v>0</v>
          </cell>
          <cell r="W135">
            <v>0</v>
          </cell>
          <cell r="X135">
            <v>0</v>
          </cell>
          <cell r="AA135">
            <v>0</v>
          </cell>
          <cell r="AB135">
            <v>0</v>
          </cell>
          <cell r="AC135"/>
          <cell r="AD135"/>
          <cell r="AE135">
            <v>0</v>
          </cell>
          <cell r="AF135">
            <v>0.1174474748792901</v>
          </cell>
          <cell r="AI135">
            <v>0.1174474748792901</v>
          </cell>
        </row>
        <row r="136">
          <cell r="E136">
            <v>56</v>
          </cell>
          <cell r="F136" t="str">
            <v>DH</v>
          </cell>
          <cell r="G136">
            <v>0.11021083809358595</v>
          </cell>
          <cell r="H136"/>
          <cell r="I136"/>
          <cell r="J136"/>
          <cell r="K136"/>
          <cell r="L136">
            <v>1028.8183552539012</v>
          </cell>
          <cell r="O136">
            <v>1028.8183552539012</v>
          </cell>
          <cell r="P136">
            <v>452.76428587346237</v>
          </cell>
          <cell r="S136">
            <v>452.76428587346237</v>
          </cell>
          <cell r="T136">
            <v>897.22616825368539</v>
          </cell>
          <cell r="W136">
            <v>897.22616825368539</v>
          </cell>
          <cell r="X136">
            <v>393.6124060184564</v>
          </cell>
          <cell r="AA136">
            <v>393.6124060184564</v>
          </cell>
          <cell r="AB136">
            <v>844.26496517716021</v>
          </cell>
          <cell r="AC136"/>
          <cell r="AD136"/>
          <cell r="AE136">
            <v>844.26496517716021</v>
          </cell>
          <cell r="AF136">
            <v>184.14135831560822</v>
          </cell>
          <cell r="AI136">
            <v>184.14135831560822</v>
          </cell>
        </row>
        <row r="137">
          <cell r="E137">
            <v>57</v>
          </cell>
          <cell r="F137" t="str">
            <v>DH</v>
          </cell>
          <cell r="G137">
            <v>0.11021083809358595</v>
          </cell>
          <cell r="H137"/>
          <cell r="I137"/>
          <cell r="J137"/>
          <cell r="K137"/>
          <cell r="L137">
            <v>1208.5194496403387</v>
          </cell>
          <cell r="O137">
            <v>1208.5194496403387</v>
          </cell>
          <cell r="P137">
            <v>531.8474760742007</v>
          </cell>
          <cell r="S137">
            <v>531.8474760742007</v>
          </cell>
          <cell r="T137">
            <v>1053.9423888809374</v>
          </cell>
          <cell r="W137">
            <v>1053.9423888809374</v>
          </cell>
          <cell r="X137">
            <v>462.36368729603367</v>
          </cell>
          <cell r="AA137">
            <v>462.36368729603367</v>
          </cell>
          <cell r="AB137">
            <v>991.73058670276146</v>
          </cell>
          <cell r="AC137"/>
          <cell r="AD137"/>
          <cell r="AE137">
            <v>991.73058670276146</v>
          </cell>
          <cell r="AF137">
            <v>216.30486263309641</v>
          </cell>
          <cell r="AI137">
            <v>216.30486263309641</v>
          </cell>
        </row>
        <row r="138">
          <cell r="E138">
            <v>58</v>
          </cell>
          <cell r="F138" t="str">
            <v>DH</v>
          </cell>
          <cell r="G138">
            <v>0.11021083809358594</v>
          </cell>
          <cell r="H138"/>
          <cell r="I138"/>
          <cell r="J138"/>
          <cell r="K138"/>
          <cell r="L138">
            <v>1295.4175311477331</v>
          </cell>
          <cell r="O138">
            <v>1295.4175311477331</v>
          </cell>
          <cell r="P138">
            <v>570.08974461125422</v>
          </cell>
          <cell r="S138">
            <v>570.08974461125422</v>
          </cell>
          <cell r="T138">
            <v>1129.7256720050361</v>
          </cell>
          <cell r="W138">
            <v>1129.7256720050361</v>
          </cell>
          <cell r="X138">
            <v>495.60975329577207</v>
          </cell>
          <cell r="AA138">
            <v>495.60975329577207</v>
          </cell>
          <cell r="AB138">
            <v>1063.0405564201044</v>
          </cell>
          <cell r="AC138"/>
          <cell r="AD138"/>
          <cell r="AE138">
            <v>1063.0405564201044</v>
          </cell>
          <cell r="AF138">
            <v>231.85817258531148</v>
          </cell>
          <cell r="AI138">
            <v>231.85817258531148</v>
          </cell>
        </row>
        <row r="139">
          <cell r="E139">
            <v>56</v>
          </cell>
          <cell r="F139" t="str">
            <v>DH</v>
          </cell>
          <cell r="G139">
            <v>0.11021083809358596</v>
          </cell>
          <cell r="H139"/>
          <cell r="I139"/>
          <cell r="J139"/>
          <cell r="K139"/>
          <cell r="L139">
            <v>240.69967014099589</v>
          </cell>
          <cell r="O139">
            <v>240.69967014099589</v>
          </cell>
          <cell r="P139">
            <v>105.92755631237821</v>
          </cell>
          <cell r="S139">
            <v>105.92755631237821</v>
          </cell>
          <cell r="T139">
            <v>209.91270386815236</v>
          </cell>
          <cell r="W139">
            <v>209.91270386815236</v>
          </cell>
          <cell r="X139">
            <v>92.088536142674869</v>
          </cell>
          <cell r="AA139">
            <v>92.088536142674869</v>
          </cell>
          <cell r="AB139">
            <v>197.52203835787006</v>
          </cell>
          <cell r="AC139"/>
          <cell r="AD139"/>
          <cell r="AE139">
            <v>197.52203835787006</v>
          </cell>
          <cell r="AF139">
            <v>43.081233902503087</v>
          </cell>
          <cell r="AI139">
            <v>43.081233902503087</v>
          </cell>
        </row>
        <row r="140">
          <cell r="E140">
            <v>56</v>
          </cell>
          <cell r="F140" t="str">
            <v>DH</v>
          </cell>
          <cell r="G140">
            <v>0.11021083809358598</v>
          </cell>
          <cell r="H140"/>
          <cell r="I140"/>
          <cell r="J140"/>
          <cell r="K140"/>
          <cell r="L140">
            <v>10.548655302481038</v>
          </cell>
          <cell r="O140">
            <v>10.548655302481038</v>
          </cell>
          <cell r="P140">
            <v>4.6422717485191649</v>
          </cell>
          <cell r="S140">
            <v>4.6422717485191649</v>
          </cell>
          <cell r="T140">
            <v>9.1994174957524333</v>
          </cell>
          <cell r="W140">
            <v>9.1994174957524333</v>
          </cell>
          <cell r="X140">
            <v>4.0357771346762377</v>
          </cell>
          <cell r="AA140">
            <v>4.0357771346762377</v>
          </cell>
          <cell r="AB140">
            <v>8.6563969782762591</v>
          </cell>
          <cell r="AC140"/>
          <cell r="AD140"/>
          <cell r="AE140">
            <v>8.6563969782762591</v>
          </cell>
          <cell r="AF140">
            <v>1.8880336901868624</v>
          </cell>
          <cell r="AI140">
            <v>1.8880336901868624</v>
          </cell>
        </row>
        <row r="141">
          <cell r="E141">
            <v>29</v>
          </cell>
          <cell r="F141" t="str">
            <v>DH</v>
          </cell>
          <cell r="G141">
            <v>0</v>
          </cell>
          <cell r="H141"/>
          <cell r="I141"/>
          <cell r="J141"/>
          <cell r="K141"/>
          <cell r="L141">
            <v>0</v>
          </cell>
          <cell r="O141">
            <v>0</v>
          </cell>
          <cell r="P141">
            <v>0</v>
          </cell>
          <cell r="S141">
            <v>0</v>
          </cell>
          <cell r="T141">
            <v>0</v>
          </cell>
          <cell r="W141">
            <v>0</v>
          </cell>
          <cell r="X141">
            <v>0</v>
          </cell>
          <cell r="AA141">
            <v>0</v>
          </cell>
          <cell r="AB141">
            <v>0</v>
          </cell>
          <cell r="AC141"/>
          <cell r="AD141"/>
          <cell r="AE141">
            <v>0</v>
          </cell>
          <cell r="AF141">
            <v>0</v>
          </cell>
          <cell r="AI141">
            <v>0</v>
          </cell>
        </row>
        <row r="142">
          <cell r="E142">
            <v>28</v>
          </cell>
          <cell r="F142" t="str">
            <v>DH</v>
          </cell>
          <cell r="G142">
            <v>0.11021083809358598</v>
          </cell>
          <cell r="H142"/>
          <cell r="I142"/>
          <cell r="J142"/>
          <cell r="K142"/>
          <cell r="L142">
            <v>48.120185131677005</v>
          </cell>
          <cell r="O142">
            <v>48.120185131677005</v>
          </cell>
          <cell r="P142">
            <v>21.176820131543742</v>
          </cell>
          <cell r="S142">
            <v>21.176820131543742</v>
          </cell>
          <cell r="T142">
            <v>41.965317882278129</v>
          </cell>
          <cell r="W142">
            <v>41.965317882278129</v>
          </cell>
          <cell r="X142">
            <v>18.41015155980433</v>
          </cell>
          <cell r="AA142">
            <v>18.41015155980433</v>
          </cell>
          <cell r="AB142">
            <v>39.488201408000428</v>
          </cell>
          <cell r="AC142"/>
          <cell r="AD142"/>
          <cell r="AE142">
            <v>39.488201408000428</v>
          </cell>
          <cell r="AF142">
            <v>8.6127120567933098</v>
          </cell>
          <cell r="AI142">
            <v>8.6127120567933098</v>
          </cell>
        </row>
        <row r="143">
          <cell r="E143">
            <v>86</v>
          </cell>
          <cell r="F143" t="str">
            <v>DH</v>
          </cell>
          <cell r="G143">
            <v>0</v>
          </cell>
          <cell r="H143"/>
          <cell r="I143"/>
          <cell r="J143"/>
          <cell r="K143"/>
          <cell r="L143">
            <v>0</v>
          </cell>
          <cell r="O143">
            <v>0</v>
          </cell>
          <cell r="P143">
            <v>0</v>
          </cell>
          <cell r="S143">
            <v>0</v>
          </cell>
          <cell r="T143">
            <v>0</v>
          </cell>
          <cell r="W143">
            <v>0</v>
          </cell>
          <cell r="X143">
            <v>0</v>
          </cell>
          <cell r="AA143">
            <v>0</v>
          </cell>
          <cell r="AB143">
            <v>0</v>
          </cell>
          <cell r="AC143"/>
          <cell r="AD143"/>
          <cell r="AE143">
            <v>0</v>
          </cell>
          <cell r="AF143">
            <v>0</v>
          </cell>
          <cell r="AI143">
            <v>0</v>
          </cell>
        </row>
        <row r="144">
          <cell r="E144">
            <v>60</v>
          </cell>
          <cell r="F144" t="str">
            <v>DH</v>
          </cell>
          <cell r="G144">
            <v>0.11021083809358595</v>
          </cell>
          <cell r="H144"/>
          <cell r="I144"/>
          <cell r="J144"/>
          <cell r="K144"/>
          <cell r="L144">
            <v>266.00779153765819</v>
          </cell>
          <cell r="O144">
            <v>266.00779153765819</v>
          </cell>
          <cell r="P144">
            <v>117.06520121581779</v>
          </cell>
          <cell r="S144">
            <v>117.06520121581779</v>
          </cell>
          <cell r="T144">
            <v>231.98376108682194</v>
          </cell>
          <cell r="W144">
            <v>231.98376108682194</v>
          </cell>
          <cell r="X144">
            <v>101.77109138080436</v>
          </cell>
          <cell r="AA144">
            <v>101.77109138080436</v>
          </cell>
          <cell r="AB144">
            <v>218.29029168513438</v>
          </cell>
          <cell r="AC144"/>
          <cell r="AD144"/>
          <cell r="AE144">
            <v>218.29029168513438</v>
          </cell>
          <cell r="AF144">
            <v>47.610966315031433</v>
          </cell>
          <cell r="AI144">
            <v>47.610966315031433</v>
          </cell>
        </row>
        <row r="145">
          <cell r="E145">
            <v>84</v>
          </cell>
          <cell r="F145" t="str">
            <v>CUST</v>
          </cell>
          <cell r="G145">
            <v>0</v>
          </cell>
          <cell r="H145"/>
          <cell r="I145"/>
          <cell r="J145"/>
          <cell r="K145"/>
          <cell r="L145">
            <v>0</v>
          </cell>
          <cell r="O145">
            <v>0</v>
          </cell>
          <cell r="P145">
            <v>0</v>
          </cell>
          <cell r="S145">
            <v>0</v>
          </cell>
          <cell r="T145">
            <v>0</v>
          </cell>
          <cell r="W145">
            <v>0</v>
          </cell>
          <cell r="X145">
            <v>0</v>
          </cell>
          <cell r="AA145">
            <v>0</v>
          </cell>
          <cell r="AB145">
            <v>0</v>
          </cell>
          <cell r="AC145"/>
          <cell r="AD145"/>
          <cell r="AE145">
            <v>0</v>
          </cell>
          <cell r="AF145">
            <v>0</v>
          </cell>
          <cell r="AI145">
            <v>0</v>
          </cell>
        </row>
        <row r="146">
          <cell r="E146">
            <v>30</v>
          </cell>
          <cell r="F146" t="str">
            <v>TH</v>
          </cell>
          <cell r="G146">
            <v>0.10792364863995128</v>
          </cell>
          <cell r="H146"/>
          <cell r="I146"/>
          <cell r="J146"/>
          <cell r="K146"/>
          <cell r="L146">
            <v>2.0122323752089453</v>
          </cell>
          <cell r="O146">
            <v>2.0122323752089453</v>
          </cell>
          <cell r="P146">
            <v>1.0188335424822648</v>
          </cell>
          <cell r="S146">
            <v>1.0188335424822648</v>
          </cell>
          <cell r="T146">
            <v>1.8256225253080067</v>
          </cell>
          <cell r="W146">
            <v>1.8256225253080067</v>
          </cell>
          <cell r="X146">
            <v>0.87735742463692556</v>
          </cell>
          <cell r="AA146">
            <v>0.87735742463692556</v>
          </cell>
          <cell r="AB146">
            <v>1.6348904707634324</v>
          </cell>
          <cell r="AC146"/>
          <cell r="AD146"/>
          <cell r="AE146">
            <v>1.6348904707634324</v>
          </cell>
          <cell r="AF146">
            <v>0.4404188771873</v>
          </cell>
          <cell r="AI146">
            <v>0.4404188771873</v>
          </cell>
        </row>
        <row r="147">
          <cell r="E147">
            <v>74</v>
          </cell>
          <cell r="F147" t="str">
            <v>CUST</v>
          </cell>
          <cell r="G147">
            <v>0</v>
          </cell>
          <cell r="H147"/>
          <cell r="I147"/>
          <cell r="J147"/>
          <cell r="K147"/>
          <cell r="L147">
            <v>0</v>
          </cell>
          <cell r="O147">
            <v>0</v>
          </cell>
          <cell r="P147">
            <v>0</v>
          </cell>
          <cell r="S147">
            <v>0</v>
          </cell>
          <cell r="T147">
            <v>0</v>
          </cell>
          <cell r="W147">
            <v>0</v>
          </cell>
          <cell r="X147">
            <v>0</v>
          </cell>
          <cell r="AA147">
            <v>0</v>
          </cell>
          <cell r="AB147">
            <v>0</v>
          </cell>
          <cell r="AC147"/>
          <cell r="AD147"/>
          <cell r="AE147">
            <v>0</v>
          </cell>
          <cell r="AF147">
            <v>0</v>
          </cell>
          <cell r="AI147">
            <v>0</v>
          </cell>
        </row>
        <row r="148">
          <cell r="E148">
            <v>87</v>
          </cell>
          <cell r="F148" t="str">
            <v>REV</v>
          </cell>
          <cell r="G148">
            <v>0</v>
          </cell>
          <cell r="H148"/>
          <cell r="I148"/>
          <cell r="J148"/>
          <cell r="K148"/>
          <cell r="L148">
            <v>0</v>
          </cell>
          <cell r="O148">
            <v>0</v>
          </cell>
          <cell r="P148">
            <v>0</v>
          </cell>
          <cell r="S148">
            <v>0</v>
          </cell>
          <cell r="T148">
            <v>0</v>
          </cell>
          <cell r="W148">
            <v>0</v>
          </cell>
          <cell r="X148">
            <v>0</v>
          </cell>
          <cell r="AA148">
            <v>0</v>
          </cell>
          <cell r="AB148">
            <v>0</v>
          </cell>
          <cell r="AC148"/>
          <cell r="AD148"/>
          <cell r="AE148">
            <v>0</v>
          </cell>
          <cell r="AF148">
            <v>0</v>
          </cell>
          <cell r="AI148">
            <v>0</v>
          </cell>
        </row>
        <row r="149">
          <cell r="E149">
            <v>87</v>
          </cell>
          <cell r="F149" t="str">
            <v>REV</v>
          </cell>
          <cell r="G149">
            <v>0</v>
          </cell>
          <cell r="H149"/>
          <cell r="I149"/>
          <cell r="J149"/>
          <cell r="K149"/>
          <cell r="L149">
            <v>0</v>
          </cell>
          <cell r="O149">
            <v>0</v>
          </cell>
          <cell r="P149">
            <v>0</v>
          </cell>
          <cell r="S149">
            <v>0</v>
          </cell>
          <cell r="T149">
            <v>0</v>
          </cell>
          <cell r="W149">
            <v>0</v>
          </cell>
          <cell r="X149">
            <v>0</v>
          </cell>
          <cell r="AA149">
            <v>0</v>
          </cell>
          <cell r="AB149">
            <v>0</v>
          </cell>
          <cell r="AC149"/>
          <cell r="AD149"/>
          <cell r="AE149">
            <v>0</v>
          </cell>
          <cell r="AF149">
            <v>0</v>
          </cell>
          <cell r="AI149">
            <v>0</v>
          </cell>
        </row>
        <row r="150">
          <cell r="E150">
            <v>56</v>
          </cell>
          <cell r="F150" t="str">
            <v>DH</v>
          </cell>
          <cell r="G150">
            <v>0</v>
          </cell>
          <cell r="H150"/>
          <cell r="I150"/>
          <cell r="J150"/>
          <cell r="K150"/>
          <cell r="L150">
            <v>0</v>
          </cell>
          <cell r="O150">
            <v>0</v>
          </cell>
          <cell r="P150">
            <v>0</v>
          </cell>
          <cell r="S150">
            <v>0</v>
          </cell>
          <cell r="T150">
            <v>0</v>
          </cell>
          <cell r="W150">
            <v>0</v>
          </cell>
          <cell r="X150">
            <v>0</v>
          </cell>
          <cell r="AA150">
            <v>0</v>
          </cell>
          <cell r="AB150">
            <v>0</v>
          </cell>
          <cell r="AC150"/>
          <cell r="AD150"/>
          <cell r="AE150">
            <v>0</v>
          </cell>
          <cell r="AF150">
            <v>0</v>
          </cell>
          <cell r="AI150">
            <v>0</v>
          </cell>
        </row>
        <row r="151">
          <cell r="E151">
            <v>42</v>
          </cell>
          <cell r="F151" t="str">
            <v>DH</v>
          </cell>
          <cell r="G151">
            <v>0.11021083809358594</v>
          </cell>
          <cell r="H151"/>
          <cell r="I151"/>
          <cell r="J151"/>
          <cell r="K151"/>
          <cell r="L151">
            <v>486.50451952948498</v>
          </cell>
          <cell r="O151">
            <v>486.50451952948498</v>
          </cell>
          <cell r="P151">
            <v>214.1018093564422</v>
          </cell>
          <cell r="S151">
            <v>214.1018093564422</v>
          </cell>
          <cell r="T151">
            <v>424.27760320024169</v>
          </cell>
          <cell r="W151">
            <v>424.27760320024169</v>
          </cell>
          <cell r="X151">
            <v>186.1302468924118</v>
          </cell>
          <cell r="AA151">
            <v>186.1302468924118</v>
          </cell>
          <cell r="AB151">
            <v>399.23346929179331</v>
          </cell>
          <cell r="AC151"/>
          <cell r="AD151"/>
          <cell r="AE151">
            <v>399.23346929179331</v>
          </cell>
          <cell r="AF151">
            <v>87.076209901730365</v>
          </cell>
          <cell r="AI151">
            <v>87.076209901730365</v>
          </cell>
        </row>
        <row r="152">
          <cell r="E152">
            <v>42</v>
          </cell>
          <cell r="F152" t="str">
            <v>DH</v>
          </cell>
          <cell r="G152">
            <v>0</v>
          </cell>
          <cell r="H152"/>
          <cell r="I152"/>
          <cell r="J152"/>
          <cell r="K152"/>
          <cell r="L152">
            <v>0</v>
          </cell>
          <cell r="O152">
            <v>0</v>
          </cell>
          <cell r="P152">
            <v>0</v>
          </cell>
          <cell r="S152">
            <v>0</v>
          </cell>
          <cell r="T152">
            <v>0</v>
          </cell>
          <cell r="W152">
            <v>0</v>
          </cell>
          <cell r="X152">
            <v>0</v>
          </cell>
          <cell r="AA152">
            <v>0</v>
          </cell>
          <cell r="AB152">
            <v>0</v>
          </cell>
          <cell r="AC152"/>
          <cell r="AD152"/>
          <cell r="AE152">
            <v>0</v>
          </cell>
          <cell r="AF152">
            <v>0</v>
          </cell>
          <cell r="AI152">
            <v>0</v>
          </cell>
        </row>
        <row r="153">
          <cell r="E153">
            <v>34</v>
          </cell>
          <cell r="F153" t="str">
            <v>DH</v>
          </cell>
          <cell r="G153">
            <v>0.11021083809358596</v>
          </cell>
          <cell r="H153"/>
          <cell r="I153"/>
          <cell r="J153"/>
          <cell r="K153"/>
          <cell r="L153">
            <v>1018.4556651176597</v>
          </cell>
          <cell r="O153">
            <v>1018.4556651176597</v>
          </cell>
          <cell r="P153">
            <v>448.20385401947829</v>
          </cell>
          <cell r="S153">
            <v>448.20385401947829</v>
          </cell>
          <cell r="T153">
            <v>888.18892983714693</v>
          </cell>
          <cell r="W153">
            <v>888.18892983714693</v>
          </cell>
          <cell r="X153">
            <v>389.64777671677257</v>
          </cell>
          <cell r="AA153">
            <v>389.64777671677257</v>
          </cell>
          <cell r="AB153">
            <v>835.76117421898209</v>
          </cell>
          <cell r="AC153"/>
          <cell r="AD153"/>
          <cell r="AE153">
            <v>835.76117421898209</v>
          </cell>
          <cell r="AF153">
            <v>182.28660929431925</v>
          </cell>
          <cell r="AI153">
            <v>182.28660929431925</v>
          </cell>
        </row>
        <row r="154">
          <cell r="E154">
            <v>75</v>
          </cell>
          <cell r="F154" t="str">
            <v>CUST</v>
          </cell>
          <cell r="G154">
            <v>0.1683087563617382</v>
          </cell>
          <cell r="H154"/>
          <cell r="I154"/>
          <cell r="J154"/>
          <cell r="K154"/>
          <cell r="L154">
            <v>4784.3163043194572</v>
          </cell>
          <cell r="O154">
            <v>4784.3163043194572</v>
          </cell>
          <cell r="P154">
            <v>141.38953934490408</v>
          </cell>
          <cell r="S154">
            <v>141.38953934490408</v>
          </cell>
          <cell r="T154">
            <v>0</v>
          </cell>
          <cell r="W154">
            <v>0</v>
          </cell>
          <cell r="X154">
            <v>0</v>
          </cell>
          <cell r="AA154">
            <v>0</v>
          </cell>
          <cell r="AB154">
            <v>0</v>
          </cell>
          <cell r="AC154"/>
          <cell r="AD154"/>
          <cell r="AE154">
            <v>0</v>
          </cell>
          <cell r="AF154">
            <v>2.8660041759102182</v>
          </cell>
          <cell r="AI154">
            <v>2.8660041759102182</v>
          </cell>
        </row>
        <row r="155">
          <cell r="E155">
            <v>75</v>
          </cell>
          <cell r="F155" t="str">
            <v>CUST</v>
          </cell>
          <cell r="G155">
            <v>0.1683087563617382</v>
          </cell>
          <cell r="H155"/>
          <cell r="I155"/>
          <cell r="J155"/>
          <cell r="K155"/>
          <cell r="L155">
            <v>369.60059506720597</v>
          </cell>
          <cell r="O155">
            <v>369.60059506720597</v>
          </cell>
          <cell r="P155">
            <v>10.922701291922222</v>
          </cell>
          <cell r="S155">
            <v>10.922701291922222</v>
          </cell>
          <cell r="T155">
            <v>0</v>
          </cell>
          <cell r="W155">
            <v>0</v>
          </cell>
          <cell r="X155">
            <v>0</v>
          </cell>
          <cell r="AA155">
            <v>0</v>
          </cell>
          <cell r="AB155">
            <v>0</v>
          </cell>
          <cell r="AC155"/>
          <cell r="AD155"/>
          <cell r="AE155">
            <v>0</v>
          </cell>
          <cell r="AF155">
            <v>0.22140610726869375</v>
          </cell>
          <cell r="AI155">
            <v>0.22140610726869375</v>
          </cell>
        </row>
        <row r="156">
          <cell r="E156">
            <v>43</v>
          </cell>
          <cell r="F156" t="str">
            <v>DH</v>
          </cell>
          <cell r="G156">
            <v>0.11021083809358594</v>
          </cell>
          <cell r="H156"/>
          <cell r="I156"/>
          <cell r="J156"/>
          <cell r="K156"/>
          <cell r="L156">
            <v>8224.6681056296711</v>
          </cell>
          <cell r="O156">
            <v>8224.6681056296711</v>
          </cell>
          <cell r="P156">
            <v>3619.5271617919948</v>
          </cell>
          <cell r="S156">
            <v>3619.5271617919948</v>
          </cell>
          <cell r="T156">
            <v>7172.6825361229621</v>
          </cell>
          <cell r="W156">
            <v>7172.6825361229621</v>
          </cell>
          <cell r="X156">
            <v>3146.6501207214724</v>
          </cell>
          <cell r="AA156">
            <v>3146.6501207214724</v>
          </cell>
          <cell r="AB156">
            <v>6749.2955353420784</v>
          </cell>
          <cell r="AC156"/>
          <cell r="AD156"/>
          <cell r="AE156">
            <v>6749.2955353420784</v>
          </cell>
          <cell r="AF156">
            <v>1472.0786705753762</v>
          </cell>
          <cell r="AI156">
            <v>1472.0786705753762</v>
          </cell>
        </row>
        <row r="157">
          <cell r="E157">
            <v>43</v>
          </cell>
          <cell r="F157" t="str">
            <v>DH</v>
          </cell>
          <cell r="G157">
            <v>0.11021083809358596</v>
          </cell>
          <cell r="H157"/>
          <cell r="I157"/>
          <cell r="J157"/>
          <cell r="K157"/>
          <cell r="L157">
            <v>51.609654053428152</v>
          </cell>
          <cell r="O157">
            <v>51.609654053428152</v>
          </cell>
          <cell r="P157">
            <v>22.712472072788898</v>
          </cell>
          <cell r="S157">
            <v>22.712472072788898</v>
          </cell>
          <cell r="T157">
            <v>45.008462295395098</v>
          </cell>
          <cell r="W157">
            <v>45.008462295395098</v>
          </cell>
          <cell r="X157">
            <v>19.745176592165983</v>
          </cell>
          <cell r="AA157">
            <v>19.745176592165983</v>
          </cell>
          <cell r="AB157">
            <v>42.351715985344811</v>
          </cell>
          <cell r="AC157"/>
          <cell r="AD157"/>
          <cell r="AE157">
            <v>42.351715985344811</v>
          </cell>
          <cell r="AF157">
            <v>9.2372689027807464</v>
          </cell>
          <cell r="AI157">
            <v>9.2372689027807464</v>
          </cell>
        </row>
        <row r="158">
          <cell r="E158">
            <v>85</v>
          </cell>
          <cell r="F158" t="str">
            <v>DH</v>
          </cell>
          <cell r="G158">
            <v>0</v>
          </cell>
          <cell r="H158"/>
          <cell r="I158"/>
          <cell r="J158"/>
          <cell r="K158"/>
          <cell r="L158">
            <v>0</v>
          </cell>
          <cell r="O158">
            <v>0</v>
          </cell>
          <cell r="P158">
            <v>0</v>
          </cell>
          <cell r="S158">
            <v>0</v>
          </cell>
          <cell r="T158">
            <v>0</v>
          </cell>
          <cell r="W158">
            <v>0</v>
          </cell>
          <cell r="X158">
            <v>0</v>
          </cell>
          <cell r="AA158">
            <v>0</v>
          </cell>
          <cell r="AB158">
            <v>0</v>
          </cell>
          <cell r="AC158"/>
          <cell r="AD158"/>
          <cell r="AE158">
            <v>0</v>
          </cell>
          <cell r="AF158">
            <v>0</v>
          </cell>
          <cell r="AI158">
            <v>0</v>
          </cell>
        </row>
        <row r="159">
          <cell r="E159">
            <v>54</v>
          </cell>
          <cell r="F159" t="str">
            <v>DH</v>
          </cell>
          <cell r="G159">
            <v>0</v>
          </cell>
          <cell r="H159"/>
          <cell r="I159"/>
          <cell r="J159"/>
          <cell r="K159"/>
          <cell r="L159">
            <v>0</v>
          </cell>
          <cell r="O159">
            <v>0</v>
          </cell>
          <cell r="P159">
            <v>0</v>
          </cell>
          <cell r="S159">
            <v>0</v>
          </cell>
          <cell r="T159">
            <v>0</v>
          </cell>
          <cell r="W159">
            <v>0</v>
          </cell>
          <cell r="X159">
            <v>0</v>
          </cell>
          <cell r="AA159">
            <v>0</v>
          </cell>
          <cell r="AB159">
            <v>0</v>
          </cell>
          <cell r="AC159"/>
          <cell r="AD159"/>
          <cell r="AE159">
            <v>0</v>
          </cell>
          <cell r="AF159">
            <v>0</v>
          </cell>
          <cell r="AI159">
            <v>0</v>
          </cell>
        </row>
        <row r="160">
          <cell r="E160">
            <v>54</v>
          </cell>
          <cell r="F160" t="str">
            <v>DH</v>
          </cell>
          <cell r="G160">
            <v>0.11021083809358595</v>
          </cell>
          <cell r="H160"/>
          <cell r="I160"/>
          <cell r="J160"/>
          <cell r="K160"/>
          <cell r="L160">
            <v>1415.8347869223701</v>
          </cell>
          <cell r="O160">
            <v>1415.8347869223701</v>
          </cell>
          <cell r="P160">
            <v>623.08319339570005</v>
          </cell>
          <cell r="S160">
            <v>623.08319339570005</v>
          </cell>
          <cell r="T160">
            <v>1234.7408211210702</v>
          </cell>
          <cell r="W160">
            <v>1234.7408211210702</v>
          </cell>
          <cell r="X160">
            <v>541.67981564404477</v>
          </cell>
          <cell r="AA160">
            <v>541.67981564404477</v>
          </cell>
          <cell r="AB160">
            <v>1161.8569021181877</v>
          </cell>
          <cell r="AC160"/>
          <cell r="AD160"/>
          <cell r="AE160">
            <v>1161.8569021181877</v>
          </cell>
          <cell r="AF160">
            <v>253.41085672021629</v>
          </cell>
          <cell r="AI160">
            <v>253.41085672021629</v>
          </cell>
        </row>
        <row r="161">
          <cell r="E161">
            <v>54</v>
          </cell>
          <cell r="F161" t="str">
            <v>DH</v>
          </cell>
          <cell r="G161">
            <v>0.11021083809358598</v>
          </cell>
          <cell r="H161"/>
          <cell r="I161"/>
          <cell r="J161"/>
          <cell r="K161"/>
          <cell r="L161">
            <v>205.44132677151256</v>
          </cell>
          <cell r="O161">
            <v>205.44132677151256</v>
          </cell>
          <cell r="P161">
            <v>90.410999307691228</v>
          </cell>
          <cell r="S161">
            <v>90.410999307691228</v>
          </cell>
          <cell r="T161">
            <v>179.16411918473932</v>
          </cell>
          <cell r="W161">
            <v>179.16411918473932</v>
          </cell>
          <cell r="X161">
            <v>78.599156511163287</v>
          </cell>
          <cell r="AA161">
            <v>78.599156511163287</v>
          </cell>
          <cell r="AB161">
            <v>168.58847211167401</v>
          </cell>
          <cell r="AC161"/>
          <cell r="AD161"/>
          <cell r="AE161">
            <v>168.58847211167401</v>
          </cell>
          <cell r="AF161">
            <v>36.770577403365778</v>
          </cell>
          <cell r="AI161">
            <v>36.770577403365778</v>
          </cell>
        </row>
        <row r="162">
          <cell r="E162">
            <v>37</v>
          </cell>
          <cell r="F162" t="str">
            <v>DH</v>
          </cell>
          <cell r="G162">
            <v>0</v>
          </cell>
          <cell r="H162"/>
          <cell r="I162"/>
          <cell r="J162"/>
          <cell r="K162"/>
          <cell r="L162">
            <v>0</v>
          </cell>
          <cell r="O162">
            <v>0</v>
          </cell>
          <cell r="P162">
            <v>0</v>
          </cell>
          <cell r="S162">
            <v>0</v>
          </cell>
          <cell r="T162">
            <v>0</v>
          </cell>
          <cell r="W162">
            <v>0</v>
          </cell>
          <cell r="X162">
            <v>0</v>
          </cell>
          <cell r="AA162">
            <v>0</v>
          </cell>
          <cell r="AB162">
            <v>0</v>
          </cell>
          <cell r="AC162"/>
          <cell r="AD162"/>
          <cell r="AE162">
            <v>0</v>
          </cell>
          <cell r="AF162">
            <v>0</v>
          </cell>
          <cell r="AI162">
            <v>0</v>
          </cell>
        </row>
        <row r="163">
          <cell r="E163">
            <v>54</v>
          </cell>
          <cell r="F163" t="str">
            <v>DH</v>
          </cell>
          <cell r="G163">
            <v>0.11021083809358596</v>
          </cell>
          <cell r="H163"/>
          <cell r="I163"/>
          <cell r="J163"/>
          <cell r="K163"/>
          <cell r="L163">
            <v>2003.17770907316</v>
          </cell>
          <cell r="O163">
            <v>2003.17770907316</v>
          </cell>
          <cell r="P163">
            <v>881.56215360515989</v>
          </cell>
          <cell r="S163">
            <v>881.56215360515989</v>
          </cell>
          <cell r="T163">
            <v>1746.9589758625095</v>
          </cell>
          <cell r="W163">
            <v>1746.9589758625095</v>
          </cell>
          <cell r="X163">
            <v>766.38951251626793</v>
          </cell>
          <cell r="AA163">
            <v>766.38951251626793</v>
          </cell>
          <cell r="AB163">
            <v>1643.8399938703874</v>
          </cell>
          <cell r="AC163"/>
          <cell r="AD163"/>
          <cell r="AE163">
            <v>1643.8399938703874</v>
          </cell>
          <cell r="AF163">
            <v>358.53546198176775</v>
          </cell>
          <cell r="AI163">
            <v>358.53546198176775</v>
          </cell>
        </row>
        <row r="164">
          <cell r="E164">
            <v>47</v>
          </cell>
          <cell r="F164" t="str">
            <v>TH</v>
          </cell>
          <cell r="G164">
            <v>0.10792364863995126</v>
          </cell>
          <cell r="H164"/>
          <cell r="I164"/>
          <cell r="J164"/>
          <cell r="K164"/>
          <cell r="L164">
            <v>2816.2960719836683</v>
          </cell>
          <cell r="O164">
            <v>2816.2960719836683</v>
          </cell>
          <cell r="P164">
            <v>1425.9470919207643</v>
          </cell>
          <cell r="S164">
            <v>1425.9470919207643</v>
          </cell>
          <cell r="T164">
            <v>2555.1191851865342</v>
          </cell>
          <cell r="W164">
            <v>2555.1191851865342</v>
          </cell>
          <cell r="X164">
            <v>1227.9388301135493</v>
          </cell>
          <cell r="AA164">
            <v>1227.9388301135493</v>
          </cell>
          <cell r="AB164">
            <v>2288.1729106741373</v>
          </cell>
          <cell r="AC164"/>
          <cell r="AD164"/>
          <cell r="AE164">
            <v>2288.1729106741373</v>
          </cell>
          <cell r="AF164">
            <v>616.40492874052677</v>
          </cell>
          <cell r="AI164">
            <v>616.40492874052677</v>
          </cell>
        </row>
        <row r="165">
          <cell r="E165">
            <v>86</v>
          </cell>
          <cell r="F165" t="str">
            <v>REV</v>
          </cell>
          <cell r="G165">
            <v>0</v>
          </cell>
          <cell r="H165"/>
          <cell r="I165"/>
          <cell r="J165"/>
          <cell r="K165"/>
          <cell r="L165">
            <v>0</v>
          </cell>
          <cell r="O165">
            <v>0</v>
          </cell>
          <cell r="P165">
            <v>0</v>
          </cell>
          <cell r="S165">
            <v>0</v>
          </cell>
          <cell r="T165">
            <v>0</v>
          </cell>
          <cell r="W165">
            <v>0</v>
          </cell>
          <cell r="X165">
            <v>0</v>
          </cell>
          <cell r="AA165">
            <v>0</v>
          </cell>
          <cell r="AB165">
            <v>0</v>
          </cell>
          <cell r="AC165"/>
          <cell r="AD165"/>
          <cell r="AE165">
            <v>0</v>
          </cell>
          <cell r="AF165">
            <v>0</v>
          </cell>
          <cell r="AI165">
            <v>0</v>
          </cell>
        </row>
        <row r="166">
          <cell r="E166">
            <v>54</v>
          </cell>
          <cell r="F166" t="str">
            <v>DH</v>
          </cell>
          <cell r="G166">
            <v>0.11021083809358595</v>
          </cell>
          <cell r="H166"/>
          <cell r="I166"/>
          <cell r="J166"/>
          <cell r="K166"/>
          <cell r="L166">
            <v>156.0043496572238</v>
          </cell>
          <cell r="O166">
            <v>156.0043496572238</v>
          </cell>
          <cell r="P166">
            <v>68.654682923377024</v>
          </cell>
          <cell r="S166">
            <v>68.654682923377024</v>
          </cell>
          <cell r="T166">
            <v>136.05043510262377</v>
          </cell>
          <cell r="W166">
            <v>136.05043510262377</v>
          </cell>
          <cell r="X166">
            <v>59.685217613336867</v>
          </cell>
          <cell r="AA166">
            <v>59.685217613336867</v>
          </cell>
          <cell r="AB166">
            <v>128.01968992703016</v>
          </cell>
          <cell r="AC166"/>
          <cell r="AD166"/>
          <cell r="AE166">
            <v>128.01968992703016</v>
          </cell>
          <cell r="AF166">
            <v>27.922181503006723</v>
          </cell>
          <cell r="AI166">
            <v>27.922181503006723</v>
          </cell>
        </row>
        <row r="167">
          <cell r="E167">
            <v>34</v>
          </cell>
          <cell r="F167" t="str">
            <v>DH</v>
          </cell>
          <cell r="G167">
            <v>0.11021083809358595</v>
          </cell>
          <cell r="H167"/>
          <cell r="I167"/>
          <cell r="J167"/>
          <cell r="K167"/>
          <cell r="L167">
            <v>45.065967569833091</v>
          </cell>
          <cell r="O167">
            <v>45.065967569833091</v>
          </cell>
          <cell r="P167">
            <v>19.832714414311301</v>
          </cell>
          <cell r="S167">
            <v>19.832714414311301</v>
          </cell>
          <cell r="T167">
            <v>39.301753506669719</v>
          </cell>
          <cell r="W167">
            <v>39.301753506669719</v>
          </cell>
          <cell r="X167">
            <v>17.241647987835574</v>
          </cell>
          <cell r="AA167">
            <v>17.241647987835574</v>
          </cell>
          <cell r="AB167">
            <v>36.981861129052682</v>
          </cell>
          <cell r="AC167"/>
          <cell r="AD167"/>
          <cell r="AE167">
            <v>36.981861129052682</v>
          </cell>
          <cell r="AF167">
            <v>8.066057958373257</v>
          </cell>
          <cell r="AI167">
            <v>8.066057958373257</v>
          </cell>
        </row>
        <row r="168">
          <cell r="E168">
            <v>47</v>
          </cell>
          <cell r="F168" t="str">
            <v>TH</v>
          </cell>
          <cell r="G168">
            <v>0.10792364863995128</v>
          </cell>
          <cell r="H168"/>
          <cell r="I168"/>
          <cell r="J168"/>
          <cell r="K168"/>
          <cell r="L168">
            <v>226.53631991251552</v>
          </cell>
          <cell r="O168">
            <v>226.53631991251552</v>
          </cell>
          <cell r="P168">
            <v>114.69987470676581</v>
          </cell>
          <cell r="S168">
            <v>114.69987470676581</v>
          </cell>
          <cell r="T168">
            <v>205.52785728324491</v>
          </cell>
          <cell r="W168">
            <v>205.52785728324491</v>
          </cell>
          <cell r="X168">
            <v>98.772549668640167</v>
          </cell>
          <cell r="AA168">
            <v>98.772549668640167</v>
          </cell>
          <cell r="AB168">
            <v>184.05531849587229</v>
          </cell>
          <cell r="AC168"/>
          <cell r="AD168"/>
          <cell r="AE168">
            <v>184.05531849587229</v>
          </cell>
          <cell r="AF168">
            <v>49.582181902650838</v>
          </cell>
          <cell r="AI168">
            <v>49.582181902650838</v>
          </cell>
        </row>
        <row r="169">
          <cell r="E169">
            <v>46</v>
          </cell>
          <cell r="F169" t="str">
            <v>DH</v>
          </cell>
          <cell r="G169">
            <v>0.11021083809358598</v>
          </cell>
          <cell r="H169"/>
          <cell r="I169"/>
          <cell r="J169"/>
          <cell r="K169"/>
          <cell r="L169">
            <v>4.6239863458273778</v>
          </cell>
          <cell r="O169">
            <v>4.6239863458273778</v>
          </cell>
          <cell r="P169">
            <v>2.0349324689492945</v>
          </cell>
          <cell r="S169">
            <v>2.0349324689492945</v>
          </cell>
          <cell r="T169">
            <v>4.0325500900498499</v>
          </cell>
          <cell r="W169">
            <v>4.0325500900498499</v>
          </cell>
          <cell r="X169">
            <v>1.7690765154830794</v>
          </cell>
          <cell r="AA169">
            <v>1.7690765154830794</v>
          </cell>
          <cell r="AB169">
            <v>3.7945179062014138</v>
          </cell>
          <cell r="AC169"/>
          <cell r="AD169"/>
          <cell r="AE169">
            <v>3.7945179062014138</v>
          </cell>
          <cell r="AF169">
            <v>0.8276165779948067</v>
          </cell>
          <cell r="AI169">
            <v>0.8276165779948067</v>
          </cell>
        </row>
        <row r="170">
          <cell r="E170">
            <v>46</v>
          </cell>
          <cell r="F170" t="str">
            <v>DH</v>
          </cell>
          <cell r="G170">
            <v>0.11021083809358595</v>
          </cell>
          <cell r="H170"/>
          <cell r="I170"/>
          <cell r="J170"/>
          <cell r="K170"/>
          <cell r="L170">
            <v>2571.5103792303044</v>
          </cell>
          <cell r="O170">
            <v>2571.5103792303044</v>
          </cell>
          <cell r="P170">
            <v>1131.675046933889</v>
          </cell>
          <cell r="S170">
            <v>1131.675046933889</v>
          </cell>
          <cell r="T170">
            <v>2242.5984066079268</v>
          </cell>
          <cell r="W170">
            <v>2242.5984066079268</v>
          </cell>
          <cell r="X170">
            <v>983.82613636444955</v>
          </cell>
          <cell r="AA170">
            <v>983.82613636444955</v>
          </cell>
          <cell r="AB170">
            <v>2110.2229656835689</v>
          </cell>
          <cell r="AC170"/>
          <cell r="AD170"/>
          <cell r="AE170">
            <v>2110.2229656835689</v>
          </cell>
          <cell r="AF170">
            <v>460.2575486100198</v>
          </cell>
          <cell r="AI170">
            <v>460.2575486100198</v>
          </cell>
        </row>
        <row r="171">
          <cell r="E171">
            <v>46</v>
          </cell>
          <cell r="F171" t="str">
            <v>DH</v>
          </cell>
          <cell r="G171">
            <v>0.11021083809358595</v>
          </cell>
          <cell r="H171"/>
          <cell r="I171"/>
          <cell r="J171"/>
          <cell r="K171"/>
          <cell r="L171">
            <v>1554.1307604835738</v>
          </cell>
          <cell r="O171">
            <v>1554.1307604835738</v>
          </cell>
          <cell r="P171">
            <v>683.94474139283</v>
          </cell>
          <cell r="S171">
            <v>683.94474139283</v>
          </cell>
          <cell r="T171">
            <v>1355.3478902014128</v>
          </cell>
          <cell r="W171">
            <v>1355.3478902014128</v>
          </cell>
          <cell r="X171">
            <v>594.59004087292521</v>
          </cell>
          <cell r="AA171">
            <v>594.59004087292521</v>
          </cell>
          <cell r="AB171">
            <v>1275.3448125025009</v>
          </cell>
          <cell r="AC171"/>
          <cell r="AD171"/>
          <cell r="AE171">
            <v>1275.3448125025009</v>
          </cell>
          <cell r="AF171">
            <v>278.16353370259259</v>
          </cell>
          <cell r="AI171">
            <v>278.16353370259259</v>
          </cell>
        </row>
        <row r="172">
          <cell r="E172">
            <v>46</v>
          </cell>
          <cell r="F172" t="str">
            <v>DH</v>
          </cell>
          <cell r="G172">
            <v>0.11021083809358595</v>
          </cell>
          <cell r="H172"/>
          <cell r="I172"/>
          <cell r="J172"/>
          <cell r="K172"/>
          <cell r="L172">
            <v>274.96579553717464</v>
          </cell>
          <cell r="O172">
            <v>274.96579553717464</v>
          </cell>
          <cell r="P172">
            <v>121.00745619501841</v>
          </cell>
          <cell r="S172">
            <v>121.00745619501841</v>
          </cell>
          <cell r="T172">
            <v>239.79598135159725</v>
          </cell>
          <cell r="W172">
            <v>239.79598135159725</v>
          </cell>
          <cell r="X172">
            <v>105.19830619415443</v>
          </cell>
          <cell r="AA172">
            <v>105.19830619415443</v>
          </cell>
          <cell r="AB172">
            <v>225.64137450367735</v>
          </cell>
          <cell r="AC172"/>
          <cell r="AD172"/>
          <cell r="AE172">
            <v>225.64137450367735</v>
          </cell>
          <cell r="AF172">
            <v>49.214299902388085</v>
          </cell>
          <cell r="AI172">
            <v>49.214299902388085</v>
          </cell>
        </row>
        <row r="173">
          <cell r="E173">
            <v>27</v>
          </cell>
          <cell r="F173" t="str">
            <v>DH</v>
          </cell>
          <cell r="G173">
            <v>0.11021083809358596</v>
          </cell>
          <cell r="H173"/>
          <cell r="I173"/>
          <cell r="J173"/>
          <cell r="K173"/>
          <cell r="L173">
            <v>746.50470867796435</v>
          </cell>
          <cell r="O173">
            <v>746.50470867796435</v>
          </cell>
          <cell r="P173">
            <v>328.52317379421476</v>
          </cell>
          <cell r="S173">
            <v>328.52317379421476</v>
          </cell>
          <cell r="T173">
            <v>651.02217114426207</v>
          </cell>
          <cell r="W173">
            <v>651.02217114426207</v>
          </cell>
          <cell r="X173">
            <v>285.60290841071304</v>
          </cell>
          <cell r="AA173">
            <v>285.60290841071304</v>
          </cell>
          <cell r="AB173">
            <v>612.59382539014814</v>
          </cell>
          <cell r="AC173"/>
          <cell r="AD173"/>
          <cell r="AE173">
            <v>612.59382539014814</v>
          </cell>
          <cell r="AF173">
            <v>133.61191540078377</v>
          </cell>
          <cell r="AI173">
            <v>133.61191540078377</v>
          </cell>
        </row>
        <row r="174">
          <cell r="E174">
            <v>27</v>
          </cell>
          <cell r="F174" t="str">
            <v>DH</v>
          </cell>
          <cell r="G174">
            <v>0.11021083809358595</v>
          </cell>
          <cell r="H174"/>
          <cell r="I174"/>
          <cell r="J174"/>
          <cell r="K174"/>
          <cell r="L174">
            <v>551.57773021346384</v>
          </cell>
          <cell r="O174">
            <v>551.57773021346384</v>
          </cell>
          <cell r="P174">
            <v>242.73934834898273</v>
          </cell>
          <cell r="S174">
            <v>242.73934834898273</v>
          </cell>
          <cell r="T174">
            <v>481.0275505352522</v>
          </cell>
          <cell r="W174">
            <v>481.0275505352522</v>
          </cell>
          <cell r="X174">
            <v>211.02640362782083</v>
          </cell>
          <cell r="AA174">
            <v>211.02640362782083</v>
          </cell>
          <cell r="AB174">
            <v>452.63359738196243</v>
          </cell>
          <cell r="AC174"/>
          <cell r="AD174"/>
          <cell r="AE174">
            <v>452.63359738196243</v>
          </cell>
          <cell r="AF174">
            <v>98.723231306542317</v>
          </cell>
          <cell r="AI174">
            <v>98.723231306542317</v>
          </cell>
        </row>
        <row r="175">
          <cell r="E175">
            <v>46</v>
          </cell>
          <cell r="F175" t="str">
            <v>DH</v>
          </cell>
          <cell r="G175">
            <v>0.11021083809358595</v>
          </cell>
          <cell r="H175"/>
          <cell r="I175"/>
          <cell r="J175"/>
          <cell r="K175"/>
          <cell r="L175">
            <v>1033.0987857489456</v>
          </cell>
          <cell r="O175">
            <v>1033.0987857489456</v>
          </cell>
          <cell r="P175">
            <v>454.64802564776056</v>
          </cell>
          <cell r="S175">
            <v>454.64802564776056</v>
          </cell>
          <cell r="T175">
            <v>900.95910539650799</v>
          </cell>
          <cell r="W175">
            <v>900.95910539650799</v>
          </cell>
          <cell r="X175">
            <v>395.25004257241682</v>
          </cell>
          <cell r="AA175">
            <v>395.25004257241682</v>
          </cell>
          <cell r="AB175">
            <v>847.7775556012981</v>
          </cell>
          <cell r="AC175"/>
          <cell r="AD175"/>
          <cell r="AE175">
            <v>847.7775556012981</v>
          </cell>
          <cell r="AF175">
            <v>184.90748411566602</v>
          </cell>
          <cell r="AI175">
            <v>184.90748411566602</v>
          </cell>
        </row>
        <row r="176">
          <cell r="E176">
            <v>46</v>
          </cell>
          <cell r="F176" t="str">
            <v>DH</v>
          </cell>
          <cell r="G176">
            <v>0.11021083809358596</v>
          </cell>
          <cell r="H176"/>
          <cell r="I176"/>
          <cell r="J176"/>
          <cell r="K176"/>
          <cell r="L176">
            <v>-391.0451554760262</v>
          </cell>
          <cell r="O176">
            <v>-391.0451554760262</v>
          </cell>
          <cell r="P176">
            <v>-172.09187575165853</v>
          </cell>
          <cell r="S176">
            <v>-172.09187575165853</v>
          </cell>
          <cell r="T176">
            <v>-341.02807815412092</v>
          </cell>
          <cell r="W176">
            <v>-341.02807815412092</v>
          </cell>
          <cell r="X176">
            <v>-149.60874650296668</v>
          </cell>
          <cell r="AA176">
            <v>-149.60874650296668</v>
          </cell>
          <cell r="AB176">
            <v>-320.89797279053022</v>
          </cell>
          <cell r="AC176"/>
          <cell r="AD176"/>
          <cell r="AE176">
            <v>-320.89797279053022</v>
          </cell>
          <cell r="AF176">
            <v>-69.990572897897977</v>
          </cell>
          <cell r="AI176">
            <v>-69.990572897897977</v>
          </cell>
        </row>
        <row r="177">
          <cell r="E177">
            <v>62</v>
          </cell>
          <cell r="F177" t="str">
            <v>CUST</v>
          </cell>
          <cell r="G177">
            <v>3.3286414346783443E-2</v>
          </cell>
          <cell r="H177"/>
          <cell r="I177"/>
          <cell r="J177"/>
          <cell r="K177"/>
          <cell r="L177">
            <v>0</v>
          </cell>
          <cell r="O177">
            <v>0</v>
          </cell>
          <cell r="P177">
            <v>4665.9718695652173</v>
          </cell>
          <cell r="S177">
            <v>4665.9718695652173</v>
          </cell>
          <cell r="T177">
            <v>0</v>
          </cell>
          <cell r="W177">
            <v>0</v>
          </cell>
          <cell r="X177">
            <v>0</v>
          </cell>
          <cell r="AA177">
            <v>0</v>
          </cell>
          <cell r="AB177">
            <v>0</v>
          </cell>
          <cell r="AC177"/>
          <cell r="AD177"/>
          <cell r="AE177">
            <v>0</v>
          </cell>
          <cell r="AF177">
            <v>1126.8009064748203</v>
          </cell>
          <cell r="AI177">
            <v>1126.8009064748203</v>
          </cell>
        </row>
        <row r="178">
          <cell r="E178">
            <v>62</v>
          </cell>
          <cell r="F178" t="str">
            <v>CUST</v>
          </cell>
          <cell r="G178">
            <v>0.16830875636173823</v>
          </cell>
          <cell r="H178"/>
          <cell r="I178"/>
          <cell r="J178"/>
          <cell r="K178"/>
          <cell r="L178">
            <v>81.691243638261781</v>
          </cell>
          <cell r="O178">
            <v>81.691243638261781</v>
          </cell>
          <cell r="P178">
            <v>2.4141980947409629</v>
          </cell>
          <cell r="S178">
            <v>2.4141980947409629</v>
          </cell>
          <cell r="T178">
            <v>0</v>
          </cell>
          <cell r="W178">
            <v>0</v>
          </cell>
          <cell r="X178">
            <v>0</v>
          </cell>
          <cell r="AA178">
            <v>0</v>
          </cell>
          <cell r="AB178">
            <v>0</v>
          </cell>
          <cell r="AC178"/>
          <cell r="AD178"/>
          <cell r="AE178">
            <v>0</v>
          </cell>
          <cell r="AF178">
            <v>4.8936447866370879E-2</v>
          </cell>
          <cell r="AI178">
            <v>4.8936447866370879E-2</v>
          </cell>
        </row>
        <row r="179">
          <cell r="E179">
            <v>62</v>
          </cell>
          <cell r="F179" t="str">
            <v>CUST</v>
          </cell>
          <cell r="G179">
            <v>0</v>
          </cell>
          <cell r="H179"/>
          <cell r="I179"/>
          <cell r="J179"/>
          <cell r="K179"/>
          <cell r="L179">
            <v>0</v>
          </cell>
          <cell r="O179">
            <v>0</v>
          </cell>
          <cell r="P179">
            <v>0</v>
          </cell>
          <cell r="S179">
            <v>0</v>
          </cell>
          <cell r="T179">
            <v>0</v>
          </cell>
          <cell r="W179">
            <v>0</v>
          </cell>
          <cell r="X179">
            <v>0</v>
          </cell>
          <cell r="AA179">
            <v>0</v>
          </cell>
          <cell r="AB179">
            <v>0</v>
          </cell>
          <cell r="AC179"/>
          <cell r="AD179"/>
          <cell r="AE179">
            <v>0</v>
          </cell>
          <cell r="AF179">
            <v>0</v>
          </cell>
          <cell r="AI179">
            <v>0</v>
          </cell>
        </row>
        <row r="180">
          <cell r="E180">
            <v>62</v>
          </cell>
          <cell r="F180" t="str">
            <v>CUST</v>
          </cell>
          <cell r="G180">
            <v>3.3286414346783449E-2</v>
          </cell>
          <cell r="H180"/>
          <cell r="I180"/>
          <cell r="J180"/>
          <cell r="K180"/>
          <cell r="L180">
            <v>0</v>
          </cell>
          <cell r="O180">
            <v>0</v>
          </cell>
          <cell r="P180">
            <v>2300.8289130434782</v>
          </cell>
          <cell r="S180">
            <v>2300.8289130434782</v>
          </cell>
          <cell r="T180">
            <v>0</v>
          </cell>
          <cell r="W180">
            <v>0</v>
          </cell>
          <cell r="X180">
            <v>0</v>
          </cell>
          <cell r="AA180">
            <v>0</v>
          </cell>
          <cell r="AB180">
            <v>0</v>
          </cell>
          <cell r="AC180"/>
          <cell r="AD180"/>
          <cell r="AE180">
            <v>0</v>
          </cell>
          <cell r="AF180">
            <v>555.63474820143892</v>
          </cell>
          <cell r="AI180">
            <v>555.63474820143892</v>
          </cell>
        </row>
        <row r="181">
          <cell r="E181">
            <v>63</v>
          </cell>
          <cell r="F181" t="str">
            <v>CUST</v>
          </cell>
          <cell r="G181">
            <v>3.3286414346783443E-2</v>
          </cell>
          <cell r="H181"/>
          <cell r="I181"/>
          <cell r="J181"/>
          <cell r="K181"/>
          <cell r="L181">
            <v>0</v>
          </cell>
          <cell r="O181">
            <v>0</v>
          </cell>
          <cell r="P181">
            <v>620.02481884057966</v>
          </cell>
          <cell r="S181">
            <v>620.02481884057966</v>
          </cell>
          <cell r="T181">
            <v>0</v>
          </cell>
          <cell r="W181">
            <v>0</v>
          </cell>
          <cell r="X181">
            <v>0</v>
          </cell>
          <cell r="AA181">
            <v>0</v>
          </cell>
          <cell r="AB181">
            <v>0</v>
          </cell>
          <cell r="AC181"/>
          <cell r="AD181"/>
          <cell r="AE181">
            <v>0</v>
          </cell>
          <cell r="AF181">
            <v>149.73183453237411</v>
          </cell>
          <cell r="AI181">
            <v>149.73183453237411</v>
          </cell>
        </row>
        <row r="182">
          <cell r="E182">
            <v>64</v>
          </cell>
          <cell r="F182" t="str">
            <v>CUST</v>
          </cell>
          <cell r="G182">
            <v>3.3286414346783443E-2</v>
          </cell>
          <cell r="H182"/>
          <cell r="I182"/>
          <cell r="J182"/>
          <cell r="K182"/>
          <cell r="L182">
            <v>0</v>
          </cell>
          <cell r="O182">
            <v>0</v>
          </cell>
          <cell r="P182">
            <v>797.544384057971</v>
          </cell>
          <cell r="S182">
            <v>797.544384057971</v>
          </cell>
          <cell r="T182">
            <v>0</v>
          </cell>
          <cell r="W182">
            <v>0</v>
          </cell>
          <cell r="X182">
            <v>0</v>
          </cell>
          <cell r="AA182">
            <v>0</v>
          </cell>
          <cell r="AB182">
            <v>0</v>
          </cell>
          <cell r="AC182"/>
          <cell r="AD182"/>
          <cell r="AE182">
            <v>0</v>
          </cell>
          <cell r="AF182">
            <v>192.60161870503597</v>
          </cell>
          <cell r="AI182">
            <v>192.60161870503597</v>
          </cell>
        </row>
        <row r="183">
          <cell r="E183">
            <v>62</v>
          </cell>
          <cell r="F183" t="str">
            <v>CUST</v>
          </cell>
          <cell r="G183">
            <v>3.3286414346783443E-2</v>
          </cell>
          <cell r="H183"/>
          <cell r="I183"/>
          <cell r="J183"/>
          <cell r="K183"/>
          <cell r="L183">
            <v>0</v>
          </cell>
          <cell r="O183">
            <v>0</v>
          </cell>
          <cell r="P183">
            <v>-46.133637681159421</v>
          </cell>
          <cell r="S183">
            <v>-46.133637681159421</v>
          </cell>
          <cell r="T183">
            <v>0</v>
          </cell>
          <cell r="W183">
            <v>0</v>
          </cell>
          <cell r="X183">
            <v>0</v>
          </cell>
          <cell r="AA183">
            <v>0</v>
          </cell>
          <cell r="AB183">
            <v>0</v>
          </cell>
          <cell r="AC183"/>
          <cell r="AD183"/>
          <cell r="AE183">
            <v>0</v>
          </cell>
          <cell r="AF183">
            <v>-11.140964028776979</v>
          </cell>
          <cell r="AI183">
            <v>-11.140964028776979</v>
          </cell>
        </row>
        <row r="184">
          <cell r="E184">
            <v>62</v>
          </cell>
          <cell r="F184" t="str">
            <v>CUST</v>
          </cell>
          <cell r="G184">
            <v>0</v>
          </cell>
          <cell r="H184"/>
          <cell r="I184"/>
          <cell r="J184"/>
          <cell r="K184"/>
          <cell r="L184">
            <v>0</v>
          </cell>
          <cell r="O184">
            <v>0</v>
          </cell>
          <cell r="P184">
            <v>0</v>
          </cell>
          <cell r="S184">
            <v>0</v>
          </cell>
          <cell r="T184">
            <v>0</v>
          </cell>
          <cell r="W184">
            <v>0</v>
          </cell>
          <cell r="X184">
            <v>0</v>
          </cell>
          <cell r="AA184">
            <v>0</v>
          </cell>
          <cell r="AB184">
            <v>0</v>
          </cell>
          <cell r="AC184"/>
          <cell r="AD184"/>
          <cell r="AE184">
            <v>0</v>
          </cell>
          <cell r="AF184">
            <v>0</v>
          </cell>
          <cell r="AI184">
            <v>0</v>
          </cell>
        </row>
        <row r="185">
          <cell r="E185">
            <v>86</v>
          </cell>
          <cell r="F185" t="str">
            <v>CUST</v>
          </cell>
          <cell r="G185">
            <v>0</v>
          </cell>
          <cell r="H185"/>
          <cell r="I185"/>
          <cell r="J185"/>
          <cell r="K185"/>
          <cell r="L185">
            <v>0</v>
          </cell>
          <cell r="O185">
            <v>0</v>
          </cell>
          <cell r="P185">
            <v>0</v>
          </cell>
          <cell r="S185">
            <v>0</v>
          </cell>
          <cell r="T185">
            <v>0</v>
          </cell>
          <cell r="W185">
            <v>0</v>
          </cell>
          <cell r="X185">
            <v>0</v>
          </cell>
          <cell r="AA185">
            <v>0</v>
          </cell>
          <cell r="AB185">
            <v>0</v>
          </cell>
          <cell r="AC185"/>
          <cell r="AD185"/>
          <cell r="AE185">
            <v>0</v>
          </cell>
          <cell r="AF185">
            <v>0</v>
          </cell>
          <cell r="AI185">
            <v>0</v>
          </cell>
        </row>
        <row r="186">
          <cell r="E186">
            <v>66</v>
          </cell>
          <cell r="F186" t="str">
            <v>CUST</v>
          </cell>
          <cell r="G186">
            <v>3.3286414346783443E-2</v>
          </cell>
          <cell r="H186"/>
          <cell r="I186"/>
          <cell r="J186"/>
          <cell r="K186"/>
          <cell r="L186">
            <v>0</v>
          </cell>
          <cell r="O186">
            <v>0</v>
          </cell>
          <cell r="P186">
            <v>71.94569565217391</v>
          </cell>
          <cell r="S186">
            <v>71.94569565217391</v>
          </cell>
          <cell r="T186">
            <v>0</v>
          </cell>
          <cell r="W186">
            <v>0</v>
          </cell>
          <cell r="X186">
            <v>0</v>
          </cell>
          <cell r="AA186">
            <v>0</v>
          </cell>
          <cell r="AB186">
            <v>0</v>
          </cell>
          <cell r="AC186"/>
          <cell r="AD186"/>
          <cell r="AE186">
            <v>0</v>
          </cell>
          <cell r="AF186">
            <v>17.374402877697843</v>
          </cell>
          <cell r="AI186">
            <v>17.374402877697843</v>
          </cell>
        </row>
        <row r="187">
          <cell r="E187">
            <v>62</v>
          </cell>
          <cell r="F187" t="str">
            <v>CUST</v>
          </cell>
          <cell r="G187">
            <v>0</v>
          </cell>
          <cell r="H187"/>
          <cell r="I187"/>
          <cell r="J187"/>
          <cell r="K187"/>
          <cell r="L187">
            <v>0</v>
          </cell>
          <cell r="O187">
            <v>0</v>
          </cell>
          <cell r="P187">
            <v>0</v>
          </cell>
          <cell r="S187">
            <v>0</v>
          </cell>
          <cell r="T187">
            <v>0</v>
          </cell>
          <cell r="W187">
            <v>0</v>
          </cell>
          <cell r="X187">
            <v>0</v>
          </cell>
          <cell r="AA187">
            <v>0</v>
          </cell>
          <cell r="AB187">
            <v>0</v>
          </cell>
          <cell r="AC187"/>
          <cell r="AD187"/>
          <cell r="AE187">
            <v>0</v>
          </cell>
          <cell r="AF187">
            <v>0</v>
          </cell>
          <cell r="AI187">
            <v>0</v>
          </cell>
        </row>
        <row r="188">
          <cell r="E188">
            <v>74</v>
          </cell>
          <cell r="F188" t="str">
            <v>CUST</v>
          </cell>
          <cell r="G188">
            <v>0</v>
          </cell>
          <cell r="H188"/>
          <cell r="I188"/>
          <cell r="J188"/>
          <cell r="K188"/>
          <cell r="L188">
            <v>0</v>
          </cell>
          <cell r="O188">
            <v>0</v>
          </cell>
          <cell r="P188">
            <v>0</v>
          </cell>
          <cell r="S188">
            <v>0</v>
          </cell>
          <cell r="T188">
            <v>0</v>
          </cell>
          <cell r="W188">
            <v>0</v>
          </cell>
          <cell r="X188">
            <v>0</v>
          </cell>
          <cell r="AA188">
            <v>0</v>
          </cell>
          <cell r="AB188">
            <v>0</v>
          </cell>
          <cell r="AC188"/>
          <cell r="AD188"/>
          <cell r="AE188">
            <v>0</v>
          </cell>
          <cell r="AF188">
            <v>0</v>
          </cell>
          <cell r="AI188">
            <v>0</v>
          </cell>
        </row>
        <row r="189">
          <cell r="E189">
            <v>78</v>
          </cell>
          <cell r="F189" t="str">
            <v>CUST</v>
          </cell>
          <cell r="G189">
            <v>3.3286414346783443E-2</v>
          </cell>
          <cell r="H189"/>
          <cell r="I189"/>
          <cell r="J189"/>
          <cell r="K189"/>
          <cell r="L189">
            <v>0</v>
          </cell>
          <cell r="O189">
            <v>0</v>
          </cell>
          <cell r="P189">
            <v>168.53768115942029</v>
          </cell>
          <cell r="S189">
            <v>168.53768115942029</v>
          </cell>
          <cell r="T189">
            <v>0</v>
          </cell>
          <cell r="W189">
            <v>0</v>
          </cell>
          <cell r="X189">
            <v>0</v>
          </cell>
          <cell r="AA189">
            <v>0</v>
          </cell>
          <cell r="AB189">
            <v>0</v>
          </cell>
          <cell r="AC189"/>
          <cell r="AD189"/>
          <cell r="AE189">
            <v>0</v>
          </cell>
          <cell r="AF189">
            <v>40.700719424460431</v>
          </cell>
          <cell r="AI189">
            <v>40.700719424460431</v>
          </cell>
        </row>
        <row r="190">
          <cell r="E190">
            <v>87</v>
          </cell>
          <cell r="F190" t="str">
            <v>ACT</v>
          </cell>
          <cell r="G190">
            <v>0</v>
          </cell>
          <cell r="H190"/>
          <cell r="I190"/>
          <cell r="J190"/>
          <cell r="K190"/>
          <cell r="L190">
            <v>0</v>
          </cell>
          <cell r="O190">
            <v>0</v>
          </cell>
          <cell r="P190">
            <v>0</v>
          </cell>
          <cell r="S190">
            <v>0</v>
          </cell>
          <cell r="T190">
            <v>0</v>
          </cell>
          <cell r="W190">
            <v>0</v>
          </cell>
          <cell r="X190">
            <v>0</v>
          </cell>
          <cell r="AA190">
            <v>0</v>
          </cell>
          <cell r="AB190">
            <v>0</v>
          </cell>
          <cell r="AC190"/>
          <cell r="AD190"/>
          <cell r="AE190">
            <v>0</v>
          </cell>
          <cell r="AF190">
            <v>0</v>
          </cell>
          <cell r="AI190">
            <v>0</v>
          </cell>
        </row>
        <row r="191">
          <cell r="E191">
            <v>87</v>
          </cell>
          <cell r="F191" t="str">
            <v>ACT</v>
          </cell>
          <cell r="G191">
            <v>0</v>
          </cell>
          <cell r="H191"/>
          <cell r="I191"/>
          <cell r="J191"/>
          <cell r="K191"/>
          <cell r="L191">
            <v>0</v>
          </cell>
          <cell r="O191">
            <v>0</v>
          </cell>
          <cell r="P191">
            <v>0</v>
          </cell>
          <cell r="S191">
            <v>0</v>
          </cell>
          <cell r="T191">
            <v>0</v>
          </cell>
          <cell r="W191">
            <v>0</v>
          </cell>
          <cell r="X191">
            <v>0</v>
          </cell>
          <cell r="AA191">
            <v>0</v>
          </cell>
          <cell r="AB191">
            <v>0</v>
          </cell>
          <cell r="AC191"/>
          <cell r="AD191"/>
          <cell r="AE191">
            <v>0</v>
          </cell>
          <cell r="AF191">
            <v>0</v>
          </cell>
          <cell r="AI191">
            <v>0</v>
          </cell>
        </row>
        <row r="192">
          <cell r="E192">
            <v>87</v>
          </cell>
          <cell r="F192" t="str">
            <v>ACT</v>
          </cell>
          <cell r="G192">
            <v>0</v>
          </cell>
          <cell r="H192"/>
          <cell r="I192"/>
          <cell r="J192"/>
          <cell r="K192"/>
          <cell r="L192">
            <v>0</v>
          </cell>
          <cell r="O192">
            <v>0</v>
          </cell>
          <cell r="P192">
            <v>0</v>
          </cell>
          <cell r="S192">
            <v>0</v>
          </cell>
          <cell r="T192">
            <v>0</v>
          </cell>
          <cell r="W192">
            <v>0</v>
          </cell>
          <cell r="X192">
            <v>0</v>
          </cell>
          <cell r="AA192">
            <v>0</v>
          </cell>
          <cell r="AB192">
            <v>0</v>
          </cell>
          <cell r="AC192"/>
          <cell r="AD192"/>
          <cell r="AE192">
            <v>0</v>
          </cell>
          <cell r="AF192">
            <v>0</v>
          </cell>
          <cell r="AI192">
            <v>0</v>
          </cell>
        </row>
        <row r="193">
          <cell r="E193">
            <v>87</v>
          </cell>
          <cell r="F193" t="str">
            <v>ACT</v>
          </cell>
          <cell r="G193">
            <v>0</v>
          </cell>
          <cell r="H193"/>
          <cell r="I193"/>
          <cell r="J193"/>
          <cell r="K193"/>
          <cell r="L193">
            <v>0</v>
          </cell>
          <cell r="O193">
            <v>0</v>
          </cell>
          <cell r="P193">
            <v>0</v>
          </cell>
          <cell r="S193">
            <v>0</v>
          </cell>
          <cell r="T193">
            <v>0</v>
          </cell>
          <cell r="W193">
            <v>0</v>
          </cell>
          <cell r="X193">
            <v>0</v>
          </cell>
          <cell r="AA193">
            <v>0</v>
          </cell>
          <cell r="AB193">
            <v>0</v>
          </cell>
          <cell r="AC193"/>
          <cell r="AD193"/>
          <cell r="AE193">
            <v>0</v>
          </cell>
          <cell r="AF193">
            <v>0</v>
          </cell>
          <cell r="AI193">
            <v>0</v>
          </cell>
        </row>
        <row r="194">
          <cell r="E194">
            <v>84</v>
          </cell>
          <cell r="F194" t="str">
            <v>CUST</v>
          </cell>
          <cell r="G194">
            <v>3.3286414346783443E-2</v>
          </cell>
          <cell r="H194"/>
          <cell r="I194"/>
          <cell r="J194"/>
          <cell r="K194"/>
          <cell r="L194">
            <v>0</v>
          </cell>
          <cell r="O194">
            <v>0</v>
          </cell>
          <cell r="P194">
            <v>9.3162246376811595</v>
          </cell>
          <cell r="S194">
            <v>9.3162246376811595</v>
          </cell>
          <cell r="T194">
            <v>0</v>
          </cell>
          <cell r="W194">
            <v>0</v>
          </cell>
          <cell r="X194">
            <v>0</v>
          </cell>
          <cell r="AA194">
            <v>0</v>
          </cell>
          <cell r="AB194">
            <v>0</v>
          </cell>
          <cell r="AC194"/>
          <cell r="AD194"/>
          <cell r="AE194">
            <v>0</v>
          </cell>
          <cell r="AF194">
            <v>2.2498057553956836</v>
          </cell>
          <cell r="AI194">
            <v>2.2498057553956836</v>
          </cell>
        </row>
        <row r="195">
          <cell r="E195">
            <v>69</v>
          </cell>
          <cell r="F195" t="str">
            <v>ACT</v>
          </cell>
          <cell r="G195">
            <v>0</v>
          </cell>
          <cell r="H195"/>
          <cell r="I195"/>
          <cell r="J195"/>
          <cell r="K195"/>
          <cell r="L195">
            <v>0</v>
          </cell>
          <cell r="O195">
            <v>0</v>
          </cell>
          <cell r="P195">
            <v>0</v>
          </cell>
          <cell r="S195">
            <v>0</v>
          </cell>
          <cell r="T195">
            <v>0</v>
          </cell>
          <cell r="W195">
            <v>0</v>
          </cell>
          <cell r="X195">
            <v>0</v>
          </cell>
          <cell r="AA195">
            <v>0</v>
          </cell>
          <cell r="AB195">
            <v>0</v>
          </cell>
          <cell r="AC195"/>
          <cell r="AD195"/>
          <cell r="AE195">
            <v>0</v>
          </cell>
          <cell r="AF195">
            <v>0</v>
          </cell>
          <cell r="AI195">
            <v>0</v>
          </cell>
        </row>
        <row r="196">
          <cell r="E196">
            <v>71</v>
          </cell>
          <cell r="F196" t="str">
            <v>ACT</v>
          </cell>
          <cell r="G196">
            <v>0</v>
          </cell>
          <cell r="H196"/>
          <cell r="I196"/>
          <cell r="J196"/>
          <cell r="K196"/>
          <cell r="L196">
            <v>0</v>
          </cell>
          <cell r="O196">
            <v>0</v>
          </cell>
          <cell r="P196">
            <v>0</v>
          </cell>
          <cell r="S196">
            <v>0</v>
          </cell>
          <cell r="T196">
            <v>0</v>
          </cell>
          <cell r="W196">
            <v>0</v>
          </cell>
          <cell r="X196">
            <v>0</v>
          </cell>
          <cell r="AA196">
            <v>0</v>
          </cell>
          <cell r="AB196">
            <v>0</v>
          </cell>
          <cell r="AC196"/>
          <cell r="AD196"/>
          <cell r="AE196">
            <v>0</v>
          </cell>
          <cell r="AF196">
            <v>0</v>
          </cell>
          <cell r="AI196">
            <v>0</v>
          </cell>
        </row>
        <row r="197">
          <cell r="E197">
            <v>62</v>
          </cell>
          <cell r="F197" t="str">
            <v>CUST</v>
          </cell>
          <cell r="G197">
            <v>0.16830875636173823</v>
          </cell>
          <cell r="H197"/>
          <cell r="I197"/>
          <cell r="J197"/>
          <cell r="K197"/>
          <cell r="L197">
            <v>43522.800839869538</v>
          </cell>
          <cell r="O197">
            <v>43522.800839869538</v>
          </cell>
          <cell r="P197">
            <v>1286.2169577277739</v>
          </cell>
          <cell r="S197">
            <v>1286.2169577277739</v>
          </cell>
          <cell r="T197">
            <v>0</v>
          </cell>
          <cell r="W197">
            <v>0</v>
          </cell>
          <cell r="X197">
            <v>0</v>
          </cell>
          <cell r="AA197">
            <v>0</v>
          </cell>
          <cell r="AB197">
            <v>0</v>
          </cell>
          <cell r="AC197"/>
          <cell r="AD197"/>
          <cell r="AE197">
            <v>0</v>
          </cell>
          <cell r="AF197">
            <v>26.07196535934677</v>
          </cell>
          <cell r="AI197">
            <v>26.07196535934677</v>
          </cell>
        </row>
        <row r="198">
          <cell r="E198">
            <v>62</v>
          </cell>
          <cell r="F198" t="str">
            <v>CUST</v>
          </cell>
          <cell r="G198">
            <v>0.16830875636173823</v>
          </cell>
          <cell r="H198"/>
          <cell r="I198"/>
          <cell r="J198"/>
          <cell r="K198"/>
          <cell r="L198">
            <v>61031.334698520157</v>
          </cell>
          <cell r="O198">
            <v>61031.334698520157</v>
          </cell>
          <cell r="P198">
            <v>1803.6416803875766</v>
          </cell>
          <cell r="S198">
            <v>1803.6416803875766</v>
          </cell>
          <cell r="T198">
            <v>0</v>
          </cell>
          <cell r="W198">
            <v>0</v>
          </cell>
          <cell r="X198">
            <v>0</v>
          </cell>
          <cell r="AA198">
            <v>0</v>
          </cell>
          <cell r="AB198">
            <v>0</v>
          </cell>
          <cell r="AC198"/>
          <cell r="AD198"/>
          <cell r="AE198">
            <v>0</v>
          </cell>
          <cell r="AF198">
            <v>36.560304332180607</v>
          </cell>
          <cell r="AI198">
            <v>36.560304332180607</v>
          </cell>
        </row>
        <row r="199">
          <cell r="E199">
            <v>62</v>
          </cell>
          <cell r="F199" t="str">
            <v>CUST</v>
          </cell>
          <cell r="G199">
            <v>0.1683087563617382</v>
          </cell>
          <cell r="H199"/>
          <cell r="I199"/>
          <cell r="J199"/>
          <cell r="K199"/>
          <cell r="L199">
            <v>5873.4321336291268</v>
          </cell>
          <cell r="O199">
            <v>5873.4321336291268</v>
          </cell>
          <cell r="P199">
            <v>173.57586976380009</v>
          </cell>
          <cell r="S199">
            <v>173.57586976380009</v>
          </cell>
          <cell r="T199">
            <v>0</v>
          </cell>
          <cell r="W199">
            <v>0</v>
          </cell>
          <cell r="X199">
            <v>0</v>
          </cell>
          <cell r="AA199">
            <v>0</v>
          </cell>
          <cell r="AB199">
            <v>0</v>
          </cell>
          <cell r="AC199"/>
          <cell r="AD199"/>
          <cell r="AE199">
            <v>0</v>
          </cell>
          <cell r="AF199">
            <v>3.5184297925094619</v>
          </cell>
          <cell r="AI199">
            <v>3.5184297925094619</v>
          </cell>
        </row>
        <row r="200">
          <cell r="E200">
            <v>62</v>
          </cell>
          <cell r="F200" t="str">
            <v>CUST</v>
          </cell>
          <cell r="G200">
            <v>0.1683087563617382</v>
          </cell>
          <cell r="H200"/>
          <cell r="I200"/>
          <cell r="J200"/>
          <cell r="K200"/>
          <cell r="L200">
            <v>102.22515463917526</v>
          </cell>
          <cell r="O200">
            <v>102.22515463917526</v>
          </cell>
          <cell r="P200">
            <v>3.0210309278350511</v>
          </cell>
          <cell r="S200">
            <v>3.0210309278350511</v>
          </cell>
          <cell r="T200">
            <v>0</v>
          </cell>
          <cell r="W200">
            <v>0</v>
          </cell>
          <cell r="X200">
            <v>0</v>
          </cell>
          <cell r="AA200">
            <v>0</v>
          </cell>
          <cell r="AB200">
            <v>0</v>
          </cell>
          <cell r="AC200"/>
          <cell r="AD200"/>
          <cell r="AE200">
            <v>0</v>
          </cell>
          <cell r="AF200">
            <v>6.1237113402061859E-2</v>
          </cell>
          <cell r="AI200">
            <v>6.1237113402061859E-2</v>
          </cell>
        </row>
        <row r="201">
          <cell r="E201">
            <v>62</v>
          </cell>
          <cell r="F201" t="str">
            <v>DH</v>
          </cell>
          <cell r="G201">
            <v>0.11021083809358594</v>
          </cell>
          <cell r="H201"/>
          <cell r="I201"/>
          <cell r="J201"/>
          <cell r="K201"/>
          <cell r="L201">
            <v>573.97095028205649</v>
          </cell>
          <cell r="O201">
            <v>573.97095028205649</v>
          </cell>
          <cell r="P201">
            <v>252.59419808118983</v>
          </cell>
          <cell r="S201">
            <v>252.59419808118983</v>
          </cell>
          <cell r="T201">
            <v>500.55654021005876</v>
          </cell>
          <cell r="W201">
            <v>500.55654021005876</v>
          </cell>
          <cell r="X201">
            <v>219.59375585738351</v>
          </cell>
          <cell r="AA201">
            <v>219.59375585738351</v>
          </cell>
          <cell r="AB201">
            <v>471.0098355826787</v>
          </cell>
          <cell r="AC201"/>
          <cell r="AD201"/>
          <cell r="AE201">
            <v>471.0098355826787</v>
          </cell>
          <cell r="AF201">
            <v>102.73124490722633</v>
          </cell>
          <cell r="AI201">
            <v>102.73124490722633</v>
          </cell>
        </row>
        <row r="202">
          <cell r="E202">
            <v>62</v>
          </cell>
          <cell r="F202" t="str">
            <v>CUST</v>
          </cell>
          <cell r="G202">
            <v>0.1683087563617382</v>
          </cell>
          <cell r="H202"/>
          <cell r="I202"/>
          <cell r="J202"/>
          <cell r="K202"/>
          <cell r="L202">
            <v>5629.3305285136366</v>
          </cell>
          <cell r="O202">
            <v>5629.3305285136366</v>
          </cell>
          <cell r="P202">
            <v>166.36200443690458</v>
          </cell>
          <cell r="S202">
            <v>166.36200443690458</v>
          </cell>
          <cell r="T202">
            <v>0</v>
          </cell>
          <cell r="W202">
            <v>0</v>
          </cell>
          <cell r="X202">
            <v>0</v>
          </cell>
          <cell r="AA202">
            <v>0</v>
          </cell>
          <cell r="AB202">
            <v>0</v>
          </cell>
          <cell r="AC202"/>
          <cell r="AD202"/>
          <cell r="AE202">
            <v>0</v>
          </cell>
          <cell r="AF202">
            <v>3.3722027926399587</v>
          </cell>
          <cell r="AI202">
            <v>3.3722027926399587</v>
          </cell>
        </row>
        <row r="203">
          <cell r="E203">
            <v>63</v>
          </cell>
          <cell r="F203" t="str">
            <v>CUST</v>
          </cell>
          <cell r="G203">
            <v>0.16830875636173823</v>
          </cell>
          <cell r="H203"/>
          <cell r="I203"/>
          <cell r="J203"/>
          <cell r="K203"/>
          <cell r="L203">
            <v>11430.114914663713</v>
          </cell>
          <cell r="O203">
            <v>11430.114914663713</v>
          </cell>
          <cell r="P203">
            <v>337.79093597648352</v>
          </cell>
          <cell r="S203">
            <v>337.79093597648352</v>
          </cell>
          <cell r="T203">
            <v>0</v>
          </cell>
          <cell r="W203">
            <v>0</v>
          </cell>
          <cell r="X203">
            <v>0</v>
          </cell>
          <cell r="AA203">
            <v>0</v>
          </cell>
          <cell r="AB203">
            <v>0</v>
          </cell>
          <cell r="AC203"/>
          <cell r="AD203"/>
          <cell r="AE203">
            <v>0</v>
          </cell>
          <cell r="AF203">
            <v>6.8471135670908829</v>
          </cell>
          <cell r="AI203">
            <v>6.8471135670908829</v>
          </cell>
        </row>
        <row r="204">
          <cell r="E204">
            <v>64</v>
          </cell>
          <cell r="F204" t="str">
            <v>CUST</v>
          </cell>
          <cell r="G204">
            <v>0.1683087563617382</v>
          </cell>
          <cell r="H204"/>
          <cell r="I204"/>
          <cell r="J204"/>
          <cell r="K204"/>
          <cell r="L204">
            <v>28572.386558788989</v>
          </cell>
          <cell r="O204">
            <v>28572.386558788989</v>
          </cell>
          <cell r="P204">
            <v>844.39161555526562</v>
          </cell>
          <cell r="S204">
            <v>844.39161555526562</v>
          </cell>
          <cell r="T204">
            <v>0</v>
          </cell>
          <cell r="W204">
            <v>0</v>
          </cell>
          <cell r="X204">
            <v>0</v>
          </cell>
          <cell r="AA204">
            <v>0</v>
          </cell>
          <cell r="AB204">
            <v>0</v>
          </cell>
          <cell r="AC204"/>
          <cell r="AD204"/>
          <cell r="AE204">
            <v>0</v>
          </cell>
          <cell r="AF204">
            <v>17.116046261255384</v>
          </cell>
          <cell r="AI204">
            <v>17.116046261255384</v>
          </cell>
        </row>
        <row r="205">
          <cell r="E205">
            <v>62</v>
          </cell>
          <cell r="F205" t="str">
            <v>CUST</v>
          </cell>
          <cell r="G205">
            <v>0.16830875636173823</v>
          </cell>
          <cell r="H205"/>
          <cell r="I205"/>
          <cell r="J205"/>
          <cell r="K205"/>
          <cell r="L205">
            <v>4352.948959937361</v>
          </cell>
          <cell r="O205">
            <v>4352.948959937361</v>
          </cell>
          <cell r="P205">
            <v>128.64146287354822</v>
          </cell>
          <cell r="S205">
            <v>128.64146287354822</v>
          </cell>
          <cell r="T205">
            <v>0</v>
          </cell>
          <cell r="W205">
            <v>0</v>
          </cell>
          <cell r="X205">
            <v>0</v>
          </cell>
          <cell r="AA205">
            <v>0</v>
          </cell>
          <cell r="AB205">
            <v>0</v>
          </cell>
          <cell r="AC205"/>
          <cell r="AD205"/>
          <cell r="AE205">
            <v>0</v>
          </cell>
          <cell r="AF205">
            <v>2.6075972204097613</v>
          </cell>
          <cell r="AI205">
            <v>2.6075972204097613</v>
          </cell>
        </row>
        <row r="206">
          <cell r="E206">
            <v>62</v>
          </cell>
          <cell r="F206" t="str">
            <v>CUST</v>
          </cell>
          <cell r="G206">
            <v>0.16830875636173825</v>
          </cell>
          <cell r="H206"/>
          <cell r="I206"/>
          <cell r="J206"/>
          <cell r="K206"/>
          <cell r="L206">
            <v>1099.4530392796555</v>
          </cell>
          <cell r="O206">
            <v>1099.4530392796555</v>
          </cell>
          <cell r="P206">
            <v>32.491823045804516</v>
          </cell>
          <cell r="S206">
            <v>32.491823045804516</v>
          </cell>
          <cell r="T206">
            <v>0</v>
          </cell>
          <cell r="W206">
            <v>0</v>
          </cell>
          <cell r="X206">
            <v>0</v>
          </cell>
          <cell r="AA206">
            <v>0</v>
          </cell>
          <cell r="AB206">
            <v>0</v>
          </cell>
          <cell r="AC206"/>
          <cell r="AD206"/>
          <cell r="AE206">
            <v>0</v>
          </cell>
          <cell r="AF206">
            <v>0.65861803471225377</v>
          </cell>
          <cell r="AI206">
            <v>0.65861803471225377</v>
          </cell>
        </row>
        <row r="207">
          <cell r="E207">
            <v>72</v>
          </cell>
          <cell r="F207" t="str">
            <v>DH</v>
          </cell>
          <cell r="G207">
            <v>0.11021083809358594</v>
          </cell>
          <cell r="H207"/>
          <cell r="I207"/>
          <cell r="J207"/>
          <cell r="K207"/>
          <cell r="L207">
            <v>67.182046779375838</v>
          </cell>
          <cell r="O207">
            <v>67.182046779375838</v>
          </cell>
          <cell r="P207">
            <v>29.565599484347167</v>
          </cell>
          <cell r="S207">
            <v>29.565599484347167</v>
          </cell>
          <cell r="T207">
            <v>58.589050340595236</v>
          </cell>
          <cell r="W207">
            <v>58.589050340595236</v>
          </cell>
          <cell r="X207">
            <v>25.70296976043803</v>
          </cell>
          <cell r="AA207">
            <v>25.70296976043803</v>
          </cell>
          <cell r="AB207">
            <v>55.130673063003762</v>
          </cell>
          <cell r="AC207"/>
          <cell r="AD207"/>
          <cell r="AE207">
            <v>55.130673063003762</v>
          </cell>
          <cell r="AF207">
            <v>12.024467958995515</v>
          </cell>
          <cell r="AI207">
            <v>12.024467958995515</v>
          </cell>
        </row>
        <row r="208">
          <cell r="E208">
            <v>86</v>
          </cell>
          <cell r="F208" t="str">
            <v>CUST</v>
          </cell>
          <cell r="G208">
            <v>0.16830875636173823</v>
          </cell>
          <cell r="H208"/>
          <cell r="I208"/>
          <cell r="J208"/>
          <cell r="K208"/>
          <cell r="L208">
            <v>10420.773576928095</v>
          </cell>
          <cell r="O208">
            <v>10420.773576928095</v>
          </cell>
          <cell r="P208">
            <v>307.96215842359391</v>
          </cell>
          <cell r="S208">
            <v>307.96215842359391</v>
          </cell>
          <cell r="T208">
            <v>0</v>
          </cell>
          <cell r="W208">
            <v>0</v>
          </cell>
          <cell r="X208">
            <v>0</v>
          </cell>
          <cell r="AA208">
            <v>0</v>
          </cell>
          <cell r="AB208">
            <v>0</v>
          </cell>
          <cell r="AC208"/>
          <cell r="AD208"/>
          <cell r="AE208">
            <v>0</v>
          </cell>
          <cell r="AF208">
            <v>6.2424761842620384</v>
          </cell>
          <cell r="AI208">
            <v>6.2424761842620384</v>
          </cell>
        </row>
        <row r="209">
          <cell r="E209">
            <v>61</v>
          </cell>
          <cell r="F209" t="str">
            <v>CUST</v>
          </cell>
          <cell r="G209">
            <v>0.16830875636173823</v>
          </cell>
          <cell r="H209"/>
          <cell r="I209"/>
          <cell r="J209"/>
          <cell r="K209"/>
          <cell r="L209">
            <v>3586.7651520292316</v>
          </cell>
          <cell r="O209">
            <v>3586.7651520292316</v>
          </cell>
          <cell r="P209">
            <v>105.99865065901082</v>
          </cell>
          <cell r="S209">
            <v>105.99865065901082</v>
          </cell>
          <cell r="T209">
            <v>0</v>
          </cell>
          <cell r="W209">
            <v>0</v>
          </cell>
          <cell r="X209">
            <v>0</v>
          </cell>
          <cell r="AA209">
            <v>0</v>
          </cell>
          <cell r="AB209">
            <v>0</v>
          </cell>
          <cell r="AC209"/>
          <cell r="AD209"/>
          <cell r="AE209">
            <v>0</v>
          </cell>
          <cell r="AF209">
            <v>2.1486212971421117</v>
          </cell>
          <cell r="AI209">
            <v>2.1486212971421117</v>
          </cell>
        </row>
        <row r="210">
          <cell r="E210">
            <v>61</v>
          </cell>
          <cell r="F210" t="str">
            <v>CUST</v>
          </cell>
          <cell r="G210">
            <v>0</v>
          </cell>
          <cell r="H210"/>
          <cell r="I210"/>
          <cell r="J210"/>
          <cell r="K210"/>
          <cell r="L210">
            <v>0</v>
          </cell>
          <cell r="O210">
            <v>0</v>
          </cell>
          <cell r="P210">
            <v>0</v>
          </cell>
          <cell r="S210">
            <v>0</v>
          </cell>
          <cell r="T210">
            <v>0</v>
          </cell>
          <cell r="W210">
            <v>0</v>
          </cell>
          <cell r="X210">
            <v>0</v>
          </cell>
          <cell r="AA210">
            <v>0</v>
          </cell>
          <cell r="AB210">
            <v>0</v>
          </cell>
          <cell r="AC210"/>
          <cell r="AD210"/>
          <cell r="AE210">
            <v>0</v>
          </cell>
          <cell r="AF210">
            <v>0</v>
          </cell>
          <cell r="AI210">
            <v>0</v>
          </cell>
        </row>
        <row r="211">
          <cell r="E211">
            <v>70</v>
          </cell>
          <cell r="F211" t="str">
            <v>REV</v>
          </cell>
          <cell r="G211">
            <v>0.12050036179656672</v>
          </cell>
          <cell r="H211"/>
          <cell r="I211"/>
          <cell r="J211"/>
          <cell r="K211"/>
          <cell r="L211">
            <v>897.68374755168111</v>
          </cell>
          <cell r="O211">
            <v>897.68374755168111</v>
          </cell>
          <cell r="P211">
            <v>303.19328444542742</v>
          </cell>
          <cell r="S211">
            <v>303.19328444542742</v>
          </cell>
          <cell r="T211">
            <v>0.68046505247911293</v>
          </cell>
          <cell r="W211">
            <v>0.68046505247911293</v>
          </cell>
          <cell r="X211">
            <v>5.0190527673254701</v>
          </cell>
          <cell r="AA211">
            <v>5.0190527673254701</v>
          </cell>
          <cell r="AB211">
            <v>8.3007651446864585</v>
          </cell>
          <cell r="AC211"/>
          <cell r="AD211"/>
          <cell r="AE211">
            <v>8.3007651446864585</v>
          </cell>
          <cell r="AF211">
            <v>62.257819575492341</v>
          </cell>
          <cell r="AI211">
            <v>62.257819575492341</v>
          </cell>
        </row>
        <row r="212">
          <cell r="E212">
            <v>70</v>
          </cell>
          <cell r="F212" t="str">
            <v>REV</v>
          </cell>
          <cell r="G212">
            <v>0</v>
          </cell>
          <cell r="H212"/>
          <cell r="I212"/>
          <cell r="J212"/>
          <cell r="K212"/>
          <cell r="L212">
            <v>0</v>
          </cell>
          <cell r="O212">
            <v>0</v>
          </cell>
          <cell r="P212">
            <v>0</v>
          </cell>
          <cell r="S212">
            <v>0</v>
          </cell>
          <cell r="T212">
            <v>0</v>
          </cell>
          <cell r="W212">
            <v>0</v>
          </cell>
          <cell r="X212">
            <v>0</v>
          </cell>
          <cell r="AA212">
            <v>0</v>
          </cell>
          <cell r="AB212">
            <v>0</v>
          </cell>
          <cell r="AC212"/>
          <cell r="AD212"/>
          <cell r="AE212">
            <v>0</v>
          </cell>
          <cell r="AF212">
            <v>0</v>
          </cell>
          <cell r="AI212">
            <v>0</v>
          </cell>
        </row>
        <row r="213">
          <cell r="E213">
            <v>66</v>
          </cell>
          <cell r="F213" t="str">
            <v>CUST</v>
          </cell>
          <cell r="G213">
            <v>0.1683087563617382</v>
          </cell>
          <cell r="H213"/>
          <cell r="I213"/>
          <cell r="J213"/>
          <cell r="K213"/>
          <cell r="L213">
            <v>1633.9996920266215</v>
          </cell>
          <cell r="O213">
            <v>1633.9996920266215</v>
          </cell>
          <cell r="P213">
            <v>48.289128278742005</v>
          </cell>
          <cell r="S213">
            <v>48.289128278742005</v>
          </cell>
          <cell r="T213">
            <v>0</v>
          </cell>
          <cell r="W213">
            <v>0</v>
          </cell>
          <cell r="X213">
            <v>0</v>
          </cell>
          <cell r="AA213">
            <v>0</v>
          </cell>
          <cell r="AB213">
            <v>0</v>
          </cell>
          <cell r="AC213"/>
          <cell r="AD213"/>
          <cell r="AE213">
            <v>0</v>
          </cell>
          <cell r="AF213">
            <v>0.97883368132585158</v>
          </cell>
          <cell r="AI213">
            <v>0.97883368132585158</v>
          </cell>
        </row>
        <row r="214">
          <cell r="E214">
            <v>81</v>
          </cell>
          <cell r="F214" t="str">
            <v>CUST</v>
          </cell>
          <cell r="G214">
            <v>0.16830875636173823</v>
          </cell>
          <cell r="H214"/>
          <cell r="I214"/>
          <cell r="J214"/>
          <cell r="K214"/>
          <cell r="L214">
            <v>1711.8383766149029</v>
          </cell>
          <cell r="O214">
            <v>1711.8383766149029</v>
          </cell>
          <cell r="P214">
            <v>50.589472791334984</v>
          </cell>
          <cell r="S214">
            <v>50.589472791334984</v>
          </cell>
          <cell r="T214">
            <v>0</v>
          </cell>
          <cell r="W214">
            <v>0</v>
          </cell>
          <cell r="X214">
            <v>0</v>
          </cell>
          <cell r="AA214">
            <v>0</v>
          </cell>
          <cell r="AB214">
            <v>0</v>
          </cell>
          <cell r="AC214"/>
          <cell r="AD214"/>
          <cell r="AE214">
            <v>0</v>
          </cell>
          <cell r="AF214">
            <v>1.0254622863108445</v>
          </cell>
          <cell r="AI214">
            <v>1.0254622863108445</v>
          </cell>
        </row>
        <row r="215">
          <cell r="E215">
            <v>62</v>
          </cell>
          <cell r="F215" t="str">
            <v>CUST</v>
          </cell>
          <cell r="G215">
            <v>0.1683087563617382</v>
          </cell>
          <cell r="H215"/>
          <cell r="I215"/>
          <cell r="J215"/>
          <cell r="K215"/>
          <cell r="L215">
            <v>9506.601179694635</v>
          </cell>
          <cell r="O215">
            <v>9506.601179694635</v>
          </cell>
          <cell r="P215">
            <v>280.94588150854759</v>
          </cell>
          <cell r="S215">
            <v>280.94588150854759</v>
          </cell>
          <cell r="T215">
            <v>0</v>
          </cell>
          <cell r="W215">
            <v>0</v>
          </cell>
          <cell r="X215">
            <v>0</v>
          </cell>
          <cell r="AA215">
            <v>0</v>
          </cell>
          <cell r="AB215">
            <v>0</v>
          </cell>
          <cell r="AC215"/>
          <cell r="AD215"/>
          <cell r="AE215">
            <v>0</v>
          </cell>
          <cell r="AF215">
            <v>5.6948489494975858</v>
          </cell>
          <cell r="AI215">
            <v>5.6948489494975858</v>
          </cell>
        </row>
        <row r="216">
          <cell r="E216">
            <v>90</v>
          </cell>
          <cell r="F216" t="str">
            <v>DH</v>
          </cell>
          <cell r="G216">
            <v>0.11021083809358596</v>
          </cell>
          <cell r="H216"/>
          <cell r="I216"/>
          <cell r="J216"/>
          <cell r="K216"/>
          <cell r="L216">
            <v>16383.435456180312</v>
          </cell>
          <cell r="O216">
            <v>16383.435456180312</v>
          </cell>
          <cell r="P216">
            <v>7210.0525973224885</v>
          </cell>
          <cell r="S216">
            <v>7210.0525973224885</v>
          </cell>
          <cell r="T216">
            <v>14287.893428527055</v>
          </cell>
          <cell r="W216">
            <v>14287.893428527055</v>
          </cell>
          <cell r="X216">
            <v>6268.0874770782484</v>
          </cell>
          <cell r="AA216">
            <v>6268.0874770782484</v>
          </cell>
          <cell r="AB216">
            <v>13444.51184629258</v>
          </cell>
          <cell r="AC216"/>
          <cell r="AD216"/>
          <cell r="AE216">
            <v>13444.51184629258</v>
          </cell>
          <cell r="AF216">
            <v>2932.3622030757883</v>
          </cell>
          <cell r="AI216">
            <v>2932.3622030757883</v>
          </cell>
        </row>
        <row r="217">
          <cell r="E217">
            <v>75</v>
          </cell>
          <cell r="F217" t="str">
            <v>CUST</v>
          </cell>
          <cell r="G217">
            <v>0.16830875636173823</v>
          </cell>
          <cell r="H217"/>
          <cell r="I217"/>
          <cell r="J217"/>
          <cell r="K217"/>
          <cell r="L217">
            <v>3283.9357118621951</v>
          </cell>
          <cell r="O217">
            <v>3283.9357118621951</v>
          </cell>
          <cell r="P217">
            <v>97.04921832180608</v>
          </cell>
          <cell r="S217">
            <v>97.04921832180608</v>
          </cell>
          <cell r="T217">
            <v>0</v>
          </cell>
          <cell r="W217">
            <v>0</v>
          </cell>
          <cell r="X217">
            <v>0</v>
          </cell>
          <cell r="AA217">
            <v>0</v>
          </cell>
          <cell r="AB217">
            <v>0</v>
          </cell>
          <cell r="AC217"/>
          <cell r="AD217"/>
          <cell r="AE217">
            <v>0</v>
          </cell>
          <cell r="AF217">
            <v>1.9672138849014749</v>
          </cell>
          <cell r="AI217">
            <v>1.9672138849014749</v>
          </cell>
        </row>
        <row r="218">
          <cell r="E218">
            <v>74</v>
          </cell>
          <cell r="F218" t="str">
            <v>CUST</v>
          </cell>
          <cell r="G218">
            <v>0.16830875636173823</v>
          </cell>
          <cell r="H218"/>
          <cell r="I218"/>
          <cell r="J218"/>
          <cell r="K218"/>
          <cell r="L218">
            <v>7557.2373430771231</v>
          </cell>
          <cell r="O218">
            <v>7557.2373430771231</v>
          </cell>
          <cell r="P218">
            <v>223.33688633694376</v>
          </cell>
          <cell r="S218">
            <v>223.33688633694376</v>
          </cell>
          <cell r="T218">
            <v>0</v>
          </cell>
          <cell r="W218">
            <v>0</v>
          </cell>
          <cell r="X218">
            <v>0</v>
          </cell>
          <cell r="AA218">
            <v>0</v>
          </cell>
          <cell r="AB218">
            <v>0</v>
          </cell>
          <cell r="AC218"/>
          <cell r="AD218"/>
          <cell r="AE218">
            <v>0</v>
          </cell>
          <cell r="AF218">
            <v>4.5270990473704815</v>
          </cell>
          <cell r="AI218">
            <v>4.5270990473704815</v>
          </cell>
        </row>
        <row r="219">
          <cell r="E219">
            <v>74</v>
          </cell>
          <cell r="F219" t="str">
            <v>CUST</v>
          </cell>
          <cell r="G219">
            <v>0.16830875636173823</v>
          </cell>
          <cell r="H219"/>
          <cell r="I219"/>
          <cell r="J219"/>
          <cell r="K219"/>
          <cell r="L219">
            <v>7039.2772804384704</v>
          </cell>
          <cell r="O219">
            <v>7039.2772804384704</v>
          </cell>
          <cell r="P219">
            <v>208.02975988516249</v>
          </cell>
          <cell r="S219">
            <v>208.02975988516249</v>
          </cell>
          <cell r="T219">
            <v>0</v>
          </cell>
          <cell r="W219">
            <v>0</v>
          </cell>
          <cell r="X219">
            <v>0</v>
          </cell>
          <cell r="AA219">
            <v>0</v>
          </cell>
          <cell r="AB219">
            <v>0</v>
          </cell>
          <cell r="AC219"/>
          <cell r="AD219"/>
          <cell r="AE219">
            <v>0</v>
          </cell>
          <cell r="AF219">
            <v>4.2168194571316722</v>
          </cell>
          <cell r="AI219">
            <v>4.2168194571316722</v>
          </cell>
        </row>
        <row r="220">
          <cell r="E220">
            <v>74</v>
          </cell>
          <cell r="F220" t="str">
            <v>CUST</v>
          </cell>
          <cell r="G220">
            <v>0.1683087563617382</v>
          </cell>
          <cell r="H220"/>
          <cell r="I220"/>
          <cell r="J220"/>
          <cell r="K220"/>
          <cell r="L220">
            <v>2240.0621271042673</v>
          </cell>
          <cell r="O220">
            <v>2240.0621271042673</v>
          </cell>
          <cell r="P220">
            <v>66.199919091739531</v>
          </cell>
          <cell r="S220">
            <v>66.199919091739531</v>
          </cell>
          <cell r="T220">
            <v>0</v>
          </cell>
          <cell r="W220">
            <v>0</v>
          </cell>
          <cell r="X220">
            <v>0</v>
          </cell>
          <cell r="AA220">
            <v>0</v>
          </cell>
          <cell r="AB220">
            <v>0</v>
          </cell>
          <cell r="AC220"/>
          <cell r="AD220"/>
          <cell r="AE220">
            <v>0</v>
          </cell>
          <cell r="AF220">
            <v>1.3418902518595852</v>
          </cell>
          <cell r="AI220">
            <v>1.3418902518595852</v>
          </cell>
        </row>
        <row r="221">
          <cell r="E221">
            <v>85</v>
          </cell>
          <cell r="F221" t="str">
            <v>CUST</v>
          </cell>
          <cell r="G221">
            <v>0.1683087563617382</v>
          </cell>
          <cell r="H221"/>
          <cell r="I221"/>
          <cell r="J221"/>
          <cell r="K221"/>
          <cell r="L221">
            <v>1251.1732846143807</v>
          </cell>
          <cell r="O221">
            <v>1251.1732846143807</v>
          </cell>
          <cell r="P221">
            <v>36.975568315281222</v>
          </cell>
          <cell r="S221">
            <v>36.975568315281222</v>
          </cell>
          <cell r="T221">
            <v>0</v>
          </cell>
          <cell r="W221">
            <v>0</v>
          </cell>
          <cell r="X221">
            <v>0</v>
          </cell>
          <cell r="AA221">
            <v>0</v>
          </cell>
          <cell r="AB221">
            <v>0</v>
          </cell>
          <cell r="AC221"/>
          <cell r="AD221"/>
          <cell r="AE221">
            <v>0</v>
          </cell>
          <cell r="AF221">
            <v>0.74950476314759229</v>
          </cell>
          <cell r="AI221">
            <v>0.74950476314759229</v>
          </cell>
        </row>
        <row r="222">
          <cell r="E222">
            <v>78</v>
          </cell>
          <cell r="F222" t="str">
            <v>REV</v>
          </cell>
          <cell r="G222">
            <v>0.12050036179656672</v>
          </cell>
          <cell r="H222"/>
          <cell r="I222"/>
          <cell r="J222"/>
          <cell r="K222"/>
          <cell r="L222">
            <v>1710.8190785843394</v>
          </cell>
          <cell r="O222">
            <v>1710.8190785843394</v>
          </cell>
          <cell r="P222">
            <v>577.83028482201928</v>
          </cell>
          <cell r="S222">
            <v>577.83028482201928</v>
          </cell>
          <cell r="T222">
            <v>1.2968404488398491</v>
          </cell>
          <cell r="W222">
            <v>1.2968404488398491</v>
          </cell>
          <cell r="X222">
            <v>9.5653856429739896</v>
          </cell>
          <cell r="AA222">
            <v>9.5653856429739896</v>
          </cell>
          <cell r="AB222">
            <v>15.81972205145655</v>
          </cell>
          <cell r="AC222"/>
          <cell r="AD222"/>
          <cell r="AE222">
            <v>15.81972205145655</v>
          </cell>
          <cell r="AF222">
            <v>118.65188136836775</v>
          </cell>
          <cell r="AI222">
            <v>118.65188136836775</v>
          </cell>
        </row>
        <row r="223">
          <cell r="E223">
            <v>78</v>
          </cell>
          <cell r="F223" t="str">
            <v>ACT</v>
          </cell>
          <cell r="G223">
            <v>0</v>
          </cell>
          <cell r="H223"/>
          <cell r="I223"/>
          <cell r="J223"/>
          <cell r="L223">
            <v>0</v>
          </cell>
          <cell r="O223">
            <v>0</v>
          </cell>
          <cell r="P223">
            <v>0</v>
          </cell>
          <cell r="S223">
            <v>0</v>
          </cell>
          <cell r="T223">
            <v>0</v>
          </cell>
          <cell r="W223">
            <v>0</v>
          </cell>
          <cell r="X223">
            <v>0</v>
          </cell>
          <cell r="AA223">
            <v>0</v>
          </cell>
          <cell r="AB223">
            <v>0</v>
          </cell>
          <cell r="AC223"/>
          <cell r="AD223"/>
          <cell r="AE223">
            <v>0</v>
          </cell>
          <cell r="AF223">
            <v>0</v>
          </cell>
          <cell r="AI223">
            <v>0</v>
          </cell>
        </row>
        <row r="224">
          <cell r="E224">
            <v>87</v>
          </cell>
          <cell r="F224" t="str">
            <v>REV</v>
          </cell>
          <cell r="G224">
            <v>0.1205003617965667</v>
          </cell>
          <cell r="H224"/>
          <cell r="I224"/>
          <cell r="J224"/>
          <cell r="K224"/>
          <cell r="L224">
            <v>157.08152757999619</v>
          </cell>
          <cell r="O224">
            <v>157.08152757999619</v>
          </cell>
          <cell r="P224">
            <v>53.054390705611077</v>
          </cell>
          <cell r="S224">
            <v>53.054390705611077</v>
          </cell>
          <cell r="T224">
            <v>0.11907143267297216</v>
          </cell>
          <cell r="W224">
            <v>0.11907143267297216</v>
          </cell>
          <cell r="X224">
            <v>0.87826083277808542</v>
          </cell>
          <cell r="AA224">
            <v>0.87826083277808542</v>
          </cell>
          <cell r="AB224">
            <v>1.4525125051738443</v>
          </cell>
          <cell r="AC224"/>
          <cell r="AD224"/>
          <cell r="AE224">
            <v>1.4525125051738443</v>
          </cell>
          <cell r="AF224">
            <v>10.89420793168042</v>
          </cell>
          <cell r="AI224">
            <v>10.89420793168042</v>
          </cell>
        </row>
        <row r="225">
          <cell r="E225">
            <v>87</v>
          </cell>
          <cell r="F225" t="str">
            <v>REV</v>
          </cell>
          <cell r="G225">
            <v>0.12050036179656672</v>
          </cell>
          <cell r="H225"/>
          <cell r="I225"/>
          <cell r="J225"/>
          <cell r="K225"/>
          <cell r="L225">
            <v>1064.5445446099402</v>
          </cell>
          <cell r="O225">
            <v>1064.5445446099402</v>
          </cell>
          <cell r="P225">
            <v>359.55062993960195</v>
          </cell>
          <cell r="S225">
            <v>359.55062993960195</v>
          </cell>
          <cell r="T225">
            <v>0.80694939770272733</v>
          </cell>
          <cell r="W225">
            <v>0.80694939770272733</v>
          </cell>
          <cell r="X225">
            <v>5.9519906171166896</v>
          </cell>
          <cell r="AA225">
            <v>5.9519906171166896</v>
          </cell>
          <cell r="AB225">
            <v>9.8437052859259619</v>
          </cell>
          <cell r="AC225"/>
          <cell r="AD225"/>
          <cell r="AE225">
            <v>9.8437052859259619</v>
          </cell>
          <cell r="AF225">
            <v>73.830257447748536</v>
          </cell>
          <cell r="AI225">
            <v>73.830257447748536</v>
          </cell>
        </row>
        <row r="226">
          <cell r="E226">
            <v>87</v>
          </cell>
          <cell r="F226" t="str">
            <v>REV</v>
          </cell>
          <cell r="G226">
            <v>0.12050036179656672</v>
          </cell>
          <cell r="H226"/>
          <cell r="I226"/>
          <cell r="J226"/>
          <cell r="K226"/>
          <cell r="L226">
            <v>1467.8458189307973</v>
          </cell>
          <cell r="O226">
            <v>1467.8458189307973</v>
          </cell>
          <cell r="P226">
            <v>495.76590432310877</v>
          </cell>
          <cell r="S226">
            <v>495.76590432310877</v>
          </cell>
          <cell r="T226">
            <v>1.1126610957746985</v>
          </cell>
          <cell r="W226">
            <v>1.1126610957746985</v>
          </cell>
          <cell r="X226">
            <v>8.2068942872195603</v>
          </cell>
          <cell r="AA226">
            <v>8.2068942872195603</v>
          </cell>
          <cell r="AB226">
            <v>13.572979843720567</v>
          </cell>
          <cell r="AC226"/>
          <cell r="AD226"/>
          <cell r="AE226">
            <v>13.572979843720567</v>
          </cell>
          <cell r="AF226">
            <v>101.80075155518307</v>
          </cell>
          <cell r="AI226">
            <v>101.80075155518307</v>
          </cell>
        </row>
        <row r="227">
          <cell r="E227">
            <v>87</v>
          </cell>
          <cell r="F227" t="str">
            <v>REV</v>
          </cell>
          <cell r="G227">
            <v>0.12050036179656673</v>
          </cell>
          <cell r="H227"/>
          <cell r="I227"/>
          <cell r="J227"/>
          <cell r="K227"/>
          <cell r="L227">
            <v>95.425376387362647</v>
          </cell>
          <cell r="O227">
            <v>95.425376387362647</v>
          </cell>
          <cell r="P227">
            <v>32.229984518751607</v>
          </cell>
          <cell r="S227">
            <v>32.229984518751607</v>
          </cell>
          <cell r="T227">
            <v>7.2334643384559527E-2</v>
          </cell>
          <cell r="W227">
            <v>7.2334643384559527E-2</v>
          </cell>
          <cell r="X227">
            <v>0.53353422152994179</v>
          </cell>
          <cell r="AA227">
            <v>0.53353422152994179</v>
          </cell>
          <cell r="AB227">
            <v>0.8823860746005131</v>
          </cell>
          <cell r="AC227"/>
          <cell r="AD227"/>
          <cell r="AE227">
            <v>0.8823860746005131</v>
          </cell>
          <cell r="AF227">
            <v>6.618116772472634</v>
          </cell>
          <cell r="AI227">
            <v>6.618116772472634</v>
          </cell>
        </row>
        <row r="228">
          <cell r="E228">
            <v>87</v>
          </cell>
          <cell r="F228" t="str">
            <v>REV</v>
          </cell>
          <cell r="G228">
            <v>0</v>
          </cell>
          <cell r="H228"/>
          <cell r="I228"/>
          <cell r="J228"/>
          <cell r="K228"/>
          <cell r="L228">
            <v>0</v>
          </cell>
          <cell r="O228">
            <v>0</v>
          </cell>
          <cell r="P228">
            <v>0</v>
          </cell>
          <cell r="S228">
            <v>0</v>
          </cell>
          <cell r="T228">
            <v>0</v>
          </cell>
          <cell r="W228">
            <v>0</v>
          </cell>
          <cell r="X228">
            <v>0</v>
          </cell>
          <cell r="AA228">
            <v>0</v>
          </cell>
          <cell r="AB228">
            <v>0</v>
          </cell>
          <cell r="AC228"/>
          <cell r="AD228"/>
          <cell r="AE228">
            <v>0</v>
          </cell>
          <cell r="AF228">
            <v>0</v>
          </cell>
          <cell r="AI228">
            <v>0</v>
          </cell>
        </row>
        <row r="229">
          <cell r="E229">
            <v>87</v>
          </cell>
          <cell r="F229" t="str">
            <v>REV</v>
          </cell>
          <cell r="G229">
            <v>0.1205003617965667</v>
          </cell>
          <cell r="H229"/>
          <cell r="I229"/>
          <cell r="J229"/>
          <cell r="K229"/>
          <cell r="L229">
            <v>196.6475066556564</v>
          </cell>
          <cell r="O229">
            <v>196.6475066556564</v>
          </cell>
          <cell r="P229">
            <v>66.417826526930583</v>
          </cell>
          <cell r="S229">
            <v>66.417826526930583</v>
          </cell>
          <cell r="T229">
            <v>0.1490633603440884</v>
          </cell>
          <cell r="W229">
            <v>0.1490633603440884</v>
          </cell>
          <cell r="X229">
            <v>1.0994787587049455</v>
          </cell>
          <cell r="AA229">
            <v>1.0994787587049455</v>
          </cell>
          <cell r="AB229">
            <v>1.8183739802449697</v>
          </cell>
          <cell r="AC229"/>
          <cell r="AD229"/>
          <cell r="AE229">
            <v>1.8183739802449697</v>
          </cell>
          <cell r="AF229">
            <v>13.638260715679767</v>
          </cell>
          <cell r="AI229">
            <v>13.638260715679767</v>
          </cell>
        </row>
        <row r="230">
          <cell r="E230">
            <v>87</v>
          </cell>
          <cell r="F230" t="str">
            <v>REV</v>
          </cell>
          <cell r="G230">
            <v>0.1205003617965667</v>
          </cell>
          <cell r="H230"/>
          <cell r="I230"/>
          <cell r="J230"/>
          <cell r="K230"/>
          <cell r="L230">
            <v>50.252367695722818</v>
          </cell>
          <cell r="O230">
            <v>50.252367695722818</v>
          </cell>
          <cell r="P230">
            <v>16.972770705028633</v>
          </cell>
          <cell r="S230">
            <v>16.972770705028633</v>
          </cell>
          <cell r="T230">
            <v>3.8092457521406824E-2</v>
          </cell>
          <cell r="W230">
            <v>3.8092457521406824E-2</v>
          </cell>
          <cell r="X230">
            <v>0.28096675007848909</v>
          </cell>
          <cell r="AA230">
            <v>0.28096675007848909</v>
          </cell>
          <cell r="AB230">
            <v>0.46467712414789897</v>
          </cell>
          <cell r="AC230"/>
          <cell r="AD230"/>
          <cell r="AE230">
            <v>0.46467712414789897</v>
          </cell>
          <cell r="AF230">
            <v>3.4851949250217347</v>
          </cell>
          <cell r="AI230">
            <v>3.4851949250217347</v>
          </cell>
        </row>
        <row r="231">
          <cell r="E231">
            <v>87</v>
          </cell>
          <cell r="F231" t="str">
            <v>REV</v>
          </cell>
          <cell r="G231">
            <v>0.1205003617965667</v>
          </cell>
          <cell r="H231"/>
          <cell r="I231"/>
          <cell r="J231"/>
          <cell r="K231"/>
          <cell r="L231">
            <v>3.0491399724360311</v>
          </cell>
          <cell r="O231">
            <v>3.0491399724360311</v>
          </cell>
          <cell r="P231">
            <v>1.0298490593130589</v>
          </cell>
          <cell r="S231">
            <v>1.0298490593130589</v>
          </cell>
          <cell r="T231">
            <v>2.311318654279628E-3</v>
          </cell>
          <cell r="W231">
            <v>2.311318654279628E-3</v>
          </cell>
          <cell r="X231">
            <v>1.7048091221832779E-2</v>
          </cell>
          <cell r="AA231">
            <v>1.7048091221832779E-2</v>
          </cell>
          <cell r="AB231">
            <v>2.8195001718029973E-2</v>
          </cell>
          <cell r="AC231"/>
          <cell r="AD231"/>
          <cell r="AE231">
            <v>2.8195001718029973E-2</v>
          </cell>
          <cell r="AF231">
            <v>0.21146958133316893</v>
          </cell>
          <cell r="AI231">
            <v>0.21146958133316893</v>
          </cell>
        </row>
        <row r="232">
          <cell r="E232">
            <v>84</v>
          </cell>
          <cell r="F232" t="str">
            <v>CUST</v>
          </cell>
          <cell r="G232">
            <v>0.1683087563617382</v>
          </cell>
          <cell r="H232"/>
          <cell r="I232"/>
          <cell r="J232"/>
          <cell r="K232"/>
          <cell r="L232">
            <v>3515.2542711731703</v>
          </cell>
          <cell r="O232">
            <v>3515.2542711731703</v>
          </cell>
          <cell r="P232">
            <v>103.8853099308365</v>
          </cell>
          <cell r="S232">
            <v>103.8853099308365</v>
          </cell>
          <cell r="T232">
            <v>0</v>
          </cell>
          <cell r="W232">
            <v>0</v>
          </cell>
          <cell r="X232">
            <v>0</v>
          </cell>
          <cell r="AA232">
            <v>0</v>
          </cell>
          <cell r="AB232">
            <v>0</v>
          </cell>
          <cell r="AC232"/>
          <cell r="AD232"/>
          <cell r="AE232">
            <v>0</v>
          </cell>
          <cell r="AF232">
            <v>2.1057833094088481</v>
          </cell>
          <cell r="AI232">
            <v>2.1057833094088481</v>
          </cell>
        </row>
        <row r="233">
          <cell r="E233">
            <v>86</v>
          </cell>
          <cell r="F233" t="str">
            <v>REV</v>
          </cell>
          <cell r="G233">
            <v>0.12050036179656673</v>
          </cell>
          <cell r="H233"/>
          <cell r="I233"/>
          <cell r="J233"/>
          <cell r="K233"/>
          <cell r="L233">
            <v>6038.7971528931157</v>
          </cell>
          <cell r="O233">
            <v>6038.7971528931157</v>
          </cell>
          <cell r="P233">
            <v>2039.6077659632022</v>
          </cell>
          <cell r="S233">
            <v>2039.6077659632022</v>
          </cell>
          <cell r="T233">
            <v>4.5775479758449773</v>
          </cell>
          <cell r="W233">
            <v>4.5775479758449773</v>
          </cell>
          <cell r="X233">
            <v>33.763607332993871</v>
          </cell>
          <cell r="AA233">
            <v>33.763607332993871</v>
          </cell>
          <cell r="AB233">
            <v>55.839973776155638</v>
          </cell>
          <cell r="AC233"/>
          <cell r="AD233"/>
          <cell r="AE233">
            <v>55.839973776155638</v>
          </cell>
          <cell r="AF233">
            <v>418.81380232538038</v>
          </cell>
          <cell r="AI233">
            <v>418.81380232538038</v>
          </cell>
        </row>
        <row r="234">
          <cell r="E234">
            <v>69</v>
          </cell>
          <cell r="F234" t="str">
            <v>CUST</v>
          </cell>
          <cell r="G234">
            <v>0.1683087563617382</v>
          </cell>
          <cell r="H234"/>
          <cell r="I234"/>
          <cell r="J234"/>
          <cell r="K234"/>
          <cell r="L234">
            <v>4094.8438418374008</v>
          </cell>
          <cell r="O234">
            <v>4094.8438418374008</v>
          </cell>
          <cell r="P234">
            <v>121.01375570925225</v>
          </cell>
          <cell r="S234">
            <v>121.01375570925225</v>
          </cell>
          <cell r="T234">
            <v>0</v>
          </cell>
          <cell r="W234">
            <v>0</v>
          </cell>
          <cell r="X234">
            <v>0</v>
          </cell>
          <cell r="AA234">
            <v>0</v>
          </cell>
          <cell r="AB234">
            <v>0</v>
          </cell>
          <cell r="AC234"/>
          <cell r="AD234"/>
          <cell r="AE234">
            <v>0</v>
          </cell>
          <cell r="AF234">
            <v>2.4529815346470052</v>
          </cell>
          <cell r="AI234">
            <v>2.4529815346470052</v>
          </cell>
        </row>
        <row r="235">
          <cell r="E235">
            <v>71</v>
          </cell>
          <cell r="F235" t="str">
            <v>REV</v>
          </cell>
          <cell r="G235">
            <v>0</v>
          </cell>
          <cell r="H235"/>
          <cell r="I235"/>
          <cell r="J235"/>
          <cell r="K235"/>
          <cell r="L235">
            <v>0</v>
          </cell>
          <cell r="O235">
            <v>0</v>
          </cell>
          <cell r="P235">
            <v>0</v>
          </cell>
          <cell r="S235">
            <v>0</v>
          </cell>
          <cell r="T235">
            <v>0</v>
          </cell>
          <cell r="W235">
            <v>0</v>
          </cell>
          <cell r="X235">
            <v>0</v>
          </cell>
          <cell r="AA235">
            <v>0</v>
          </cell>
          <cell r="AB235">
            <v>0</v>
          </cell>
          <cell r="AC235"/>
          <cell r="AD235"/>
          <cell r="AE235">
            <v>0</v>
          </cell>
          <cell r="AF235">
            <v>0</v>
          </cell>
          <cell r="AI235">
            <v>0</v>
          </cell>
        </row>
        <row r="236">
          <cell r="E236">
            <v>69</v>
          </cell>
          <cell r="F236" t="str">
            <v>REV</v>
          </cell>
          <cell r="G236">
            <v>0.1205003617965667</v>
          </cell>
          <cell r="H236"/>
          <cell r="I236"/>
          <cell r="J236"/>
          <cell r="K236"/>
          <cell r="L236">
            <v>29.644416398683635</v>
          </cell>
          <cell r="O236">
            <v>29.644416398683635</v>
          </cell>
          <cell r="P236">
            <v>10.012421409988072</v>
          </cell>
          <cell r="S236">
            <v>10.012421409988072</v>
          </cell>
          <cell r="T236">
            <v>2.2471153583274159E-2</v>
          </cell>
          <cell r="W236">
            <v>2.2471153583274159E-2</v>
          </cell>
          <cell r="X236">
            <v>0.16574533132337427</v>
          </cell>
          <cell r="AA236">
            <v>0.16574533132337427</v>
          </cell>
          <cell r="AB236">
            <v>0.27411807225862478</v>
          </cell>
          <cell r="AC236"/>
          <cell r="AD236"/>
          <cell r="AE236">
            <v>0.27411807225862478</v>
          </cell>
          <cell r="AF236">
            <v>2.0559542629613645</v>
          </cell>
          <cell r="AI236">
            <v>2.0559542629613645</v>
          </cell>
        </row>
        <row r="237">
          <cell r="E237">
            <v>71</v>
          </cell>
          <cell r="F237" t="str">
            <v>REV</v>
          </cell>
          <cell r="G237">
            <v>0.12050036179656669</v>
          </cell>
          <cell r="H237"/>
          <cell r="I237"/>
          <cell r="J237"/>
          <cell r="K237"/>
          <cell r="L237">
            <v>1197.0085018291438</v>
          </cell>
          <cell r="O237">
            <v>1197.0085018291438</v>
          </cell>
          <cell r="P237">
            <v>404.29041983717576</v>
          </cell>
          <cell r="S237">
            <v>404.29041983717576</v>
          </cell>
          <cell r="T237">
            <v>0.90736014240718921</v>
          </cell>
          <cell r="W237">
            <v>0.90736014240718921</v>
          </cell>
          <cell r="X237">
            <v>6.6926117911829506</v>
          </cell>
          <cell r="AA237">
            <v>6.6926117911829506</v>
          </cell>
          <cell r="AB237">
            <v>11.068582311951323</v>
          </cell>
          <cell r="AC237"/>
          <cell r="AD237"/>
          <cell r="AE237">
            <v>11.068582311951323</v>
          </cell>
          <cell r="AF237">
            <v>83.017142217915463</v>
          </cell>
          <cell r="AI237">
            <v>83.017142217915463</v>
          </cell>
        </row>
        <row r="238">
          <cell r="E238">
            <v>71</v>
          </cell>
          <cell r="F238" t="str">
            <v>REV</v>
          </cell>
          <cell r="G238">
            <v>0.12050036179656672</v>
          </cell>
          <cell r="H238"/>
          <cell r="I238"/>
          <cell r="J238"/>
          <cell r="K238"/>
          <cell r="L238">
            <v>318.87990530068578</v>
          </cell>
          <cell r="O238">
            <v>318.87990530068578</v>
          </cell>
          <cell r="P238">
            <v>107.70190069214283</v>
          </cell>
          <cell r="S238">
            <v>107.70190069214283</v>
          </cell>
          <cell r="T238">
            <v>0.241718346897523</v>
          </cell>
          <cell r="W238">
            <v>0.241718346897523</v>
          </cell>
          <cell r="X238">
            <v>1.7828941155601672</v>
          </cell>
          <cell r="AA238">
            <v>1.7828941155601672</v>
          </cell>
          <cell r="AB238">
            <v>2.9486411116164963</v>
          </cell>
          <cell r="AC238"/>
          <cell r="AD238"/>
          <cell r="AE238">
            <v>2.9486411116164963</v>
          </cell>
          <cell r="AF238">
            <v>22.11554755737318</v>
          </cell>
          <cell r="AI238">
            <v>22.11554755737318</v>
          </cell>
        </row>
        <row r="239">
          <cell r="E239">
            <v>71</v>
          </cell>
          <cell r="F239" t="str">
            <v>REV</v>
          </cell>
          <cell r="G239">
            <v>0.12050036179656669</v>
          </cell>
          <cell r="H239"/>
          <cell r="I239"/>
          <cell r="J239"/>
          <cell r="K239"/>
          <cell r="L239">
            <v>431.0806334364006</v>
          </cell>
          <cell r="O239">
            <v>431.0806334364006</v>
          </cell>
          <cell r="P239">
            <v>145.59777145221511</v>
          </cell>
          <cell r="S239">
            <v>145.59777145221511</v>
          </cell>
          <cell r="T239">
            <v>0.32676909507837754</v>
          </cell>
          <cell r="W239">
            <v>0.32676909507837754</v>
          </cell>
          <cell r="X239">
            <v>2.4102212522955586</v>
          </cell>
          <cell r="AA239">
            <v>2.4102212522955586</v>
          </cell>
          <cell r="AB239">
            <v>3.9861466873357041</v>
          </cell>
          <cell r="AC239"/>
          <cell r="AD239"/>
          <cell r="AE239">
            <v>3.9861466873357041</v>
          </cell>
          <cell r="AF239">
            <v>29.897099476480459</v>
          </cell>
          <cell r="AI239">
            <v>29.897099476480459</v>
          </cell>
        </row>
        <row r="240">
          <cell r="E240">
            <v>71</v>
          </cell>
          <cell r="F240" t="str">
            <v>ACT</v>
          </cell>
          <cell r="G240">
            <v>0.18106525480033178</v>
          </cell>
          <cell r="H240"/>
          <cell r="I240"/>
          <cell r="J240"/>
          <cell r="K240"/>
          <cell r="L240">
            <v>0</v>
          </cell>
          <cell r="M240">
            <v>877.54</v>
          </cell>
          <cell r="N240" t="str">
            <v>LedgerSource</v>
          </cell>
          <cell r="O240">
            <v>877.54</v>
          </cell>
          <cell r="P240">
            <v>0</v>
          </cell>
          <cell r="S240">
            <v>0</v>
          </cell>
          <cell r="T240">
            <v>0</v>
          </cell>
          <cell r="W240">
            <v>0</v>
          </cell>
          <cell r="X240">
            <v>0</v>
          </cell>
          <cell r="AA240">
            <v>0</v>
          </cell>
          <cell r="AB240">
            <v>0</v>
          </cell>
          <cell r="AC240"/>
          <cell r="AD240"/>
          <cell r="AE240">
            <v>0</v>
          </cell>
          <cell r="AF240">
            <v>0</v>
          </cell>
          <cell r="AI240">
            <v>0</v>
          </cell>
        </row>
        <row r="241">
          <cell r="E241">
            <v>76</v>
          </cell>
          <cell r="F241" t="str">
            <v>DH</v>
          </cell>
          <cell r="G241">
            <v>0</v>
          </cell>
          <cell r="H241"/>
          <cell r="I241"/>
          <cell r="J241"/>
          <cell r="K241"/>
          <cell r="L241">
            <v>0</v>
          </cell>
          <cell r="M241"/>
          <cell r="N241"/>
          <cell r="O241">
            <v>0</v>
          </cell>
          <cell r="P241">
            <v>0</v>
          </cell>
          <cell r="S241">
            <v>0</v>
          </cell>
          <cell r="T241">
            <v>0</v>
          </cell>
          <cell r="W241">
            <v>0</v>
          </cell>
          <cell r="X241">
            <v>0</v>
          </cell>
          <cell r="AA241">
            <v>0</v>
          </cell>
          <cell r="AB241">
            <v>0</v>
          </cell>
          <cell r="AC241"/>
          <cell r="AD241"/>
          <cell r="AE241">
            <v>0</v>
          </cell>
          <cell r="AF241">
            <v>0</v>
          </cell>
          <cell r="AI241">
            <v>0</v>
          </cell>
        </row>
        <row r="242">
          <cell r="E242">
            <v>80</v>
          </cell>
          <cell r="F242" t="str">
            <v>CUST</v>
          </cell>
          <cell r="G242">
            <v>0.16830875636173823</v>
          </cell>
          <cell r="H242"/>
          <cell r="I242"/>
          <cell r="J242"/>
          <cell r="K242"/>
          <cell r="L242">
            <v>3732.1216494845357</v>
          </cell>
          <cell r="O242">
            <v>3732.1216494845357</v>
          </cell>
          <cell r="P242">
            <v>110.29432989690721</v>
          </cell>
          <cell r="S242">
            <v>110.29432989690721</v>
          </cell>
          <cell r="T242">
            <v>0</v>
          </cell>
          <cell r="W242">
            <v>0</v>
          </cell>
          <cell r="X242">
            <v>0</v>
          </cell>
          <cell r="AA242">
            <v>0</v>
          </cell>
          <cell r="AB242">
            <v>0</v>
          </cell>
          <cell r="AC242"/>
          <cell r="AD242"/>
          <cell r="AE242">
            <v>0</v>
          </cell>
          <cell r="AF242">
            <v>2.2356958762886601</v>
          </cell>
          <cell r="AI242">
            <v>2.2356958762886601</v>
          </cell>
        </row>
        <row r="243">
          <cell r="E243">
            <v>91</v>
          </cell>
          <cell r="F243" t="str">
            <v>ACT</v>
          </cell>
          <cell r="G243">
            <v>0</v>
          </cell>
          <cell r="H243"/>
          <cell r="I243"/>
          <cell r="J243"/>
          <cell r="K243"/>
          <cell r="L243">
            <v>0</v>
          </cell>
          <cell r="O243">
            <v>0</v>
          </cell>
          <cell r="P243">
            <v>0</v>
          </cell>
          <cell r="S243">
            <v>0</v>
          </cell>
          <cell r="T243">
            <v>0</v>
          </cell>
          <cell r="W243">
            <v>0</v>
          </cell>
          <cell r="X243">
            <v>0</v>
          </cell>
          <cell r="AA243">
            <v>0</v>
          </cell>
          <cell r="AB243">
            <v>0</v>
          </cell>
          <cell r="AC243"/>
          <cell r="AD243"/>
          <cell r="AE243">
            <v>0</v>
          </cell>
          <cell r="AF243">
            <v>0</v>
          </cell>
          <cell r="AI243">
            <v>0</v>
          </cell>
        </row>
        <row r="244">
          <cell r="E244">
            <v>91</v>
          </cell>
          <cell r="F244" t="str">
            <v>ACT</v>
          </cell>
          <cell r="G244">
            <v>0</v>
          </cell>
          <cell r="H244"/>
          <cell r="I244"/>
          <cell r="J244"/>
          <cell r="K244"/>
          <cell r="L244">
            <v>0</v>
          </cell>
          <cell r="O244">
            <v>0</v>
          </cell>
          <cell r="P244">
            <v>0</v>
          </cell>
          <cell r="S244">
            <v>0</v>
          </cell>
          <cell r="T244">
            <v>0</v>
          </cell>
          <cell r="W244">
            <v>0</v>
          </cell>
          <cell r="X244">
            <v>0</v>
          </cell>
          <cell r="AA244">
            <v>0</v>
          </cell>
          <cell r="AB244">
            <v>0</v>
          </cell>
          <cell r="AC244"/>
          <cell r="AD244"/>
          <cell r="AE244">
            <v>0</v>
          </cell>
          <cell r="AF244">
            <v>0</v>
          </cell>
          <cell r="AI244">
            <v>0</v>
          </cell>
        </row>
        <row r="245">
          <cell r="E245">
            <v>77</v>
          </cell>
          <cell r="F245" t="str">
            <v>ACT</v>
          </cell>
          <cell r="G245">
            <v>5.3629611088429799E-2</v>
          </cell>
          <cell r="H245"/>
          <cell r="I245"/>
          <cell r="J245"/>
          <cell r="K245"/>
          <cell r="L245">
            <v>0</v>
          </cell>
          <cell r="M245">
            <v>2606.8201291311166</v>
          </cell>
          <cell r="N245" t="str">
            <v>Mult Co Tax</v>
          </cell>
          <cell r="O245">
            <v>2606.8201291311166</v>
          </cell>
          <cell r="P245">
            <v>0</v>
          </cell>
          <cell r="Q245">
            <v>964.24900143612444</v>
          </cell>
          <cell r="R245" t="str">
            <v>Mult Co Tax</v>
          </cell>
          <cell r="S245">
            <v>964.24900143612444</v>
          </cell>
          <cell r="T245">
            <v>0</v>
          </cell>
          <cell r="W245">
            <v>0</v>
          </cell>
          <cell r="X245">
            <v>0</v>
          </cell>
          <cell r="AA245">
            <v>0</v>
          </cell>
          <cell r="AB245">
            <v>0</v>
          </cell>
          <cell r="AC245"/>
          <cell r="AD245"/>
          <cell r="AE245">
            <v>0</v>
          </cell>
          <cell r="AF245">
            <v>0</v>
          </cell>
          <cell r="AG245">
            <v>183.00364562284466</v>
          </cell>
          <cell r="AH245" t="str">
            <v>Mult Co Tax</v>
          </cell>
          <cell r="AI245">
            <v>183.00364562284466</v>
          </cell>
        </row>
        <row r="246">
          <cell r="E246">
            <v>84</v>
          </cell>
          <cell r="F246" t="str">
            <v>CUST</v>
          </cell>
          <cell r="G246">
            <v>0.16830875636173823</v>
          </cell>
          <cell r="H246"/>
          <cell r="I246"/>
          <cell r="J246"/>
          <cell r="K246"/>
          <cell r="L246">
            <v>13648.626616207752</v>
          </cell>
          <cell r="O246">
            <v>13648.626616207752</v>
          </cell>
          <cell r="P246">
            <v>403.35398146939843</v>
          </cell>
          <cell r="S246">
            <v>403.35398146939843</v>
          </cell>
          <cell r="T246">
            <v>0</v>
          </cell>
          <cell r="W246">
            <v>0</v>
          </cell>
          <cell r="X246">
            <v>0</v>
          </cell>
          <cell r="AA246">
            <v>0</v>
          </cell>
          <cell r="AB246">
            <v>0</v>
          </cell>
          <cell r="AC246"/>
          <cell r="AD246"/>
          <cell r="AE246">
            <v>0</v>
          </cell>
          <cell r="AF246">
            <v>8.176094218974292</v>
          </cell>
          <cell r="AI246">
            <v>8.176094218974292</v>
          </cell>
        </row>
        <row r="247">
          <cell r="E247">
            <v>84</v>
          </cell>
          <cell r="F247" t="str">
            <v>CUST</v>
          </cell>
          <cell r="G247">
            <v>0.1683087563617382</v>
          </cell>
          <cell r="H247"/>
          <cell r="I247"/>
          <cell r="J247"/>
          <cell r="K247"/>
          <cell r="L247">
            <v>271.01070076993346</v>
          </cell>
          <cell r="O247">
            <v>271.01070076993346</v>
          </cell>
          <cell r="P247">
            <v>8.0091021793031452</v>
          </cell>
          <cell r="S247">
            <v>8.0091021793031452</v>
          </cell>
          <cell r="T247">
            <v>0</v>
          </cell>
          <cell r="W247">
            <v>0</v>
          </cell>
          <cell r="X247">
            <v>0</v>
          </cell>
          <cell r="AA247">
            <v>0</v>
          </cell>
          <cell r="AB247">
            <v>0</v>
          </cell>
          <cell r="AC247"/>
          <cell r="AD247"/>
          <cell r="AE247">
            <v>0</v>
          </cell>
          <cell r="AF247">
            <v>0.16234666579668539</v>
          </cell>
          <cell r="AI247">
            <v>0.16234666579668539</v>
          </cell>
        </row>
        <row r="248">
          <cell r="E248">
            <v>84</v>
          </cell>
          <cell r="F248" t="str">
            <v>CUST</v>
          </cell>
          <cell r="G248">
            <v>0.16830875636173823</v>
          </cell>
          <cell r="H248"/>
          <cell r="I248"/>
          <cell r="J248"/>
          <cell r="K248"/>
          <cell r="L248">
            <v>650.18224194179822</v>
          </cell>
          <cell r="O248">
            <v>650.18224194179822</v>
          </cell>
          <cell r="P248">
            <v>19.214650920005219</v>
          </cell>
          <cell r="S248">
            <v>19.214650920005219</v>
          </cell>
          <cell r="T248">
            <v>0</v>
          </cell>
          <cell r="W248">
            <v>0</v>
          </cell>
          <cell r="X248">
            <v>0</v>
          </cell>
          <cell r="AA248">
            <v>0</v>
          </cell>
          <cell r="AB248">
            <v>0</v>
          </cell>
          <cell r="AC248"/>
          <cell r="AD248"/>
          <cell r="AE248">
            <v>0</v>
          </cell>
          <cell r="AF248">
            <v>0.38948616729740315</v>
          </cell>
          <cell r="AI248">
            <v>0.38948616729740315</v>
          </cell>
        </row>
        <row r="249">
          <cell r="E249">
            <v>89</v>
          </cell>
          <cell r="F249" t="str">
            <v>ACT</v>
          </cell>
          <cell r="G249">
            <v>5.8968756281498613E-2</v>
          </cell>
          <cell r="H249"/>
          <cell r="I249"/>
          <cell r="J249"/>
          <cell r="K249"/>
          <cell r="L249">
            <v>0</v>
          </cell>
          <cell r="M249">
            <v>1610.7677407759197</v>
          </cell>
          <cell r="O249">
            <v>1610.7677407759197</v>
          </cell>
          <cell r="P249">
            <v>0</v>
          </cell>
          <cell r="Q249">
            <v>543.60869987850617</v>
          </cell>
          <cell r="S249">
            <v>543.60869987850617</v>
          </cell>
          <cell r="T249">
            <v>0</v>
          </cell>
          <cell r="W249">
            <v>0</v>
          </cell>
          <cell r="X249">
            <v>0</v>
          </cell>
          <cell r="AA249">
            <v>0</v>
          </cell>
          <cell r="AB249">
            <v>0</v>
          </cell>
          <cell r="AC249"/>
          <cell r="AD249"/>
          <cell r="AE249">
            <v>0</v>
          </cell>
          <cell r="AF249">
            <v>0</v>
          </cell>
          <cell r="AG249">
            <v>110.40355934557408</v>
          </cell>
          <cell r="AI249">
            <v>110.40355934557408</v>
          </cell>
        </row>
        <row r="250">
          <cell r="E250">
            <v>89</v>
          </cell>
          <cell r="F250" t="str">
            <v>ACT</v>
          </cell>
          <cell r="G250">
            <v>5.8968756281498627E-2</v>
          </cell>
          <cell r="H250"/>
          <cell r="I250"/>
          <cell r="J250"/>
          <cell r="K250"/>
          <cell r="L250">
            <v>0</v>
          </cell>
          <cell r="M250">
            <v>763.68707974869699</v>
          </cell>
          <cell r="N250"/>
          <cell r="O250">
            <v>763.68707974869699</v>
          </cell>
          <cell r="P250">
            <v>0</v>
          </cell>
          <cell r="Q250">
            <v>257.73234093713756</v>
          </cell>
          <cell r="S250">
            <v>257.73234093713756</v>
          </cell>
          <cell r="T250">
            <v>0</v>
          </cell>
          <cell r="U250">
            <v>0</v>
          </cell>
          <cell r="W250">
            <v>0</v>
          </cell>
          <cell r="X250">
            <v>0</v>
          </cell>
          <cell r="Y250">
            <v>0</v>
          </cell>
          <cell r="AA250">
            <v>0</v>
          </cell>
          <cell r="AB250">
            <v>0</v>
          </cell>
          <cell r="AC250">
            <v>0</v>
          </cell>
          <cell r="AD250"/>
          <cell r="AE250">
            <v>0</v>
          </cell>
          <cell r="AF250">
            <v>0</v>
          </cell>
          <cell r="AG250">
            <v>52.343841819099758</v>
          </cell>
          <cell r="AI250">
            <v>52.343841819099758</v>
          </cell>
        </row>
        <row r="251">
          <cell r="E251">
            <v>86</v>
          </cell>
          <cell r="F251" t="str">
            <v>REV</v>
          </cell>
          <cell r="G251">
            <v>0</v>
          </cell>
          <cell r="H251"/>
          <cell r="I251"/>
          <cell r="J251"/>
          <cell r="K251"/>
          <cell r="L251">
            <v>0</v>
          </cell>
          <cell r="O251">
            <v>0</v>
          </cell>
          <cell r="P251">
            <v>0</v>
          </cell>
          <cell r="S251">
            <v>0</v>
          </cell>
          <cell r="T251">
            <v>0</v>
          </cell>
          <cell r="W251">
            <v>0</v>
          </cell>
          <cell r="X251">
            <v>0</v>
          </cell>
          <cell r="AA251">
            <v>0</v>
          </cell>
          <cell r="AB251">
            <v>0</v>
          </cell>
          <cell r="AC251"/>
          <cell r="AD251"/>
          <cell r="AE251">
            <v>0</v>
          </cell>
          <cell r="AF251">
            <v>0</v>
          </cell>
          <cell r="AI251">
            <v>0</v>
          </cell>
        </row>
        <row r="252">
          <cell r="E252">
            <v>86</v>
          </cell>
          <cell r="F252" t="str">
            <v>REV</v>
          </cell>
          <cell r="G252">
            <v>0</v>
          </cell>
          <cell r="H252"/>
          <cell r="I252"/>
          <cell r="J252"/>
          <cell r="K252"/>
          <cell r="L252">
            <v>0</v>
          </cell>
          <cell r="O252">
            <v>0</v>
          </cell>
          <cell r="P252">
            <v>0</v>
          </cell>
          <cell r="S252">
            <v>0</v>
          </cell>
          <cell r="T252">
            <v>0</v>
          </cell>
          <cell r="W252">
            <v>0</v>
          </cell>
          <cell r="X252">
            <v>0</v>
          </cell>
          <cell r="AA252">
            <v>0</v>
          </cell>
          <cell r="AB252">
            <v>0</v>
          </cell>
          <cell r="AC252"/>
          <cell r="AD252"/>
          <cell r="AE252">
            <v>0</v>
          </cell>
          <cell r="AF252">
            <v>0</v>
          </cell>
          <cell r="AI252">
            <v>0</v>
          </cell>
        </row>
        <row r="253">
          <cell r="E253">
            <v>86</v>
          </cell>
          <cell r="F253" t="str">
            <v>CUST</v>
          </cell>
          <cell r="G253">
            <v>0.1683087563617382</v>
          </cell>
          <cell r="H253"/>
          <cell r="I253"/>
          <cell r="J253"/>
          <cell r="K253"/>
          <cell r="L253">
            <v>13.560746443951453</v>
          </cell>
          <cell r="O253">
            <v>13.560746443951453</v>
          </cell>
          <cell r="P253">
            <v>0.40075688372699991</v>
          </cell>
          <cell r="S253">
            <v>0.40075688372699991</v>
          </cell>
          <cell r="T253">
            <v>0</v>
          </cell>
          <cell r="W253">
            <v>0</v>
          </cell>
          <cell r="X253">
            <v>0</v>
          </cell>
          <cell r="AA253">
            <v>0</v>
          </cell>
          <cell r="AB253">
            <v>0</v>
          </cell>
          <cell r="AC253"/>
          <cell r="AD253"/>
          <cell r="AE253">
            <v>0</v>
          </cell>
          <cell r="AF253">
            <v>8.1234503458175664E-3</v>
          </cell>
          <cell r="AI253">
            <v>8.1234503458175664E-3</v>
          </cell>
        </row>
        <row r="254">
          <cell r="E254">
            <v>84</v>
          </cell>
          <cell r="F254" t="str">
            <v>CUST</v>
          </cell>
          <cell r="G254">
            <v>0.1683087563617382</v>
          </cell>
          <cell r="H254"/>
          <cell r="I254"/>
          <cell r="J254"/>
          <cell r="K254"/>
          <cell r="L254">
            <v>3321.0660159206573</v>
          </cell>
          <cell r="O254">
            <v>3321.0660159206573</v>
          </cell>
          <cell r="P254">
            <v>98.14651963982773</v>
          </cell>
          <cell r="S254">
            <v>98.14651963982773</v>
          </cell>
          <cell r="T254">
            <v>0</v>
          </cell>
          <cell r="W254">
            <v>0</v>
          </cell>
          <cell r="X254">
            <v>0</v>
          </cell>
          <cell r="AA254">
            <v>0</v>
          </cell>
          <cell r="AB254">
            <v>0</v>
          </cell>
          <cell r="AC254"/>
          <cell r="AD254"/>
          <cell r="AE254">
            <v>0</v>
          </cell>
          <cell r="AF254">
            <v>1.9894564791856975</v>
          </cell>
          <cell r="AI254">
            <v>1.9894564791856975</v>
          </cell>
        </row>
        <row r="255">
          <cell r="E255">
            <v>72</v>
          </cell>
          <cell r="F255" t="str">
            <v>DH</v>
          </cell>
          <cell r="G255">
            <v>0.11021083809358595</v>
          </cell>
          <cell r="H255"/>
          <cell r="I255"/>
          <cell r="J255"/>
          <cell r="K255"/>
          <cell r="L255">
            <v>16.819377430822421</v>
          </cell>
          <cell r="O255">
            <v>16.819377430822421</v>
          </cell>
          <cell r="P255">
            <v>7.4019027483458846</v>
          </cell>
          <cell r="S255">
            <v>7.4019027483458846</v>
          </cell>
          <cell r="T255">
            <v>14.668075746903906</v>
          </cell>
          <cell r="W255">
            <v>14.668075746903906</v>
          </cell>
          <cell r="X255">
            <v>6.4348731576087745</v>
          </cell>
          <cell r="AA255">
            <v>6.4348731576087745</v>
          </cell>
          <cell r="AB255">
            <v>13.802252874299077</v>
          </cell>
          <cell r="AC255"/>
          <cell r="AD255"/>
          <cell r="AE255">
            <v>13.802252874299077</v>
          </cell>
          <cell r="AF255">
            <v>3.0103885591836903</v>
          </cell>
          <cell r="AI255">
            <v>3.0103885591836903</v>
          </cell>
        </row>
        <row r="256">
          <cell r="E256">
            <v>76</v>
          </cell>
          <cell r="F256" t="str">
            <v>DH</v>
          </cell>
          <cell r="G256">
            <v>0</v>
          </cell>
          <cell r="H256"/>
          <cell r="I256"/>
          <cell r="J256"/>
          <cell r="K256"/>
          <cell r="L256">
            <v>0</v>
          </cell>
          <cell r="O256">
            <v>0</v>
          </cell>
          <cell r="P256">
            <v>0</v>
          </cell>
          <cell r="S256">
            <v>0</v>
          </cell>
          <cell r="T256">
            <v>0</v>
          </cell>
          <cell r="W256">
            <v>0</v>
          </cell>
          <cell r="X256">
            <v>0</v>
          </cell>
          <cell r="AA256">
            <v>0</v>
          </cell>
          <cell r="AB256">
            <v>0</v>
          </cell>
          <cell r="AC256"/>
          <cell r="AD256"/>
          <cell r="AE256">
            <v>0</v>
          </cell>
          <cell r="AF256">
            <v>0</v>
          </cell>
          <cell r="AI256">
            <v>0</v>
          </cell>
        </row>
        <row r="257">
          <cell r="E257">
            <v>62</v>
          </cell>
          <cell r="F257" t="str">
            <v>CUST</v>
          </cell>
          <cell r="G257">
            <v>0</v>
          </cell>
          <cell r="H257"/>
          <cell r="I257"/>
          <cell r="J257"/>
          <cell r="K257"/>
          <cell r="L257">
            <v>0</v>
          </cell>
          <cell r="O257">
            <v>0</v>
          </cell>
          <cell r="P257">
            <v>0</v>
          </cell>
          <cell r="S257">
            <v>0</v>
          </cell>
          <cell r="T257">
            <v>0</v>
          </cell>
          <cell r="W257">
            <v>0</v>
          </cell>
          <cell r="X257">
            <v>0</v>
          </cell>
          <cell r="AA257">
            <v>0</v>
          </cell>
          <cell r="AB257">
            <v>0</v>
          </cell>
          <cell r="AC257"/>
          <cell r="AD257"/>
          <cell r="AE257">
            <v>0</v>
          </cell>
          <cell r="AF257">
            <v>0</v>
          </cell>
          <cell r="AI257">
            <v>0</v>
          </cell>
        </row>
        <row r="258">
          <cell r="E258">
            <v>93</v>
          </cell>
          <cell r="F258" t="str">
            <v>DH</v>
          </cell>
          <cell r="G258">
            <v>0.11021083809358592</v>
          </cell>
          <cell r="H258"/>
          <cell r="I258"/>
          <cell r="J258"/>
          <cell r="K258"/>
          <cell r="L258">
            <v>12916.824683951092</v>
          </cell>
          <cell r="O258">
            <v>12916.824683951092</v>
          </cell>
          <cell r="P258">
            <v>5684.4601128238392</v>
          </cell>
          <cell r="S258">
            <v>5684.4601128238392</v>
          </cell>
          <cell r="T258">
            <v>11264.683467205385</v>
          </cell>
          <cell r="W258">
            <v>11264.683467205385</v>
          </cell>
          <cell r="X258">
            <v>4941.8076728557644</v>
          </cell>
          <cell r="AA258">
            <v>4941.8076728557644</v>
          </cell>
          <cell r="AB258">
            <v>10599.755035770297</v>
          </cell>
          <cell r="AC258"/>
          <cell r="AD258"/>
          <cell r="AE258">
            <v>10599.755035770297</v>
          </cell>
          <cell r="AF258">
            <v>2311.8965853212617</v>
          </cell>
          <cell r="AI258">
            <v>2311.8965853212617</v>
          </cell>
        </row>
        <row r="259">
          <cell r="E259">
            <v>93</v>
          </cell>
          <cell r="F259" t="str">
            <v>REV</v>
          </cell>
          <cell r="G259">
            <v>0</v>
          </cell>
          <cell r="H259"/>
          <cell r="I259"/>
          <cell r="J259"/>
          <cell r="K259"/>
          <cell r="L259">
            <v>0</v>
          </cell>
          <cell r="O259">
            <v>0</v>
          </cell>
          <cell r="P259">
            <v>0</v>
          </cell>
          <cell r="S259">
            <v>0</v>
          </cell>
          <cell r="T259">
            <v>0</v>
          </cell>
          <cell r="W259">
            <v>0</v>
          </cell>
          <cell r="X259">
            <v>0</v>
          </cell>
          <cell r="AA259">
            <v>0</v>
          </cell>
          <cell r="AB259">
            <v>0</v>
          </cell>
          <cell r="AC259"/>
          <cell r="AD259"/>
          <cell r="AE259">
            <v>0</v>
          </cell>
          <cell r="AF259">
            <v>0</v>
          </cell>
          <cell r="AI259">
            <v>0</v>
          </cell>
        </row>
        <row r="260">
          <cell r="E260">
            <v>93</v>
          </cell>
          <cell r="F260" t="str">
            <v>DH</v>
          </cell>
          <cell r="G260">
            <v>0.11021083809358596</v>
          </cell>
          <cell r="H260"/>
          <cell r="I260"/>
          <cell r="J260"/>
          <cell r="K260"/>
          <cell r="L260">
            <v>-2866.5114842802591</v>
          </cell>
          <cell r="O260">
            <v>-2866.5114842802591</v>
          </cell>
          <cell r="P260">
            <v>-1261.4996792197917</v>
          </cell>
          <cell r="S260">
            <v>-1261.4996792197917</v>
          </cell>
          <cell r="T260">
            <v>-2499.8670583217199</v>
          </cell>
          <cell r="W260">
            <v>-2499.8670583217199</v>
          </cell>
          <cell r="X260">
            <v>-1096.6896891421018</v>
          </cell>
          <cell r="AA260">
            <v>-1096.6896891421018</v>
          </cell>
          <cell r="AB260">
            <v>-2352.3056388885575</v>
          </cell>
          <cell r="AC260"/>
          <cell r="AD260"/>
          <cell r="AE260">
            <v>-2352.3056388885575</v>
          </cell>
          <cell r="AF260">
            <v>-513.05783537696618</v>
          </cell>
          <cell r="AI260">
            <v>-513.05783537696618</v>
          </cell>
        </row>
        <row r="261">
          <cell r="E261"/>
          <cell r="F261"/>
          <cell r="G261">
            <v>0.11167423884376183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573888.75266681588</v>
          </cell>
          <cell r="M261">
            <v>480530.501069572</v>
          </cell>
          <cell r="N261">
            <v>0</v>
          </cell>
          <cell r="O261">
            <v>1054419.2537363875</v>
          </cell>
          <cell r="P261">
            <v>177431.8162779196</v>
          </cell>
          <cell r="Q261">
            <v>329018.14235054923</v>
          </cell>
          <cell r="R261">
            <v>0</v>
          </cell>
          <cell r="S261">
            <v>506449.95862846845</v>
          </cell>
          <cell r="T261">
            <v>310046.24167260336</v>
          </cell>
          <cell r="U261">
            <v>12023.0091655457</v>
          </cell>
          <cell r="V261">
            <v>0</v>
          </cell>
          <cell r="W261">
            <v>322069.25083814905</v>
          </cell>
          <cell r="X261">
            <v>119697.68546582865</v>
          </cell>
          <cell r="Y261">
            <v>9995.8199366559293</v>
          </cell>
          <cell r="Z261">
            <v>0</v>
          </cell>
          <cell r="AA261">
            <v>129693.50540248457</v>
          </cell>
          <cell r="AB261">
            <v>250249.72314694535</v>
          </cell>
          <cell r="AC261">
            <v>76903.269461026081</v>
          </cell>
          <cell r="AD261">
            <v>0</v>
          </cell>
          <cell r="AE261">
            <v>327152.99260797136</v>
          </cell>
          <cell r="AF261">
            <v>61100.888366053172</v>
          </cell>
          <cell r="AG261">
            <v>82145.490673638415</v>
          </cell>
          <cell r="AH261">
            <v>0</v>
          </cell>
          <cell r="AI261">
            <v>143246.37903969144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Ranges"/>
      <sheetName val="StatEntry_Trend"/>
      <sheetName val="StatEntry_Detail"/>
      <sheetName val="StatEntry_Reclass_LOB_Sbst"/>
      <sheetName val="ChangeHistory"/>
      <sheetName val="Stat Lookup"/>
    </sheetNames>
    <sheetDataSet>
      <sheetData sheetId="0">
        <row r="5">
          <cell r="B5" t="str">
            <v>Can_Commercial</v>
          </cell>
          <cell r="D5" t="str">
            <v>Act</v>
          </cell>
        </row>
        <row r="6">
          <cell r="B6" t="str">
            <v>Can_Commercial Recycling</v>
          </cell>
          <cell r="D6" t="str">
            <v>Bud</v>
          </cell>
        </row>
        <row r="7">
          <cell r="B7" t="str">
            <v>Can_Landfill</v>
          </cell>
          <cell r="D7" t="str">
            <v>Proj</v>
          </cell>
        </row>
        <row r="8">
          <cell r="B8" t="str">
            <v>Can_Landfill Gas</v>
          </cell>
        </row>
        <row r="9">
          <cell r="B9" t="str">
            <v>Can_MRF</v>
          </cell>
        </row>
        <row r="10">
          <cell r="B10" t="str">
            <v>Can_Other</v>
          </cell>
        </row>
        <row r="11">
          <cell r="B11" t="str">
            <v>Can_Residential</v>
          </cell>
        </row>
        <row r="12">
          <cell r="B12" t="str">
            <v>Can_Residential Recycling</v>
          </cell>
        </row>
        <row r="13">
          <cell r="B13" t="str">
            <v>Can_Roll Off</v>
          </cell>
        </row>
        <row r="14">
          <cell r="B14" t="str">
            <v>Can_Transfer Station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 Report"/>
      <sheetName val="Vol&amp;Price"/>
      <sheetName val="Commodity"/>
      <sheetName val="Labor As % of Rev"/>
      <sheetName val="Group Ins Bridge"/>
      <sheetName val="Region Alloc"/>
      <sheetName val="Fuel"/>
      <sheetName val="2008 Inventory Adj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  <cell r="Y55">
            <v>5.6985000000000001</v>
          </cell>
        </row>
        <row r="56">
          <cell r="W56">
            <v>5.7082699999999997</v>
          </cell>
          <cell r="Y56">
            <v>5.6921999999999997</v>
          </cell>
        </row>
        <row r="58">
          <cell r="X58">
            <v>0.68367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6 IS (C)"/>
      <sheetName val="2187 IS (C)"/>
      <sheetName val="Master IS (C)"/>
      <sheetName val="LOB (C)"/>
      <sheetName val="Restating Adj (C)"/>
      <sheetName val="Pro forma Adj (C)"/>
      <sheetName val="Allocators (C)"/>
      <sheetName val="2186 Depreciation Summary (C)"/>
      <sheetName val="Grays Harbor Reg Price Out"/>
      <sheetName val="Payroll Summary (C)"/>
      <sheetName val="Rate Schedule"/>
      <sheetName val="2186 BS 3.2021 (C)"/>
      <sheetName val="2187 BS 3.2021 (C)"/>
      <sheetName val="2186_BS 4.2020 (C)"/>
      <sheetName val="2187_BS 4.2020 (C)"/>
      <sheetName val="LG BRG Public"/>
      <sheetName val="LG BRG Public - MSW"/>
      <sheetName val="LG BRG Public - Recycle"/>
      <sheetName val="Interject_LastPulledValues"/>
      <sheetName val="DVP-DivCon Allocs  (C)"/>
      <sheetName val="Region OH (C)"/>
      <sheetName val="Corp-OH (C)"/>
      <sheetName val="Corp IS-BS -2020"/>
      <sheetName val="COVID EXPENSES JE Query"/>
      <sheetName val="70255 JE Query"/>
      <sheetName val="Insurance Claims JE Query"/>
      <sheetName val="70195 - Dues &amp; Subs JE Query"/>
      <sheetName val="Sale of Assets JE Query"/>
      <sheetName val="401k Accts JE Query"/>
      <sheetName val="2186 43001 JE Que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J20">
            <v>297548.43680074485</v>
          </cell>
        </row>
      </sheetData>
      <sheetData sheetId="17">
        <row r="20">
          <cell r="J20">
            <v>-31578.017917077872</v>
          </cell>
        </row>
      </sheetData>
      <sheetData sheetId="18"/>
      <sheetData sheetId="19"/>
      <sheetData sheetId="20"/>
      <sheetData sheetId="21"/>
      <sheetData sheetId="22"/>
      <sheetData sheetId="23">
        <row r="561">
          <cell r="H561">
            <v>35325.345000123409</v>
          </cell>
        </row>
      </sheetData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nsolidated IS"/>
      <sheetName val="Ratios"/>
      <sheetName val="Restating Adj Expl"/>
      <sheetName val="Aug Av. Fuel Price"/>
      <sheetName val="Pro forma Adj"/>
      <sheetName val="LG Total Regulated"/>
      <sheetName val="LG Public - BRG"/>
      <sheetName val="Revenue Summary"/>
      <sheetName val="Region OH"/>
      <sheetName val="70255 JE Query"/>
      <sheetName val="Bud Capital Input 2021"/>
      <sheetName val="2149_BS 08.2020"/>
      <sheetName val="2149_BS 08-2019"/>
    </sheetNames>
    <sheetDataSet>
      <sheetData sheetId="0"/>
      <sheetData sheetId="1">
        <row r="31">
          <cell r="A31">
            <v>57147</v>
          </cell>
        </row>
      </sheetData>
      <sheetData sheetId="2"/>
      <sheetData sheetId="3"/>
      <sheetData sheetId="4">
        <row r="15">
          <cell r="E15">
            <v>44074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Calcs"/>
    </sheetNames>
    <sheetDataSet>
      <sheetData sheetId="0" refreshError="1"/>
      <sheetData sheetId="1">
        <row r="112">
          <cell r="F112">
            <v>0.71091267901182842</v>
          </cell>
          <cell r="G112">
            <v>0.28908732098817164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>
        <row r="5">
          <cell r="D5">
            <v>10.71</v>
          </cell>
        </row>
      </sheetData>
      <sheetData sheetId="4">
        <row r="6">
          <cell r="F6" t="str">
            <v>Time Series</v>
          </cell>
        </row>
      </sheetData>
      <sheetData sheetId="5">
        <row r="4">
          <cell r="B4" t="str">
            <v>P&amp;L Trend</v>
          </cell>
          <cell r="D4" t="str">
            <v>(no extension)</v>
          </cell>
          <cell r="AA4" t="str">
            <v>XLS</v>
          </cell>
        </row>
        <row r="5">
          <cell r="B5" t="str">
            <v>Ereports</v>
          </cell>
          <cell r="AA5" t="str">
            <v>XLS5</v>
          </cell>
        </row>
        <row r="6">
          <cell r="B6" t="str">
            <v>Ereports</v>
          </cell>
          <cell r="D6" t="str">
            <v>(XLS file format only)</v>
          </cell>
          <cell r="AA6" t="str">
            <v>CSV</v>
          </cell>
        </row>
        <row r="7">
          <cell r="AA7" t="str">
            <v>PRN</v>
          </cell>
        </row>
        <row r="8">
          <cell r="D8" t="str">
            <v>Source Tab Name:</v>
          </cell>
          <cell r="AA8" t="str">
            <v>WK1</v>
          </cell>
        </row>
        <row r="9">
          <cell r="B9" t="b">
            <v>1</v>
          </cell>
          <cell r="D9" t="str">
            <v>Target Tab Name:</v>
          </cell>
          <cell r="AA9" t="str">
            <v>WK4</v>
          </cell>
        </row>
        <row r="10">
          <cell r="B10" t="b">
            <v>0</v>
          </cell>
          <cell r="D10" t="str">
            <v>Retain Excel Formulas:</v>
          </cell>
          <cell r="AA10" t="str">
            <v>HTML</v>
          </cell>
        </row>
        <row r="11">
          <cell r="B11" t="b">
            <v>0</v>
          </cell>
          <cell r="D11" t="str">
            <v>Protect with Password:</v>
          </cell>
        </row>
        <row r="12">
          <cell r="D12" t="str">
            <v>Password:</v>
          </cell>
        </row>
        <row r="13">
          <cell r="D13" t="str">
            <v>Top Left Cell to Lock:</v>
          </cell>
        </row>
        <row r="14">
          <cell r="D14" t="str">
            <v>Bottom Right Cell to Lock:</v>
          </cell>
        </row>
        <row r="17">
          <cell r="D17" t="str">
            <v>Column with Delete Chars:</v>
          </cell>
        </row>
        <row r="18">
          <cell r="B18" t="str">
            <v>brentd@wcnx.org</v>
          </cell>
        </row>
        <row r="19">
          <cell r="B19" t="b">
            <v>1</v>
          </cell>
        </row>
        <row r="20">
          <cell r="B20" t="b">
            <v>0</v>
          </cell>
          <cell r="D20" t="str">
            <v>Columns to Delete:</v>
          </cell>
        </row>
        <row r="26">
          <cell r="B26" t="str">
            <v>C</v>
          </cell>
        </row>
        <row r="31">
          <cell r="D31" t="str">
            <v>Rows to Delete:</v>
          </cell>
        </row>
      </sheetData>
      <sheetData sheetId="6" refreshError="1"/>
      <sheetData sheetId="7">
        <row r="11">
          <cell r="D11">
            <v>47001</v>
          </cell>
          <cell r="F11">
            <v>1843.92</v>
          </cell>
          <cell r="G11">
            <v>5768.4</v>
          </cell>
          <cell r="H11">
            <v>6357.6</v>
          </cell>
          <cell r="I11">
            <v>4940.2700000000004</v>
          </cell>
          <cell r="J11">
            <v>4133.1400000000003</v>
          </cell>
          <cell r="K11">
            <v>434.11</v>
          </cell>
          <cell r="L11">
            <v>2232.0700000000002</v>
          </cell>
          <cell r="M11">
            <v>3534.05</v>
          </cell>
          <cell r="N11">
            <v>14494.59</v>
          </cell>
          <cell r="O11">
            <v>13165.37</v>
          </cell>
          <cell r="P11">
            <v>8843.58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Act-Fcast P&amp;L"/>
      <sheetName val="9+3"/>
      <sheetName val="2013 Budget"/>
      <sheetName val="Main"/>
      <sheetName val="4105"/>
      <sheetName val="Pricing From Corp as of Dec"/>
      <sheetName val="Qrtly Pricing"/>
      <sheetName val="Intercompany Tonnage"/>
      <sheetName val="Transfer and MRF Bridge"/>
      <sheetName val="Recycle Rev Bridge"/>
      <sheetName val="Rev Reduction Bridge"/>
      <sheetName val="Direct Labor Bridge"/>
      <sheetName val="Truck Variable Bridge"/>
      <sheetName val="Supervisor Exp Bridge"/>
      <sheetName val="Other Op Exp Bridge"/>
      <sheetName val="Ins Exp Bridge"/>
      <sheetName val="G&amp;A Exp Brid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Check"/>
      <sheetName val="Opening"/>
      <sheetName val="Main"/>
      <sheetName val="CopyImport"/>
      <sheetName val="SupportFiles"/>
      <sheetName val="Settings"/>
      <sheetName val="Todo"/>
      <sheetName val="DDLs"/>
      <sheetName val="AutoSupport"/>
      <sheetName val="DetailExamp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 t="e">
            <v>#N/A</v>
          </cell>
          <cell r="F3">
            <v>0</v>
          </cell>
          <cell r="I3" t="e">
            <v>#N/A</v>
          </cell>
        </row>
        <row r="4">
          <cell r="I4" t="e">
            <v>#N/A</v>
          </cell>
        </row>
        <row r="5">
          <cell r="F5">
            <v>0</v>
          </cell>
        </row>
        <row r="7">
          <cell r="F7">
            <v>1.4603999999999999</v>
          </cell>
        </row>
        <row r="10">
          <cell r="I10" t="e">
            <v>#VALUE!</v>
          </cell>
        </row>
        <row r="11">
          <cell r="I11" t="e">
            <v>#VALUE!</v>
          </cell>
        </row>
        <row r="12">
          <cell r="I12" t="e">
            <v>#VALUE!</v>
          </cell>
        </row>
        <row r="13">
          <cell r="I13" t="e">
            <v>#VALUE!</v>
          </cell>
        </row>
        <row r="14">
          <cell r="I14" t="e">
            <v>#VALUE!</v>
          </cell>
        </row>
        <row r="15">
          <cell r="I15" t="e">
            <v>#VALUE!</v>
          </cell>
        </row>
        <row r="16">
          <cell r="I16" t="e">
            <v>#VALUE!</v>
          </cell>
        </row>
        <row r="17">
          <cell r="I17" t="e">
            <v>#VALUE!</v>
          </cell>
        </row>
        <row r="18">
          <cell r="I18">
            <v>0</v>
          </cell>
        </row>
        <row r="26">
          <cell r="I26">
            <v>0.05</v>
          </cell>
        </row>
        <row r="27">
          <cell r="I27">
            <v>5000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75BE5-9CE8-494B-8CBC-F0A4F071713C}">
  <sheetPr>
    <tabColor theme="9" tint="-0.249977111117893"/>
    <pageSetUpPr fitToPage="1"/>
  </sheetPr>
  <dimension ref="A1:I79"/>
  <sheetViews>
    <sheetView zoomScale="140" zoomScaleNormal="140" workbookViewId="0">
      <selection activeCell="D18" sqref="D18"/>
    </sheetView>
  </sheetViews>
  <sheetFormatPr defaultRowHeight="15" x14ac:dyDescent="0.25"/>
  <cols>
    <col min="1" max="1" width="36.42578125" customWidth="1"/>
    <col min="2" max="2" width="16.7109375" customWidth="1"/>
    <col min="3" max="3" width="15.5703125" customWidth="1"/>
    <col min="4" max="5" width="12.5703125" bestFit="1" customWidth="1"/>
    <col min="6" max="6" width="12.42578125" customWidth="1"/>
    <col min="7" max="7" width="10.7109375" customWidth="1"/>
    <col min="257" max="257" width="36.42578125" customWidth="1"/>
    <col min="258" max="258" width="16.7109375" customWidth="1"/>
    <col min="259" max="259" width="15.5703125" customWidth="1"/>
    <col min="260" max="261" width="12.5703125" bestFit="1" customWidth="1"/>
    <col min="262" max="262" width="12.42578125" customWidth="1"/>
    <col min="263" max="263" width="10.7109375" customWidth="1"/>
    <col min="513" max="513" width="36.42578125" customWidth="1"/>
    <col min="514" max="514" width="16.7109375" customWidth="1"/>
    <col min="515" max="515" width="15.5703125" customWidth="1"/>
    <col min="516" max="517" width="12.5703125" bestFit="1" customWidth="1"/>
    <col min="518" max="518" width="12.42578125" customWidth="1"/>
    <col min="519" max="519" width="10.7109375" customWidth="1"/>
    <col min="769" max="769" width="36.42578125" customWidth="1"/>
    <col min="770" max="770" width="16.7109375" customWidth="1"/>
    <col min="771" max="771" width="15.5703125" customWidth="1"/>
    <col min="772" max="773" width="12.5703125" bestFit="1" customWidth="1"/>
    <col min="774" max="774" width="12.42578125" customWidth="1"/>
    <col min="775" max="775" width="10.7109375" customWidth="1"/>
    <col min="1025" max="1025" width="36.42578125" customWidth="1"/>
    <col min="1026" max="1026" width="16.7109375" customWidth="1"/>
    <col min="1027" max="1027" width="15.5703125" customWidth="1"/>
    <col min="1028" max="1029" width="12.5703125" bestFit="1" customWidth="1"/>
    <col min="1030" max="1030" width="12.42578125" customWidth="1"/>
    <col min="1031" max="1031" width="10.7109375" customWidth="1"/>
    <col min="1281" max="1281" width="36.42578125" customWidth="1"/>
    <col min="1282" max="1282" width="16.7109375" customWidth="1"/>
    <col min="1283" max="1283" width="15.5703125" customWidth="1"/>
    <col min="1284" max="1285" width="12.5703125" bestFit="1" customWidth="1"/>
    <col min="1286" max="1286" width="12.42578125" customWidth="1"/>
    <col min="1287" max="1287" width="10.7109375" customWidth="1"/>
    <col min="1537" max="1537" width="36.42578125" customWidth="1"/>
    <col min="1538" max="1538" width="16.7109375" customWidth="1"/>
    <col min="1539" max="1539" width="15.5703125" customWidth="1"/>
    <col min="1540" max="1541" width="12.5703125" bestFit="1" customWidth="1"/>
    <col min="1542" max="1542" width="12.42578125" customWidth="1"/>
    <col min="1543" max="1543" width="10.7109375" customWidth="1"/>
    <col min="1793" max="1793" width="36.42578125" customWidth="1"/>
    <col min="1794" max="1794" width="16.7109375" customWidth="1"/>
    <col min="1795" max="1795" width="15.5703125" customWidth="1"/>
    <col min="1796" max="1797" width="12.5703125" bestFit="1" customWidth="1"/>
    <col min="1798" max="1798" width="12.42578125" customWidth="1"/>
    <col min="1799" max="1799" width="10.7109375" customWidth="1"/>
    <col min="2049" max="2049" width="36.42578125" customWidth="1"/>
    <col min="2050" max="2050" width="16.7109375" customWidth="1"/>
    <col min="2051" max="2051" width="15.5703125" customWidth="1"/>
    <col min="2052" max="2053" width="12.5703125" bestFit="1" customWidth="1"/>
    <col min="2054" max="2054" width="12.42578125" customWidth="1"/>
    <col min="2055" max="2055" width="10.7109375" customWidth="1"/>
    <col min="2305" max="2305" width="36.42578125" customWidth="1"/>
    <col min="2306" max="2306" width="16.7109375" customWidth="1"/>
    <col min="2307" max="2307" width="15.5703125" customWidth="1"/>
    <col min="2308" max="2309" width="12.5703125" bestFit="1" customWidth="1"/>
    <col min="2310" max="2310" width="12.42578125" customWidth="1"/>
    <col min="2311" max="2311" width="10.7109375" customWidth="1"/>
    <col min="2561" max="2561" width="36.42578125" customWidth="1"/>
    <col min="2562" max="2562" width="16.7109375" customWidth="1"/>
    <col min="2563" max="2563" width="15.5703125" customWidth="1"/>
    <col min="2564" max="2565" width="12.5703125" bestFit="1" customWidth="1"/>
    <col min="2566" max="2566" width="12.42578125" customWidth="1"/>
    <col min="2567" max="2567" width="10.7109375" customWidth="1"/>
    <col min="2817" max="2817" width="36.42578125" customWidth="1"/>
    <col min="2818" max="2818" width="16.7109375" customWidth="1"/>
    <col min="2819" max="2819" width="15.5703125" customWidth="1"/>
    <col min="2820" max="2821" width="12.5703125" bestFit="1" customWidth="1"/>
    <col min="2822" max="2822" width="12.42578125" customWidth="1"/>
    <col min="2823" max="2823" width="10.7109375" customWidth="1"/>
    <col min="3073" max="3073" width="36.42578125" customWidth="1"/>
    <col min="3074" max="3074" width="16.7109375" customWidth="1"/>
    <col min="3075" max="3075" width="15.5703125" customWidth="1"/>
    <col min="3076" max="3077" width="12.5703125" bestFit="1" customWidth="1"/>
    <col min="3078" max="3078" width="12.42578125" customWidth="1"/>
    <col min="3079" max="3079" width="10.7109375" customWidth="1"/>
    <col min="3329" max="3329" width="36.42578125" customWidth="1"/>
    <col min="3330" max="3330" width="16.7109375" customWidth="1"/>
    <col min="3331" max="3331" width="15.5703125" customWidth="1"/>
    <col min="3332" max="3333" width="12.5703125" bestFit="1" customWidth="1"/>
    <col min="3334" max="3334" width="12.42578125" customWidth="1"/>
    <col min="3335" max="3335" width="10.7109375" customWidth="1"/>
    <col min="3585" max="3585" width="36.42578125" customWidth="1"/>
    <col min="3586" max="3586" width="16.7109375" customWidth="1"/>
    <col min="3587" max="3587" width="15.5703125" customWidth="1"/>
    <col min="3588" max="3589" width="12.5703125" bestFit="1" customWidth="1"/>
    <col min="3590" max="3590" width="12.42578125" customWidth="1"/>
    <col min="3591" max="3591" width="10.7109375" customWidth="1"/>
    <col min="3841" max="3841" width="36.42578125" customWidth="1"/>
    <col min="3842" max="3842" width="16.7109375" customWidth="1"/>
    <col min="3843" max="3843" width="15.5703125" customWidth="1"/>
    <col min="3844" max="3845" width="12.5703125" bestFit="1" customWidth="1"/>
    <col min="3846" max="3846" width="12.42578125" customWidth="1"/>
    <col min="3847" max="3847" width="10.7109375" customWidth="1"/>
    <col min="4097" max="4097" width="36.42578125" customWidth="1"/>
    <col min="4098" max="4098" width="16.7109375" customWidth="1"/>
    <col min="4099" max="4099" width="15.5703125" customWidth="1"/>
    <col min="4100" max="4101" width="12.5703125" bestFit="1" customWidth="1"/>
    <col min="4102" max="4102" width="12.42578125" customWidth="1"/>
    <col min="4103" max="4103" width="10.7109375" customWidth="1"/>
    <col min="4353" max="4353" width="36.42578125" customWidth="1"/>
    <col min="4354" max="4354" width="16.7109375" customWidth="1"/>
    <col min="4355" max="4355" width="15.5703125" customWidth="1"/>
    <col min="4356" max="4357" width="12.5703125" bestFit="1" customWidth="1"/>
    <col min="4358" max="4358" width="12.42578125" customWidth="1"/>
    <col min="4359" max="4359" width="10.7109375" customWidth="1"/>
    <col min="4609" max="4609" width="36.42578125" customWidth="1"/>
    <col min="4610" max="4610" width="16.7109375" customWidth="1"/>
    <col min="4611" max="4611" width="15.5703125" customWidth="1"/>
    <col min="4612" max="4613" width="12.5703125" bestFit="1" customWidth="1"/>
    <col min="4614" max="4614" width="12.42578125" customWidth="1"/>
    <col min="4615" max="4615" width="10.7109375" customWidth="1"/>
    <col min="4865" max="4865" width="36.42578125" customWidth="1"/>
    <col min="4866" max="4866" width="16.7109375" customWidth="1"/>
    <col min="4867" max="4867" width="15.5703125" customWidth="1"/>
    <col min="4868" max="4869" width="12.5703125" bestFit="1" customWidth="1"/>
    <col min="4870" max="4870" width="12.42578125" customWidth="1"/>
    <col min="4871" max="4871" width="10.7109375" customWidth="1"/>
    <col min="5121" max="5121" width="36.42578125" customWidth="1"/>
    <col min="5122" max="5122" width="16.7109375" customWidth="1"/>
    <col min="5123" max="5123" width="15.5703125" customWidth="1"/>
    <col min="5124" max="5125" width="12.5703125" bestFit="1" customWidth="1"/>
    <col min="5126" max="5126" width="12.42578125" customWidth="1"/>
    <col min="5127" max="5127" width="10.7109375" customWidth="1"/>
    <col min="5377" max="5377" width="36.42578125" customWidth="1"/>
    <col min="5378" max="5378" width="16.7109375" customWidth="1"/>
    <col min="5379" max="5379" width="15.5703125" customWidth="1"/>
    <col min="5380" max="5381" width="12.5703125" bestFit="1" customWidth="1"/>
    <col min="5382" max="5382" width="12.42578125" customWidth="1"/>
    <col min="5383" max="5383" width="10.7109375" customWidth="1"/>
    <col min="5633" max="5633" width="36.42578125" customWidth="1"/>
    <col min="5634" max="5634" width="16.7109375" customWidth="1"/>
    <col min="5635" max="5635" width="15.5703125" customWidth="1"/>
    <col min="5636" max="5637" width="12.5703125" bestFit="1" customWidth="1"/>
    <col min="5638" max="5638" width="12.42578125" customWidth="1"/>
    <col min="5639" max="5639" width="10.7109375" customWidth="1"/>
    <col min="5889" max="5889" width="36.42578125" customWidth="1"/>
    <col min="5890" max="5890" width="16.7109375" customWidth="1"/>
    <col min="5891" max="5891" width="15.5703125" customWidth="1"/>
    <col min="5892" max="5893" width="12.5703125" bestFit="1" customWidth="1"/>
    <col min="5894" max="5894" width="12.42578125" customWidth="1"/>
    <col min="5895" max="5895" width="10.7109375" customWidth="1"/>
    <col min="6145" max="6145" width="36.42578125" customWidth="1"/>
    <col min="6146" max="6146" width="16.7109375" customWidth="1"/>
    <col min="6147" max="6147" width="15.5703125" customWidth="1"/>
    <col min="6148" max="6149" width="12.5703125" bestFit="1" customWidth="1"/>
    <col min="6150" max="6150" width="12.42578125" customWidth="1"/>
    <col min="6151" max="6151" width="10.7109375" customWidth="1"/>
    <col min="6401" max="6401" width="36.42578125" customWidth="1"/>
    <col min="6402" max="6402" width="16.7109375" customWidth="1"/>
    <col min="6403" max="6403" width="15.5703125" customWidth="1"/>
    <col min="6404" max="6405" width="12.5703125" bestFit="1" customWidth="1"/>
    <col min="6406" max="6406" width="12.42578125" customWidth="1"/>
    <col min="6407" max="6407" width="10.7109375" customWidth="1"/>
    <col min="6657" max="6657" width="36.42578125" customWidth="1"/>
    <col min="6658" max="6658" width="16.7109375" customWidth="1"/>
    <col min="6659" max="6659" width="15.5703125" customWidth="1"/>
    <col min="6660" max="6661" width="12.5703125" bestFit="1" customWidth="1"/>
    <col min="6662" max="6662" width="12.42578125" customWidth="1"/>
    <col min="6663" max="6663" width="10.7109375" customWidth="1"/>
    <col min="6913" max="6913" width="36.42578125" customWidth="1"/>
    <col min="6914" max="6914" width="16.7109375" customWidth="1"/>
    <col min="6915" max="6915" width="15.5703125" customWidth="1"/>
    <col min="6916" max="6917" width="12.5703125" bestFit="1" customWidth="1"/>
    <col min="6918" max="6918" width="12.42578125" customWidth="1"/>
    <col min="6919" max="6919" width="10.7109375" customWidth="1"/>
    <col min="7169" max="7169" width="36.42578125" customWidth="1"/>
    <col min="7170" max="7170" width="16.7109375" customWidth="1"/>
    <col min="7171" max="7171" width="15.5703125" customWidth="1"/>
    <col min="7172" max="7173" width="12.5703125" bestFit="1" customWidth="1"/>
    <col min="7174" max="7174" width="12.42578125" customWidth="1"/>
    <col min="7175" max="7175" width="10.7109375" customWidth="1"/>
    <col min="7425" max="7425" width="36.42578125" customWidth="1"/>
    <col min="7426" max="7426" width="16.7109375" customWidth="1"/>
    <col min="7427" max="7427" width="15.5703125" customWidth="1"/>
    <col min="7428" max="7429" width="12.5703125" bestFit="1" customWidth="1"/>
    <col min="7430" max="7430" width="12.42578125" customWidth="1"/>
    <col min="7431" max="7431" width="10.7109375" customWidth="1"/>
    <col min="7681" max="7681" width="36.42578125" customWidth="1"/>
    <col min="7682" max="7682" width="16.7109375" customWidth="1"/>
    <col min="7683" max="7683" width="15.5703125" customWidth="1"/>
    <col min="7684" max="7685" width="12.5703125" bestFit="1" customWidth="1"/>
    <col min="7686" max="7686" width="12.42578125" customWidth="1"/>
    <col min="7687" max="7687" width="10.7109375" customWidth="1"/>
    <col min="7937" max="7937" width="36.42578125" customWidth="1"/>
    <col min="7938" max="7938" width="16.7109375" customWidth="1"/>
    <col min="7939" max="7939" width="15.5703125" customWidth="1"/>
    <col min="7940" max="7941" width="12.5703125" bestFit="1" customWidth="1"/>
    <col min="7942" max="7942" width="12.42578125" customWidth="1"/>
    <col min="7943" max="7943" width="10.7109375" customWidth="1"/>
    <col min="8193" max="8193" width="36.42578125" customWidth="1"/>
    <col min="8194" max="8194" width="16.7109375" customWidth="1"/>
    <col min="8195" max="8195" width="15.5703125" customWidth="1"/>
    <col min="8196" max="8197" width="12.5703125" bestFit="1" customWidth="1"/>
    <col min="8198" max="8198" width="12.42578125" customWidth="1"/>
    <col min="8199" max="8199" width="10.7109375" customWidth="1"/>
    <col min="8449" max="8449" width="36.42578125" customWidth="1"/>
    <col min="8450" max="8450" width="16.7109375" customWidth="1"/>
    <col min="8451" max="8451" width="15.5703125" customWidth="1"/>
    <col min="8452" max="8453" width="12.5703125" bestFit="1" customWidth="1"/>
    <col min="8454" max="8454" width="12.42578125" customWidth="1"/>
    <col min="8455" max="8455" width="10.7109375" customWidth="1"/>
    <col min="8705" max="8705" width="36.42578125" customWidth="1"/>
    <col min="8706" max="8706" width="16.7109375" customWidth="1"/>
    <col min="8707" max="8707" width="15.5703125" customWidth="1"/>
    <col min="8708" max="8709" width="12.5703125" bestFit="1" customWidth="1"/>
    <col min="8710" max="8710" width="12.42578125" customWidth="1"/>
    <col min="8711" max="8711" width="10.7109375" customWidth="1"/>
    <col min="8961" max="8961" width="36.42578125" customWidth="1"/>
    <col min="8962" max="8962" width="16.7109375" customWidth="1"/>
    <col min="8963" max="8963" width="15.5703125" customWidth="1"/>
    <col min="8964" max="8965" width="12.5703125" bestFit="1" customWidth="1"/>
    <col min="8966" max="8966" width="12.42578125" customWidth="1"/>
    <col min="8967" max="8967" width="10.7109375" customWidth="1"/>
    <col min="9217" max="9217" width="36.42578125" customWidth="1"/>
    <col min="9218" max="9218" width="16.7109375" customWidth="1"/>
    <col min="9219" max="9219" width="15.5703125" customWidth="1"/>
    <col min="9220" max="9221" width="12.5703125" bestFit="1" customWidth="1"/>
    <col min="9222" max="9222" width="12.42578125" customWidth="1"/>
    <col min="9223" max="9223" width="10.7109375" customWidth="1"/>
    <col min="9473" max="9473" width="36.42578125" customWidth="1"/>
    <col min="9474" max="9474" width="16.7109375" customWidth="1"/>
    <col min="9475" max="9475" width="15.5703125" customWidth="1"/>
    <col min="9476" max="9477" width="12.5703125" bestFit="1" customWidth="1"/>
    <col min="9478" max="9478" width="12.42578125" customWidth="1"/>
    <col min="9479" max="9479" width="10.7109375" customWidth="1"/>
    <col min="9729" max="9729" width="36.42578125" customWidth="1"/>
    <col min="9730" max="9730" width="16.7109375" customWidth="1"/>
    <col min="9731" max="9731" width="15.5703125" customWidth="1"/>
    <col min="9732" max="9733" width="12.5703125" bestFit="1" customWidth="1"/>
    <col min="9734" max="9734" width="12.42578125" customWidth="1"/>
    <col min="9735" max="9735" width="10.7109375" customWidth="1"/>
    <col min="9985" max="9985" width="36.42578125" customWidth="1"/>
    <col min="9986" max="9986" width="16.7109375" customWidth="1"/>
    <col min="9987" max="9987" width="15.5703125" customWidth="1"/>
    <col min="9988" max="9989" width="12.5703125" bestFit="1" customWidth="1"/>
    <col min="9990" max="9990" width="12.42578125" customWidth="1"/>
    <col min="9991" max="9991" width="10.7109375" customWidth="1"/>
    <col min="10241" max="10241" width="36.42578125" customWidth="1"/>
    <col min="10242" max="10242" width="16.7109375" customWidth="1"/>
    <col min="10243" max="10243" width="15.5703125" customWidth="1"/>
    <col min="10244" max="10245" width="12.5703125" bestFit="1" customWidth="1"/>
    <col min="10246" max="10246" width="12.42578125" customWidth="1"/>
    <col min="10247" max="10247" width="10.7109375" customWidth="1"/>
    <col min="10497" max="10497" width="36.42578125" customWidth="1"/>
    <col min="10498" max="10498" width="16.7109375" customWidth="1"/>
    <col min="10499" max="10499" width="15.5703125" customWidth="1"/>
    <col min="10500" max="10501" width="12.5703125" bestFit="1" customWidth="1"/>
    <col min="10502" max="10502" width="12.42578125" customWidth="1"/>
    <col min="10503" max="10503" width="10.7109375" customWidth="1"/>
    <col min="10753" max="10753" width="36.42578125" customWidth="1"/>
    <col min="10754" max="10754" width="16.7109375" customWidth="1"/>
    <col min="10755" max="10755" width="15.5703125" customWidth="1"/>
    <col min="10756" max="10757" width="12.5703125" bestFit="1" customWidth="1"/>
    <col min="10758" max="10758" width="12.42578125" customWidth="1"/>
    <col min="10759" max="10759" width="10.7109375" customWidth="1"/>
    <col min="11009" max="11009" width="36.42578125" customWidth="1"/>
    <col min="11010" max="11010" width="16.7109375" customWidth="1"/>
    <col min="11011" max="11011" width="15.5703125" customWidth="1"/>
    <col min="11012" max="11013" width="12.5703125" bestFit="1" customWidth="1"/>
    <col min="11014" max="11014" width="12.42578125" customWidth="1"/>
    <col min="11015" max="11015" width="10.7109375" customWidth="1"/>
    <col min="11265" max="11265" width="36.42578125" customWidth="1"/>
    <col min="11266" max="11266" width="16.7109375" customWidth="1"/>
    <col min="11267" max="11267" width="15.5703125" customWidth="1"/>
    <col min="11268" max="11269" width="12.5703125" bestFit="1" customWidth="1"/>
    <col min="11270" max="11270" width="12.42578125" customWidth="1"/>
    <col min="11271" max="11271" width="10.7109375" customWidth="1"/>
    <col min="11521" max="11521" width="36.42578125" customWidth="1"/>
    <col min="11522" max="11522" width="16.7109375" customWidth="1"/>
    <col min="11523" max="11523" width="15.5703125" customWidth="1"/>
    <col min="11524" max="11525" width="12.5703125" bestFit="1" customWidth="1"/>
    <col min="11526" max="11526" width="12.42578125" customWidth="1"/>
    <col min="11527" max="11527" width="10.7109375" customWidth="1"/>
    <col min="11777" max="11777" width="36.42578125" customWidth="1"/>
    <col min="11778" max="11778" width="16.7109375" customWidth="1"/>
    <col min="11779" max="11779" width="15.5703125" customWidth="1"/>
    <col min="11780" max="11781" width="12.5703125" bestFit="1" customWidth="1"/>
    <col min="11782" max="11782" width="12.42578125" customWidth="1"/>
    <col min="11783" max="11783" width="10.7109375" customWidth="1"/>
    <col min="12033" max="12033" width="36.42578125" customWidth="1"/>
    <col min="12034" max="12034" width="16.7109375" customWidth="1"/>
    <col min="12035" max="12035" width="15.5703125" customWidth="1"/>
    <col min="12036" max="12037" width="12.5703125" bestFit="1" customWidth="1"/>
    <col min="12038" max="12038" width="12.42578125" customWidth="1"/>
    <col min="12039" max="12039" width="10.7109375" customWidth="1"/>
    <col min="12289" max="12289" width="36.42578125" customWidth="1"/>
    <col min="12290" max="12290" width="16.7109375" customWidth="1"/>
    <col min="12291" max="12291" width="15.5703125" customWidth="1"/>
    <col min="12292" max="12293" width="12.5703125" bestFit="1" customWidth="1"/>
    <col min="12294" max="12294" width="12.42578125" customWidth="1"/>
    <col min="12295" max="12295" width="10.7109375" customWidth="1"/>
    <col min="12545" max="12545" width="36.42578125" customWidth="1"/>
    <col min="12546" max="12546" width="16.7109375" customWidth="1"/>
    <col min="12547" max="12547" width="15.5703125" customWidth="1"/>
    <col min="12548" max="12549" width="12.5703125" bestFit="1" customWidth="1"/>
    <col min="12550" max="12550" width="12.42578125" customWidth="1"/>
    <col min="12551" max="12551" width="10.7109375" customWidth="1"/>
    <col min="12801" max="12801" width="36.42578125" customWidth="1"/>
    <col min="12802" max="12802" width="16.7109375" customWidth="1"/>
    <col min="12803" max="12803" width="15.5703125" customWidth="1"/>
    <col min="12804" max="12805" width="12.5703125" bestFit="1" customWidth="1"/>
    <col min="12806" max="12806" width="12.42578125" customWidth="1"/>
    <col min="12807" max="12807" width="10.7109375" customWidth="1"/>
    <col min="13057" max="13057" width="36.42578125" customWidth="1"/>
    <col min="13058" max="13058" width="16.7109375" customWidth="1"/>
    <col min="13059" max="13059" width="15.5703125" customWidth="1"/>
    <col min="13060" max="13061" width="12.5703125" bestFit="1" customWidth="1"/>
    <col min="13062" max="13062" width="12.42578125" customWidth="1"/>
    <col min="13063" max="13063" width="10.7109375" customWidth="1"/>
    <col min="13313" max="13313" width="36.42578125" customWidth="1"/>
    <col min="13314" max="13314" width="16.7109375" customWidth="1"/>
    <col min="13315" max="13315" width="15.5703125" customWidth="1"/>
    <col min="13316" max="13317" width="12.5703125" bestFit="1" customWidth="1"/>
    <col min="13318" max="13318" width="12.42578125" customWidth="1"/>
    <col min="13319" max="13319" width="10.7109375" customWidth="1"/>
    <col min="13569" max="13569" width="36.42578125" customWidth="1"/>
    <col min="13570" max="13570" width="16.7109375" customWidth="1"/>
    <col min="13571" max="13571" width="15.5703125" customWidth="1"/>
    <col min="13572" max="13573" width="12.5703125" bestFit="1" customWidth="1"/>
    <col min="13574" max="13574" width="12.42578125" customWidth="1"/>
    <col min="13575" max="13575" width="10.7109375" customWidth="1"/>
    <col min="13825" max="13825" width="36.42578125" customWidth="1"/>
    <col min="13826" max="13826" width="16.7109375" customWidth="1"/>
    <col min="13827" max="13827" width="15.5703125" customWidth="1"/>
    <col min="13828" max="13829" width="12.5703125" bestFit="1" customWidth="1"/>
    <col min="13830" max="13830" width="12.42578125" customWidth="1"/>
    <col min="13831" max="13831" width="10.7109375" customWidth="1"/>
    <col min="14081" max="14081" width="36.42578125" customWidth="1"/>
    <col min="14082" max="14082" width="16.7109375" customWidth="1"/>
    <col min="14083" max="14083" width="15.5703125" customWidth="1"/>
    <col min="14084" max="14085" width="12.5703125" bestFit="1" customWidth="1"/>
    <col min="14086" max="14086" width="12.42578125" customWidth="1"/>
    <col min="14087" max="14087" width="10.7109375" customWidth="1"/>
    <col min="14337" max="14337" width="36.42578125" customWidth="1"/>
    <col min="14338" max="14338" width="16.7109375" customWidth="1"/>
    <col min="14339" max="14339" width="15.5703125" customWidth="1"/>
    <col min="14340" max="14341" width="12.5703125" bestFit="1" customWidth="1"/>
    <col min="14342" max="14342" width="12.42578125" customWidth="1"/>
    <col min="14343" max="14343" width="10.7109375" customWidth="1"/>
    <col min="14593" max="14593" width="36.42578125" customWidth="1"/>
    <col min="14594" max="14594" width="16.7109375" customWidth="1"/>
    <col min="14595" max="14595" width="15.5703125" customWidth="1"/>
    <col min="14596" max="14597" width="12.5703125" bestFit="1" customWidth="1"/>
    <col min="14598" max="14598" width="12.42578125" customWidth="1"/>
    <col min="14599" max="14599" width="10.7109375" customWidth="1"/>
    <col min="14849" max="14849" width="36.42578125" customWidth="1"/>
    <col min="14850" max="14850" width="16.7109375" customWidth="1"/>
    <col min="14851" max="14851" width="15.5703125" customWidth="1"/>
    <col min="14852" max="14853" width="12.5703125" bestFit="1" customWidth="1"/>
    <col min="14854" max="14854" width="12.42578125" customWidth="1"/>
    <col min="14855" max="14855" width="10.7109375" customWidth="1"/>
    <col min="15105" max="15105" width="36.42578125" customWidth="1"/>
    <col min="15106" max="15106" width="16.7109375" customWidth="1"/>
    <col min="15107" max="15107" width="15.5703125" customWidth="1"/>
    <col min="15108" max="15109" width="12.5703125" bestFit="1" customWidth="1"/>
    <col min="15110" max="15110" width="12.42578125" customWidth="1"/>
    <col min="15111" max="15111" width="10.7109375" customWidth="1"/>
    <col min="15361" max="15361" width="36.42578125" customWidth="1"/>
    <col min="15362" max="15362" width="16.7109375" customWidth="1"/>
    <col min="15363" max="15363" width="15.5703125" customWidth="1"/>
    <col min="15364" max="15365" width="12.5703125" bestFit="1" customWidth="1"/>
    <col min="15366" max="15366" width="12.42578125" customWidth="1"/>
    <col min="15367" max="15367" width="10.7109375" customWidth="1"/>
    <col min="15617" max="15617" width="36.42578125" customWidth="1"/>
    <col min="15618" max="15618" width="16.7109375" customWidth="1"/>
    <col min="15619" max="15619" width="15.5703125" customWidth="1"/>
    <col min="15620" max="15621" width="12.5703125" bestFit="1" customWidth="1"/>
    <col min="15622" max="15622" width="12.42578125" customWidth="1"/>
    <col min="15623" max="15623" width="10.7109375" customWidth="1"/>
    <col min="15873" max="15873" width="36.42578125" customWidth="1"/>
    <col min="15874" max="15874" width="16.7109375" customWidth="1"/>
    <col min="15875" max="15875" width="15.5703125" customWidth="1"/>
    <col min="15876" max="15877" width="12.5703125" bestFit="1" customWidth="1"/>
    <col min="15878" max="15878" width="12.42578125" customWidth="1"/>
    <col min="15879" max="15879" width="10.7109375" customWidth="1"/>
    <col min="16129" max="16129" width="36.42578125" customWidth="1"/>
    <col min="16130" max="16130" width="16.7109375" customWidth="1"/>
    <col min="16131" max="16131" width="15.5703125" customWidth="1"/>
    <col min="16132" max="16133" width="12.5703125" bestFit="1" customWidth="1"/>
    <col min="16134" max="16134" width="12.42578125" customWidth="1"/>
    <col min="16135" max="16135" width="10.7109375" customWidth="1"/>
  </cols>
  <sheetData>
    <row r="1" spans="1:8" x14ac:dyDescent="0.25">
      <c r="A1" s="126" t="s">
        <v>13</v>
      </c>
      <c r="B1" s="126"/>
      <c r="C1" s="126"/>
      <c r="D1" s="126"/>
      <c r="E1" s="126"/>
      <c r="F1" s="126"/>
      <c r="G1" s="126"/>
      <c r="H1" s="126"/>
    </row>
    <row r="2" spans="1:8" x14ac:dyDescent="0.25">
      <c r="A2" t="s">
        <v>14</v>
      </c>
      <c r="B2" s="39" t="s">
        <v>15</v>
      </c>
      <c r="C2" s="39" t="s">
        <v>16</v>
      </c>
      <c r="D2" s="39" t="s">
        <v>17</v>
      </c>
      <c r="E2" s="39" t="s">
        <v>18</v>
      </c>
      <c r="F2" s="39" t="s">
        <v>19</v>
      </c>
      <c r="G2" s="39" t="s">
        <v>20</v>
      </c>
      <c r="H2" s="39" t="s">
        <v>21</v>
      </c>
    </row>
    <row r="3" spans="1:8" x14ac:dyDescent="0.25">
      <c r="A3" t="s">
        <v>22</v>
      </c>
      <c r="B3" s="94">
        <f>52*5/12</f>
        <v>21.666666666666668</v>
      </c>
      <c r="C3" s="38">
        <f>$B$3*2</f>
        <v>43.333333333333336</v>
      </c>
      <c r="D3" s="38">
        <f>$B$3*3</f>
        <v>65</v>
      </c>
      <c r="E3" s="38">
        <f>$B$3*4</f>
        <v>86.666666666666671</v>
      </c>
      <c r="F3" s="38">
        <f>$B$3*5</f>
        <v>108.33333333333334</v>
      </c>
      <c r="G3" s="38">
        <f>$B$3*6</f>
        <v>130</v>
      </c>
      <c r="H3" s="38">
        <f>$B$3*7</f>
        <v>151.66666666666669</v>
      </c>
    </row>
    <row r="4" spans="1:8" x14ac:dyDescent="0.25">
      <c r="A4" t="s">
        <v>23</v>
      </c>
      <c r="B4" s="94">
        <f>52*4/12</f>
        <v>17.333333333333332</v>
      </c>
      <c r="C4" s="38">
        <f>$B$4*2</f>
        <v>34.666666666666664</v>
      </c>
      <c r="D4" s="38">
        <f>$B$4*3</f>
        <v>52</v>
      </c>
      <c r="E4" s="38">
        <f>$B$4*4</f>
        <v>69.333333333333329</v>
      </c>
      <c r="F4" s="38">
        <f>$B$4*5</f>
        <v>86.666666666666657</v>
      </c>
      <c r="G4" s="38">
        <f>$B$4*6</f>
        <v>104</v>
      </c>
      <c r="H4" s="38">
        <f>$B$4*7</f>
        <v>121.33333333333333</v>
      </c>
    </row>
    <row r="5" spans="1:8" x14ac:dyDescent="0.25">
      <c r="A5" t="s">
        <v>24</v>
      </c>
      <c r="B5" s="94">
        <f>52*3/12</f>
        <v>13</v>
      </c>
      <c r="C5" s="38">
        <f>$B$5*2</f>
        <v>26</v>
      </c>
      <c r="D5" s="38">
        <f>$B$5*3</f>
        <v>39</v>
      </c>
      <c r="E5" s="38">
        <f>$B$5*4</f>
        <v>52</v>
      </c>
      <c r="F5" s="38">
        <f>$B$5*5</f>
        <v>65</v>
      </c>
      <c r="G5" s="38">
        <f>$B$5*6</f>
        <v>78</v>
      </c>
      <c r="H5" s="38">
        <f>$B$5*7</f>
        <v>91</v>
      </c>
    </row>
    <row r="6" spans="1:8" x14ac:dyDescent="0.25">
      <c r="A6" t="s">
        <v>25</v>
      </c>
      <c r="B6" s="94">
        <f>52*2/12</f>
        <v>8.6666666666666661</v>
      </c>
      <c r="C6" s="2">
        <f>$B$6*2</f>
        <v>17.333333333333332</v>
      </c>
      <c r="D6" s="2">
        <f>$B$6*3</f>
        <v>26</v>
      </c>
      <c r="E6" s="2">
        <f>$B$6*4</f>
        <v>34.666666666666664</v>
      </c>
      <c r="F6" s="2">
        <f>$B$6*5</f>
        <v>43.333333333333329</v>
      </c>
      <c r="G6" s="2">
        <f>$B$6*6</f>
        <v>52</v>
      </c>
      <c r="H6" s="2">
        <f>$B$6*7</f>
        <v>60.666666666666664</v>
      </c>
    </row>
    <row r="7" spans="1:8" x14ac:dyDescent="0.25">
      <c r="A7" t="s">
        <v>26</v>
      </c>
      <c r="B7" s="94">
        <f>52/12</f>
        <v>4.333333333333333</v>
      </c>
      <c r="C7" s="2">
        <f>$B$7*2</f>
        <v>8.6666666666666661</v>
      </c>
      <c r="D7" s="2">
        <f>$B$7*3</f>
        <v>13</v>
      </c>
      <c r="E7" s="2">
        <f>$B$7*4</f>
        <v>17.333333333333332</v>
      </c>
      <c r="F7" s="2">
        <f>$B$7*5</f>
        <v>21.666666666666664</v>
      </c>
      <c r="G7" s="2">
        <f>$B$7*6</f>
        <v>26</v>
      </c>
      <c r="H7" s="2">
        <f>$B$7*7</f>
        <v>30.333333333333332</v>
      </c>
    </row>
    <row r="8" spans="1:8" x14ac:dyDescent="0.25">
      <c r="A8" t="s">
        <v>27</v>
      </c>
      <c r="B8" s="94">
        <f>26/12</f>
        <v>2.1666666666666665</v>
      </c>
      <c r="C8" s="2">
        <f>$B$8*2</f>
        <v>4.333333333333333</v>
      </c>
      <c r="D8" s="2">
        <f>$B$8*3</f>
        <v>6.5</v>
      </c>
      <c r="E8" s="2">
        <f>$B$8*4</f>
        <v>8.6666666666666661</v>
      </c>
      <c r="F8" s="2">
        <f>$B$8*5</f>
        <v>10.833333333333332</v>
      </c>
      <c r="G8" s="2">
        <f>$B$8*6</f>
        <v>13</v>
      </c>
      <c r="H8" s="2">
        <f>$B$8*7</f>
        <v>15.166666666666666</v>
      </c>
    </row>
    <row r="9" spans="1:8" x14ac:dyDescent="0.25">
      <c r="A9" t="s">
        <v>28</v>
      </c>
      <c r="B9" s="94">
        <f>12/12</f>
        <v>1</v>
      </c>
      <c r="C9" s="2">
        <f>$B$9*2</f>
        <v>2</v>
      </c>
      <c r="D9" s="2">
        <f>$B$9*3</f>
        <v>3</v>
      </c>
      <c r="E9" s="2">
        <f>$B$9*4</f>
        <v>4</v>
      </c>
      <c r="F9" s="2">
        <f>$B$9*5</f>
        <v>5</v>
      </c>
      <c r="G9" s="2">
        <f>$B$9*6</f>
        <v>6</v>
      </c>
      <c r="H9" s="2">
        <f>$B$9*7</f>
        <v>7</v>
      </c>
    </row>
    <row r="10" spans="1:8" x14ac:dyDescent="0.25">
      <c r="B10" s="94"/>
      <c r="C10" s="2"/>
      <c r="D10" s="2"/>
      <c r="E10" s="2"/>
      <c r="F10" s="2"/>
      <c r="G10" s="2"/>
      <c r="H10" s="2"/>
    </row>
    <row r="11" spans="1:8" x14ac:dyDescent="0.25">
      <c r="A11" s="126" t="s">
        <v>3</v>
      </c>
      <c r="B11" s="126"/>
      <c r="C11" s="2"/>
      <c r="D11" s="2"/>
      <c r="E11" s="2"/>
      <c r="F11" s="2"/>
      <c r="G11" s="2"/>
      <c r="H11" s="2"/>
    </row>
    <row r="12" spans="1:8" x14ac:dyDescent="0.25">
      <c r="A12" s="33" t="s">
        <v>29</v>
      </c>
      <c r="B12" s="95" t="s">
        <v>30</v>
      </c>
      <c r="C12" s="2"/>
      <c r="D12" s="2"/>
      <c r="E12" s="2"/>
      <c r="F12" s="2"/>
      <c r="G12" s="2"/>
      <c r="H12" s="2"/>
    </row>
    <row r="13" spans="1:8" x14ac:dyDescent="0.25">
      <c r="A13" s="35" t="s">
        <v>31</v>
      </c>
      <c r="B13" s="96">
        <v>20</v>
      </c>
      <c r="C13" s="2"/>
      <c r="D13" s="2"/>
      <c r="E13" s="2"/>
      <c r="F13" s="2"/>
      <c r="G13" s="2"/>
      <c r="H13" s="2"/>
    </row>
    <row r="14" spans="1:8" x14ac:dyDescent="0.25">
      <c r="A14" s="35" t="s">
        <v>32</v>
      </c>
      <c r="B14" s="96">
        <v>34</v>
      </c>
      <c r="C14" s="2"/>
      <c r="D14" s="2"/>
      <c r="E14" s="2"/>
      <c r="F14" s="2"/>
      <c r="G14" s="2"/>
      <c r="H14" s="2"/>
    </row>
    <row r="15" spans="1:8" x14ac:dyDescent="0.25">
      <c r="A15" s="35" t="s">
        <v>33</v>
      </c>
      <c r="B15" s="96">
        <v>51</v>
      </c>
      <c r="C15" s="2"/>
      <c r="D15" s="2"/>
      <c r="E15" s="2"/>
      <c r="F15" s="2"/>
      <c r="G15" s="2"/>
      <c r="H15" s="2"/>
    </row>
    <row r="16" spans="1:8" x14ac:dyDescent="0.25">
      <c r="A16" s="35" t="s">
        <v>34</v>
      </c>
      <c r="B16" s="96">
        <v>77</v>
      </c>
      <c r="C16" s="2"/>
      <c r="D16" s="2"/>
      <c r="E16" s="2"/>
      <c r="F16" t="s">
        <v>35</v>
      </c>
      <c r="G16" s="96">
        <v>2000</v>
      </c>
      <c r="H16" s="2"/>
    </row>
    <row r="17" spans="1:8" x14ac:dyDescent="0.25">
      <c r="A17" s="35" t="s">
        <v>36</v>
      </c>
      <c r="B17" s="96">
        <v>97</v>
      </c>
      <c r="C17" s="2"/>
      <c r="D17" s="2"/>
      <c r="E17" s="2"/>
      <c r="F17" t="s">
        <v>37</v>
      </c>
      <c r="G17" s="53" t="s">
        <v>38</v>
      </c>
      <c r="H17" s="2"/>
    </row>
    <row r="18" spans="1:8" x14ac:dyDescent="0.25">
      <c r="A18" s="35" t="s">
        <v>39</v>
      </c>
      <c r="B18" s="96">
        <v>117</v>
      </c>
      <c r="C18" s="2"/>
      <c r="D18" s="2"/>
      <c r="E18" s="2"/>
      <c r="H18" s="2"/>
    </row>
    <row r="19" spans="1:8" x14ac:dyDescent="0.25">
      <c r="A19" s="35" t="s">
        <v>40</v>
      </c>
      <c r="B19" s="96">
        <v>157</v>
      </c>
      <c r="C19" s="2"/>
      <c r="D19" s="2"/>
      <c r="E19" s="2"/>
      <c r="F19" s="37"/>
      <c r="G19" s="36"/>
      <c r="H19" s="2"/>
    </row>
    <row r="20" spans="1:8" x14ac:dyDescent="0.25">
      <c r="A20" s="35" t="s">
        <v>187</v>
      </c>
      <c r="B20" s="96">
        <v>37</v>
      </c>
      <c r="C20" s="2" t="s">
        <v>41</v>
      </c>
      <c r="D20" s="2"/>
      <c r="E20" s="2"/>
      <c r="F20" s="37"/>
      <c r="G20" s="36"/>
      <c r="H20" s="2"/>
    </row>
    <row r="21" spans="1:8" x14ac:dyDescent="0.25">
      <c r="A21" s="35" t="s">
        <v>85</v>
      </c>
      <c r="B21" s="96">
        <v>47</v>
      </c>
      <c r="C21" s="2"/>
      <c r="D21" s="2"/>
      <c r="E21" s="2"/>
      <c r="F21" s="2"/>
      <c r="G21" s="2"/>
      <c r="H21" s="2"/>
    </row>
    <row r="22" spans="1:8" x14ac:dyDescent="0.25">
      <c r="A22" s="35" t="s">
        <v>86</v>
      </c>
      <c r="B22" s="96">
        <v>68</v>
      </c>
      <c r="C22" s="2"/>
      <c r="D22" s="2"/>
      <c r="E22" s="2"/>
      <c r="F22" s="2"/>
      <c r="G22" s="2"/>
      <c r="H22" s="2"/>
    </row>
    <row r="23" spans="1:8" x14ac:dyDescent="0.25">
      <c r="A23" s="35" t="s">
        <v>42</v>
      </c>
      <c r="B23" s="96">
        <v>34</v>
      </c>
      <c r="C23" s="2"/>
      <c r="D23" s="2"/>
      <c r="E23" s="2"/>
      <c r="F23" s="2"/>
      <c r="G23" s="2"/>
      <c r="H23" s="2"/>
    </row>
    <row r="24" spans="1:8" x14ac:dyDescent="0.25">
      <c r="A24" s="35" t="s">
        <v>43</v>
      </c>
      <c r="B24" s="96">
        <v>34</v>
      </c>
      <c r="C24" s="2"/>
      <c r="D24" s="2"/>
      <c r="E24" s="2"/>
      <c r="F24" s="2"/>
      <c r="G24" s="2"/>
      <c r="H24" s="2"/>
    </row>
    <row r="25" spans="1:8" x14ac:dyDescent="0.25">
      <c r="A25" s="33" t="s">
        <v>44</v>
      </c>
      <c r="B25" s="96"/>
      <c r="C25" s="2"/>
      <c r="D25" s="2"/>
      <c r="E25" s="2"/>
      <c r="F25" s="2"/>
      <c r="G25" s="2"/>
      <c r="H25" s="2"/>
    </row>
    <row r="26" spans="1:8" x14ac:dyDescent="0.25">
      <c r="A26" s="35" t="s">
        <v>45</v>
      </c>
      <c r="B26" s="96">
        <v>29</v>
      </c>
      <c r="C26" s="2"/>
      <c r="D26" s="2"/>
      <c r="E26" s="2"/>
      <c r="F26" s="2"/>
      <c r="G26" s="2"/>
      <c r="H26" s="2"/>
    </row>
    <row r="27" spans="1:8" x14ac:dyDescent="0.25">
      <c r="A27" s="35" t="s">
        <v>46</v>
      </c>
      <c r="B27" s="96">
        <v>175</v>
      </c>
      <c r="C27" s="2"/>
      <c r="D27" s="2"/>
      <c r="E27" s="2"/>
      <c r="F27" s="2"/>
      <c r="G27" s="2"/>
      <c r="H27" s="2"/>
    </row>
    <row r="28" spans="1:8" x14ac:dyDescent="0.25">
      <c r="A28" s="35" t="s">
        <v>47</v>
      </c>
      <c r="B28" s="96">
        <v>250</v>
      </c>
      <c r="C28" s="2"/>
      <c r="D28" s="2"/>
      <c r="E28" s="2"/>
      <c r="F28" s="2"/>
      <c r="G28" s="2"/>
      <c r="H28" s="2"/>
    </row>
    <row r="29" spans="1:8" x14ac:dyDescent="0.25">
      <c r="A29" s="35" t="s">
        <v>48</v>
      </c>
      <c r="B29" s="96">
        <v>324</v>
      </c>
      <c r="C29" s="2"/>
      <c r="D29" s="2"/>
      <c r="E29" s="2"/>
      <c r="F29" s="2"/>
      <c r="G29" s="2"/>
      <c r="H29" s="2"/>
    </row>
    <row r="30" spans="1:8" x14ac:dyDescent="0.25">
      <c r="A30" s="35" t="s">
        <v>49</v>
      </c>
      <c r="B30" s="96">
        <v>473</v>
      </c>
      <c r="C30" s="2"/>
      <c r="D30" s="2"/>
      <c r="E30" s="2"/>
      <c r="F30" s="2"/>
      <c r="G30" s="2"/>
      <c r="H30" s="2"/>
    </row>
    <row r="31" spans="1:8" x14ac:dyDescent="0.25">
      <c r="A31" s="35" t="s">
        <v>50</v>
      </c>
      <c r="B31" s="96">
        <v>613</v>
      </c>
      <c r="C31" s="2"/>
      <c r="D31" s="2"/>
      <c r="E31" s="2"/>
      <c r="F31" s="2"/>
      <c r="G31" s="2"/>
      <c r="H31" s="2"/>
    </row>
    <row r="32" spans="1:8" x14ac:dyDescent="0.25">
      <c r="A32" s="35" t="s">
        <v>51</v>
      </c>
      <c r="B32" s="96">
        <v>840</v>
      </c>
      <c r="C32" s="2"/>
      <c r="D32" s="2"/>
      <c r="E32" s="2"/>
      <c r="F32" s="2"/>
      <c r="G32" s="2"/>
      <c r="H32" s="2"/>
    </row>
    <row r="33" spans="1:8" x14ac:dyDescent="0.25">
      <c r="A33" s="35" t="s">
        <v>52</v>
      </c>
      <c r="B33" s="96">
        <v>980</v>
      </c>
      <c r="C33" s="2"/>
      <c r="D33" s="2"/>
      <c r="E33" s="2"/>
      <c r="F33" s="2"/>
      <c r="G33" s="2"/>
      <c r="H33" s="2"/>
    </row>
    <row r="34" spans="1:8" x14ac:dyDescent="0.25">
      <c r="A34" s="35" t="s">
        <v>188</v>
      </c>
      <c r="B34" s="96">
        <v>482</v>
      </c>
      <c r="C34" s="2" t="s">
        <v>41</v>
      </c>
      <c r="D34" s="2"/>
      <c r="E34" s="2"/>
      <c r="F34" s="2"/>
      <c r="G34" s="2"/>
      <c r="H34" s="2"/>
    </row>
    <row r="35" spans="1:8" x14ac:dyDescent="0.25">
      <c r="A35" s="35" t="s">
        <v>189</v>
      </c>
      <c r="B35" s="96">
        <v>689</v>
      </c>
      <c r="C35" s="2" t="s">
        <v>41</v>
      </c>
      <c r="D35" s="2"/>
      <c r="E35" s="2"/>
      <c r="F35" s="2"/>
      <c r="G35" s="2"/>
      <c r="H35" s="2"/>
    </row>
    <row r="36" spans="1:8" x14ac:dyDescent="0.25">
      <c r="A36" s="35" t="s">
        <v>53</v>
      </c>
      <c r="B36" s="96">
        <v>892</v>
      </c>
      <c r="C36" s="2" t="s">
        <v>41</v>
      </c>
      <c r="D36" s="2"/>
      <c r="E36" s="2"/>
      <c r="F36" s="2"/>
      <c r="G36" s="2"/>
      <c r="H36" s="2"/>
    </row>
    <row r="37" spans="1:8" x14ac:dyDescent="0.25">
      <c r="A37" s="35" t="s">
        <v>54</v>
      </c>
      <c r="B37" s="96">
        <v>1301</v>
      </c>
      <c r="C37" s="2"/>
      <c r="D37" s="2"/>
      <c r="E37" s="2"/>
      <c r="F37" s="2"/>
      <c r="G37" s="2"/>
      <c r="H37" s="2"/>
    </row>
    <row r="38" spans="1:8" x14ac:dyDescent="0.25">
      <c r="A38" s="35" t="s">
        <v>55</v>
      </c>
      <c r="B38" s="96">
        <v>1686</v>
      </c>
      <c r="C38" s="2"/>
      <c r="D38" s="2"/>
      <c r="E38" s="2"/>
      <c r="F38" s="2"/>
      <c r="G38" s="2"/>
      <c r="H38" s="2"/>
    </row>
    <row r="39" spans="1:8" x14ac:dyDescent="0.25">
      <c r="A39" s="35" t="s">
        <v>190</v>
      </c>
      <c r="B39" s="96">
        <v>2046</v>
      </c>
      <c r="C39" s="2"/>
      <c r="D39" s="2"/>
      <c r="E39" s="2"/>
      <c r="F39" s="2"/>
      <c r="G39" s="2"/>
      <c r="H39" s="2"/>
    </row>
    <row r="40" spans="1:8" x14ac:dyDescent="0.25">
      <c r="A40" s="35" t="s">
        <v>56</v>
      </c>
      <c r="B40" s="96">
        <v>2310</v>
      </c>
      <c r="C40" s="2"/>
      <c r="D40" s="2"/>
      <c r="E40" s="2"/>
      <c r="F40" s="2"/>
      <c r="G40" s="2"/>
      <c r="H40" s="2"/>
    </row>
    <row r="41" spans="1:8" x14ac:dyDescent="0.25">
      <c r="A41" s="35" t="s">
        <v>191</v>
      </c>
      <c r="B41" s="96">
        <v>2800</v>
      </c>
      <c r="C41" s="2" t="s">
        <v>41</v>
      </c>
      <c r="D41" s="2"/>
      <c r="E41" s="2"/>
      <c r="F41" s="2"/>
      <c r="G41" s="2"/>
      <c r="H41" s="2"/>
    </row>
    <row r="42" spans="1:8" x14ac:dyDescent="0.25">
      <c r="A42" s="35" t="s">
        <v>57</v>
      </c>
      <c r="B42" s="96">
        <v>125</v>
      </c>
      <c r="C42" s="2"/>
      <c r="D42" s="2"/>
      <c r="E42" s="2"/>
      <c r="F42" s="2"/>
      <c r="G42" s="2"/>
      <c r="H42" s="2"/>
    </row>
    <row r="43" spans="1:8" x14ac:dyDescent="0.25">
      <c r="B43" s="127" t="s">
        <v>192</v>
      </c>
      <c r="C43" s="127"/>
    </row>
    <row r="46" spans="1:8" x14ac:dyDescent="0.25">
      <c r="A46" s="1" t="s">
        <v>193</v>
      </c>
      <c r="B46" s="54" t="s">
        <v>58</v>
      </c>
      <c r="C46" s="54" t="s">
        <v>59</v>
      </c>
      <c r="F46" s="128" t="s">
        <v>60</v>
      </c>
      <c r="G46" s="128"/>
    </row>
    <row r="47" spans="1:8" x14ac:dyDescent="0.25">
      <c r="A47" s="74" t="s">
        <v>61</v>
      </c>
      <c r="B47" s="97">
        <v>80.33</v>
      </c>
      <c r="C47" s="98">
        <f>B47/2000</f>
        <v>4.0164999999999999E-2</v>
      </c>
      <c r="F47" t="s">
        <v>62</v>
      </c>
      <c r="G47" s="99">
        <f>0.0175</f>
        <v>1.7500000000000002E-2</v>
      </c>
    </row>
    <row r="48" spans="1:8" x14ac:dyDescent="0.25">
      <c r="A48" s="74" t="s">
        <v>63</v>
      </c>
      <c r="B48" s="100">
        <v>85.85</v>
      </c>
      <c r="C48" s="101">
        <f>B48/2000</f>
        <v>4.2924999999999998E-2</v>
      </c>
      <c r="F48" t="s">
        <v>64</v>
      </c>
      <c r="G48" s="102">
        <f>0.0051</f>
        <v>5.1000000000000004E-3</v>
      </c>
    </row>
    <row r="49" spans="1:9" x14ac:dyDescent="0.25">
      <c r="A49" s="35" t="s">
        <v>6</v>
      </c>
      <c r="B49" s="97">
        <f>B48-B47</f>
        <v>5.519999999999996</v>
      </c>
      <c r="C49" s="103">
        <f>C48-C47</f>
        <v>2.7599999999999986E-3</v>
      </c>
      <c r="F49" t="s">
        <v>65</v>
      </c>
      <c r="G49" s="104">
        <v>7.4999999999999997E-3</v>
      </c>
    </row>
    <row r="50" spans="1:9" x14ac:dyDescent="0.25">
      <c r="A50" s="105" t="s">
        <v>194</v>
      </c>
      <c r="B50" s="106"/>
      <c r="C50" s="107">
        <f>B64/D64</f>
        <v>0.67857570751719998</v>
      </c>
      <c r="F50" t="s">
        <v>66</v>
      </c>
      <c r="G50" s="34">
        <f>SUM(G47:G49)</f>
        <v>3.0100000000000002E-2</v>
      </c>
    </row>
    <row r="51" spans="1:9" x14ac:dyDescent="0.25">
      <c r="A51" s="105" t="s">
        <v>6</v>
      </c>
      <c r="B51" s="106"/>
      <c r="C51" s="108">
        <f>+C49*C50</f>
        <v>1.8728689527474709E-3</v>
      </c>
      <c r="G51" s="34"/>
    </row>
    <row r="52" spans="1:9" x14ac:dyDescent="0.25">
      <c r="A52" s="1" t="s">
        <v>195</v>
      </c>
      <c r="B52" s="54" t="s">
        <v>58</v>
      </c>
      <c r="C52" s="54" t="s">
        <v>59</v>
      </c>
      <c r="G52" s="34"/>
    </row>
    <row r="53" spans="1:9" x14ac:dyDescent="0.25">
      <c r="A53" s="74" t="s">
        <v>61</v>
      </c>
      <c r="B53" s="97">
        <v>101.5</v>
      </c>
      <c r="C53" s="98">
        <f>B53/2000</f>
        <v>5.0750000000000003E-2</v>
      </c>
      <c r="F53" s="33" t="s">
        <v>68</v>
      </c>
      <c r="G53" s="109">
        <f>1-G50</f>
        <v>0.96989999999999998</v>
      </c>
      <c r="H53" s="33"/>
      <c r="I53" s="33"/>
    </row>
    <row r="54" spans="1:9" x14ac:dyDescent="0.25">
      <c r="A54" s="74" t="s">
        <v>63</v>
      </c>
      <c r="B54" s="100">
        <v>101.5</v>
      </c>
      <c r="C54" s="101">
        <f>B54/2000</f>
        <v>5.0750000000000003E-2</v>
      </c>
    </row>
    <row r="55" spans="1:9" x14ac:dyDescent="0.25">
      <c r="A55" s="35" t="s">
        <v>6</v>
      </c>
      <c r="B55" s="97">
        <f>B54-B53</f>
        <v>0</v>
      </c>
      <c r="C55" s="103">
        <f>C54-C53</f>
        <v>0</v>
      </c>
    </row>
    <row r="56" spans="1:9" x14ac:dyDescent="0.25">
      <c r="A56" s="105" t="s">
        <v>194</v>
      </c>
      <c r="B56" s="106"/>
      <c r="C56" s="107">
        <f>C64/D64</f>
        <v>0.32142429248279991</v>
      </c>
    </row>
    <row r="57" spans="1:9" x14ac:dyDescent="0.25">
      <c r="A57" s="105" t="s">
        <v>6</v>
      </c>
      <c r="B57" s="106"/>
      <c r="C57" s="110">
        <f>+C55*C56</f>
        <v>0</v>
      </c>
    </row>
    <row r="58" spans="1:9" x14ac:dyDescent="0.25">
      <c r="B58" s="106"/>
      <c r="C58" s="111"/>
    </row>
    <row r="59" spans="1:9" x14ac:dyDescent="0.25">
      <c r="A59" s="33" t="s">
        <v>196</v>
      </c>
      <c r="B59" s="106"/>
      <c r="C59" s="108">
        <f>+C57+C51</f>
        <v>1.8728689527474709E-3</v>
      </c>
    </row>
    <row r="60" spans="1:9" x14ac:dyDescent="0.25">
      <c r="B60" s="54" t="s">
        <v>197</v>
      </c>
      <c r="C60" s="54" t="s">
        <v>195</v>
      </c>
    </row>
    <row r="61" spans="1:9" x14ac:dyDescent="0.25">
      <c r="G61" s="34"/>
    </row>
    <row r="62" spans="1:9" x14ac:dyDescent="0.25">
      <c r="A62" t="s">
        <v>67</v>
      </c>
      <c r="B62" s="3">
        <f>B49</f>
        <v>5.519999999999996</v>
      </c>
      <c r="C62" s="3">
        <f>+B55</f>
        <v>0</v>
      </c>
      <c r="G62" s="34"/>
    </row>
    <row r="63" spans="1:9" x14ac:dyDescent="0.25">
      <c r="A63" t="s">
        <v>69</v>
      </c>
      <c r="B63" s="3">
        <f>B62/$G$53</f>
        <v>5.69130838230745</v>
      </c>
      <c r="C63" s="3">
        <f>C62/$G$53</f>
        <v>0</v>
      </c>
      <c r="G63" s="34"/>
    </row>
    <row r="64" spans="1:9" x14ac:dyDescent="0.25">
      <c r="A64" t="s">
        <v>70</v>
      </c>
      <c r="B64" s="112">
        <v>14952.28</v>
      </c>
      <c r="C64" s="112">
        <v>7082.52</v>
      </c>
      <c r="D64" s="113">
        <f>+C64+B64</f>
        <v>22034.800000000003</v>
      </c>
    </row>
    <row r="65" spans="1:5" x14ac:dyDescent="0.25">
      <c r="A65" s="33" t="s">
        <v>87</v>
      </c>
      <c r="B65" s="114">
        <f>B63*B64</f>
        <v>85098.036498608039</v>
      </c>
      <c r="C65" s="114">
        <f>C63*C64</f>
        <v>0</v>
      </c>
      <c r="D65" s="115">
        <f>+C65+B65</f>
        <v>85098.036498608039</v>
      </c>
    </row>
    <row r="67" spans="1:5" x14ac:dyDescent="0.25">
      <c r="A67" t="s">
        <v>198</v>
      </c>
      <c r="B67" s="115"/>
      <c r="C67" s="115"/>
      <c r="D67" s="115">
        <f>+C67+B67</f>
        <v>0</v>
      </c>
      <c r="E67" s="116"/>
    </row>
    <row r="68" spans="1:5" ht="15.75" thickBot="1" x14ac:dyDescent="0.3">
      <c r="D68" s="115">
        <f>+D67+D65</f>
        <v>85098.036498608039</v>
      </c>
      <c r="E68" s="3"/>
    </row>
    <row r="69" spans="1:5" x14ac:dyDescent="0.25">
      <c r="A69" s="32" t="s">
        <v>71</v>
      </c>
      <c r="B69" s="117" t="s">
        <v>72</v>
      </c>
    </row>
    <row r="70" spans="1:5" x14ac:dyDescent="0.25">
      <c r="A70" s="31" t="s">
        <v>76</v>
      </c>
      <c r="B70" s="118">
        <f>'Price Out'!Q75</f>
        <v>87886.923173694187</v>
      </c>
    </row>
    <row r="71" spans="1:5" ht="15.75" thickBot="1" x14ac:dyDescent="0.3">
      <c r="A71" s="30" t="s">
        <v>73</v>
      </c>
      <c r="B71" s="119">
        <f>-D65+B70</f>
        <v>2788.8866750861489</v>
      </c>
    </row>
    <row r="72" spans="1:5" x14ac:dyDescent="0.25">
      <c r="D72" s="3"/>
    </row>
    <row r="79" spans="1:5" x14ac:dyDescent="0.25">
      <c r="C79">
        <f>+B56*[32]Calcs!G112</f>
        <v>0</v>
      </c>
    </row>
  </sheetData>
  <mergeCells count="4">
    <mergeCell ref="A1:H1"/>
    <mergeCell ref="A11:B11"/>
    <mergeCell ref="B43:C43"/>
    <mergeCell ref="F46:G46"/>
  </mergeCells>
  <pageMargins left="0.7" right="0.7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145A1-7416-4DCD-917F-9E37A02AD52C}">
  <sheetPr>
    <tabColor rgb="FFFF0000"/>
  </sheetPr>
  <dimension ref="A1:AI121"/>
  <sheetViews>
    <sheetView tabSelected="1" topLeftCell="B1" workbookViewId="0">
      <pane xSplit="2" topLeftCell="I1" activePane="topRight" state="frozen"/>
      <selection activeCell="B1" sqref="B1"/>
      <selection pane="topRight" activeCell="L23" sqref="L23:L33"/>
    </sheetView>
  </sheetViews>
  <sheetFormatPr defaultRowHeight="15" x14ac:dyDescent="0.25"/>
  <cols>
    <col min="1" max="1" width="0" hidden="1" customWidth="1"/>
    <col min="2" max="2" width="11.140625" customWidth="1"/>
    <col min="3" max="3" width="35.5703125" customWidth="1"/>
    <col min="4" max="4" width="16.42578125" customWidth="1"/>
    <col min="5" max="5" width="16.85546875" customWidth="1"/>
    <col min="6" max="6" width="16.140625" style="4" customWidth="1"/>
    <col min="7" max="7" width="14.140625" customWidth="1"/>
    <col min="8" max="8" width="14.42578125" customWidth="1"/>
    <col min="9" max="9" width="13.5703125" customWidth="1"/>
    <col min="10" max="10" width="13.42578125" customWidth="1"/>
    <col min="11" max="11" width="12.85546875" customWidth="1"/>
    <col min="12" max="13" width="10.7109375" customWidth="1"/>
    <col min="14" max="14" width="11" bestFit="1" customWidth="1"/>
    <col min="15" max="15" width="17.85546875" customWidth="1"/>
    <col min="16" max="16" width="15.85546875" customWidth="1"/>
    <col min="17" max="17" width="16.42578125" customWidth="1"/>
    <col min="18" max="18" width="13.42578125" bestFit="1" customWidth="1"/>
  </cols>
  <sheetData>
    <row r="1" spans="1:18" ht="44.25" customHeight="1" x14ac:dyDescent="0.25">
      <c r="A1" s="1"/>
      <c r="B1" s="80" t="s">
        <v>100</v>
      </c>
      <c r="C1" s="81" t="s">
        <v>83</v>
      </c>
      <c r="D1" s="9" t="s">
        <v>0</v>
      </c>
      <c r="E1" s="9" t="s">
        <v>1</v>
      </c>
      <c r="F1" s="82" t="s">
        <v>2</v>
      </c>
      <c r="G1" s="83" t="s">
        <v>3</v>
      </c>
      <c r="H1" s="9" t="s">
        <v>4</v>
      </c>
      <c r="I1" s="84" t="s">
        <v>5</v>
      </c>
      <c r="J1" s="85" t="s">
        <v>6</v>
      </c>
      <c r="K1" s="9" t="s">
        <v>7</v>
      </c>
      <c r="L1" s="9" t="s">
        <v>8</v>
      </c>
      <c r="M1" s="9" t="s">
        <v>96</v>
      </c>
      <c r="N1" s="9" t="s">
        <v>98</v>
      </c>
      <c r="O1" s="9" t="s">
        <v>9</v>
      </c>
      <c r="P1" s="9" t="s">
        <v>10</v>
      </c>
      <c r="Q1" s="9" t="s">
        <v>11</v>
      </c>
      <c r="R1" s="121" t="s">
        <v>224</v>
      </c>
    </row>
    <row r="2" spans="1:18" x14ac:dyDescent="0.25">
      <c r="A2" s="129" t="s">
        <v>12</v>
      </c>
      <c r="B2" s="75" t="s">
        <v>226</v>
      </c>
      <c r="C2" s="91" t="s">
        <v>104</v>
      </c>
      <c r="D2" s="25">
        <v>18</v>
      </c>
      <c r="E2" s="7">
        <f>References!B9</f>
        <v>1</v>
      </c>
      <c r="F2" s="10">
        <f>D2*E2*12</f>
        <v>216</v>
      </c>
      <c r="G2" s="16">
        <f>References!B14</f>
        <v>34</v>
      </c>
      <c r="H2" s="8">
        <f>G2*F2</f>
        <v>7344</v>
      </c>
      <c r="I2" s="29">
        <f t="shared" ref="I2:I20" si="0">H2*D$80</f>
        <v>5009.162894600343</v>
      </c>
      <c r="J2" s="12">
        <f>I2*References!C$59</f>
        <v>9.3815056645516339</v>
      </c>
      <c r="K2" s="12">
        <f>J2/References!G$53</f>
        <v>9.6726525049506478</v>
      </c>
      <c r="L2" s="12">
        <f>K2/F2</f>
        <v>4.4780798634030776E-2</v>
      </c>
      <c r="M2" s="72">
        <v>7.4710707352841199</v>
      </c>
      <c r="N2" s="73">
        <f>M2+L2</f>
        <v>7.5158515339181511</v>
      </c>
      <c r="O2" s="12">
        <f>M2*F2</f>
        <v>1613.7512788213699</v>
      </c>
      <c r="P2" s="12">
        <f>N2*D2*12</f>
        <v>1623.4239313263206</v>
      </c>
      <c r="Q2" s="12">
        <f>P2-O2</f>
        <v>9.6726525049507472</v>
      </c>
      <c r="R2" s="120">
        <f>L2/M2</f>
        <v>5.9938930068673471E-3</v>
      </c>
    </row>
    <row r="3" spans="1:18" x14ac:dyDescent="0.25">
      <c r="A3" s="130"/>
      <c r="B3" s="75" t="s">
        <v>226</v>
      </c>
      <c r="C3" s="91" t="s">
        <v>105</v>
      </c>
      <c r="D3" s="25">
        <v>5</v>
      </c>
      <c r="E3" s="7">
        <f>References!B9</f>
        <v>1</v>
      </c>
      <c r="F3" s="10">
        <f t="shared" ref="F3:F20" si="1">D3*E3*12</f>
        <v>60</v>
      </c>
      <c r="G3" s="16">
        <f>References!B20</f>
        <v>37</v>
      </c>
      <c r="H3" s="8">
        <f t="shared" ref="H3:H20" si="2">G3*F3</f>
        <v>2220</v>
      </c>
      <c r="I3" s="29">
        <f t="shared" si="0"/>
        <v>1514.2077377468358</v>
      </c>
      <c r="J3" s="12">
        <f>I3*References!C$59</f>
        <v>2.8359126600360334</v>
      </c>
      <c r="K3" s="12">
        <f>J3/References!G$53</f>
        <v>2.9239227343396572</v>
      </c>
      <c r="L3" s="12">
        <f>K3/F3</f>
        <v>4.8732045572327617E-2</v>
      </c>
      <c r="M3" s="72">
        <v>9.183812270750364</v>
      </c>
      <c r="N3" s="73">
        <f t="shared" ref="N3:N20" si="3">M3+L3</f>
        <v>9.2325443163226915</v>
      </c>
      <c r="O3" s="12">
        <f t="shared" ref="O3:O20" si="4">M3*D3*12</f>
        <v>551.02873624502183</v>
      </c>
      <c r="P3" s="12">
        <f t="shared" ref="P3:P20" si="5">N3*D3*12</f>
        <v>553.95265897936144</v>
      </c>
      <c r="Q3" s="12">
        <f t="shared" ref="Q3:Q20" si="6">P3-O3</f>
        <v>2.9239227343396124</v>
      </c>
      <c r="R3" s="120">
        <f t="shared" ref="R3:R67" si="7">L3/M3</f>
        <v>5.3062980966558848E-3</v>
      </c>
    </row>
    <row r="4" spans="1:18" x14ac:dyDescent="0.25">
      <c r="A4" s="130"/>
      <c r="B4" s="75" t="s">
        <v>226</v>
      </c>
      <c r="C4" s="91" t="s">
        <v>106</v>
      </c>
      <c r="D4" s="25">
        <v>33</v>
      </c>
      <c r="E4" s="7">
        <f>References!B7</f>
        <v>4.333333333333333</v>
      </c>
      <c r="F4" s="10">
        <f t="shared" si="1"/>
        <v>1716</v>
      </c>
      <c r="G4" s="16">
        <f>References!B13</f>
        <v>20</v>
      </c>
      <c r="H4" s="8">
        <f t="shared" si="2"/>
        <v>34320</v>
      </c>
      <c r="I4" s="29">
        <f t="shared" si="0"/>
        <v>23408.833134897028</v>
      </c>
      <c r="J4" s="12">
        <f>I4*References!C$59</f>
        <v>43.841676798394893</v>
      </c>
      <c r="K4" s="12">
        <f>J4/References!G$53</f>
        <v>45.202264974115778</v>
      </c>
      <c r="L4" s="12">
        <f>K4/F4</f>
        <v>2.6341646255312226E-2</v>
      </c>
      <c r="M4" s="72">
        <v>9.3282769031083053</v>
      </c>
      <c r="N4" s="73">
        <f t="shared" si="3"/>
        <v>9.354618549363618</v>
      </c>
      <c r="O4" s="12">
        <f t="shared" si="4"/>
        <v>3693.9976536308886</v>
      </c>
      <c r="P4" s="12">
        <f t="shared" si="5"/>
        <v>3704.428945547993</v>
      </c>
      <c r="Q4" s="12">
        <f t="shared" si="6"/>
        <v>10.431291917104318</v>
      </c>
      <c r="R4" s="120">
        <f t="shared" si="7"/>
        <v>2.8238490912008457E-3</v>
      </c>
    </row>
    <row r="5" spans="1:18" x14ac:dyDescent="0.25">
      <c r="A5" s="130"/>
      <c r="B5" s="75" t="s">
        <v>226</v>
      </c>
      <c r="C5" s="91" t="s">
        <v>107</v>
      </c>
      <c r="D5" s="25">
        <v>52</v>
      </c>
      <c r="E5" s="7">
        <f>References!B7</f>
        <v>4.333333333333333</v>
      </c>
      <c r="F5" s="10">
        <f t="shared" si="1"/>
        <v>2704</v>
      </c>
      <c r="G5" s="16">
        <f>References!B13</f>
        <v>20</v>
      </c>
      <c r="H5" s="8">
        <f t="shared" si="2"/>
        <v>54080</v>
      </c>
      <c r="I5" s="29">
        <f t="shared" si="0"/>
        <v>36886.64615195895</v>
      </c>
      <c r="J5" s="12">
        <f>I5*References!C$59</f>
        <v>69.083854348985895</v>
      </c>
      <c r="K5" s="12">
        <f>J5/References!G$53</f>
        <v>71.227811474364259</v>
      </c>
      <c r="L5" s="12">
        <f t="shared" ref="L5:L20" si="8">K5/D5/12</f>
        <v>0.11414713377301965</v>
      </c>
      <c r="M5" s="72">
        <v>10.469199913469325</v>
      </c>
      <c r="N5" s="73">
        <f t="shared" si="3"/>
        <v>10.583347047242345</v>
      </c>
      <c r="O5" s="12">
        <f t="shared" si="4"/>
        <v>6532.780746004858</v>
      </c>
      <c r="P5" s="12">
        <f t="shared" si="5"/>
        <v>6604.0085574792238</v>
      </c>
      <c r="Q5" s="12">
        <f t="shared" si="6"/>
        <v>71.227811474365808</v>
      </c>
      <c r="R5" s="120">
        <f t="shared" si="7"/>
        <v>1.0903138226079887E-2</v>
      </c>
    </row>
    <row r="6" spans="1:18" x14ac:dyDescent="0.25">
      <c r="A6" s="130"/>
      <c r="B6" s="75" t="s">
        <v>226</v>
      </c>
      <c r="C6" s="91" t="s">
        <v>108</v>
      </c>
      <c r="D6" s="25">
        <v>762</v>
      </c>
      <c r="E6" s="7">
        <f>References!B7</f>
        <v>4.333333333333333</v>
      </c>
      <c r="F6" s="10">
        <f t="shared" si="1"/>
        <v>39624</v>
      </c>
      <c r="G6" s="16">
        <f>References!B14</f>
        <v>34</v>
      </c>
      <c r="H6" s="8">
        <f t="shared" si="2"/>
        <v>1347216</v>
      </c>
      <c r="I6" s="29">
        <f t="shared" si="0"/>
        <v>918903.10433168511</v>
      </c>
      <c r="J6" s="12">
        <f>I6*References!C$59</f>
        <v>1720.9850946860831</v>
      </c>
      <c r="K6" s="12">
        <f>J6/References!G$53</f>
        <v>1774.3943650748356</v>
      </c>
      <c r="L6" s="12">
        <f t="shared" si="8"/>
        <v>0.19405012741413338</v>
      </c>
      <c r="M6" s="72">
        <v>12.164639852897849</v>
      </c>
      <c r="N6" s="73">
        <f t="shared" si="3"/>
        <v>12.358689980311983</v>
      </c>
      <c r="O6" s="12">
        <f t="shared" si="4"/>
        <v>111233.46681489793</v>
      </c>
      <c r="P6" s="12">
        <f t="shared" si="5"/>
        <v>113007.86117997277</v>
      </c>
      <c r="Q6" s="12">
        <f t="shared" si="6"/>
        <v>1774.3943650748406</v>
      </c>
      <c r="R6" s="120">
        <f t="shared" si="7"/>
        <v>1.5951982940777893E-2</v>
      </c>
    </row>
    <row r="7" spans="1:18" x14ac:dyDescent="0.25">
      <c r="A7" s="130"/>
      <c r="B7" s="75" t="s">
        <v>226</v>
      </c>
      <c r="C7" s="91" t="s">
        <v>109</v>
      </c>
      <c r="D7" s="25">
        <v>211</v>
      </c>
      <c r="E7" s="7">
        <f>References!B6</f>
        <v>8.6666666666666661</v>
      </c>
      <c r="F7" s="10">
        <f t="shared" si="1"/>
        <v>21944</v>
      </c>
      <c r="G7" s="16">
        <f>References!$B$14</f>
        <v>34</v>
      </c>
      <c r="H7" s="8">
        <f t="shared" si="2"/>
        <v>746096</v>
      </c>
      <c r="I7" s="29">
        <f t="shared" si="0"/>
        <v>508893.84518106451</v>
      </c>
      <c r="J7" s="12">
        <f>I7*References!C$59</f>
        <v>953.09148288389395</v>
      </c>
      <c r="K7" s="12">
        <f>J7/References!G$53</f>
        <v>982.66984522517157</v>
      </c>
      <c r="L7" s="12">
        <f t="shared" si="8"/>
        <v>0.38810025482826682</v>
      </c>
      <c r="M7" s="72">
        <v>18.0392797057957</v>
      </c>
      <c r="N7" s="73">
        <f t="shared" si="3"/>
        <v>18.427379960623966</v>
      </c>
      <c r="O7" s="12">
        <f t="shared" si="4"/>
        <v>45675.456215074715</v>
      </c>
      <c r="P7" s="12">
        <f t="shared" si="5"/>
        <v>46658.126060299881</v>
      </c>
      <c r="Q7" s="12">
        <f t="shared" si="6"/>
        <v>982.66984522516577</v>
      </c>
      <c r="R7" s="120">
        <f t="shared" si="7"/>
        <v>2.1514176904944664E-2</v>
      </c>
    </row>
    <row r="8" spans="1:18" x14ac:dyDescent="0.25">
      <c r="A8" s="130"/>
      <c r="B8" s="75" t="s">
        <v>226</v>
      </c>
      <c r="C8" s="91" t="s">
        <v>110</v>
      </c>
      <c r="D8" s="25">
        <v>11</v>
      </c>
      <c r="E8" s="7">
        <f>References!B5</f>
        <v>13</v>
      </c>
      <c r="F8" s="10">
        <f t="shared" si="1"/>
        <v>1716</v>
      </c>
      <c r="G8" s="16">
        <f>References!$B$14</f>
        <v>34</v>
      </c>
      <c r="H8" s="8">
        <f t="shared" si="2"/>
        <v>58344</v>
      </c>
      <c r="I8" s="29">
        <f t="shared" si="0"/>
        <v>39795.01632932495</v>
      </c>
      <c r="J8" s="12">
        <f>I8*References!C$59</f>
        <v>74.530850557271322</v>
      </c>
      <c r="K8" s="12">
        <f>J8/References!G$53</f>
        <v>76.843850455996829</v>
      </c>
      <c r="L8" s="12">
        <f t="shared" si="8"/>
        <v>0.58215038224240023</v>
      </c>
      <c r="M8" s="72">
        <v>23.963919558693547</v>
      </c>
      <c r="N8" s="73">
        <f t="shared" si="3"/>
        <v>24.546069940935947</v>
      </c>
      <c r="O8" s="12">
        <f t="shared" si="4"/>
        <v>3163.2373817475482</v>
      </c>
      <c r="P8" s="12">
        <f t="shared" si="5"/>
        <v>3240.0812322035454</v>
      </c>
      <c r="Q8" s="12">
        <f t="shared" si="6"/>
        <v>76.843850455997199</v>
      </c>
      <c r="R8" s="120">
        <f t="shared" si="7"/>
        <v>2.4292786529205725E-2</v>
      </c>
    </row>
    <row r="9" spans="1:18" x14ac:dyDescent="0.25">
      <c r="A9" s="130"/>
      <c r="B9" s="75" t="s">
        <v>226</v>
      </c>
      <c r="C9" s="91" t="s">
        <v>111</v>
      </c>
      <c r="D9" s="25">
        <v>1</v>
      </c>
      <c r="E9" s="7">
        <f>References!B4</f>
        <v>17.333333333333332</v>
      </c>
      <c r="F9" s="10">
        <f t="shared" si="1"/>
        <v>208</v>
      </c>
      <c r="G9" s="16">
        <f>References!$B$14</f>
        <v>34</v>
      </c>
      <c r="H9" s="8">
        <f t="shared" si="2"/>
        <v>7072</v>
      </c>
      <c r="I9" s="29">
        <f t="shared" si="0"/>
        <v>4823.6383429484786</v>
      </c>
      <c r="J9" s="12">
        <f>I9*References!C$59</f>
        <v>9.0340424917904638</v>
      </c>
      <c r="K9" s="12">
        <f>J9/References!G$53</f>
        <v>9.3144061158784037</v>
      </c>
      <c r="L9" s="12">
        <f t="shared" si="8"/>
        <v>0.77620050965653364</v>
      </c>
      <c r="M9" s="72">
        <v>29.858559411591401</v>
      </c>
      <c r="N9" s="73">
        <f t="shared" si="3"/>
        <v>30.634759921247934</v>
      </c>
      <c r="O9" s="12">
        <f t="shared" si="4"/>
        <v>358.30271293909681</v>
      </c>
      <c r="P9" s="12">
        <f t="shared" si="5"/>
        <v>367.61711905497521</v>
      </c>
      <c r="Q9" s="12">
        <f t="shared" si="6"/>
        <v>9.3144061158783984</v>
      </c>
      <c r="R9" s="120">
        <f t="shared" si="7"/>
        <v>2.599591289575761E-2</v>
      </c>
    </row>
    <row r="10" spans="1:18" x14ac:dyDescent="0.25">
      <c r="A10" s="130"/>
      <c r="B10" s="75" t="s">
        <v>226</v>
      </c>
      <c r="C10" s="91" t="s">
        <v>112</v>
      </c>
      <c r="D10" s="25">
        <v>2</v>
      </c>
      <c r="E10" s="7">
        <f>References!B3</f>
        <v>21.666666666666668</v>
      </c>
      <c r="F10" s="10">
        <f t="shared" si="1"/>
        <v>520</v>
      </c>
      <c r="G10" s="16">
        <f>References!$B$14</f>
        <v>34</v>
      </c>
      <c r="H10" s="8">
        <f t="shared" si="2"/>
        <v>17680</v>
      </c>
      <c r="I10" s="29">
        <f t="shared" si="0"/>
        <v>12059.095857371196</v>
      </c>
      <c r="J10" s="12">
        <f>I10*References!C$59</f>
        <v>22.585106229476157</v>
      </c>
      <c r="K10" s="12">
        <f>J10/References!G$53</f>
        <v>23.286015289696007</v>
      </c>
      <c r="L10" s="12">
        <f t="shared" si="8"/>
        <v>0.97025063707066694</v>
      </c>
      <c r="M10" s="72">
        <v>35.763199264489252</v>
      </c>
      <c r="N10" s="73">
        <f t="shared" si="3"/>
        <v>36.733449901559922</v>
      </c>
      <c r="O10" s="12">
        <f t="shared" si="4"/>
        <v>858.31678234774199</v>
      </c>
      <c r="P10" s="12">
        <f t="shared" si="5"/>
        <v>881.60279763743813</v>
      </c>
      <c r="Q10" s="12">
        <f t="shared" si="6"/>
        <v>23.286015289696138</v>
      </c>
      <c r="R10" s="120">
        <f t="shared" si="7"/>
        <v>2.7129861338609843E-2</v>
      </c>
    </row>
    <row r="11" spans="1:18" x14ac:dyDescent="0.25">
      <c r="A11" s="130"/>
      <c r="B11" s="75" t="s">
        <v>226</v>
      </c>
      <c r="C11" s="91" t="s">
        <v>233</v>
      </c>
      <c r="D11" s="25">
        <v>1</v>
      </c>
      <c r="E11" s="7">
        <f>4.33*6</f>
        <v>25.98</v>
      </c>
      <c r="F11" s="10">
        <f t="shared" ref="F11" si="9">D11*E11*12</f>
        <v>311.76</v>
      </c>
      <c r="G11" s="16">
        <f>References!$B$14</f>
        <v>34</v>
      </c>
      <c r="H11" s="8">
        <f t="shared" ref="H11" si="10">G11*F11</f>
        <v>10599.84</v>
      </c>
      <c r="I11" s="29">
        <f t="shared" ref="I11" si="11">H11*D$80</f>
        <v>7229.891777873162</v>
      </c>
      <c r="J11" s="12">
        <f>I11*References!C$59</f>
        <v>13.540639842502859</v>
      </c>
      <c r="K11" s="12">
        <f>J11/References!G$53</f>
        <v>13.960861782145438</v>
      </c>
      <c r="L11" s="12">
        <f t="shared" ref="L11" si="12">K11/D11/12</f>
        <v>1.1634051485121197</v>
      </c>
      <c r="M11" s="72">
        <v>41.617217702681423</v>
      </c>
      <c r="N11" s="73">
        <f t="shared" ref="N11" si="13">M11+L11</f>
        <v>42.780622851193542</v>
      </c>
      <c r="O11" s="12">
        <f t="shared" ref="O11" si="14">M11*D11*12</f>
        <v>499.4066124321771</v>
      </c>
      <c r="P11" s="12">
        <f t="shared" ref="P11" si="15">N11*D11*12</f>
        <v>513.36747421432256</v>
      </c>
      <c r="Q11" s="12">
        <f t="shared" ref="Q11" si="16">P11-O11</f>
        <v>13.960861782145457</v>
      </c>
      <c r="R11" s="120">
        <f t="shared" ref="R11" si="17">L11/M11</f>
        <v>2.7954899744226793E-2</v>
      </c>
    </row>
    <row r="12" spans="1:18" x14ac:dyDescent="0.25">
      <c r="A12" s="130"/>
      <c r="B12" s="75" t="s">
        <v>226</v>
      </c>
      <c r="C12" s="91" t="s">
        <v>113</v>
      </c>
      <c r="D12" s="25">
        <v>2744</v>
      </c>
      <c r="E12" s="7">
        <f>References!B7</f>
        <v>4.333333333333333</v>
      </c>
      <c r="F12" s="10">
        <f t="shared" si="1"/>
        <v>142688</v>
      </c>
      <c r="G12" s="16">
        <f>References!$B$20</f>
        <v>37</v>
      </c>
      <c r="H12" s="8">
        <f t="shared" si="2"/>
        <v>5279456</v>
      </c>
      <c r="I12" s="29">
        <f t="shared" si="0"/>
        <v>3600987.8947270084</v>
      </c>
      <c r="J12" s="12">
        <f>I12*References!C$59</f>
        <v>6744.1784272536925</v>
      </c>
      <c r="K12" s="12">
        <f>J12/References!G$53</f>
        <v>6953.4781186242835</v>
      </c>
      <c r="L12" s="12">
        <f t="shared" si="8"/>
        <v>0.21117219748008634</v>
      </c>
      <c r="M12" s="72">
        <v>13.88</v>
      </c>
      <c r="N12" s="73">
        <f t="shared" si="3"/>
        <v>14.091172197480088</v>
      </c>
      <c r="O12" s="12">
        <f t="shared" si="4"/>
        <v>457040.64000000001</v>
      </c>
      <c r="P12" s="12">
        <f t="shared" si="5"/>
        <v>463994.11811862432</v>
      </c>
      <c r="Q12" s="12">
        <f t="shared" si="6"/>
        <v>6953.4781186243054</v>
      </c>
      <c r="R12" s="120">
        <f t="shared" si="7"/>
        <v>1.5214135265135903E-2</v>
      </c>
    </row>
    <row r="13" spans="1:18" x14ac:dyDescent="0.25">
      <c r="A13" s="130"/>
      <c r="B13" s="75" t="s">
        <v>226</v>
      </c>
      <c r="C13" s="91" t="s">
        <v>114</v>
      </c>
      <c r="D13" s="25">
        <v>7</v>
      </c>
      <c r="E13" s="7">
        <f>References!B6</f>
        <v>8.6666666666666661</v>
      </c>
      <c r="F13" s="10">
        <f t="shared" si="1"/>
        <v>728</v>
      </c>
      <c r="G13" s="16">
        <f>References!$B$20</f>
        <v>37</v>
      </c>
      <c r="H13" s="8">
        <f t="shared" si="2"/>
        <v>26936</v>
      </c>
      <c r="I13" s="29">
        <f t="shared" si="0"/>
        <v>18372.387217994939</v>
      </c>
      <c r="J13" s="12">
        <f>I13*References!C$59</f>
        <v>34.409073608437204</v>
      </c>
      <c r="K13" s="12">
        <f>J13/References!G$53</f>
        <v>35.476929176654508</v>
      </c>
      <c r="L13" s="12">
        <f t="shared" si="8"/>
        <v>0.42234439496017268</v>
      </c>
      <c r="M13" s="72">
        <f>M12*2</f>
        <v>27.76</v>
      </c>
      <c r="N13" s="73">
        <f t="shared" si="3"/>
        <v>28.182344394960175</v>
      </c>
      <c r="O13" s="12">
        <f t="shared" si="4"/>
        <v>2331.84</v>
      </c>
      <c r="P13" s="12">
        <f t="shared" si="5"/>
        <v>2367.3169291766544</v>
      </c>
      <c r="Q13" s="12">
        <f t="shared" si="6"/>
        <v>35.476929176654266</v>
      </c>
      <c r="R13" s="120">
        <f t="shared" si="7"/>
        <v>1.5214135265135903E-2</v>
      </c>
    </row>
    <row r="14" spans="1:18" x14ac:dyDescent="0.25">
      <c r="A14" s="130"/>
      <c r="B14" s="75" t="s">
        <v>226</v>
      </c>
      <c r="C14" s="91" t="s">
        <v>115</v>
      </c>
      <c r="D14" s="25">
        <v>1</v>
      </c>
      <c r="E14" s="7">
        <f>References!B4</f>
        <v>17.333333333333332</v>
      </c>
      <c r="F14" s="10">
        <f t="shared" si="1"/>
        <v>208</v>
      </c>
      <c r="G14" s="16">
        <f>References!$B$20</f>
        <v>37</v>
      </c>
      <c r="H14" s="8">
        <f t="shared" si="2"/>
        <v>7696</v>
      </c>
      <c r="I14" s="29">
        <f t="shared" si="0"/>
        <v>5249.2534908556972</v>
      </c>
      <c r="J14" s="12">
        <f>I14*References!C$59</f>
        <v>9.8311638881249159</v>
      </c>
      <c r="K14" s="12">
        <f>J14/References!G$53</f>
        <v>10.136265479044145</v>
      </c>
      <c r="L14" s="12">
        <f t="shared" si="8"/>
        <v>0.84468878992034535</v>
      </c>
      <c r="M14" s="72">
        <f>M12*4</f>
        <v>55.52</v>
      </c>
      <c r="N14" s="73">
        <f t="shared" si="3"/>
        <v>56.364688789920351</v>
      </c>
      <c r="O14" s="12">
        <f t="shared" si="4"/>
        <v>666.24</v>
      </c>
      <c r="P14" s="12">
        <f t="shared" si="5"/>
        <v>676.37626547904415</v>
      </c>
      <c r="Q14" s="12">
        <f t="shared" si="6"/>
        <v>10.136265479044141</v>
      </c>
      <c r="R14" s="120">
        <f t="shared" si="7"/>
        <v>1.5214135265135903E-2</v>
      </c>
    </row>
    <row r="15" spans="1:18" x14ac:dyDescent="0.25">
      <c r="A15" s="130"/>
      <c r="B15" s="75" t="s">
        <v>226</v>
      </c>
      <c r="C15" s="91" t="s">
        <v>116</v>
      </c>
      <c r="D15" s="25">
        <v>4247</v>
      </c>
      <c r="E15" s="7">
        <f>References!B7</f>
        <v>4.333333333333333</v>
      </c>
      <c r="F15" s="10">
        <f t="shared" si="1"/>
        <v>220843.99999999997</v>
      </c>
      <c r="G15" s="16">
        <f>References!B21</f>
        <v>47</v>
      </c>
      <c r="H15" s="8">
        <f t="shared" si="2"/>
        <v>10379667.999999998</v>
      </c>
      <c r="I15" s="29">
        <f t="shared" si="0"/>
        <v>7079717.8382176664</v>
      </c>
      <c r="J15" s="12">
        <f>I15*References!C$59</f>
        <v>13259.38373341031</v>
      </c>
      <c r="K15" s="12">
        <f>J15/References!G$53</f>
        <v>13670.877135179204</v>
      </c>
      <c r="L15" s="12">
        <f t="shared" si="8"/>
        <v>0.26824576436659614</v>
      </c>
      <c r="M15" s="72">
        <v>19.367000000000001</v>
      </c>
      <c r="N15" s="73">
        <f t="shared" si="3"/>
        <v>19.635245764366598</v>
      </c>
      <c r="O15" s="12">
        <f t="shared" si="4"/>
        <v>987019.78800000006</v>
      </c>
      <c r="P15" s="12">
        <f t="shared" si="5"/>
        <v>1000690.6651351793</v>
      </c>
      <c r="Q15" s="12">
        <f t="shared" si="6"/>
        <v>13670.877135179238</v>
      </c>
      <c r="R15" s="120">
        <f t="shared" si="7"/>
        <v>1.3850661659864519E-2</v>
      </c>
    </row>
    <row r="16" spans="1:18" x14ac:dyDescent="0.25">
      <c r="A16" s="130"/>
      <c r="B16" s="75" t="s">
        <v>226</v>
      </c>
      <c r="C16" s="91" t="s">
        <v>117</v>
      </c>
      <c r="D16" s="25">
        <v>17</v>
      </c>
      <c r="E16" s="7">
        <f>References!B6</f>
        <v>8.6666666666666661</v>
      </c>
      <c r="F16" s="10">
        <f t="shared" si="1"/>
        <v>1767.9999999999998</v>
      </c>
      <c r="G16" s="16">
        <f>References!B21</f>
        <v>47</v>
      </c>
      <c r="H16" s="8">
        <f t="shared" si="2"/>
        <v>83095.999999999985</v>
      </c>
      <c r="I16" s="29">
        <f t="shared" si="0"/>
        <v>56677.750529644611</v>
      </c>
      <c r="J16" s="12">
        <f>I16*References!C$59</f>
        <v>106.14999927853792</v>
      </c>
      <c r="K16" s="12">
        <f>J16/References!G$53</f>
        <v>109.44427186157121</v>
      </c>
      <c r="L16" s="12">
        <f t="shared" si="8"/>
        <v>0.53649152873319217</v>
      </c>
      <c r="M16" s="72">
        <f>M15*2</f>
        <v>38.734000000000002</v>
      </c>
      <c r="N16" s="73">
        <f t="shared" si="3"/>
        <v>39.270491528733196</v>
      </c>
      <c r="O16" s="12">
        <f t="shared" si="4"/>
        <v>7901.7360000000008</v>
      </c>
      <c r="P16" s="12">
        <f t="shared" si="5"/>
        <v>8011.1802718615709</v>
      </c>
      <c r="Q16" s="12">
        <f t="shared" si="6"/>
        <v>109.44427186157009</v>
      </c>
      <c r="R16" s="120">
        <f t="shared" si="7"/>
        <v>1.3850661659864516E-2</v>
      </c>
    </row>
    <row r="17" spans="1:22" x14ac:dyDescent="0.25">
      <c r="A17" s="130"/>
      <c r="B17" s="75" t="s">
        <v>226</v>
      </c>
      <c r="C17" s="91" t="s">
        <v>118</v>
      </c>
      <c r="D17" s="25">
        <v>5449</v>
      </c>
      <c r="E17" s="7">
        <f>References!B7</f>
        <v>4.333333333333333</v>
      </c>
      <c r="F17" s="10">
        <f t="shared" si="1"/>
        <v>283348</v>
      </c>
      <c r="G17" s="16">
        <f>References!B22</f>
        <v>68</v>
      </c>
      <c r="H17" s="8">
        <f t="shared" si="2"/>
        <v>19267664</v>
      </c>
      <c r="I17" s="29">
        <f t="shared" si="0"/>
        <v>13142002.665363129</v>
      </c>
      <c r="J17" s="12">
        <f>I17*References!C$59</f>
        <v>24613.248768883117</v>
      </c>
      <c r="K17" s="12">
        <f>J17/References!G$53</f>
        <v>25377.09946271071</v>
      </c>
      <c r="L17" s="12">
        <f t="shared" si="8"/>
        <v>0.38810025482826682</v>
      </c>
      <c r="M17" s="72">
        <v>25.06</v>
      </c>
      <c r="N17" s="73">
        <f t="shared" si="3"/>
        <v>25.448100254828265</v>
      </c>
      <c r="O17" s="12">
        <f t="shared" si="4"/>
        <v>1638623.28</v>
      </c>
      <c r="P17" s="12">
        <f t="shared" si="5"/>
        <v>1664000.3794627106</v>
      </c>
      <c r="Q17" s="12">
        <f t="shared" si="6"/>
        <v>25377.099462710554</v>
      </c>
      <c r="R17" s="120">
        <f t="shared" si="7"/>
        <v>1.5486841772875772E-2</v>
      </c>
    </row>
    <row r="18" spans="1:22" x14ac:dyDescent="0.25">
      <c r="A18" s="130"/>
      <c r="B18" s="75" t="s">
        <v>226</v>
      </c>
      <c r="C18" s="91" t="s">
        <v>119</v>
      </c>
      <c r="D18" s="25">
        <v>181</v>
      </c>
      <c r="E18" s="7">
        <f>References!B6</f>
        <v>8.6666666666666661</v>
      </c>
      <c r="F18" s="10">
        <f t="shared" si="1"/>
        <v>18824</v>
      </c>
      <c r="G18" s="16">
        <f>References!B22</f>
        <v>68</v>
      </c>
      <c r="H18" s="8">
        <f t="shared" si="2"/>
        <v>1280032</v>
      </c>
      <c r="I18" s="29">
        <f t="shared" si="0"/>
        <v>873078.54007367464</v>
      </c>
      <c r="J18" s="12">
        <f>I18*References!C$59</f>
        <v>1635.1616910140738</v>
      </c>
      <c r="K18" s="12">
        <f>J18/References!G$53</f>
        <v>1685.9075069739908</v>
      </c>
      <c r="L18" s="12">
        <f t="shared" si="8"/>
        <v>0.77620050965653353</v>
      </c>
      <c r="M18" s="72">
        <f>M17*2</f>
        <v>50.12</v>
      </c>
      <c r="N18" s="73">
        <f t="shared" si="3"/>
        <v>50.896200509656531</v>
      </c>
      <c r="O18" s="12">
        <f t="shared" si="4"/>
        <v>108860.63999999998</v>
      </c>
      <c r="P18" s="12">
        <f t="shared" si="5"/>
        <v>110546.54750697399</v>
      </c>
      <c r="Q18" s="12">
        <f t="shared" si="6"/>
        <v>1685.9075069740065</v>
      </c>
      <c r="R18" s="120">
        <f t="shared" si="7"/>
        <v>1.548684177287577E-2</v>
      </c>
      <c r="S18" s="3"/>
    </row>
    <row r="19" spans="1:22" x14ac:dyDescent="0.25">
      <c r="A19" s="130"/>
      <c r="B19" s="75" t="s">
        <v>226</v>
      </c>
      <c r="C19" s="91" t="s">
        <v>120</v>
      </c>
      <c r="D19" s="25">
        <v>13</v>
      </c>
      <c r="E19" s="7">
        <f>References!B5</f>
        <v>13</v>
      </c>
      <c r="F19" s="10">
        <f t="shared" si="1"/>
        <v>2028</v>
      </c>
      <c r="G19" s="16">
        <f>References!B22</f>
        <v>68</v>
      </c>
      <c r="H19" s="8">
        <f t="shared" si="2"/>
        <v>137904</v>
      </c>
      <c r="I19" s="29">
        <f t="shared" si="0"/>
        <v>94060.947687495325</v>
      </c>
      <c r="J19" s="12">
        <f>I19*References!C$59</f>
        <v>176.16382858991403</v>
      </c>
      <c r="K19" s="12">
        <f>J19/References!G$53</f>
        <v>181.63091925962885</v>
      </c>
      <c r="L19" s="12">
        <f t="shared" si="8"/>
        <v>1.1643007644848005</v>
      </c>
      <c r="M19" s="72">
        <f>M17*3</f>
        <v>75.179999999999993</v>
      </c>
      <c r="N19" s="73">
        <f t="shared" si="3"/>
        <v>76.3443007644848</v>
      </c>
      <c r="O19" s="12">
        <f t="shared" si="4"/>
        <v>11728.079999999998</v>
      </c>
      <c r="P19" s="12">
        <f t="shared" si="5"/>
        <v>11909.710919259629</v>
      </c>
      <c r="Q19" s="12">
        <f t="shared" si="6"/>
        <v>181.6309192596309</v>
      </c>
      <c r="R19" s="120">
        <f t="shared" si="7"/>
        <v>1.5486841772875773E-2</v>
      </c>
      <c r="S19" s="3"/>
    </row>
    <row r="20" spans="1:22" x14ac:dyDescent="0.25">
      <c r="A20" s="130"/>
      <c r="B20" s="75" t="s">
        <v>226</v>
      </c>
      <c r="C20" s="91" t="s">
        <v>121</v>
      </c>
      <c r="D20" s="25">
        <v>2</v>
      </c>
      <c r="E20" s="7">
        <f>References!B4</f>
        <v>17.333333333333332</v>
      </c>
      <c r="F20" s="10">
        <f t="shared" si="1"/>
        <v>416</v>
      </c>
      <c r="G20" s="16">
        <f>References!B22</f>
        <v>68</v>
      </c>
      <c r="H20" s="8">
        <f t="shared" si="2"/>
        <v>28288</v>
      </c>
      <c r="I20" s="29">
        <f t="shared" si="0"/>
        <v>19294.553371793914</v>
      </c>
      <c r="J20" s="12">
        <f>I20*References!C$59</f>
        <v>36.136169967161855</v>
      </c>
      <c r="K20" s="12">
        <f>J20/References!G$53</f>
        <v>37.257624463513615</v>
      </c>
      <c r="L20" s="12">
        <f t="shared" si="8"/>
        <v>1.5524010193130673</v>
      </c>
      <c r="M20" s="72">
        <f>M17*4</f>
        <v>100.24</v>
      </c>
      <c r="N20" s="73">
        <f t="shared" si="3"/>
        <v>101.79240101931306</v>
      </c>
      <c r="O20" s="12">
        <f t="shared" si="4"/>
        <v>2405.7599999999998</v>
      </c>
      <c r="P20" s="12">
        <f t="shared" si="5"/>
        <v>2443.0176244635136</v>
      </c>
      <c r="Q20" s="12">
        <f t="shared" si="6"/>
        <v>37.257624463513821</v>
      </c>
      <c r="R20" s="120">
        <f t="shared" si="7"/>
        <v>1.5486841772875772E-2</v>
      </c>
      <c r="S20" s="3"/>
    </row>
    <row r="21" spans="1:22" x14ac:dyDescent="0.25">
      <c r="B21" s="51"/>
      <c r="C21" s="47" t="s">
        <v>81</v>
      </c>
      <c r="D21" s="42">
        <f>SUM(D2:D20)</f>
        <v>13757</v>
      </c>
      <c r="E21" s="43"/>
      <c r="F21" s="44">
        <f>SUM(F2:F20)</f>
        <v>739871.76</v>
      </c>
      <c r="G21" s="45"/>
      <c r="H21" s="46">
        <f>SUM(H2:H20)</f>
        <v>38775711.839999996</v>
      </c>
      <c r="I21" s="49">
        <f>SUM(I2:I20)</f>
        <v>26447965.272418737</v>
      </c>
      <c r="J21" s="48">
        <f>SUM(J2:J20)</f>
        <v>49533.573022056356</v>
      </c>
      <c r="K21" s="48">
        <f>SUM(K2:K20)</f>
        <v>51070.804229360096</v>
      </c>
      <c r="L21" s="47"/>
      <c r="M21" s="47"/>
      <c r="N21" s="48"/>
      <c r="O21" s="50">
        <f>SUM(O2:O20)</f>
        <v>3390757.7489341414</v>
      </c>
      <c r="P21" s="48">
        <f>SUM(P2:P20)</f>
        <v>3441793.7821904444</v>
      </c>
      <c r="Q21" s="48">
        <f>SUM(Q2:Q20)</f>
        <v>51036.033256302995</v>
      </c>
      <c r="R21" s="124">
        <f>1-O21/P21</f>
        <v>1.4828323974663715E-2</v>
      </c>
    </row>
    <row r="22" spans="1:22" ht="64.5" x14ac:dyDescent="0.25">
      <c r="B22" s="79" t="s">
        <v>102</v>
      </c>
      <c r="C22" s="78" t="s">
        <v>199</v>
      </c>
      <c r="D22" s="17" t="s">
        <v>0</v>
      </c>
      <c r="E22" s="18" t="s">
        <v>1</v>
      </c>
      <c r="F22" s="19" t="s">
        <v>2</v>
      </c>
      <c r="G22" s="20" t="s">
        <v>74</v>
      </c>
      <c r="H22" s="21" t="s">
        <v>4</v>
      </c>
      <c r="I22" s="22" t="s">
        <v>5</v>
      </c>
      <c r="J22" s="23" t="s">
        <v>6</v>
      </c>
      <c r="K22" s="23" t="s">
        <v>7</v>
      </c>
      <c r="L22" s="22" t="s">
        <v>8</v>
      </c>
      <c r="M22" s="22" t="s">
        <v>97</v>
      </c>
      <c r="N22" s="24" t="s">
        <v>98</v>
      </c>
      <c r="O22" s="22" t="s">
        <v>9</v>
      </c>
      <c r="P22" s="22" t="s">
        <v>10</v>
      </c>
      <c r="Q22" s="22" t="s">
        <v>82</v>
      </c>
      <c r="R22" s="121" t="s">
        <v>224</v>
      </c>
      <c r="S22" s="121" t="s">
        <v>204</v>
      </c>
      <c r="T22" s="121" t="s">
        <v>203</v>
      </c>
      <c r="U22" s="121" t="s">
        <v>205</v>
      </c>
      <c r="V22" s="121" t="s">
        <v>206</v>
      </c>
    </row>
    <row r="23" spans="1:22" ht="13.5" customHeight="1" x14ac:dyDescent="0.25">
      <c r="B23" t="s">
        <v>225</v>
      </c>
      <c r="C23" s="92" t="s">
        <v>122</v>
      </c>
      <c r="D23" s="26">
        <v>9</v>
      </c>
      <c r="E23" s="27">
        <f>References!$B$9</f>
        <v>1</v>
      </c>
      <c r="F23" s="10">
        <f>D23*E23*52</f>
        <v>468</v>
      </c>
      <c r="G23" s="15">
        <f>References!B26</f>
        <v>29</v>
      </c>
      <c r="H23" s="8">
        <f t="shared" ref="H23:H73" si="18">G23*F23</f>
        <v>13572</v>
      </c>
      <c r="I23" s="29">
        <f>H23*D$80</f>
        <v>9257.1294669820072</v>
      </c>
      <c r="J23" s="12">
        <f>I23*References!C$59</f>
        <v>17.337390370274345</v>
      </c>
      <c r="K23" s="12">
        <f>J23/References!G$53</f>
        <v>17.875441148854879</v>
      </c>
      <c r="L23" s="11">
        <f>L2</f>
        <v>4.4780798634030776E-2</v>
      </c>
      <c r="M23" s="72">
        <v>4.4810707352841197</v>
      </c>
      <c r="N23" s="73">
        <f>M23+L23</f>
        <v>4.5258515339181509</v>
      </c>
      <c r="O23" s="12">
        <f>M23*F23</f>
        <v>2097.1411041129682</v>
      </c>
      <c r="P23" s="12">
        <f>N23*F23</f>
        <v>2118.0985178736946</v>
      </c>
      <c r="Q23" s="12">
        <f>P23-O23</f>
        <v>20.957413760726467</v>
      </c>
      <c r="R23" s="120">
        <f t="shared" si="7"/>
        <v>9.9933255419123561E-3</v>
      </c>
    </row>
    <row r="24" spans="1:22" x14ac:dyDescent="0.25">
      <c r="B24" t="s">
        <v>225</v>
      </c>
      <c r="C24" s="92" t="s">
        <v>123</v>
      </c>
      <c r="D24" s="26">
        <v>1</v>
      </c>
      <c r="E24" s="27">
        <v>2</v>
      </c>
      <c r="F24" s="10">
        <f t="shared" ref="F24:F73" si="19">D24*E24*52</f>
        <v>104</v>
      </c>
      <c r="G24" s="15">
        <f>References!B26</f>
        <v>29</v>
      </c>
      <c r="H24" s="8">
        <f t="shared" si="18"/>
        <v>3016</v>
      </c>
      <c r="I24" s="29">
        <f t="shared" ref="I24:I73" si="20">H24*D$80</f>
        <v>2057.1398815515572</v>
      </c>
      <c r="J24" s="12">
        <f>I24*References!C$59</f>
        <v>3.8527534156165215</v>
      </c>
      <c r="K24" s="12">
        <f>J24/References!G$53</f>
        <v>3.9723202553010841</v>
      </c>
      <c r="L24" s="11">
        <f>L23</f>
        <v>4.4780798634030776E-2</v>
      </c>
      <c r="M24" s="72">
        <v>4.4810707352841197</v>
      </c>
      <c r="N24" s="73">
        <f t="shared" ref="N24:N73" si="21">M24+L24</f>
        <v>4.5258515339181509</v>
      </c>
      <c r="O24" s="12">
        <f t="shared" ref="O24:O73" si="22">M24*F24</f>
        <v>466.03135646954843</v>
      </c>
      <c r="P24" s="12">
        <f>N24*F24</f>
        <v>470.68855952748771</v>
      </c>
      <c r="Q24" s="12">
        <f t="shared" ref="Q24:Q73" si="23">P24-O24</f>
        <v>4.6572030579392845</v>
      </c>
      <c r="R24" s="120">
        <f t="shared" si="7"/>
        <v>9.9933255419123561E-3</v>
      </c>
    </row>
    <row r="25" spans="1:22" x14ac:dyDescent="0.25">
      <c r="B25" t="s">
        <v>225</v>
      </c>
      <c r="C25" s="92" t="s">
        <v>124</v>
      </c>
      <c r="D25" s="26">
        <v>8</v>
      </c>
      <c r="E25" s="27">
        <f>References!$B$9</f>
        <v>1</v>
      </c>
      <c r="F25" s="10">
        <f t="shared" si="19"/>
        <v>416</v>
      </c>
      <c r="G25" s="15">
        <f>References!B20</f>
        <v>37</v>
      </c>
      <c r="H25" s="8">
        <f t="shared" si="18"/>
        <v>15392</v>
      </c>
      <c r="I25" s="29">
        <f t="shared" si="20"/>
        <v>10498.506981711394</v>
      </c>
      <c r="J25" s="12">
        <f>I25*References!C$59</f>
        <v>19.662327776249832</v>
      </c>
      <c r="K25" s="12">
        <f>J25/References!G$53</f>
        <v>20.272530958088289</v>
      </c>
      <c r="L25" s="11">
        <f>K25/D25/12</f>
        <v>0.21117219748008634</v>
      </c>
      <c r="M25" s="72">
        <v>6.2365198399182482</v>
      </c>
      <c r="N25" s="73">
        <f t="shared" si="21"/>
        <v>6.4476920373983342</v>
      </c>
      <c r="O25" s="12">
        <f t="shared" si="22"/>
        <v>2594.3922534059911</v>
      </c>
      <c r="P25" s="12">
        <f t="shared" ref="P25:P73" si="24">N25*F25</f>
        <v>2682.2398875577069</v>
      </c>
      <c r="Q25" s="12">
        <f t="shared" si="23"/>
        <v>87.847634151715738</v>
      </c>
      <c r="R25" s="120">
        <f t="shared" si="7"/>
        <v>3.3860582969436122E-2</v>
      </c>
      <c r="S25" s="122">
        <v>10.130000000000001</v>
      </c>
      <c r="T25" s="122">
        <f>ROUND(S25*R25,2)+S25</f>
        <v>10.47</v>
      </c>
    </row>
    <row r="26" spans="1:22" x14ac:dyDescent="0.25">
      <c r="B26" t="s">
        <v>225</v>
      </c>
      <c r="C26" s="92" t="s">
        <v>125</v>
      </c>
      <c r="D26" s="26">
        <v>12</v>
      </c>
      <c r="E26" s="27">
        <f>References!$B$9</f>
        <v>1</v>
      </c>
      <c r="F26" s="10">
        <f t="shared" si="19"/>
        <v>624</v>
      </c>
      <c r="G26" s="15">
        <f>References!B21</f>
        <v>47</v>
      </c>
      <c r="H26" s="8">
        <f t="shared" si="18"/>
        <v>29328</v>
      </c>
      <c r="I26" s="29">
        <f t="shared" si="20"/>
        <v>20003.911951639278</v>
      </c>
      <c r="J26" s="12">
        <f>I26*References!C$59</f>
        <v>37.464705627719276</v>
      </c>
      <c r="K26" s="12">
        <f>J26/References!G$53</f>
        <v>38.62739006878985</v>
      </c>
      <c r="L26" s="11">
        <f>L15</f>
        <v>0.26824576436659614</v>
      </c>
      <c r="M26" s="72">
        <v>7.66611979665291</v>
      </c>
      <c r="N26" s="73">
        <f t="shared" si="21"/>
        <v>7.9343655610195061</v>
      </c>
      <c r="O26" s="12">
        <f t="shared" si="22"/>
        <v>4783.6587531114155</v>
      </c>
      <c r="P26" s="12">
        <f t="shared" si="24"/>
        <v>4951.0441100761718</v>
      </c>
      <c r="Q26" s="12">
        <f t="shared" si="23"/>
        <v>167.38535696475628</v>
      </c>
      <c r="R26" s="120">
        <f t="shared" si="7"/>
        <v>3.4991073904651789E-2</v>
      </c>
      <c r="S26" s="122">
        <v>11.5</v>
      </c>
      <c r="T26" s="122">
        <f t="shared" ref="T26:T27" si="25">ROUND(S26*R26,2)+S26</f>
        <v>11.9</v>
      </c>
    </row>
    <row r="27" spans="1:22" x14ac:dyDescent="0.25">
      <c r="B27" t="s">
        <v>225</v>
      </c>
      <c r="C27" t="s">
        <v>126</v>
      </c>
      <c r="D27" s="26">
        <v>103</v>
      </c>
      <c r="E27" s="27">
        <f>References!$B$9</f>
        <v>1</v>
      </c>
      <c r="F27" s="10">
        <f t="shared" si="19"/>
        <v>5356</v>
      </c>
      <c r="G27" s="15">
        <f>References!$B$22</f>
        <v>68</v>
      </c>
      <c r="H27" s="8">
        <f t="shared" si="18"/>
        <v>364208</v>
      </c>
      <c r="I27" s="29">
        <f t="shared" si="20"/>
        <v>248417.37466184664</v>
      </c>
      <c r="J27" s="12">
        <f>I27*References!C$59</f>
        <v>465.25318832720882</v>
      </c>
      <c r="K27" s="12">
        <f>J27/References!G$53</f>
        <v>479.69191496773772</v>
      </c>
      <c r="L27" s="11">
        <f>L17</f>
        <v>0.38810025482826682</v>
      </c>
      <c r="M27" s="72">
        <v>9.0692797057956991</v>
      </c>
      <c r="N27" s="73">
        <f t="shared" si="21"/>
        <v>9.4573799606239657</v>
      </c>
      <c r="O27" s="12">
        <f t="shared" si="22"/>
        <v>48575.062104241762</v>
      </c>
      <c r="P27" s="12">
        <f t="shared" si="24"/>
        <v>50653.727069101958</v>
      </c>
      <c r="Q27" s="12">
        <f t="shared" si="23"/>
        <v>2078.6649648601961</v>
      </c>
      <c r="R27" s="120">
        <f t="shared" si="7"/>
        <v>4.2792842146025377E-2</v>
      </c>
      <c r="S27" s="122">
        <v>12.81</v>
      </c>
      <c r="T27" s="122">
        <f t="shared" si="25"/>
        <v>13.360000000000001</v>
      </c>
    </row>
    <row r="28" spans="1:22" x14ac:dyDescent="0.25">
      <c r="B28" t="s">
        <v>225</v>
      </c>
      <c r="C28" t="s">
        <v>127</v>
      </c>
      <c r="D28" s="26">
        <v>12</v>
      </c>
      <c r="E28" s="27">
        <v>2</v>
      </c>
      <c r="F28" s="10">
        <f t="shared" si="19"/>
        <v>1248</v>
      </c>
      <c r="G28" s="15">
        <f>References!$B$22</f>
        <v>68</v>
      </c>
      <c r="H28" s="8">
        <f t="shared" si="18"/>
        <v>84864</v>
      </c>
      <c r="I28" s="29">
        <f t="shared" si="20"/>
        <v>57883.660115381739</v>
      </c>
      <c r="J28" s="12">
        <f>I28*References!C$59</f>
        <v>108.40850990148554</v>
      </c>
      <c r="K28" s="12">
        <f>J28/References!G$53</f>
        <v>111.77287339054082</v>
      </c>
      <c r="L28" s="11">
        <f>L27</f>
        <v>0.38810025482826682</v>
      </c>
      <c r="M28" s="72">
        <v>9.0692797057956991</v>
      </c>
      <c r="N28" s="73">
        <f t="shared" si="21"/>
        <v>9.4573799606239657</v>
      </c>
      <c r="O28" s="12">
        <f t="shared" si="22"/>
        <v>11318.461072833032</v>
      </c>
      <c r="P28" s="12">
        <f t="shared" si="24"/>
        <v>11802.810190858709</v>
      </c>
      <c r="Q28" s="12">
        <f t="shared" si="23"/>
        <v>484.34911802567694</v>
      </c>
      <c r="R28" s="120">
        <f t="shared" si="7"/>
        <v>4.2792842146025377E-2</v>
      </c>
    </row>
    <row r="29" spans="1:22" x14ac:dyDescent="0.25">
      <c r="B29" t="s">
        <v>225</v>
      </c>
      <c r="C29" t="s">
        <v>128</v>
      </c>
      <c r="D29" s="26">
        <v>5</v>
      </c>
      <c r="E29" s="27">
        <v>3</v>
      </c>
      <c r="F29" s="10">
        <f t="shared" si="19"/>
        <v>780</v>
      </c>
      <c r="G29" s="15">
        <f>References!$B$22</f>
        <v>68</v>
      </c>
      <c r="H29" s="8">
        <f t="shared" si="18"/>
        <v>53040</v>
      </c>
      <c r="I29" s="29">
        <f t="shared" si="20"/>
        <v>36177.287572113586</v>
      </c>
      <c r="J29" s="12">
        <f>I29*References!C$59</f>
        <v>67.755318688428474</v>
      </c>
      <c r="K29" s="12">
        <f>J29/References!G$53</f>
        <v>69.858045869088031</v>
      </c>
      <c r="L29" s="11">
        <f>L28</f>
        <v>0.38810025482826682</v>
      </c>
      <c r="M29" s="72">
        <v>9.0692797057956991</v>
      </c>
      <c r="N29" s="73">
        <f t="shared" si="21"/>
        <v>9.4573799606239657</v>
      </c>
      <c r="O29" s="12">
        <f t="shared" si="22"/>
        <v>7074.0381705206455</v>
      </c>
      <c r="P29" s="12">
        <f t="shared" si="24"/>
        <v>7376.7563692866934</v>
      </c>
      <c r="Q29" s="12">
        <f t="shared" si="23"/>
        <v>302.71819876604786</v>
      </c>
      <c r="R29" s="120">
        <f t="shared" si="7"/>
        <v>4.2792842146025377E-2</v>
      </c>
    </row>
    <row r="30" spans="1:22" x14ac:dyDescent="0.25">
      <c r="B30" t="s">
        <v>225</v>
      </c>
      <c r="C30" t="s">
        <v>129</v>
      </c>
      <c r="D30" s="26">
        <v>1</v>
      </c>
      <c r="E30" s="27">
        <v>4</v>
      </c>
      <c r="F30" s="10">
        <f t="shared" si="19"/>
        <v>208</v>
      </c>
      <c r="G30" s="15">
        <f>References!$B$22</f>
        <v>68</v>
      </c>
      <c r="H30" s="8">
        <f t="shared" si="18"/>
        <v>14144</v>
      </c>
      <c r="I30" s="29">
        <f t="shared" si="20"/>
        <v>9647.2766858969571</v>
      </c>
      <c r="J30" s="12">
        <f>I30*References!C$59</f>
        <v>18.068084983580928</v>
      </c>
      <c r="K30" s="12">
        <f>J30/References!G$53</f>
        <v>18.628812231756807</v>
      </c>
      <c r="L30" s="11">
        <f>L29</f>
        <v>0.38810025482826682</v>
      </c>
      <c r="M30" s="72">
        <v>9.0692797057956991</v>
      </c>
      <c r="N30" s="73">
        <f t="shared" si="21"/>
        <v>9.4573799606239657</v>
      </c>
      <c r="O30" s="12">
        <f t="shared" si="22"/>
        <v>1886.4101788055054</v>
      </c>
      <c r="P30" s="12">
        <f t="shared" si="24"/>
        <v>1967.1350318097848</v>
      </c>
      <c r="Q30" s="12">
        <f t="shared" si="23"/>
        <v>80.724853004279339</v>
      </c>
      <c r="R30" s="120">
        <f t="shared" si="7"/>
        <v>4.2792842146025377E-2</v>
      </c>
    </row>
    <row r="31" spans="1:22" x14ac:dyDescent="0.25">
      <c r="B31" t="s">
        <v>225</v>
      </c>
      <c r="C31" t="s">
        <v>130</v>
      </c>
      <c r="D31" s="26">
        <v>1</v>
      </c>
      <c r="E31" s="27">
        <v>5</v>
      </c>
      <c r="F31" s="10">
        <f t="shared" si="19"/>
        <v>260</v>
      </c>
      <c r="G31" s="15">
        <f>References!$B$22</f>
        <v>68</v>
      </c>
      <c r="H31" s="8">
        <f t="shared" si="18"/>
        <v>17680</v>
      </c>
      <c r="I31" s="29">
        <f t="shared" si="20"/>
        <v>12059.095857371196</v>
      </c>
      <c r="J31" s="12">
        <f>I31*References!C$59</f>
        <v>22.585106229476157</v>
      </c>
      <c r="K31" s="12">
        <f>J31/References!G$53</f>
        <v>23.286015289696007</v>
      </c>
      <c r="L31" s="11">
        <f>L30</f>
        <v>0.38810025482826682</v>
      </c>
      <c r="M31" s="72">
        <v>9.0692797057956991</v>
      </c>
      <c r="N31" s="73">
        <f t="shared" si="21"/>
        <v>9.4573799606239657</v>
      </c>
      <c r="O31" s="12">
        <f t="shared" si="22"/>
        <v>2358.0127235068817</v>
      </c>
      <c r="P31" s="12">
        <f t="shared" si="24"/>
        <v>2458.918789762231</v>
      </c>
      <c r="Q31" s="12">
        <f t="shared" si="23"/>
        <v>100.90606625534929</v>
      </c>
      <c r="R31" s="120">
        <f t="shared" si="7"/>
        <v>4.2792842146025377E-2</v>
      </c>
    </row>
    <row r="32" spans="1:22" x14ac:dyDescent="0.25">
      <c r="B32" t="s">
        <v>225</v>
      </c>
      <c r="C32" t="s">
        <v>131</v>
      </c>
      <c r="D32" s="26">
        <v>2</v>
      </c>
      <c r="E32" s="27">
        <v>9</v>
      </c>
      <c r="F32" s="10">
        <f t="shared" si="19"/>
        <v>936</v>
      </c>
      <c r="G32" s="15">
        <f>References!$B$22</f>
        <v>68</v>
      </c>
      <c r="H32" s="8">
        <f t="shared" si="18"/>
        <v>63648</v>
      </c>
      <c r="I32" s="29">
        <f t="shared" si="20"/>
        <v>43412.745086536306</v>
      </c>
      <c r="J32" s="12">
        <f>I32*References!C$59</f>
        <v>81.306382426114169</v>
      </c>
      <c r="K32" s="12">
        <f>J32/References!G$53</f>
        <v>83.829655042905628</v>
      </c>
      <c r="L32" s="11">
        <f>L31</f>
        <v>0.38810025482826682</v>
      </c>
      <c r="M32" s="72">
        <v>9.0692797057956991</v>
      </c>
      <c r="N32" s="73">
        <f t="shared" si="21"/>
        <v>9.4573799606239657</v>
      </c>
      <c r="O32" s="12">
        <f t="shared" si="22"/>
        <v>8488.8458046247742</v>
      </c>
      <c r="P32" s="12">
        <f t="shared" si="24"/>
        <v>8852.1076431440324</v>
      </c>
      <c r="Q32" s="12">
        <f t="shared" si="23"/>
        <v>363.26183851925816</v>
      </c>
      <c r="R32" s="120">
        <f t="shared" si="7"/>
        <v>4.2792842146025377E-2</v>
      </c>
    </row>
    <row r="33" spans="2:35" x14ac:dyDescent="0.25">
      <c r="B33" t="s">
        <v>225</v>
      </c>
      <c r="C33" t="s">
        <v>132</v>
      </c>
      <c r="D33" s="26">
        <v>24</v>
      </c>
      <c r="E33" s="27">
        <v>0.5</v>
      </c>
      <c r="F33" s="10">
        <f t="shared" si="19"/>
        <v>624</v>
      </c>
      <c r="G33" s="15">
        <f>References!B27</f>
        <v>175</v>
      </c>
      <c r="H33" s="8">
        <f t="shared" si="18"/>
        <v>109200</v>
      </c>
      <c r="I33" s="29">
        <f t="shared" si="20"/>
        <v>74482.650883763272</v>
      </c>
      <c r="J33" s="12">
        <f>I33*References!C$59</f>
        <v>139.4962443585292</v>
      </c>
      <c r="K33" s="12">
        <f>J33/References!G$53</f>
        <v>143.82538855400475</v>
      </c>
      <c r="L33" s="11">
        <f t="shared" ref="L33:L42" si="26">K33/F33</f>
        <v>0.23048940473398197</v>
      </c>
      <c r="M33" s="72">
        <v>16.369922902197672</v>
      </c>
      <c r="N33" s="73">
        <f t="shared" si="21"/>
        <v>16.600412306931656</v>
      </c>
      <c r="O33" s="12">
        <f t="shared" si="22"/>
        <v>10214.831890971347</v>
      </c>
      <c r="P33" s="12">
        <f t="shared" si="24"/>
        <v>10358.657279525352</v>
      </c>
      <c r="Q33" s="12">
        <f t="shared" si="23"/>
        <v>143.82538855400526</v>
      </c>
      <c r="R33" s="120">
        <f t="shared" si="7"/>
        <v>1.4080054384559051E-2</v>
      </c>
      <c r="S33">
        <v>20.079999999999998</v>
      </c>
      <c r="T33" s="122">
        <f t="shared" ref="T33" si="27">ROUND(S33*R33,2)+S33</f>
        <v>20.36</v>
      </c>
      <c r="U33">
        <v>27.09</v>
      </c>
      <c r="V33" s="122">
        <f>ROUND(U33*R33,2)+U33</f>
        <v>27.47</v>
      </c>
    </row>
    <row r="34" spans="2:35" x14ac:dyDescent="0.25">
      <c r="B34" t="s">
        <v>225</v>
      </c>
      <c r="C34" t="s">
        <v>133</v>
      </c>
      <c r="D34" s="26">
        <v>92</v>
      </c>
      <c r="E34" s="27">
        <f>References!$B$9</f>
        <v>1</v>
      </c>
      <c r="F34" s="10">
        <f t="shared" si="19"/>
        <v>4784</v>
      </c>
      <c r="G34" s="15">
        <f>References!B27</f>
        <v>175</v>
      </c>
      <c r="H34" s="8">
        <f t="shared" si="18"/>
        <v>837200</v>
      </c>
      <c r="I34" s="29">
        <f t="shared" si="20"/>
        <v>571033.65677551844</v>
      </c>
      <c r="J34" s="12">
        <f>I34*References!C$59</f>
        <v>1069.4712067487239</v>
      </c>
      <c r="K34" s="12">
        <f>J34/References!G$53</f>
        <v>1102.6613122473698</v>
      </c>
      <c r="L34" s="11">
        <f t="shared" si="26"/>
        <v>0.23048940473398197</v>
      </c>
      <c r="M34" s="72">
        <v>16.369922902197672</v>
      </c>
      <c r="N34" s="73">
        <f t="shared" si="21"/>
        <v>16.600412306931656</v>
      </c>
      <c r="O34" s="12">
        <f t="shared" si="22"/>
        <v>78313.711164113658</v>
      </c>
      <c r="P34" s="12">
        <f t="shared" si="24"/>
        <v>79416.372476361037</v>
      </c>
      <c r="Q34" s="12">
        <f t="shared" si="23"/>
        <v>1102.6613122473791</v>
      </c>
      <c r="R34" s="120">
        <f t="shared" si="7"/>
        <v>1.4080054384559051E-2</v>
      </c>
    </row>
    <row r="35" spans="2:35" x14ac:dyDescent="0.25">
      <c r="B35" t="s">
        <v>225</v>
      </c>
      <c r="C35" t="s">
        <v>134</v>
      </c>
      <c r="D35" s="26">
        <v>17</v>
      </c>
      <c r="E35" s="27">
        <f>0.5</f>
        <v>0.5</v>
      </c>
      <c r="F35" s="10">
        <f t="shared" si="19"/>
        <v>442</v>
      </c>
      <c r="G35" s="15">
        <f>References!$B$28</f>
        <v>250</v>
      </c>
      <c r="H35" s="8">
        <f t="shared" si="18"/>
        <v>110500</v>
      </c>
      <c r="I35" s="29">
        <f t="shared" si="20"/>
        <v>75369.349108569979</v>
      </c>
      <c r="J35" s="12">
        <f>I35*References!C$59</f>
        <v>141.156913934226</v>
      </c>
      <c r="K35" s="12">
        <f>J35/References!G$53</f>
        <v>145.53759556060007</v>
      </c>
      <c r="L35" s="11">
        <f t="shared" si="26"/>
        <v>0.32927057819140287</v>
      </c>
      <c r="M35" s="72">
        <v>20.958461288853819</v>
      </c>
      <c r="N35" s="73">
        <f t="shared" si="21"/>
        <v>21.28773186704522</v>
      </c>
      <c r="O35" s="12">
        <f t="shared" si="22"/>
        <v>9263.6398896733881</v>
      </c>
      <c r="P35" s="12">
        <f t="shared" si="24"/>
        <v>9409.1774852339877</v>
      </c>
      <c r="Q35" s="12">
        <f t="shared" si="23"/>
        <v>145.53759556059958</v>
      </c>
      <c r="R35" s="120">
        <f t="shared" si="7"/>
        <v>1.5710627495660493E-2</v>
      </c>
      <c r="AB35" t="s">
        <v>232</v>
      </c>
    </row>
    <row r="36" spans="2:35" x14ac:dyDescent="0.25">
      <c r="B36" t="s">
        <v>225</v>
      </c>
      <c r="C36" t="s">
        <v>135</v>
      </c>
      <c r="D36" s="26">
        <v>146</v>
      </c>
      <c r="E36" s="27">
        <f>References!$B$9</f>
        <v>1</v>
      </c>
      <c r="F36" s="10">
        <f t="shared" si="19"/>
        <v>7592</v>
      </c>
      <c r="G36" s="15">
        <f>References!$B$28</f>
        <v>250</v>
      </c>
      <c r="H36" s="8">
        <f t="shared" si="18"/>
        <v>1898000</v>
      </c>
      <c r="I36" s="29">
        <f t="shared" si="20"/>
        <v>1294579.4082177903</v>
      </c>
      <c r="J36" s="12">
        <f>I36*References!C$59</f>
        <v>2424.5775805172934</v>
      </c>
      <c r="K36" s="12">
        <f>J36/References!G$53</f>
        <v>2499.8222296291301</v>
      </c>
      <c r="L36" s="11">
        <f t="shared" si="26"/>
        <v>0.32927057819140282</v>
      </c>
      <c r="M36" s="72">
        <v>20.958461288853819</v>
      </c>
      <c r="N36" s="73">
        <f t="shared" si="21"/>
        <v>21.28773186704522</v>
      </c>
      <c r="O36" s="12">
        <f t="shared" si="22"/>
        <v>159116.63810497819</v>
      </c>
      <c r="P36" s="12">
        <f t="shared" si="24"/>
        <v>161616.46033460731</v>
      </c>
      <c r="Q36" s="12">
        <f t="shared" si="23"/>
        <v>2499.8222296291206</v>
      </c>
      <c r="R36" s="120">
        <f t="shared" si="7"/>
        <v>1.571062749566049E-2</v>
      </c>
    </row>
    <row r="37" spans="2:35" x14ac:dyDescent="0.25">
      <c r="B37" t="s">
        <v>225</v>
      </c>
      <c r="C37" t="s">
        <v>136</v>
      </c>
      <c r="D37" s="26">
        <v>1</v>
      </c>
      <c r="E37" s="27">
        <f>References!$B$9</f>
        <v>1</v>
      </c>
      <c r="F37" s="10">
        <f t="shared" si="19"/>
        <v>52</v>
      </c>
      <c r="G37" s="15">
        <f>References!$B$28</f>
        <v>250</v>
      </c>
      <c r="H37" s="8">
        <f t="shared" si="18"/>
        <v>13000</v>
      </c>
      <c r="I37" s="29">
        <f t="shared" si="20"/>
        <v>8866.9822480670555</v>
      </c>
      <c r="J37" s="12">
        <f>I37*References!C$59</f>
        <v>16.606695756967763</v>
      </c>
      <c r="K37" s="12">
        <f>J37/References!G$53</f>
        <v>17.122070065952947</v>
      </c>
      <c r="L37" s="11">
        <f t="shared" si="26"/>
        <v>0.32927057819140282</v>
      </c>
      <c r="M37" s="72">
        <v>20.958461288853819</v>
      </c>
      <c r="N37" s="73">
        <f t="shared" si="21"/>
        <v>21.28773186704522</v>
      </c>
      <c r="O37" s="12">
        <f t="shared" si="22"/>
        <v>1089.8399870203987</v>
      </c>
      <c r="P37" s="12">
        <f t="shared" si="24"/>
        <v>1106.9620570863515</v>
      </c>
      <c r="Q37" s="12">
        <f t="shared" si="23"/>
        <v>17.122070065952812</v>
      </c>
      <c r="R37" s="120">
        <f t="shared" si="7"/>
        <v>1.571062749566049E-2</v>
      </c>
    </row>
    <row r="38" spans="2:35" x14ac:dyDescent="0.25">
      <c r="B38" t="s">
        <v>225</v>
      </c>
      <c r="C38" t="s">
        <v>137</v>
      </c>
      <c r="D38" s="26">
        <v>1</v>
      </c>
      <c r="E38" s="27">
        <f>2</f>
        <v>2</v>
      </c>
      <c r="F38" s="10">
        <f t="shared" si="19"/>
        <v>104</v>
      </c>
      <c r="G38" s="15">
        <f>References!$B$28</f>
        <v>250</v>
      </c>
      <c r="H38" s="8">
        <f t="shared" si="18"/>
        <v>26000</v>
      </c>
      <c r="I38" s="29">
        <f t="shared" si="20"/>
        <v>17733.964496134111</v>
      </c>
      <c r="J38" s="12">
        <f>I38*References!C$59</f>
        <v>33.213391513935527</v>
      </c>
      <c r="K38" s="12">
        <f>J38/References!G$53</f>
        <v>34.244140131905894</v>
      </c>
      <c r="L38" s="11">
        <f t="shared" si="26"/>
        <v>0.32927057819140282</v>
      </c>
      <c r="M38" s="72">
        <v>20.958461288853819</v>
      </c>
      <c r="N38" s="73">
        <f t="shared" si="21"/>
        <v>21.28773186704522</v>
      </c>
      <c r="O38" s="12">
        <f t="shared" si="22"/>
        <v>2179.6799740407973</v>
      </c>
      <c r="P38" s="12">
        <f t="shared" si="24"/>
        <v>2213.924114172703</v>
      </c>
      <c r="Q38" s="12">
        <f t="shared" si="23"/>
        <v>34.244140131905624</v>
      </c>
      <c r="R38" s="120">
        <f t="shared" si="7"/>
        <v>1.571062749566049E-2</v>
      </c>
      <c r="AC38" t="s">
        <v>231</v>
      </c>
      <c r="AI38" t="s">
        <v>230</v>
      </c>
    </row>
    <row r="39" spans="2:35" x14ac:dyDescent="0.25">
      <c r="B39" t="s">
        <v>225</v>
      </c>
      <c r="C39" t="s">
        <v>138</v>
      </c>
      <c r="D39" s="26">
        <v>61</v>
      </c>
      <c r="E39" s="27">
        <f>0.5</f>
        <v>0.5</v>
      </c>
      <c r="F39" s="10">
        <f t="shared" si="19"/>
        <v>1586</v>
      </c>
      <c r="G39" s="15">
        <f>References!$B$29</f>
        <v>324</v>
      </c>
      <c r="H39" s="8">
        <f t="shared" si="18"/>
        <v>513864</v>
      </c>
      <c r="I39" s="29">
        <f t="shared" si="20"/>
        <v>350494.07430159458</v>
      </c>
      <c r="J39" s="12">
        <f>I39*References!C$59</f>
        <v>656.42946988142171</v>
      </c>
      <c r="K39" s="12">
        <f>J39/References!G$53</f>
        <v>676.80118556698801</v>
      </c>
      <c r="L39" s="11">
        <f t="shared" si="26"/>
        <v>0.42673466933605803</v>
      </c>
      <c r="M39" s="72">
        <v>25.836085830354548</v>
      </c>
      <c r="N39" s="73">
        <f t="shared" si="21"/>
        <v>26.262820499690605</v>
      </c>
      <c r="O39" s="12">
        <f t="shared" si="22"/>
        <v>40976.032126942315</v>
      </c>
      <c r="P39" s="12">
        <f t="shared" si="24"/>
        <v>41652.833312509298</v>
      </c>
      <c r="Q39" s="12">
        <f t="shared" si="23"/>
        <v>676.80118556698289</v>
      </c>
      <c r="R39" s="120">
        <f t="shared" si="7"/>
        <v>1.6517001535685097E-2</v>
      </c>
    </row>
    <row r="40" spans="2:35" x14ac:dyDescent="0.25">
      <c r="B40" t="s">
        <v>225</v>
      </c>
      <c r="C40" t="s">
        <v>139</v>
      </c>
      <c r="D40" s="26">
        <v>152</v>
      </c>
      <c r="E40" s="27">
        <f>References!$B$9</f>
        <v>1</v>
      </c>
      <c r="F40" s="10">
        <f t="shared" si="19"/>
        <v>7904</v>
      </c>
      <c r="G40" s="15">
        <f>References!$B$29</f>
        <v>324</v>
      </c>
      <c r="H40" s="8">
        <f t="shared" si="18"/>
        <v>2560896</v>
      </c>
      <c r="I40" s="29">
        <f t="shared" si="20"/>
        <v>1746724.5670112255</v>
      </c>
      <c r="J40" s="12">
        <f>I40*References!C$59</f>
        <v>3271.3862105565936</v>
      </c>
      <c r="K40" s="12">
        <f>J40/References!G$53</f>
        <v>3372.9108264322031</v>
      </c>
      <c r="L40" s="11">
        <f t="shared" si="26"/>
        <v>0.42673466933605808</v>
      </c>
      <c r="M40" s="72">
        <v>25.836085830354548</v>
      </c>
      <c r="N40" s="73">
        <f t="shared" si="21"/>
        <v>26.262820499690605</v>
      </c>
      <c r="O40" s="12">
        <f t="shared" si="22"/>
        <v>204208.42240312236</v>
      </c>
      <c r="P40" s="12">
        <f t="shared" si="24"/>
        <v>207581.33322955456</v>
      </c>
      <c r="Q40" s="12">
        <f t="shared" si="23"/>
        <v>3372.9108264321985</v>
      </c>
      <c r="R40" s="120">
        <f t="shared" si="7"/>
        <v>1.6517001535685097E-2</v>
      </c>
    </row>
    <row r="41" spans="2:35" x14ac:dyDescent="0.25">
      <c r="B41" t="s">
        <v>225</v>
      </c>
      <c r="C41" t="s">
        <v>140</v>
      </c>
      <c r="D41" s="26">
        <v>1</v>
      </c>
      <c r="E41" s="27">
        <v>2</v>
      </c>
      <c r="F41" s="10">
        <f t="shared" si="19"/>
        <v>104</v>
      </c>
      <c r="G41" s="15">
        <f>References!$B$29</f>
        <v>324</v>
      </c>
      <c r="H41" s="8">
        <f t="shared" si="18"/>
        <v>33696</v>
      </c>
      <c r="I41" s="29">
        <f t="shared" si="20"/>
        <v>22983.21798698981</v>
      </c>
      <c r="J41" s="12">
        <f>I41*References!C$59</f>
        <v>43.044555402060446</v>
      </c>
      <c r="K41" s="12">
        <f>J41/References!G$53</f>
        <v>44.380405610950042</v>
      </c>
      <c r="L41" s="11">
        <f t="shared" si="26"/>
        <v>0.42673466933605808</v>
      </c>
      <c r="M41" s="72">
        <v>25.836085830354548</v>
      </c>
      <c r="N41" s="73">
        <f t="shared" si="21"/>
        <v>26.262820499690605</v>
      </c>
      <c r="O41" s="12">
        <f t="shared" si="22"/>
        <v>2686.9529263568729</v>
      </c>
      <c r="P41" s="12">
        <f t="shared" si="24"/>
        <v>2731.3333319678231</v>
      </c>
      <c r="Q41" s="12">
        <f t="shared" si="23"/>
        <v>44.38040561095022</v>
      </c>
      <c r="R41" s="120">
        <f t="shared" si="7"/>
        <v>1.6517001535685097E-2</v>
      </c>
    </row>
    <row r="42" spans="2:35" x14ac:dyDescent="0.25">
      <c r="B42" t="s">
        <v>225</v>
      </c>
      <c r="C42" t="s">
        <v>141</v>
      </c>
      <c r="D42" s="26">
        <v>1</v>
      </c>
      <c r="E42" s="27">
        <v>4</v>
      </c>
      <c r="F42" s="10">
        <f t="shared" si="19"/>
        <v>208</v>
      </c>
      <c r="G42" s="15">
        <f>References!$B$29</f>
        <v>324</v>
      </c>
      <c r="H42" s="8">
        <f t="shared" si="18"/>
        <v>67392</v>
      </c>
      <c r="I42" s="29">
        <f t="shared" si="20"/>
        <v>45966.43597397962</v>
      </c>
      <c r="J42" s="12">
        <f>I42*References!C$59</f>
        <v>86.089110804120892</v>
      </c>
      <c r="K42" s="12">
        <f>J42/References!G$53</f>
        <v>88.760811221900084</v>
      </c>
      <c r="L42" s="11">
        <f t="shared" si="26"/>
        <v>0.42673466933605808</v>
      </c>
      <c r="M42" s="72">
        <v>25.836085830354548</v>
      </c>
      <c r="N42" s="73">
        <f t="shared" si="21"/>
        <v>26.262820499690605</v>
      </c>
      <c r="O42" s="12">
        <f t="shared" si="22"/>
        <v>5373.9058527137458</v>
      </c>
      <c r="P42" s="12">
        <f t="shared" si="24"/>
        <v>5462.6666639356463</v>
      </c>
      <c r="Q42" s="12">
        <f t="shared" si="23"/>
        <v>88.76081122190044</v>
      </c>
      <c r="R42" s="120">
        <f t="shared" si="7"/>
        <v>1.6517001535685097E-2</v>
      </c>
    </row>
    <row r="43" spans="2:35" ht="13.5" customHeight="1" x14ac:dyDescent="0.25">
      <c r="B43" t="s">
        <v>225</v>
      </c>
      <c r="C43" t="s">
        <v>142</v>
      </c>
      <c r="D43" s="26">
        <v>2</v>
      </c>
      <c r="E43" s="27">
        <v>6</v>
      </c>
      <c r="F43" s="10">
        <f t="shared" si="19"/>
        <v>624</v>
      </c>
      <c r="G43" s="15">
        <f>References!$B$29</f>
        <v>324</v>
      </c>
      <c r="H43" s="8">
        <f t="shared" si="18"/>
        <v>202176</v>
      </c>
      <c r="I43" s="29">
        <f t="shared" si="20"/>
        <v>137899.30792193886</v>
      </c>
      <c r="J43" s="12">
        <f>I43*References!C$59</f>
        <v>258.26733241236263</v>
      </c>
      <c r="K43" s="12">
        <f>J43/References!G$53</f>
        <v>266.28243366570024</v>
      </c>
      <c r="L43" s="11">
        <f t="shared" ref="L43:L73" si="28">K43/F43</f>
        <v>0.42673466933605808</v>
      </c>
      <c r="M43" s="72">
        <v>25.836085830354548</v>
      </c>
      <c r="N43" s="73">
        <f t="shared" si="21"/>
        <v>26.262820499690605</v>
      </c>
      <c r="O43" s="12">
        <f t="shared" si="22"/>
        <v>16121.717558141238</v>
      </c>
      <c r="P43" s="12">
        <f t="shared" si="24"/>
        <v>16387.999991806937</v>
      </c>
      <c r="Q43" s="12">
        <f t="shared" si="23"/>
        <v>266.2824336656995</v>
      </c>
      <c r="R43" s="120">
        <f t="shared" si="7"/>
        <v>1.6517001535685097E-2</v>
      </c>
    </row>
    <row r="44" spans="2:35" ht="13.5" customHeight="1" x14ac:dyDescent="0.25">
      <c r="B44" t="s">
        <v>225</v>
      </c>
      <c r="C44" t="s">
        <v>143</v>
      </c>
      <c r="D44" s="26">
        <v>14</v>
      </c>
      <c r="E44" s="27">
        <f>0.5</f>
        <v>0.5</v>
      </c>
      <c r="F44" s="10">
        <f t="shared" si="19"/>
        <v>364</v>
      </c>
      <c r="G44" s="15">
        <f>References!$B$30</f>
        <v>473</v>
      </c>
      <c r="H44" s="8">
        <f t="shared" si="18"/>
        <v>172172</v>
      </c>
      <c r="I44" s="29">
        <f t="shared" si="20"/>
        <v>117434.31289340009</v>
      </c>
      <c r="J44" s="12">
        <f>I44*References!C$59</f>
        <v>219.93907860528105</v>
      </c>
      <c r="K44" s="12">
        <f>J44/References!G$53</f>
        <v>226.76469595348084</v>
      </c>
      <c r="L44" s="11">
        <f t="shared" si="28"/>
        <v>0.62297993393813422</v>
      </c>
      <c r="M44" s="72">
        <v>35.77453849029132</v>
      </c>
      <c r="N44" s="73">
        <f t="shared" si="21"/>
        <v>36.397518424229453</v>
      </c>
      <c r="O44" s="12">
        <f t="shared" si="22"/>
        <v>13021.93201046604</v>
      </c>
      <c r="P44" s="12">
        <f t="shared" si="24"/>
        <v>13248.696706419521</v>
      </c>
      <c r="Q44" s="12">
        <f t="shared" si="23"/>
        <v>226.76469595348135</v>
      </c>
      <c r="R44" s="120">
        <f t="shared" si="7"/>
        <v>1.7414059278701856E-2</v>
      </c>
    </row>
    <row r="45" spans="2:35" ht="13.5" customHeight="1" x14ac:dyDescent="0.25">
      <c r="B45" t="s">
        <v>225</v>
      </c>
      <c r="C45" t="s">
        <v>144</v>
      </c>
      <c r="D45" s="26">
        <v>106</v>
      </c>
      <c r="E45" s="27">
        <f>References!$B$9</f>
        <v>1</v>
      </c>
      <c r="F45" s="10">
        <f t="shared" si="19"/>
        <v>5512</v>
      </c>
      <c r="G45" s="15">
        <f>References!$B$30</f>
        <v>473</v>
      </c>
      <c r="H45" s="8">
        <f t="shared" si="18"/>
        <v>2607176</v>
      </c>
      <c r="I45" s="29">
        <f t="shared" si="20"/>
        <v>1778291.0238143443</v>
      </c>
      <c r="J45" s="12">
        <f>I45*References!C$59</f>
        <v>3330.5060474513989</v>
      </c>
      <c r="K45" s="12">
        <f>J45/References!G$53</f>
        <v>3433.8653958669956</v>
      </c>
      <c r="L45" s="11">
        <f t="shared" si="28"/>
        <v>0.62297993393813422</v>
      </c>
      <c r="M45" s="72">
        <v>35.77453849029132</v>
      </c>
      <c r="N45" s="73">
        <f t="shared" si="21"/>
        <v>36.397518424229453</v>
      </c>
      <c r="O45" s="12">
        <f t="shared" si="22"/>
        <v>197189.25615848575</v>
      </c>
      <c r="P45" s="12">
        <f t="shared" si="24"/>
        <v>200623.12155435275</v>
      </c>
      <c r="Q45" s="12">
        <f t="shared" si="23"/>
        <v>3433.8653958670038</v>
      </c>
      <c r="R45" s="120">
        <f t="shared" si="7"/>
        <v>1.7414059278701856E-2</v>
      </c>
    </row>
    <row r="46" spans="2:35" ht="13.5" customHeight="1" x14ac:dyDescent="0.25">
      <c r="B46" t="s">
        <v>225</v>
      </c>
      <c r="C46" t="s">
        <v>145</v>
      </c>
      <c r="D46" s="26">
        <v>4</v>
      </c>
      <c r="E46" s="27">
        <v>2</v>
      </c>
      <c r="F46" s="10">
        <f t="shared" si="19"/>
        <v>416</v>
      </c>
      <c r="G46" s="15">
        <f>References!$B$30</f>
        <v>473</v>
      </c>
      <c r="H46" s="8">
        <f t="shared" si="18"/>
        <v>196768</v>
      </c>
      <c r="I46" s="29">
        <f t="shared" si="20"/>
        <v>134210.64330674298</v>
      </c>
      <c r="J46" s="12">
        <f>I46*References!C$59</f>
        <v>251.35894697746409</v>
      </c>
      <c r="K46" s="12">
        <f>J46/References!G$53</f>
        <v>259.15965251826384</v>
      </c>
      <c r="L46" s="11">
        <f t="shared" si="28"/>
        <v>0.62297993393813422</v>
      </c>
      <c r="M46" s="72">
        <v>35.77453849029132</v>
      </c>
      <c r="N46" s="73">
        <f t="shared" si="21"/>
        <v>36.397518424229453</v>
      </c>
      <c r="O46" s="12">
        <f t="shared" si="22"/>
        <v>14882.208011961189</v>
      </c>
      <c r="P46" s="12">
        <f t="shared" si="24"/>
        <v>15141.367664479452</v>
      </c>
      <c r="Q46" s="12">
        <f t="shared" si="23"/>
        <v>259.1596525182631</v>
      </c>
      <c r="R46" s="120">
        <f t="shared" si="7"/>
        <v>1.7414059278701856E-2</v>
      </c>
    </row>
    <row r="47" spans="2:35" ht="13.5" customHeight="1" x14ac:dyDescent="0.25">
      <c r="B47" t="s">
        <v>225</v>
      </c>
      <c r="C47" t="s">
        <v>146</v>
      </c>
      <c r="D47" s="26">
        <v>2</v>
      </c>
      <c r="E47" s="27">
        <v>3</v>
      </c>
      <c r="F47" s="10">
        <f t="shared" si="19"/>
        <v>312</v>
      </c>
      <c r="G47" s="15">
        <f>References!$B$30</f>
        <v>473</v>
      </c>
      <c r="H47" s="8">
        <f t="shared" si="18"/>
        <v>147576</v>
      </c>
      <c r="I47" s="29">
        <f t="shared" si="20"/>
        <v>100657.98248005722</v>
      </c>
      <c r="J47" s="12">
        <f>I47*References!C$59</f>
        <v>188.51921023309805</v>
      </c>
      <c r="K47" s="12">
        <f>J47/References!G$53</f>
        <v>194.36973938869787</v>
      </c>
      <c r="L47" s="11">
        <f t="shared" si="28"/>
        <v>0.62297993393813422</v>
      </c>
      <c r="M47" s="72">
        <v>35.77453849029132</v>
      </c>
      <c r="N47" s="73">
        <f t="shared" si="21"/>
        <v>36.397518424229453</v>
      </c>
      <c r="O47" s="12">
        <f t="shared" si="22"/>
        <v>11161.656008970891</v>
      </c>
      <c r="P47" s="12">
        <f t="shared" si="24"/>
        <v>11356.025748359589</v>
      </c>
      <c r="Q47" s="12">
        <f t="shared" si="23"/>
        <v>194.36973938869778</v>
      </c>
      <c r="R47" s="120">
        <f t="shared" si="7"/>
        <v>1.7414059278701856E-2</v>
      </c>
    </row>
    <row r="48" spans="2:35" ht="13.5" customHeight="1" x14ac:dyDescent="0.25">
      <c r="B48" t="s">
        <v>225</v>
      </c>
      <c r="C48" t="s">
        <v>147</v>
      </c>
      <c r="D48" s="26">
        <v>4</v>
      </c>
      <c r="E48" s="27">
        <v>4</v>
      </c>
      <c r="F48" s="10">
        <f t="shared" si="19"/>
        <v>832</v>
      </c>
      <c r="G48" s="15">
        <f>References!$B$30</f>
        <v>473</v>
      </c>
      <c r="H48" s="8">
        <f t="shared" si="18"/>
        <v>393536</v>
      </c>
      <c r="I48" s="29">
        <f t="shared" si="20"/>
        <v>268421.28661348595</v>
      </c>
      <c r="J48" s="12">
        <f>I48*References!C$59</f>
        <v>502.71789395492817</v>
      </c>
      <c r="K48" s="12">
        <f>J48/References!G$53</f>
        <v>518.31930503652768</v>
      </c>
      <c r="L48" s="11">
        <f t="shared" si="28"/>
        <v>0.62297993393813422</v>
      </c>
      <c r="M48" s="72">
        <v>35.77453849029132</v>
      </c>
      <c r="N48" s="73">
        <f t="shared" si="21"/>
        <v>36.397518424229453</v>
      </c>
      <c r="O48" s="12">
        <f t="shared" si="22"/>
        <v>29764.416023922378</v>
      </c>
      <c r="P48" s="12">
        <f t="shared" si="24"/>
        <v>30282.735328958905</v>
      </c>
      <c r="Q48" s="12">
        <f t="shared" si="23"/>
        <v>518.3193050365262</v>
      </c>
      <c r="R48" s="120">
        <f t="shared" si="7"/>
        <v>1.7414059278701856E-2</v>
      </c>
    </row>
    <row r="49" spans="2:18" x14ac:dyDescent="0.25">
      <c r="B49" t="s">
        <v>225</v>
      </c>
      <c r="C49" t="s">
        <v>148</v>
      </c>
      <c r="D49" s="26">
        <v>1</v>
      </c>
      <c r="E49" s="27">
        <v>10</v>
      </c>
      <c r="F49" s="10">
        <f t="shared" si="19"/>
        <v>520</v>
      </c>
      <c r="G49" s="15">
        <f>References!$B$30</f>
        <v>473</v>
      </c>
      <c r="H49" s="8">
        <f t="shared" si="18"/>
        <v>245960</v>
      </c>
      <c r="I49" s="29">
        <f t="shared" si="20"/>
        <v>167763.3041334287</v>
      </c>
      <c r="J49" s="12">
        <f>I49*References!C$59</f>
        <v>314.19868372183009</v>
      </c>
      <c r="K49" s="12">
        <f>J49/References!G$53</f>
        <v>323.94956564782979</v>
      </c>
      <c r="L49" s="11">
        <f t="shared" si="28"/>
        <v>0.62297993393813422</v>
      </c>
      <c r="M49" s="72">
        <v>35.77453849029132</v>
      </c>
      <c r="N49" s="73">
        <f t="shared" si="21"/>
        <v>36.397518424229453</v>
      </c>
      <c r="O49" s="12">
        <f t="shared" si="22"/>
        <v>18602.760014951487</v>
      </c>
      <c r="P49" s="12">
        <f t="shared" si="24"/>
        <v>18926.709580599316</v>
      </c>
      <c r="Q49" s="12">
        <f t="shared" si="23"/>
        <v>323.94956564782842</v>
      </c>
      <c r="R49" s="120">
        <f t="shared" si="7"/>
        <v>1.7414059278701856E-2</v>
      </c>
    </row>
    <row r="50" spans="2:18" x14ac:dyDescent="0.25">
      <c r="B50" t="s">
        <v>225</v>
      </c>
      <c r="C50" t="s">
        <v>149</v>
      </c>
      <c r="D50" s="26">
        <v>8</v>
      </c>
      <c r="E50" s="27">
        <v>0.23</v>
      </c>
      <c r="F50" s="10">
        <f t="shared" si="19"/>
        <v>95.68</v>
      </c>
      <c r="G50" s="15">
        <f>References!$B$31</f>
        <v>613</v>
      </c>
      <c r="H50" s="8">
        <f t="shared" si="18"/>
        <v>58651.840000000004</v>
      </c>
      <c r="I50" s="29">
        <f t="shared" si="20"/>
        <v>40004.986468959178</v>
      </c>
      <c r="J50" s="12">
        <f>I50*References!C$59</f>
        <v>74.924097112796318</v>
      </c>
      <c r="K50" s="12">
        <f>J50/References!G$53</f>
        <v>77.249301075158598</v>
      </c>
      <c r="L50" s="11">
        <f t="shared" si="28"/>
        <v>0.80737145772531971</v>
      </c>
      <c r="M50" s="72">
        <v>45.661061510673534</v>
      </c>
      <c r="N50" s="73">
        <f t="shared" si="21"/>
        <v>46.468432968398851</v>
      </c>
      <c r="O50" s="12">
        <f t="shared" si="22"/>
        <v>4368.8503653412445</v>
      </c>
      <c r="P50" s="12">
        <f t="shared" si="24"/>
        <v>4446.0996664164022</v>
      </c>
      <c r="Q50" s="12">
        <f t="shared" si="23"/>
        <v>77.249301075157746</v>
      </c>
      <c r="R50" s="120">
        <f t="shared" si="7"/>
        <v>1.7681837237546308E-2</v>
      </c>
    </row>
    <row r="51" spans="2:18" x14ac:dyDescent="0.25">
      <c r="B51" t="s">
        <v>225</v>
      </c>
      <c r="C51" t="s">
        <v>150</v>
      </c>
      <c r="D51" s="26">
        <v>20</v>
      </c>
      <c r="E51" s="27">
        <f>0.5</f>
        <v>0.5</v>
      </c>
      <c r="F51" s="10">
        <f t="shared" si="19"/>
        <v>520</v>
      </c>
      <c r="G51" s="15">
        <f>References!$B$31</f>
        <v>613</v>
      </c>
      <c r="H51" s="8">
        <f t="shared" si="18"/>
        <v>318760</v>
      </c>
      <c r="I51" s="29">
        <f t="shared" si="20"/>
        <v>217418.40472260423</v>
      </c>
      <c r="J51" s="12">
        <f>I51*References!C$59</f>
        <v>407.19617996084958</v>
      </c>
      <c r="K51" s="12">
        <f>J51/References!G$53</f>
        <v>419.83315801716628</v>
      </c>
      <c r="L51" s="11">
        <f t="shared" si="28"/>
        <v>0.80737145772531982</v>
      </c>
      <c r="M51" s="72">
        <v>45.661061510673534</v>
      </c>
      <c r="N51" s="73">
        <f t="shared" si="21"/>
        <v>46.468432968398851</v>
      </c>
      <c r="O51" s="12">
        <f t="shared" si="22"/>
        <v>23743.751985550236</v>
      </c>
      <c r="P51" s="12">
        <f t="shared" si="24"/>
        <v>24163.585143567401</v>
      </c>
      <c r="Q51" s="12">
        <f t="shared" si="23"/>
        <v>419.83315801716526</v>
      </c>
      <c r="R51" s="120">
        <f t="shared" si="7"/>
        <v>1.7681837237546308E-2</v>
      </c>
    </row>
    <row r="52" spans="2:18" x14ac:dyDescent="0.25">
      <c r="B52" t="s">
        <v>225</v>
      </c>
      <c r="C52" t="s">
        <v>151</v>
      </c>
      <c r="D52" s="26">
        <v>108</v>
      </c>
      <c r="E52" s="27">
        <f>References!$B$9</f>
        <v>1</v>
      </c>
      <c r="F52" s="10">
        <f t="shared" si="19"/>
        <v>5616</v>
      </c>
      <c r="G52" s="15">
        <f>References!$B$31</f>
        <v>613</v>
      </c>
      <c r="H52" s="8">
        <f t="shared" si="18"/>
        <v>3442608</v>
      </c>
      <c r="I52" s="29">
        <f t="shared" si="20"/>
        <v>2348118.7710041255</v>
      </c>
      <c r="J52" s="12">
        <f>I52*References!C$59</f>
        <v>4397.7187435771748</v>
      </c>
      <c r="K52" s="12">
        <f>J52/References!G$53</f>
        <v>4534.1981065853952</v>
      </c>
      <c r="L52" s="11">
        <f t="shared" si="28"/>
        <v>0.80737145772531971</v>
      </c>
      <c r="M52" s="72">
        <v>45.661061510673534</v>
      </c>
      <c r="N52" s="73">
        <f t="shared" si="21"/>
        <v>46.468432968398851</v>
      </c>
      <c r="O52" s="12">
        <f t="shared" si="22"/>
        <v>256432.52144394256</v>
      </c>
      <c r="P52" s="12">
        <f t="shared" si="24"/>
        <v>260966.71955052795</v>
      </c>
      <c r="Q52" s="12">
        <f t="shared" si="23"/>
        <v>4534.1981065853906</v>
      </c>
      <c r="R52" s="120">
        <f t="shared" si="7"/>
        <v>1.7681837237546308E-2</v>
      </c>
    </row>
    <row r="53" spans="2:18" x14ac:dyDescent="0.25">
      <c r="B53" t="s">
        <v>225</v>
      </c>
      <c r="C53" t="s">
        <v>152</v>
      </c>
      <c r="D53" s="26">
        <v>10</v>
      </c>
      <c r="E53" s="27">
        <v>2</v>
      </c>
      <c r="F53" s="10">
        <f t="shared" si="19"/>
        <v>1040</v>
      </c>
      <c r="G53" s="15">
        <f>References!$B$31</f>
        <v>613</v>
      </c>
      <c r="H53" s="8">
        <f t="shared" si="18"/>
        <v>637520</v>
      </c>
      <c r="I53" s="29">
        <f t="shared" si="20"/>
        <v>434836.80944520846</v>
      </c>
      <c r="J53" s="12">
        <f>I53*References!C$59</f>
        <v>814.39235992169915</v>
      </c>
      <c r="K53" s="12">
        <f>J53/References!G$53</f>
        <v>839.66631603433257</v>
      </c>
      <c r="L53" s="11">
        <f t="shared" si="28"/>
        <v>0.80737145772531982</v>
      </c>
      <c r="M53" s="72">
        <v>45.661061510673534</v>
      </c>
      <c r="N53" s="73">
        <f t="shared" si="21"/>
        <v>46.468432968398851</v>
      </c>
      <c r="O53" s="12">
        <f t="shared" si="22"/>
        <v>47487.503971100472</v>
      </c>
      <c r="P53" s="12">
        <f t="shared" si="24"/>
        <v>48327.170287134802</v>
      </c>
      <c r="Q53" s="12">
        <f t="shared" si="23"/>
        <v>839.66631603433052</v>
      </c>
      <c r="R53" s="120">
        <f t="shared" si="7"/>
        <v>1.7681837237546308E-2</v>
      </c>
    </row>
    <row r="54" spans="2:18" x14ac:dyDescent="0.25">
      <c r="B54" t="s">
        <v>225</v>
      </c>
      <c r="C54" t="s">
        <v>153</v>
      </c>
      <c r="D54" s="26">
        <v>1</v>
      </c>
      <c r="E54" s="27">
        <v>3</v>
      </c>
      <c r="F54" s="10">
        <f t="shared" si="19"/>
        <v>156</v>
      </c>
      <c r="G54" s="15">
        <f>References!$B$31</f>
        <v>613</v>
      </c>
      <c r="H54" s="8">
        <f t="shared" si="18"/>
        <v>95628</v>
      </c>
      <c r="I54" s="29">
        <f t="shared" si="20"/>
        <v>65225.521416781266</v>
      </c>
      <c r="J54" s="12">
        <f>I54*References!C$59</f>
        <v>122.15885398825486</v>
      </c>
      <c r="K54" s="12">
        <f>J54/References!G$53</f>
        <v>125.94994740514987</v>
      </c>
      <c r="L54" s="11">
        <f t="shared" si="28"/>
        <v>0.80737145772531971</v>
      </c>
      <c r="M54" s="72">
        <v>45.661061510673534</v>
      </c>
      <c r="N54" s="73">
        <f t="shared" si="21"/>
        <v>46.468432968398851</v>
      </c>
      <c r="O54" s="12">
        <f t="shared" si="22"/>
        <v>7123.1255956650712</v>
      </c>
      <c r="P54" s="12">
        <f t="shared" si="24"/>
        <v>7249.0755430702211</v>
      </c>
      <c r="Q54" s="12">
        <f t="shared" si="23"/>
        <v>125.94994740514994</v>
      </c>
      <c r="R54" s="120">
        <f t="shared" si="7"/>
        <v>1.7681837237546308E-2</v>
      </c>
    </row>
    <row r="55" spans="2:18" x14ac:dyDescent="0.25">
      <c r="B55" t="s">
        <v>225</v>
      </c>
      <c r="C55" t="s">
        <v>154</v>
      </c>
      <c r="D55" s="26">
        <v>1</v>
      </c>
      <c r="E55" s="27">
        <v>4</v>
      </c>
      <c r="F55" s="10">
        <f t="shared" si="19"/>
        <v>208</v>
      </c>
      <c r="G55" s="15">
        <f>References!$B$31</f>
        <v>613</v>
      </c>
      <c r="H55" s="8">
        <f t="shared" si="18"/>
        <v>127504</v>
      </c>
      <c r="I55" s="29">
        <f t="shared" si="20"/>
        <v>86967.361889041684</v>
      </c>
      <c r="J55" s="12">
        <f>I55*References!C$59</f>
        <v>162.87847198433982</v>
      </c>
      <c r="K55" s="12">
        <f>J55/References!G$53</f>
        <v>167.93326320686651</v>
      </c>
      <c r="L55" s="11">
        <f t="shared" si="28"/>
        <v>0.80737145772531982</v>
      </c>
      <c r="M55" s="72">
        <v>45.661061510673534</v>
      </c>
      <c r="N55" s="73">
        <f t="shared" si="21"/>
        <v>46.468432968398851</v>
      </c>
      <c r="O55" s="12">
        <f t="shared" si="22"/>
        <v>9497.5007942200955</v>
      </c>
      <c r="P55" s="12">
        <f t="shared" si="24"/>
        <v>9665.4340574269609</v>
      </c>
      <c r="Q55" s="12">
        <f t="shared" si="23"/>
        <v>167.93326320686538</v>
      </c>
      <c r="R55" s="120">
        <f t="shared" si="7"/>
        <v>1.7681837237546308E-2</v>
      </c>
    </row>
    <row r="56" spans="2:18" x14ac:dyDescent="0.25">
      <c r="B56" t="s">
        <v>225</v>
      </c>
      <c r="C56" t="s">
        <v>155</v>
      </c>
      <c r="D56" s="26">
        <v>1</v>
      </c>
      <c r="E56" s="27">
        <v>9</v>
      </c>
      <c r="F56" s="10">
        <f t="shared" si="19"/>
        <v>468</v>
      </c>
      <c r="G56" s="15">
        <f>References!$B$31</f>
        <v>613</v>
      </c>
      <c r="H56" s="8">
        <f t="shared" si="18"/>
        <v>286884</v>
      </c>
      <c r="I56" s="29">
        <f t="shared" si="20"/>
        <v>195676.5642503438</v>
      </c>
      <c r="J56" s="12">
        <f>I56*References!C$59</f>
        <v>366.47656196476458</v>
      </c>
      <c r="K56" s="12">
        <f>J56/References!G$53</f>
        <v>377.8498422154496</v>
      </c>
      <c r="L56" s="11">
        <f t="shared" si="28"/>
        <v>0.80737145772531971</v>
      </c>
      <c r="M56" s="72">
        <v>45.661061510673534</v>
      </c>
      <c r="N56" s="73">
        <f t="shared" si="21"/>
        <v>46.468432968398851</v>
      </c>
      <c r="O56" s="12">
        <f t="shared" si="22"/>
        <v>21369.376786995213</v>
      </c>
      <c r="P56" s="12">
        <f t="shared" si="24"/>
        <v>21747.226629210661</v>
      </c>
      <c r="Q56" s="12">
        <f t="shared" si="23"/>
        <v>377.84984221544801</v>
      </c>
      <c r="R56" s="120">
        <f t="shared" si="7"/>
        <v>1.7681837237546308E-2</v>
      </c>
    </row>
    <row r="57" spans="2:18" x14ac:dyDescent="0.25">
      <c r="B57" t="s">
        <v>225</v>
      </c>
      <c r="C57" t="s">
        <v>156</v>
      </c>
      <c r="D57" s="26">
        <v>1</v>
      </c>
      <c r="E57" s="27">
        <f>2</f>
        <v>2</v>
      </c>
      <c r="F57" s="10">
        <f t="shared" si="19"/>
        <v>104</v>
      </c>
      <c r="G57" s="15">
        <f>References!$B$31</f>
        <v>613</v>
      </c>
      <c r="H57" s="8">
        <f t="shared" si="18"/>
        <v>63752</v>
      </c>
      <c r="I57" s="29">
        <f t="shared" si="20"/>
        <v>43483.680944520842</v>
      </c>
      <c r="J57" s="12">
        <f>I57*References!C$59</f>
        <v>81.439235992169912</v>
      </c>
      <c r="K57" s="12">
        <f>J57/References!G$53</f>
        <v>83.966631603433257</v>
      </c>
      <c r="L57" s="11">
        <f t="shared" si="28"/>
        <v>0.80737145772531982</v>
      </c>
      <c r="M57" s="72">
        <v>45.661061510673534</v>
      </c>
      <c r="N57" s="73">
        <f t="shared" si="21"/>
        <v>46.468432968398851</v>
      </c>
      <c r="O57" s="12">
        <f t="shared" si="22"/>
        <v>4748.7503971100477</v>
      </c>
      <c r="P57" s="12">
        <f t="shared" si="24"/>
        <v>4832.7170287134804</v>
      </c>
      <c r="Q57" s="12">
        <f t="shared" si="23"/>
        <v>83.966631603432688</v>
      </c>
      <c r="R57" s="120">
        <f t="shared" si="7"/>
        <v>1.7681837237546308E-2</v>
      </c>
    </row>
    <row r="58" spans="2:18" x14ac:dyDescent="0.25">
      <c r="B58" t="s">
        <v>225</v>
      </c>
      <c r="C58" t="s">
        <v>157</v>
      </c>
      <c r="D58" s="26">
        <v>7</v>
      </c>
      <c r="E58" s="27">
        <f>0.5</f>
        <v>0.5</v>
      </c>
      <c r="F58" s="10">
        <f t="shared" si="19"/>
        <v>182</v>
      </c>
      <c r="G58" s="15">
        <f>References!$B$32</f>
        <v>840</v>
      </c>
      <c r="H58" s="8">
        <f t="shared" si="18"/>
        <v>152880</v>
      </c>
      <c r="I58" s="29">
        <f t="shared" si="20"/>
        <v>104275.71123726858</v>
      </c>
      <c r="J58" s="12">
        <f>I58*References!C$59</f>
        <v>195.2947421019409</v>
      </c>
      <c r="K58" s="12">
        <f>J58/References!G$53</f>
        <v>201.35554397560665</v>
      </c>
      <c r="L58" s="11">
        <f t="shared" si="28"/>
        <v>1.1063491427231134</v>
      </c>
      <c r="M58" s="72">
        <v>64.609138122293245</v>
      </c>
      <c r="N58" s="73">
        <f t="shared" si="21"/>
        <v>65.715487265016364</v>
      </c>
      <c r="O58" s="12">
        <f t="shared" si="22"/>
        <v>11758.863138257371</v>
      </c>
      <c r="P58" s="12">
        <f t="shared" si="24"/>
        <v>11960.218682232979</v>
      </c>
      <c r="Q58" s="12">
        <f t="shared" si="23"/>
        <v>201.35554397560736</v>
      </c>
      <c r="R58" s="120">
        <f t="shared" si="7"/>
        <v>1.7123725449316434E-2</v>
      </c>
    </row>
    <row r="59" spans="2:18" x14ac:dyDescent="0.25">
      <c r="B59" t="s">
        <v>225</v>
      </c>
      <c r="C59" t="s">
        <v>158</v>
      </c>
      <c r="D59" s="26">
        <v>62</v>
      </c>
      <c r="E59" s="27">
        <f>References!$B$9</f>
        <v>1</v>
      </c>
      <c r="F59" s="10">
        <f t="shared" si="19"/>
        <v>3224</v>
      </c>
      <c r="G59" s="15">
        <f>References!$B$32</f>
        <v>840</v>
      </c>
      <c r="H59" s="8">
        <f t="shared" si="18"/>
        <v>2708160</v>
      </c>
      <c r="I59" s="29">
        <f t="shared" si="20"/>
        <v>1847169.7419173291</v>
      </c>
      <c r="J59" s="12">
        <f>I59*References!C$59</f>
        <v>3459.5068600915242</v>
      </c>
      <c r="K59" s="12">
        <f>J59/References!G$53</f>
        <v>3566.8696361393177</v>
      </c>
      <c r="L59" s="11">
        <f t="shared" si="28"/>
        <v>1.1063491427231134</v>
      </c>
      <c r="M59" s="72">
        <v>64.609138122293245</v>
      </c>
      <c r="N59" s="73">
        <f t="shared" si="21"/>
        <v>65.715487265016364</v>
      </c>
      <c r="O59" s="12">
        <f t="shared" si="22"/>
        <v>208299.86130627344</v>
      </c>
      <c r="P59" s="12">
        <f t="shared" si="24"/>
        <v>211866.73094241275</v>
      </c>
      <c r="Q59" s="12">
        <f t="shared" si="23"/>
        <v>3566.8696361393086</v>
      </c>
      <c r="R59" s="120">
        <f t="shared" si="7"/>
        <v>1.7123725449316434E-2</v>
      </c>
    </row>
    <row r="60" spans="2:18" x14ac:dyDescent="0.25">
      <c r="B60" t="s">
        <v>225</v>
      </c>
      <c r="C60" t="s">
        <v>159</v>
      </c>
      <c r="D60" s="26">
        <v>5</v>
      </c>
      <c r="E60" s="27">
        <v>2</v>
      </c>
      <c r="F60" s="10">
        <f t="shared" si="19"/>
        <v>520</v>
      </c>
      <c r="G60" s="15">
        <f>References!$B$32</f>
        <v>840</v>
      </c>
      <c r="H60" s="8">
        <f t="shared" si="18"/>
        <v>436800</v>
      </c>
      <c r="I60" s="29">
        <f t="shared" si="20"/>
        <v>297930.60353505309</v>
      </c>
      <c r="J60" s="12">
        <f>I60*References!C$59</f>
        <v>557.98497743411679</v>
      </c>
      <c r="K60" s="12">
        <f>J60/References!G$53</f>
        <v>575.30155421601899</v>
      </c>
      <c r="L60" s="11">
        <f t="shared" si="28"/>
        <v>1.1063491427231134</v>
      </c>
      <c r="M60" s="72">
        <v>64.609138122293245</v>
      </c>
      <c r="N60" s="73">
        <f t="shared" si="21"/>
        <v>65.715487265016364</v>
      </c>
      <c r="O60" s="12">
        <f t="shared" si="22"/>
        <v>33596.751823592487</v>
      </c>
      <c r="P60" s="12">
        <f t="shared" si="24"/>
        <v>34172.053377808508</v>
      </c>
      <c r="Q60" s="12">
        <f t="shared" si="23"/>
        <v>575.30155421602103</v>
      </c>
      <c r="R60" s="120">
        <f t="shared" si="7"/>
        <v>1.7123725449316434E-2</v>
      </c>
    </row>
    <row r="61" spans="2:18" x14ac:dyDescent="0.25">
      <c r="B61" t="s">
        <v>225</v>
      </c>
      <c r="C61" t="s">
        <v>160</v>
      </c>
      <c r="D61" s="26">
        <v>2</v>
      </c>
      <c r="E61" s="27">
        <v>3</v>
      </c>
      <c r="F61" s="10">
        <f t="shared" si="19"/>
        <v>312</v>
      </c>
      <c r="G61" s="15">
        <f>References!$B$32</f>
        <v>840</v>
      </c>
      <c r="H61" s="8">
        <f t="shared" si="18"/>
        <v>262080</v>
      </c>
      <c r="I61" s="29">
        <f t="shared" si="20"/>
        <v>178758.36212103185</v>
      </c>
      <c r="J61" s="12">
        <f>I61*References!C$59</f>
        <v>334.79098646047009</v>
      </c>
      <c r="K61" s="12">
        <f>J61/References!G$53</f>
        <v>345.18093252961143</v>
      </c>
      <c r="L61" s="11">
        <f t="shared" si="28"/>
        <v>1.1063491427231136</v>
      </c>
      <c r="M61" s="72">
        <v>64.609138122293245</v>
      </c>
      <c r="N61" s="73">
        <f t="shared" si="21"/>
        <v>65.715487265016364</v>
      </c>
      <c r="O61" s="12">
        <f t="shared" si="22"/>
        <v>20158.051094155493</v>
      </c>
      <c r="P61" s="12">
        <f t="shared" si="24"/>
        <v>20503.232026685106</v>
      </c>
      <c r="Q61" s="12">
        <f t="shared" si="23"/>
        <v>345.18093252961262</v>
      </c>
      <c r="R61" s="120">
        <f t="shared" si="7"/>
        <v>1.7123725449316438E-2</v>
      </c>
    </row>
    <row r="62" spans="2:18" x14ac:dyDescent="0.25">
      <c r="B62" t="s">
        <v>225</v>
      </c>
      <c r="C62" t="s">
        <v>161</v>
      </c>
      <c r="D62" s="26">
        <v>1</v>
      </c>
      <c r="E62" s="27">
        <v>5</v>
      </c>
      <c r="F62" s="10">
        <f t="shared" si="19"/>
        <v>260</v>
      </c>
      <c r="G62" s="15">
        <f>References!$B$32</f>
        <v>840</v>
      </c>
      <c r="H62" s="8">
        <f t="shared" si="18"/>
        <v>218400</v>
      </c>
      <c r="I62" s="29">
        <f t="shared" si="20"/>
        <v>148965.30176752654</v>
      </c>
      <c r="J62" s="12">
        <f>I62*References!C$59</f>
        <v>278.99248871705839</v>
      </c>
      <c r="K62" s="12">
        <f>J62/References!G$53</f>
        <v>287.65077710800949</v>
      </c>
      <c r="L62" s="11">
        <f t="shared" si="28"/>
        <v>1.1063491427231134</v>
      </c>
      <c r="M62" s="72">
        <v>64.609138122293245</v>
      </c>
      <c r="N62" s="73">
        <f t="shared" si="21"/>
        <v>65.715487265016364</v>
      </c>
      <c r="O62" s="12">
        <f t="shared" si="22"/>
        <v>16798.375911796244</v>
      </c>
      <c r="P62" s="12">
        <f t="shared" si="24"/>
        <v>17086.026688904254</v>
      </c>
      <c r="Q62" s="12">
        <f t="shared" si="23"/>
        <v>287.65077710801052</v>
      </c>
      <c r="R62" s="120">
        <f t="shared" si="7"/>
        <v>1.7123725449316434E-2</v>
      </c>
    </row>
    <row r="63" spans="2:18" x14ac:dyDescent="0.25">
      <c r="B63" t="s">
        <v>225</v>
      </c>
      <c r="C63" t="s">
        <v>162</v>
      </c>
      <c r="D63" s="26">
        <v>1</v>
      </c>
      <c r="E63" s="27">
        <v>7</v>
      </c>
      <c r="F63" s="10">
        <f t="shared" si="19"/>
        <v>364</v>
      </c>
      <c r="G63" s="15">
        <f>References!$B$32</f>
        <v>840</v>
      </c>
      <c r="H63" s="8">
        <f t="shared" si="18"/>
        <v>305760</v>
      </c>
      <c r="I63" s="29">
        <f t="shared" si="20"/>
        <v>208551.42247453716</v>
      </c>
      <c r="J63" s="12">
        <f>I63*References!C$59</f>
        <v>390.5894842038818</v>
      </c>
      <c r="K63" s="12">
        <f>J63/References!G$53</f>
        <v>402.7110879512133</v>
      </c>
      <c r="L63" s="11">
        <f t="shared" si="28"/>
        <v>1.1063491427231134</v>
      </c>
      <c r="M63" s="72">
        <v>64.609138122293245</v>
      </c>
      <c r="N63" s="73">
        <f t="shared" si="21"/>
        <v>65.715487265016364</v>
      </c>
      <c r="O63" s="12">
        <f t="shared" si="22"/>
        <v>23517.726276514742</v>
      </c>
      <c r="P63" s="12">
        <f t="shared" si="24"/>
        <v>23920.437364465957</v>
      </c>
      <c r="Q63" s="12">
        <f t="shared" si="23"/>
        <v>402.71108795121472</v>
      </c>
      <c r="R63" s="120">
        <f t="shared" si="7"/>
        <v>1.7123725449316434E-2</v>
      </c>
    </row>
    <row r="64" spans="2:18" x14ac:dyDescent="0.25">
      <c r="B64" t="s">
        <v>225</v>
      </c>
      <c r="C64" t="s">
        <v>163</v>
      </c>
      <c r="D64" s="26">
        <v>1</v>
      </c>
      <c r="E64" s="27">
        <f>2</f>
        <v>2</v>
      </c>
      <c r="F64" s="10">
        <f t="shared" si="19"/>
        <v>104</v>
      </c>
      <c r="G64" s="15">
        <f>References!$B$32</f>
        <v>840</v>
      </c>
      <c r="H64" s="8">
        <f t="shared" si="18"/>
        <v>87360</v>
      </c>
      <c r="I64" s="29">
        <f t="shared" si="20"/>
        <v>59586.120707010617</v>
      </c>
      <c r="J64" s="12">
        <f>I64*References!C$59</f>
        <v>111.59699548682337</v>
      </c>
      <c r="K64" s="12">
        <f>J64/References!G$53</f>
        <v>115.06031084320381</v>
      </c>
      <c r="L64" s="11">
        <f t="shared" si="28"/>
        <v>1.1063491427231136</v>
      </c>
      <c r="M64" s="72">
        <v>64.609138122293245</v>
      </c>
      <c r="N64" s="73">
        <f t="shared" si="21"/>
        <v>65.715487265016364</v>
      </c>
      <c r="O64" s="12">
        <f t="shared" si="22"/>
        <v>6719.3503647184971</v>
      </c>
      <c r="P64" s="12">
        <f t="shared" si="24"/>
        <v>6834.4106755617022</v>
      </c>
      <c r="Q64" s="12">
        <f t="shared" si="23"/>
        <v>115.06031084320512</v>
      </c>
      <c r="R64" s="120">
        <f t="shared" si="7"/>
        <v>1.7123725449316438E-2</v>
      </c>
    </row>
    <row r="65" spans="2:18" x14ac:dyDescent="0.25">
      <c r="B65" t="s">
        <v>225</v>
      </c>
      <c r="C65" t="s">
        <v>164</v>
      </c>
      <c r="D65" s="26">
        <v>2</v>
      </c>
      <c r="E65" s="27">
        <v>4</v>
      </c>
      <c r="F65" s="10">
        <f t="shared" si="19"/>
        <v>416</v>
      </c>
      <c r="G65" s="15">
        <f>References!$B$32</f>
        <v>840</v>
      </c>
      <c r="H65" s="8">
        <f t="shared" si="18"/>
        <v>349440</v>
      </c>
      <c r="I65" s="29">
        <f t="shared" si="20"/>
        <v>238344.48282804247</v>
      </c>
      <c r="J65" s="12">
        <f>I65*References!C$59</f>
        <v>446.3879819472935</v>
      </c>
      <c r="K65" s="12">
        <f>J65/References!G$53</f>
        <v>460.24124337281523</v>
      </c>
      <c r="L65" s="11">
        <f t="shared" si="28"/>
        <v>1.1063491427231136</v>
      </c>
      <c r="M65" s="72">
        <v>64.609138122293245</v>
      </c>
      <c r="N65" s="73">
        <f t="shared" si="21"/>
        <v>65.715487265016364</v>
      </c>
      <c r="O65" s="12">
        <f t="shared" si="22"/>
        <v>26877.401458873988</v>
      </c>
      <c r="P65" s="12">
        <f t="shared" si="24"/>
        <v>27337.642702246809</v>
      </c>
      <c r="Q65" s="12">
        <f t="shared" si="23"/>
        <v>460.24124337282046</v>
      </c>
      <c r="R65" s="120">
        <f t="shared" si="7"/>
        <v>1.7123725449316438E-2</v>
      </c>
    </row>
    <row r="66" spans="2:18" x14ac:dyDescent="0.25">
      <c r="B66" t="s">
        <v>225</v>
      </c>
      <c r="C66" t="s">
        <v>165</v>
      </c>
      <c r="D66" s="26">
        <v>4</v>
      </c>
      <c r="E66" s="27">
        <v>0.5</v>
      </c>
      <c r="F66" s="10">
        <f t="shared" si="19"/>
        <v>104</v>
      </c>
      <c r="G66" s="15">
        <f>References!$B$33</f>
        <v>980</v>
      </c>
      <c r="H66" s="8">
        <f t="shared" si="18"/>
        <v>101920</v>
      </c>
      <c r="I66" s="29">
        <f t="shared" si="20"/>
        <v>69517.140824845716</v>
      </c>
      <c r="J66" s="12">
        <f>I66*References!C$59</f>
        <v>130.19649473462727</v>
      </c>
      <c r="K66" s="12">
        <f>J66/References!G$53</f>
        <v>134.23702931707112</v>
      </c>
      <c r="L66" s="11">
        <f t="shared" si="28"/>
        <v>1.2907406665102992</v>
      </c>
      <c r="M66" s="72">
        <v>83.375661142675455</v>
      </c>
      <c r="N66" s="73">
        <f t="shared" si="21"/>
        <v>84.666401809185757</v>
      </c>
      <c r="O66" s="12">
        <f t="shared" si="22"/>
        <v>8671.068758838248</v>
      </c>
      <c r="P66" s="12">
        <f t="shared" si="24"/>
        <v>8805.3057881553195</v>
      </c>
      <c r="Q66" s="12">
        <f t="shared" si="23"/>
        <v>134.23702931707157</v>
      </c>
      <c r="R66" s="120">
        <f t="shared" si="7"/>
        <v>1.5481024663798911E-2</v>
      </c>
    </row>
    <row r="67" spans="2:18" x14ac:dyDescent="0.25">
      <c r="B67" t="s">
        <v>225</v>
      </c>
      <c r="C67" t="s">
        <v>166</v>
      </c>
      <c r="D67" s="26">
        <v>51</v>
      </c>
      <c r="E67" s="27">
        <f>References!$B$9</f>
        <v>1</v>
      </c>
      <c r="F67" s="10">
        <f t="shared" si="19"/>
        <v>2652</v>
      </c>
      <c r="G67" s="15">
        <f>References!$B$33</f>
        <v>980</v>
      </c>
      <c r="H67" s="8">
        <f t="shared" si="18"/>
        <v>2598960</v>
      </c>
      <c r="I67" s="29">
        <f t="shared" si="20"/>
        <v>1772687.0910335658</v>
      </c>
      <c r="J67" s="12">
        <f>I67*References!C$59</f>
        <v>3320.0106157329951</v>
      </c>
      <c r="K67" s="12">
        <f>J67/References!G$53</f>
        <v>3423.0442475853133</v>
      </c>
      <c r="L67" s="11">
        <f t="shared" si="28"/>
        <v>1.2907406665102992</v>
      </c>
      <c r="M67" s="72">
        <v>83.375661142675455</v>
      </c>
      <c r="N67" s="73">
        <f t="shared" si="21"/>
        <v>84.666401809185757</v>
      </c>
      <c r="O67" s="12">
        <f t="shared" si="22"/>
        <v>221112.25335037531</v>
      </c>
      <c r="P67" s="12">
        <f t="shared" si="24"/>
        <v>224535.29759796063</v>
      </c>
      <c r="Q67" s="12">
        <f t="shared" si="23"/>
        <v>3423.0442475853197</v>
      </c>
      <c r="R67" s="120">
        <f t="shared" si="7"/>
        <v>1.5481024663798911E-2</v>
      </c>
    </row>
    <row r="68" spans="2:18" x14ac:dyDescent="0.25">
      <c r="B68" t="s">
        <v>225</v>
      </c>
      <c r="C68" t="s">
        <v>167</v>
      </c>
      <c r="D68" s="26">
        <v>10</v>
      </c>
      <c r="E68" s="27">
        <v>2</v>
      </c>
      <c r="F68" s="10">
        <f t="shared" si="19"/>
        <v>1040</v>
      </c>
      <c r="G68" s="15">
        <f>References!$B$33</f>
        <v>980</v>
      </c>
      <c r="H68" s="8">
        <f t="shared" si="18"/>
        <v>1019200</v>
      </c>
      <c r="I68" s="29">
        <f t="shared" si="20"/>
        <v>695171.40824845724</v>
      </c>
      <c r="J68" s="12">
        <f>I68*References!C$59</f>
        <v>1301.9649473462728</v>
      </c>
      <c r="K68" s="12">
        <f>J68/References!G$53</f>
        <v>1342.3702931707112</v>
      </c>
      <c r="L68" s="11">
        <f t="shared" si="28"/>
        <v>1.2907406665102992</v>
      </c>
      <c r="M68" s="72">
        <v>83.375661142675455</v>
      </c>
      <c r="N68" s="73">
        <f t="shared" si="21"/>
        <v>84.666401809185757</v>
      </c>
      <c r="O68" s="12">
        <f t="shared" si="22"/>
        <v>86710.687588382469</v>
      </c>
      <c r="P68" s="12">
        <f t="shared" si="24"/>
        <v>88053.057881553192</v>
      </c>
      <c r="Q68" s="12">
        <f t="shared" si="23"/>
        <v>1342.370293170723</v>
      </c>
      <c r="R68" s="120">
        <f t="shared" ref="R68:R73" si="29">L68/M68</f>
        <v>1.5481024663798911E-2</v>
      </c>
    </row>
    <row r="69" spans="2:18" x14ac:dyDescent="0.25">
      <c r="B69" t="s">
        <v>225</v>
      </c>
      <c r="C69" t="s">
        <v>168</v>
      </c>
      <c r="D69" s="26">
        <v>4</v>
      </c>
      <c r="E69" s="27">
        <v>3</v>
      </c>
      <c r="F69" s="10">
        <f t="shared" si="19"/>
        <v>624</v>
      </c>
      <c r="G69" s="15">
        <f>References!$B$33</f>
        <v>980</v>
      </c>
      <c r="H69" s="8">
        <f t="shared" si="18"/>
        <v>611520</v>
      </c>
      <c r="I69" s="29">
        <f t="shared" si="20"/>
        <v>417102.84494907432</v>
      </c>
      <c r="J69" s="12">
        <f>I69*References!C$59</f>
        <v>781.17896840776359</v>
      </c>
      <c r="K69" s="12">
        <f>J69/References!G$53</f>
        <v>805.4221759024266</v>
      </c>
      <c r="L69" s="11">
        <f t="shared" si="28"/>
        <v>1.290740666510299</v>
      </c>
      <c r="M69" s="72">
        <v>83.375661142675455</v>
      </c>
      <c r="N69" s="73">
        <f t="shared" si="21"/>
        <v>84.666401809185757</v>
      </c>
      <c r="O69" s="12">
        <f t="shared" si="22"/>
        <v>52026.412553029484</v>
      </c>
      <c r="P69" s="12">
        <f t="shared" si="24"/>
        <v>52831.834728931914</v>
      </c>
      <c r="Q69" s="12">
        <f t="shared" si="23"/>
        <v>805.42217590242944</v>
      </c>
      <c r="R69" s="120">
        <f t="shared" si="29"/>
        <v>1.5481024663798908E-2</v>
      </c>
    </row>
    <row r="70" spans="2:18" x14ac:dyDescent="0.25">
      <c r="B70" t="s">
        <v>225</v>
      </c>
      <c r="C70" t="s">
        <v>169</v>
      </c>
      <c r="D70" s="26">
        <v>2</v>
      </c>
      <c r="E70" s="27">
        <v>2</v>
      </c>
      <c r="F70" s="10">
        <f t="shared" si="19"/>
        <v>208</v>
      </c>
      <c r="G70" s="15">
        <f>References!$B$33</f>
        <v>980</v>
      </c>
      <c r="H70" s="8">
        <f t="shared" si="18"/>
        <v>203840</v>
      </c>
      <c r="I70" s="29">
        <f t="shared" si="20"/>
        <v>139034.28164969143</v>
      </c>
      <c r="J70" s="12">
        <f>I70*References!C$59</f>
        <v>260.39298946925453</v>
      </c>
      <c r="K70" s="12">
        <f>J70/References!G$53</f>
        <v>268.47405863414224</v>
      </c>
      <c r="L70" s="11">
        <f t="shared" si="28"/>
        <v>1.2907406665102992</v>
      </c>
      <c r="M70" s="72">
        <v>83.375661142675455</v>
      </c>
      <c r="N70" s="73">
        <f t="shared" si="21"/>
        <v>84.666401809185757</v>
      </c>
      <c r="O70" s="12">
        <f t="shared" si="22"/>
        <v>17342.137517676496</v>
      </c>
      <c r="P70" s="12">
        <f t="shared" si="24"/>
        <v>17610.611576310639</v>
      </c>
      <c r="Q70" s="12">
        <f t="shared" si="23"/>
        <v>268.47405863414315</v>
      </c>
      <c r="R70" s="120">
        <f t="shared" si="29"/>
        <v>1.5481024663798911E-2</v>
      </c>
    </row>
    <row r="71" spans="2:18" x14ac:dyDescent="0.25">
      <c r="B71" t="s">
        <v>225</v>
      </c>
      <c r="C71" t="s">
        <v>170</v>
      </c>
      <c r="D71" s="26">
        <v>1</v>
      </c>
      <c r="E71" s="27">
        <v>8</v>
      </c>
      <c r="F71" s="10">
        <f t="shared" si="19"/>
        <v>416</v>
      </c>
      <c r="G71" s="15">
        <f>References!$B$33</f>
        <v>980</v>
      </c>
      <c r="H71" s="8">
        <f t="shared" si="18"/>
        <v>407680</v>
      </c>
      <c r="I71" s="29">
        <f t="shared" si="20"/>
        <v>278068.56329938286</v>
      </c>
      <c r="J71" s="12">
        <f>I71*References!C$59</f>
        <v>520.78597893850906</v>
      </c>
      <c r="K71" s="12">
        <f>J71/References!G$53</f>
        <v>536.94811726828448</v>
      </c>
      <c r="L71" s="11">
        <f t="shared" si="28"/>
        <v>1.2907406665102992</v>
      </c>
      <c r="M71" s="72">
        <v>83.375661142675455</v>
      </c>
      <c r="N71" s="73">
        <f t="shared" si="21"/>
        <v>84.666401809185757</v>
      </c>
      <c r="O71" s="12">
        <f t="shared" si="22"/>
        <v>34684.275035352992</v>
      </c>
      <c r="P71" s="12">
        <f t="shared" si="24"/>
        <v>35221.223152621278</v>
      </c>
      <c r="Q71" s="12">
        <f t="shared" si="23"/>
        <v>536.9481172682863</v>
      </c>
      <c r="R71" s="120">
        <f t="shared" si="29"/>
        <v>1.5481024663798911E-2</v>
      </c>
    </row>
    <row r="72" spans="2:18" ht="13.5" customHeight="1" x14ac:dyDescent="0.25">
      <c r="B72" t="s">
        <v>225</v>
      </c>
      <c r="C72" t="s">
        <v>171</v>
      </c>
      <c r="D72" s="26">
        <v>2</v>
      </c>
      <c r="E72" s="27">
        <f>3</f>
        <v>3</v>
      </c>
      <c r="F72" s="10">
        <f t="shared" si="19"/>
        <v>312</v>
      </c>
      <c r="G72" s="15">
        <f>References!$B$33</f>
        <v>980</v>
      </c>
      <c r="H72" s="8">
        <f t="shared" si="18"/>
        <v>305760</v>
      </c>
      <c r="I72" s="29">
        <f t="shared" si="20"/>
        <v>208551.42247453716</v>
      </c>
      <c r="J72" s="12">
        <f>I72*References!C$59</f>
        <v>390.5894842038818</v>
      </c>
      <c r="K72" s="12">
        <f>J72/References!G$53</f>
        <v>402.7110879512133</v>
      </c>
      <c r="L72" s="11">
        <f t="shared" si="28"/>
        <v>1.290740666510299</v>
      </c>
      <c r="M72" s="72">
        <v>83.375661142675455</v>
      </c>
      <c r="N72" s="73">
        <f t="shared" si="21"/>
        <v>84.666401809185757</v>
      </c>
      <c r="O72" s="12">
        <f t="shared" si="22"/>
        <v>26013.206276514742</v>
      </c>
      <c r="P72" s="12">
        <f t="shared" si="24"/>
        <v>26415.917364465957</v>
      </c>
      <c r="Q72" s="12">
        <f t="shared" si="23"/>
        <v>402.71108795121472</v>
      </c>
      <c r="R72" s="120">
        <f t="shared" si="29"/>
        <v>1.5481024663798908E-2</v>
      </c>
    </row>
    <row r="73" spans="2:18" x14ac:dyDescent="0.25">
      <c r="B73" t="s">
        <v>225</v>
      </c>
      <c r="C73" t="s">
        <v>172</v>
      </c>
      <c r="D73" s="26">
        <v>2</v>
      </c>
      <c r="E73" s="27">
        <f>References!$B$9</f>
        <v>1</v>
      </c>
      <c r="F73" s="10">
        <f t="shared" si="19"/>
        <v>104</v>
      </c>
      <c r="G73" s="15">
        <f>References!B40</f>
        <v>2310</v>
      </c>
      <c r="H73" s="8">
        <f t="shared" si="18"/>
        <v>240240</v>
      </c>
      <c r="I73" s="29">
        <f t="shared" si="20"/>
        <v>163861.8319442792</v>
      </c>
      <c r="J73" s="12">
        <f>I73*References!C$59</f>
        <v>306.89173758876427</v>
      </c>
      <c r="K73" s="12">
        <f>J73/References!G$53</f>
        <v>316.41585481881049</v>
      </c>
      <c r="L73" s="11">
        <f t="shared" si="28"/>
        <v>3.0424601424885624</v>
      </c>
      <c r="M73" s="72">
        <v>193.20262983630644</v>
      </c>
      <c r="N73" s="73">
        <f t="shared" si="21"/>
        <v>196.24508997879499</v>
      </c>
      <c r="O73" s="12">
        <f t="shared" si="22"/>
        <v>20093.073502975869</v>
      </c>
      <c r="P73" s="12">
        <f t="shared" si="24"/>
        <v>20409.489357794679</v>
      </c>
      <c r="Q73" s="12">
        <f t="shared" si="23"/>
        <v>316.41585481880975</v>
      </c>
      <c r="R73" s="120">
        <f t="shared" si="29"/>
        <v>1.5747508949885042E-2</v>
      </c>
    </row>
    <row r="74" spans="2:18" s="51" customFormat="1" x14ac:dyDescent="0.25">
      <c r="C74" s="56" t="s">
        <v>66</v>
      </c>
      <c r="D74" s="57">
        <f>SUM(D23:D73)</f>
        <v>1090</v>
      </c>
      <c r="E74" s="57"/>
      <c r="F74" s="57">
        <f>SUM(F23:F73)</f>
        <v>61429.68</v>
      </c>
      <c r="G74" s="57"/>
      <c r="H74" s="57">
        <f>SUM(H23:H73)</f>
        <v>25835311.84</v>
      </c>
      <c r="I74" s="57">
        <f>SUM(I23:I73)</f>
        <v>17621634.727581281</v>
      </c>
      <c r="J74" s="57"/>
      <c r="K74" s="57"/>
      <c r="L74" s="57"/>
      <c r="M74" s="57"/>
      <c r="N74" s="57"/>
      <c r="O74" s="57">
        <f>SUM(O23:O73)</f>
        <v>2092960.5309257177</v>
      </c>
      <c r="P74" s="57">
        <f>SUM(P23:P73)</f>
        <v>2129811.4208431086</v>
      </c>
      <c r="Q74" s="65">
        <f>SUM(Q23:Q73)</f>
        <v>36850.889917391192</v>
      </c>
      <c r="R74" s="123">
        <f>1-O74/P74</f>
        <v>1.730241915164632E-2</v>
      </c>
    </row>
    <row r="75" spans="2:18" s="51" customFormat="1" x14ac:dyDescent="0.25">
      <c r="C75" s="56" t="s">
        <v>84</v>
      </c>
      <c r="D75" s="57">
        <f>D74+D21</f>
        <v>14847</v>
      </c>
      <c r="E75" s="62"/>
      <c r="F75" s="63"/>
      <c r="G75" s="64"/>
      <c r="H75" s="64">
        <f>H74+H21</f>
        <v>64611023.679999992</v>
      </c>
      <c r="I75" s="64">
        <f>I74+I21</f>
        <v>44069600.000000015</v>
      </c>
      <c r="J75" s="65"/>
      <c r="K75" s="65"/>
      <c r="L75" s="65"/>
      <c r="M75" s="65"/>
      <c r="N75" s="65"/>
      <c r="O75" s="65">
        <f>O74+O21</f>
        <v>5483718.2798598595</v>
      </c>
      <c r="P75" s="65">
        <f>P74+P21</f>
        <v>5571605.2030335534</v>
      </c>
      <c r="Q75" s="65">
        <f>Q74+Q21</f>
        <v>87886.923173694187</v>
      </c>
      <c r="R75" s="123">
        <f>1-O75/P75</f>
        <v>1.5774075867012738E-2</v>
      </c>
    </row>
    <row r="76" spans="2:18" x14ac:dyDescent="0.25">
      <c r="C76" s="13" t="s">
        <v>80</v>
      </c>
      <c r="N76" s="11"/>
      <c r="R76" s="120"/>
    </row>
    <row r="77" spans="2:18" x14ac:dyDescent="0.25">
      <c r="C77" s="14" t="s">
        <v>77</v>
      </c>
      <c r="D77" s="40">
        <f>References!D64</f>
        <v>22034.800000000003</v>
      </c>
      <c r="E77" s="37" t="s">
        <v>200</v>
      </c>
      <c r="N77" s="11"/>
      <c r="R77" s="120"/>
    </row>
    <row r="78" spans="2:18" x14ac:dyDescent="0.25">
      <c r="C78" s="14" t="s">
        <v>78</v>
      </c>
      <c r="D78" s="2">
        <f>D77*2000</f>
        <v>44069600.000000007</v>
      </c>
      <c r="F78" s="86"/>
      <c r="G78" s="87"/>
      <c r="H78" s="6"/>
      <c r="I78" s="7"/>
      <c r="J78" s="88"/>
      <c r="K78" s="16"/>
      <c r="L78" s="89"/>
      <c r="M78" s="90"/>
      <c r="N78" s="11"/>
      <c r="O78" s="11"/>
      <c r="P78" s="11"/>
      <c r="Q78" s="55"/>
      <c r="R78" s="120"/>
    </row>
    <row r="79" spans="2:18" x14ac:dyDescent="0.25">
      <c r="C79" s="14" t="s">
        <v>79</v>
      </c>
      <c r="D79" s="5">
        <f>H75</f>
        <v>64611023.679999992</v>
      </c>
      <c r="F79" s="66"/>
      <c r="G79" s="6"/>
      <c r="H79" s="6"/>
      <c r="I79" s="6"/>
      <c r="J79" s="6"/>
      <c r="K79" s="6"/>
      <c r="L79" s="6"/>
      <c r="M79" s="6"/>
      <c r="N79" s="11"/>
      <c r="O79" s="6"/>
      <c r="P79" s="6"/>
      <c r="Q79" s="6"/>
      <c r="R79" s="120"/>
    </row>
    <row r="80" spans="2:18" x14ac:dyDescent="0.25">
      <c r="C80" s="14" t="s">
        <v>75</v>
      </c>
      <c r="D80" s="41">
        <f>D78/D79</f>
        <v>0.6820755575436197</v>
      </c>
      <c r="N80" s="11"/>
      <c r="R80" s="120"/>
    </row>
    <row r="81" spans="2:17" x14ac:dyDescent="0.25">
      <c r="N81" s="11"/>
    </row>
    <row r="82" spans="2:17" x14ac:dyDescent="0.25">
      <c r="N82" s="11"/>
    </row>
    <row r="83" spans="2:17" s="51" customFormat="1" ht="45" x14ac:dyDescent="0.25">
      <c r="B83" s="76" t="s">
        <v>101</v>
      </c>
      <c r="C83" s="77" t="s">
        <v>103</v>
      </c>
      <c r="D83" s="58" t="s">
        <v>88</v>
      </c>
      <c r="E83" s="59" t="s">
        <v>89</v>
      </c>
      <c r="F83" s="60" t="s">
        <v>90</v>
      </c>
      <c r="G83" s="67" t="s">
        <v>91</v>
      </c>
      <c r="H83" s="68" t="s">
        <v>4</v>
      </c>
      <c r="I83" s="68" t="s">
        <v>92</v>
      </c>
      <c r="J83" s="61" t="s">
        <v>6</v>
      </c>
      <c r="K83" s="61" t="s">
        <v>93</v>
      </c>
      <c r="L83" s="69" t="s">
        <v>94</v>
      </c>
      <c r="M83" s="69" t="s">
        <v>95</v>
      </c>
      <c r="N83" s="69" t="s">
        <v>99</v>
      </c>
      <c r="O83" s="69" t="s">
        <v>224</v>
      </c>
      <c r="P83" s="52"/>
      <c r="Q83" s="52"/>
    </row>
    <row r="84" spans="2:17" x14ac:dyDescent="0.25">
      <c r="B84" s="75">
        <v>25</v>
      </c>
      <c r="C84" s="93" t="s">
        <v>202</v>
      </c>
      <c r="D84">
        <v>1</v>
      </c>
      <c r="E84" s="2">
        <f>References!B7</f>
        <v>4.333333333333333</v>
      </c>
      <c r="F84" s="4">
        <f>D84*E84*12</f>
        <v>52</v>
      </c>
      <c r="G84">
        <f>References!B20</f>
        <v>37</v>
      </c>
      <c r="H84">
        <f>F84*G84</f>
        <v>1924</v>
      </c>
      <c r="I84" s="71">
        <f>H84*D$80</f>
        <v>1312.3133727139243</v>
      </c>
      <c r="J84" s="70">
        <f>I84*References!C$59</f>
        <v>2.457790972031229</v>
      </c>
      <c r="K84" s="70">
        <f>J84/References!G$53</f>
        <v>2.5340663697610362</v>
      </c>
      <c r="L84" s="28">
        <f>K84/F84*E84</f>
        <v>0.21117219748008634</v>
      </c>
      <c r="M84" s="72">
        <v>11.398303744771054</v>
      </c>
      <c r="N84" s="73">
        <f>M84+L84</f>
        <v>11.609475942251141</v>
      </c>
      <c r="O84" s="120">
        <f>L84/M84</f>
        <v>1.8526633629759263E-2</v>
      </c>
    </row>
    <row r="85" spans="2:17" x14ac:dyDescent="0.25">
      <c r="B85" s="75">
        <v>25</v>
      </c>
      <c r="C85" s="93" t="s">
        <v>173</v>
      </c>
      <c r="D85">
        <v>1</v>
      </c>
      <c r="E85" s="2">
        <f>References!B6</f>
        <v>8.6666666666666661</v>
      </c>
      <c r="F85" s="4">
        <f t="shared" ref="F85:F104" si="30">D85*E85*12</f>
        <v>104</v>
      </c>
      <c r="G85">
        <f>References!B20</f>
        <v>37</v>
      </c>
      <c r="H85">
        <f t="shared" ref="H85:H99" si="31">F85*G85</f>
        <v>3848</v>
      </c>
      <c r="I85" s="71">
        <f t="shared" ref="I85:I99" si="32">H85*D$80</f>
        <v>2624.6267454278486</v>
      </c>
      <c r="J85" s="70">
        <f>I85*References!C$59</f>
        <v>4.915581944062458</v>
      </c>
      <c r="K85" s="70">
        <f>J85/References!G$53</f>
        <v>5.0681327395220723</v>
      </c>
      <c r="L85" s="28">
        <f>K85/F85*E85</f>
        <v>0.42234439496017268</v>
      </c>
      <c r="M85" s="72">
        <v>14.276607489542107</v>
      </c>
      <c r="N85" s="73">
        <f t="shared" ref="N85:N121" si="33">M85+L85</f>
        <v>14.698951884502279</v>
      </c>
      <c r="O85" s="120">
        <f t="shared" ref="O85:O121" si="34">L85/M85</f>
        <v>2.958296607016395E-2</v>
      </c>
    </row>
    <row r="86" spans="2:17" x14ac:dyDescent="0.25">
      <c r="B86" s="75">
        <v>25</v>
      </c>
      <c r="C86" s="93" t="s">
        <v>174</v>
      </c>
      <c r="D86">
        <v>1</v>
      </c>
      <c r="E86" s="2">
        <f>References!B7</f>
        <v>4.333333333333333</v>
      </c>
      <c r="F86" s="4">
        <f t="shared" si="30"/>
        <v>52</v>
      </c>
      <c r="G86">
        <f>References!B21</f>
        <v>47</v>
      </c>
      <c r="H86">
        <f t="shared" si="31"/>
        <v>2444</v>
      </c>
      <c r="I86" s="71">
        <f t="shared" si="32"/>
        <v>1666.9926626366066</v>
      </c>
      <c r="J86" s="70">
        <f>I86*References!C$59</f>
        <v>3.1220588023099394</v>
      </c>
      <c r="K86" s="70">
        <f>J86/References!G$53</f>
        <v>3.2189491723991539</v>
      </c>
      <c r="L86" s="28">
        <f t="shared" ref="L86:L99" si="35">K86/F86*E86</f>
        <v>0.26824576436659614</v>
      </c>
      <c r="M86" s="72">
        <v>13.97865610822269</v>
      </c>
      <c r="N86" s="73">
        <f t="shared" si="33"/>
        <v>14.246901872589287</v>
      </c>
      <c r="O86" s="120">
        <f t="shared" si="34"/>
        <v>1.9189667611094991E-2</v>
      </c>
    </row>
    <row r="87" spans="2:17" x14ac:dyDescent="0.25">
      <c r="B87" s="75">
        <v>25</v>
      </c>
      <c r="C87" s="93" t="s">
        <v>175</v>
      </c>
      <c r="D87">
        <v>1</v>
      </c>
      <c r="E87" s="2">
        <f>References!B6</f>
        <v>8.6666666666666661</v>
      </c>
      <c r="F87" s="4">
        <f t="shared" si="30"/>
        <v>104</v>
      </c>
      <c r="G87">
        <f>References!B21</f>
        <v>47</v>
      </c>
      <c r="H87">
        <f t="shared" si="31"/>
        <v>4888</v>
      </c>
      <c r="I87" s="71">
        <f t="shared" si="32"/>
        <v>3333.9853252732132</v>
      </c>
      <c r="J87" s="70">
        <f>I87*References!C$59</f>
        <v>6.2441176046198787</v>
      </c>
      <c r="K87" s="70">
        <f>J87/References!G$53</f>
        <v>6.4378983447983078</v>
      </c>
      <c r="L87" s="28">
        <f t="shared" si="35"/>
        <v>0.53649152873319228</v>
      </c>
      <c r="M87" s="72">
        <v>19.877312216445379</v>
      </c>
      <c r="N87" s="73">
        <f t="shared" si="33"/>
        <v>20.413803745178573</v>
      </c>
      <c r="O87" s="120">
        <f t="shared" si="34"/>
        <v>2.6990144486905485E-2</v>
      </c>
    </row>
    <row r="88" spans="2:17" x14ac:dyDescent="0.25">
      <c r="B88" s="75">
        <v>25</v>
      </c>
      <c r="C88" s="93" t="s">
        <v>176</v>
      </c>
      <c r="D88">
        <v>1</v>
      </c>
      <c r="E88" s="2">
        <f>References!B7</f>
        <v>4.333333333333333</v>
      </c>
      <c r="F88" s="4">
        <f t="shared" si="30"/>
        <v>52</v>
      </c>
      <c r="G88">
        <f>References!B22</f>
        <v>68</v>
      </c>
      <c r="H88">
        <f t="shared" si="31"/>
        <v>3536</v>
      </c>
      <c r="I88" s="71">
        <f t="shared" si="32"/>
        <v>2411.8191714742393</v>
      </c>
      <c r="J88" s="70">
        <f>I88*References!C$59</f>
        <v>4.5170212458952319</v>
      </c>
      <c r="K88" s="70">
        <f>J88/References!G$53</f>
        <v>4.6572030579392019</v>
      </c>
      <c r="L88" s="28">
        <f>K88/F88*E88</f>
        <v>0.38810025482826682</v>
      </c>
      <c r="M88" s="72">
        <v>21.130396071471125</v>
      </c>
      <c r="N88" s="73">
        <f t="shared" si="33"/>
        <v>21.518496326299392</v>
      </c>
      <c r="O88" s="120">
        <f t="shared" si="34"/>
        <v>1.8366918136108881E-2</v>
      </c>
    </row>
    <row r="89" spans="2:17" x14ac:dyDescent="0.25">
      <c r="B89" s="75">
        <v>25</v>
      </c>
      <c r="C89" s="93" t="s">
        <v>177</v>
      </c>
      <c r="D89">
        <v>1</v>
      </c>
      <c r="E89" s="2">
        <f>References!B6</f>
        <v>8.6666666666666661</v>
      </c>
      <c r="F89" s="4">
        <f t="shared" si="30"/>
        <v>104</v>
      </c>
      <c r="G89">
        <f>References!B22</f>
        <v>68</v>
      </c>
      <c r="H89">
        <f t="shared" si="31"/>
        <v>7072</v>
      </c>
      <c r="I89" s="71">
        <f t="shared" si="32"/>
        <v>4823.6383429484786</v>
      </c>
      <c r="J89" s="70">
        <f>I89*References!C$59</f>
        <v>9.0340424917904638</v>
      </c>
      <c r="K89" s="70">
        <f>J89/References!G$53</f>
        <v>9.3144061158784037</v>
      </c>
      <c r="L89" s="28">
        <f t="shared" si="35"/>
        <v>0.77620050965653364</v>
      </c>
      <c r="M89" s="72">
        <v>25.80079214294225</v>
      </c>
      <c r="N89" s="73">
        <f t="shared" si="33"/>
        <v>26.576992652598783</v>
      </c>
      <c r="O89" s="120">
        <f t="shared" si="34"/>
        <v>3.0084367385164242E-2</v>
      </c>
    </row>
    <row r="90" spans="2:17" x14ac:dyDescent="0.25">
      <c r="B90" s="75">
        <v>23</v>
      </c>
      <c r="C90" s="93" t="s">
        <v>201</v>
      </c>
      <c r="D90">
        <v>1</v>
      </c>
      <c r="E90" s="2">
        <f>References!G7</f>
        <v>26</v>
      </c>
      <c r="F90" s="4">
        <f t="shared" ref="F90:F91" si="36">D90*E90*12</f>
        <v>312</v>
      </c>
      <c r="G90">
        <f>References!B23</f>
        <v>34</v>
      </c>
      <c r="H90">
        <f t="shared" ref="H90:H91" si="37">F90*G90</f>
        <v>10608</v>
      </c>
      <c r="I90" s="71">
        <f t="shared" ref="I90:I91" si="38">H90*D$80</f>
        <v>7235.4575144227174</v>
      </c>
      <c r="J90" s="70">
        <f>I90*References!C$59</f>
        <v>13.551063737685693</v>
      </c>
      <c r="K90" s="70">
        <f>J90/References!G$53</f>
        <v>13.971609173817603</v>
      </c>
      <c r="L90" s="28">
        <f t="shared" ref="L90" si="39">K90/F90*E90</f>
        <v>1.1643007644848002</v>
      </c>
      <c r="M90" s="72">
        <v>41.621188214413372</v>
      </c>
      <c r="N90" s="73">
        <f t="shared" ref="N90:N91" si="40">M90+L90</f>
        <v>42.785488978898172</v>
      </c>
      <c r="O90" s="120">
        <f t="shared" si="34"/>
        <v>2.7973751217453328E-2</v>
      </c>
    </row>
    <row r="91" spans="2:17" x14ac:dyDescent="0.25">
      <c r="B91" s="75">
        <v>36</v>
      </c>
      <c r="C91" s="93" t="s">
        <v>227</v>
      </c>
      <c r="D91">
        <v>1</v>
      </c>
      <c r="E91" s="2">
        <f>References!B8</f>
        <v>2.1666666666666665</v>
      </c>
      <c r="F91" s="4">
        <f t="shared" si="36"/>
        <v>26</v>
      </c>
      <c r="G91">
        <f>References!B14</f>
        <v>34</v>
      </c>
      <c r="H91">
        <f t="shared" si="37"/>
        <v>884</v>
      </c>
      <c r="I91" s="71">
        <f t="shared" si="38"/>
        <v>602.95479286855982</v>
      </c>
      <c r="J91" s="70">
        <f>I91*References!C$59</f>
        <v>1.129255311473808</v>
      </c>
      <c r="K91" s="70">
        <f>J91/References!G$53</f>
        <v>1.1643007644848005</v>
      </c>
      <c r="L91" s="28">
        <f>K91/F91*E91</f>
        <v>9.7025063707066705E-2</v>
      </c>
      <c r="M91" s="72">
        <v>4.5675990178677814</v>
      </c>
      <c r="N91" s="73">
        <f t="shared" si="40"/>
        <v>4.6646240815748481</v>
      </c>
      <c r="O91" s="120">
        <f t="shared" ref="O91" si="41">L91/M91</f>
        <v>2.1242027447575588E-2</v>
      </c>
    </row>
    <row r="92" spans="2:17" x14ac:dyDescent="0.25">
      <c r="B92" s="75">
        <v>36</v>
      </c>
      <c r="C92" s="93" t="s">
        <v>178</v>
      </c>
      <c r="D92">
        <v>1</v>
      </c>
      <c r="E92" s="2">
        <f>References!B9</f>
        <v>1</v>
      </c>
      <c r="F92" s="4">
        <f t="shared" si="30"/>
        <v>12</v>
      </c>
      <c r="G92">
        <f>References!B14</f>
        <v>34</v>
      </c>
      <c r="H92">
        <f t="shared" si="31"/>
        <v>408</v>
      </c>
      <c r="I92" s="71">
        <f t="shared" si="32"/>
        <v>278.28682747779686</v>
      </c>
      <c r="J92" s="70">
        <f>I92*References!C$59</f>
        <v>0.5211947591417575</v>
      </c>
      <c r="K92" s="70">
        <f>J92/References!G$53</f>
        <v>0.53736958360836939</v>
      </c>
      <c r="L92" s="28">
        <f>K92/F92*E92</f>
        <v>4.4780798634030783E-2</v>
      </c>
      <c r="M92" s="72">
        <v>18.056584162092818</v>
      </c>
      <c r="N92" s="73">
        <f t="shared" si="33"/>
        <v>18.101364960726848</v>
      </c>
      <c r="O92" s="120">
        <f t="shared" si="34"/>
        <v>2.4800260244150487E-3</v>
      </c>
    </row>
    <row r="93" spans="2:17" x14ac:dyDescent="0.25">
      <c r="B93" s="75">
        <v>36</v>
      </c>
      <c r="C93" s="93" t="s">
        <v>179</v>
      </c>
      <c r="D93">
        <v>1</v>
      </c>
      <c r="E93" s="2">
        <f>References!B9</f>
        <v>1</v>
      </c>
      <c r="F93" s="4">
        <f t="shared" si="30"/>
        <v>12</v>
      </c>
      <c r="G93">
        <f>References!B23</f>
        <v>34</v>
      </c>
      <c r="H93">
        <f t="shared" si="31"/>
        <v>408</v>
      </c>
      <c r="I93" s="71">
        <f t="shared" si="32"/>
        <v>278.28682747779686</v>
      </c>
      <c r="J93" s="70">
        <f>I93*References!C$59</f>
        <v>0.5211947591417575</v>
      </c>
      <c r="K93" s="70">
        <f>J93/References!G$53</f>
        <v>0.53736958360836939</v>
      </c>
      <c r="L93" s="28">
        <f t="shared" si="35"/>
        <v>4.4780798634030783E-2</v>
      </c>
      <c r="M93" s="72">
        <v>13.046584162092824</v>
      </c>
      <c r="N93" s="73">
        <f t="shared" si="33"/>
        <v>13.091364960726855</v>
      </c>
      <c r="O93" s="120">
        <f t="shared" si="34"/>
        <v>3.4323772473826915E-3</v>
      </c>
    </row>
    <row r="94" spans="2:17" x14ac:dyDescent="0.25">
      <c r="B94" s="75">
        <v>28</v>
      </c>
      <c r="C94" s="93" t="s">
        <v>180</v>
      </c>
      <c r="D94">
        <v>1</v>
      </c>
      <c r="E94" s="2">
        <f>References!B9</f>
        <v>1</v>
      </c>
      <c r="F94" s="4">
        <f t="shared" si="30"/>
        <v>12</v>
      </c>
      <c r="G94">
        <f>References!B42</f>
        <v>125</v>
      </c>
      <c r="H94">
        <f t="shared" si="31"/>
        <v>1500</v>
      </c>
      <c r="I94" s="71">
        <f t="shared" si="32"/>
        <v>1023.1133363154296</v>
      </c>
      <c r="J94" s="70">
        <f>I94*References!C$59</f>
        <v>1.9161572027270497</v>
      </c>
      <c r="K94" s="70">
        <f>J94/References!G$53</f>
        <v>1.9756234691484171</v>
      </c>
      <c r="L94" s="28">
        <f t="shared" si="35"/>
        <v>0.16463528909570144</v>
      </c>
      <c r="M94" s="72">
        <v>15.988324125341258</v>
      </c>
      <c r="N94" s="73">
        <f t="shared" si="33"/>
        <v>16.15295941443696</v>
      </c>
      <c r="O94" s="120">
        <f t="shared" si="34"/>
        <v>1.0297219884025051E-2</v>
      </c>
    </row>
    <row r="95" spans="2:17" x14ac:dyDescent="0.25">
      <c r="B95" s="75">
        <v>28</v>
      </c>
      <c r="C95" s="93" t="s">
        <v>181</v>
      </c>
      <c r="D95">
        <v>1</v>
      </c>
      <c r="E95" s="2">
        <f>References!$B$9</f>
        <v>1</v>
      </c>
      <c r="F95" s="4">
        <f t="shared" si="30"/>
        <v>12</v>
      </c>
      <c r="G95">
        <f>References!B42</f>
        <v>125</v>
      </c>
      <c r="H95">
        <f t="shared" si="31"/>
        <v>1500</v>
      </c>
      <c r="I95" s="71">
        <f t="shared" si="32"/>
        <v>1023.1133363154296</v>
      </c>
      <c r="J95" s="70">
        <f>I95*References!C$59</f>
        <v>1.9161572027270497</v>
      </c>
      <c r="K95" s="70">
        <f>J95/References!G$53</f>
        <v>1.9756234691484171</v>
      </c>
      <c r="L95" s="28">
        <f t="shared" si="35"/>
        <v>0.16463528909570144</v>
      </c>
      <c r="M95" s="72">
        <v>14.638324125341258</v>
      </c>
      <c r="N95" s="73">
        <f t="shared" si="33"/>
        <v>14.802959414436959</v>
      </c>
      <c r="O95" s="120">
        <f t="shared" si="34"/>
        <v>1.1246867311176125E-2</v>
      </c>
    </row>
    <row r="96" spans="2:17" x14ac:dyDescent="0.25">
      <c r="B96" s="75">
        <v>37</v>
      </c>
      <c r="C96" s="93" t="s">
        <v>182</v>
      </c>
      <c r="D96">
        <v>1</v>
      </c>
      <c r="E96" s="2">
        <f>References!$B$9</f>
        <v>1</v>
      </c>
      <c r="F96" s="4">
        <f t="shared" si="30"/>
        <v>12</v>
      </c>
      <c r="G96">
        <f>References!B34</f>
        <v>482</v>
      </c>
      <c r="H96">
        <f t="shared" si="31"/>
        <v>5784</v>
      </c>
      <c r="I96" s="71">
        <f t="shared" si="32"/>
        <v>3945.1250248322963</v>
      </c>
      <c r="J96" s="70">
        <f>I96*References!C$59</f>
        <v>7.3887021737155028</v>
      </c>
      <c r="K96" s="70">
        <f>J96/References!G$53</f>
        <v>7.6180040970362954</v>
      </c>
      <c r="L96" s="28">
        <f t="shared" si="35"/>
        <v>0.63483367475302466</v>
      </c>
      <c r="M96" s="72">
        <v>44.487457827315886</v>
      </c>
      <c r="N96" s="73">
        <f t="shared" si="33"/>
        <v>45.122291502068911</v>
      </c>
      <c r="O96" s="120">
        <f t="shared" si="34"/>
        <v>1.4269947211126737E-2</v>
      </c>
    </row>
    <row r="97" spans="2:17" x14ac:dyDescent="0.25">
      <c r="B97" s="75">
        <v>37</v>
      </c>
      <c r="C97" s="93" t="s">
        <v>183</v>
      </c>
      <c r="D97">
        <v>1</v>
      </c>
      <c r="E97" s="2">
        <f>References!$B$9</f>
        <v>1</v>
      </c>
      <c r="F97" s="4">
        <f t="shared" si="30"/>
        <v>12</v>
      </c>
      <c r="G97">
        <f>References!B34</f>
        <v>482</v>
      </c>
      <c r="H97">
        <f t="shared" si="31"/>
        <v>5784</v>
      </c>
      <c r="I97" s="71">
        <f t="shared" si="32"/>
        <v>3945.1250248322963</v>
      </c>
      <c r="J97" s="70">
        <f>I97*References!C$59</f>
        <v>7.3887021737155028</v>
      </c>
      <c r="K97" s="70">
        <f>J97/References!G$53</f>
        <v>7.6180040970362954</v>
      </c>
      <c r="L97" s="28">
        <f t="shared" si="35"/>
        <v>0.63483367475302466</v>
      </c>
      <c r="M97" s="72">
        <v>49.857457827315891</v>
      </c>
      <c r="N97" s="73">
        <f t="shared" si="33"/>
        <v>50.492291502068916</v>
      </c>
      <c r="O97" s="120">
        <f t="shared" si="34"/>
        <v>1.2732973208377506E-2</v>
      </c>
    </row>
    <row r="98" spans="2:17" x14ac:dyDescent="0.25">
      <c r="B98" s="75">
        <v>37</v>
      </c>
      <c r="C98" s="93" t="s">
        <v>184</v>
      </c>
      <c r="D98">
        <v>1</v>
      </c>
      <c r="E98" s="2">
        <f>References!$B$9</f>
        <v>1</v>
      </c>
      <c r="F98" s="4">
        <f t="shared" si="30"/>
        <v>12</v>
      </c>
      <c r="G98">
        <f>References!B37</f>
        <v>1301</v>
      </c>
      <c r="H98">
        <f t="shared" si="31"/>
        <v>15612</v>
      </c>
      <c r="I98" s="71">
        <f t="shared" si="32"/>
        <v>10648.563604370991</v>
      </c>
      <c r="J98" s="70">
        <f>I98*References!C$59</f>
        <v>19.943364165983134</v>
      </c>
      <c r="K98" s="70">
        <f>J98/References!G$53</f>
        <v>20.562289066896724</v>
      </c>
      <c r="L98" s="28">
        <f>K98/F98*E98</f>
        <v>1.7135240889080603</v>
      </c>
      <c r="M98" s="72">
        <v>110.61311749655181</v>
      </c>
      <c r="N98" s="73">
        <f t="shared" si="33"/>
        <v>112.32664158545987</v>
      </c>
      <c r="O98" s="120">
        <f t="shared" si="34"/>
        <v>1.5491147231805277E-2</v>
      </c>
    </row>
    <row r="99" spans="2:17" x14ac:dyDescent="0.25">
      <c r="B99" s="75">
        <v>37</v>
      </c>
      <c r="C99" s="93" t="s">
        <v>185</v>
      </c>
      <c r="D99">
        <v>1</v>
      </c>
      <c r="E99" s="2">
        <f>References!$B$9</f>
        <v>1</v>
      </c>
      <c r="F99" s="4">
        <f t="shared" si="30"/>
        <v>12</v>
      </c>
      <c r="G99">
        <f>References!B37</f>
        <v>1301</v>
      </c>
      <c r="H99">
        <f t="shared" si="31"/>
        <v>15612</v>
      </c>
      <c r="I99" s="71">
        <f t="shared" si="32"/>
        <v>10648.563604370991</v>
      </c>
      <c r="J99" s="70">
        <f>I99*References!C$59</f>
        <v>19.943364165983134</v>
      </c>
      <c r="K99" s="70">
        <f>J99/References!G$53</f>
        <v>20.562289066896724</v>
      </c>
      <c r="L99" s="28">
        <f t="shared" si="35"/>
        <v>1.7135240889080603</v>
      </c>
      <c r="M99" s="72">
        <v>115.97311749655181</v>
      </c>
      <c r="N99" s="73">
        <f t="shared" si="33"/>
        <v>117.68664158545987</v>
      </c>
      <c r="O99" s="120">
        <f t="shared" si="34"/>
        <v>1.4775183472661308E-2</v>
      </c>
    </row>
    <row r="100" spans="2:17" x14ac:dyDescent="0.25">
      <c r="B100" s="75">
        <v>37</v>
      </c>
      <c r="C100" s="93" t="s">
        <v>186</v>
      </c>
      <c r="D100">
        <v>1</v>
      </c>
      <c r="E100" s="2">
        <f>References!$B$9</f>
        <v>1</v>
      </c>
      <c r="F100" s="10">
        <f t="shared" si="30"/>
        <v>12</v>
      </c>
      <c r="G100" s="15">
        <f>References!B38</f>
        <v>1686</v>
      </c>
      <c r="H100" s="8">
        <f t="shared" ref="H100:H104" si="42">G100*F100</f>
        <v>20232</v>
      </c>
      <c r="I100" s="29">
        <f t="shared" ref="I100:I102" si="43">H100*D$80</f>
        <v>13799.752680222515</v>
      </c>
      <c r="J100" s="70">
        <f>I100*References!C$59</f>
        <v>25.845128350382446</v>
      </c>
      <c r="K100" s="70">
        <f>J100/References!G$53</f>
        <v>26.647209351873848</v>
      </c>
      <c r="L100" s="28">
        <f t="shared" ref="L100:L102" si="44">K100/F100</f>
        <v>2.2206007793228206</v>
      </c>
      <c r="M100" s="72">
        <v>133.14355580260289</v>
      </c>
      <c r="N100" s="73">
        <f t="shared" si="33"/>
        <v>135.3641565819257</v>
      </c>
      <c r="O100" s="120">
        <f t="shared" si="34"/>
        <v>1.6678244515379009E-2</v>
      </c>
      <c r="P100" s="12"/>
      <c r="Q100" s="12"/>
    </row>
    <row r="101" spans="2:17" x14ac:dyDescent="0.25">
      <c r="B101" s="75">
        <v>37</v>
      </c>
      <c r="C101" s="93" t="s">
        <v>229</v>
      </c>
      <c r="D101">
        <v>1</v>
      </c>
      <c r="E101" s="2">
        <f>References!$B$9</f>
        <v>1</v>
      </c>
      <c r="F101" s="10">
        <f t="shared" si="30"/>
        <v>12</v>
      </c>
      <c r="G101" s="15">
        <f>References!B38</f>
        <v>1686</v>
      </c>
      <c r="H101" s="8">
        <f t="shared" si="42"/>
        <v>20232</v>
      </c>
      <c r="I101" s="29">
        <f t="shared" si="43"/>
        <v>13799.752680222515</v>
      </c>
      <c r="J101" s="70">
        <f>I101*References!C$59</f>
        <v>25.845128350382446</v>
      </c>
      <c r="K101" s="70">
        <f>J101/References!G$53</f>
        <v>26.647209351873848</v>
      </c>
      <c r="L101" s="28">
        <f t="shared" si="44"/>
        <v>2.2206007793228206</v>
      </c>
      <c r="M101" s="72">
        <v>138.51355580260289</v>
      </c>
      <c r="N101" s="73">
        <f t="shared" si="33"/>
        <v>140.7341565819257</v>
      </c>
      <c r="O101" s="120">
        <f t="shared" si="34"/>
        <v>1.6031649512250064E-2</v>
      </c>
      <c r="P101" s="12"/>
      <c r="Q101" s="12"/>
    </row>
    <row r="102" spans="2:17" x14ac:dyDescent="0.25">
      <c r="B102" s="75">
        <v>37</v>
      </c>
      <c r="C102" s="93" t="s">
        <v>234</v>
      </c>
      <c r="D102">
        <v>1</v>
      </c>
      <c r="E102" s="2">
        <f>References!$B$9</f>
        <v>1</v>
      </c>
      <c r="F102" s="10">
        <f t="shared" si="30"/>
        <v>12</v>
      </c>
      <c r="G102" s="15">
        <f>References!B39</f>
        <v>2046</v>
      </c>
      <c r="H102" s="8">
        <f t="shared" si="42"/>
        <v>24552</v>
      </c>
      <c r="I102" s="29">
        <f t="shared" si="43"/>
        <v>16746.319088810949</v>
      </c>
      <c r="J102" s="70">
        <f>I102*References!C$59</f>
        <v>31.363661094236345</v>
      </c>
      <c r="K102" s="70">
        <f>J102/References!G$53</f>
        <v>32.337004943021284</v>
      </c>
      <c r="L102" s="28">
        <f t="shared" si="44"/>
        <v>2.6947504119184402</v>
      </c>
      <c r="M102" s="72">
        <v>192.95972718797964</v>
      </c>
      <c r="N102" s="73">
        <f t="shared" ref="N102" si="45">M102+L102</f>
        <v>195.65447759989809</v>
      </c>
      <c r="O102" s="120">
        <f t="shared" si="34"/>
        <v>1.3965351481313188E-2</v>
      </c>
      <c r="P102" s="12"/>
      <c r="Q102" s="12"/>
    </row>
    <row r="103" spans="2:17" x14ac:dyDescent="0.25">
      <c r="B103" s="75">
        <v>37</v>
      </c>
      <c r="C103" s="93" t="s">
        <v>228</v>
      </c>
      <c r="D103">
        <v>1</v>
      </c>
      <c r="E103" s="2">
        <f>References!$B$9</f>
        <v>1</v>
      </c>
      <c r="F103" s="10">
        <f t="shared" ref="F103" si="46">D103*E103*12</f>
        <v>12</v>
      </c>
      <c r="G103" s="15">
        <f>References!B40</f>
        <v>2310</v>
      </c>
      <c r="H103" s="8">
        <f t="shared" ref="H103" si="47">G103*F103</f>
        <v>27720</v>
      </c>
      <c r="I103" s="29">
        <f t="shared" ref="I103" si="48">H103*D$80</f>
        <v>18907.134455109139</v>
      </c>
      <c r="J103" s="70">
        <f>I103*References!C$59</f>
        <v>35.410585106395878</v>
      </c>
      <c r="K103" s="70">
        <f>J103/References!G$53</f>
        <v>36.509521709862746</v>
      </c>
      <c r="L103" s="28">
        <f t="shared" ref="L103" si="49">K103/F103</f>
        <v>3.042460142488562</v>
      </c>
      <c r="M103" s="72">
        <v>198.50098230900926</v>
      </c>
      <c r="N103" s="73">
        <f t="shared" si="33"/>
        <v>201.54344245149781</v>
      </c>
      <c r="O103" s="120">
        <f t="shared" ref="O103" si="50">L103/M103</f>
        <v>1.5327179276888019E-2</v>
      </c>
      <c r="P103" s="125"/>
      <c r="Q103" s="12"/>
    </row>
    <row r="104" spans="2:17" x14ac:dyDescent="0.25">
      <c r="B104" s="75">
        <v>26</v>
      </c>
      <c r="C104" s="93" t="s">
        <v>43</v>
      </c>
      <c r="D104">
        <v>1</v>
      </c>
      <c r="E104" s="2">
        <v>1</v>
      </c>
      <c r="F104" s="10">
        <f t="shared" si="30"/>
        <v>12</v>
      </c>
      <c r="G104" s="15">
        <f>References!B24</f>
        <v>34</v>
      </c>
      <c r="H104" s="8">
        <f t="shared" si="42"/>
        <v>408</v>
      </c>
      <c r="I104" s="29">
        <f>H104*D$80</f>
        <v>278.28682747779686</v>
      </c>
      <c r="J104" s="70">
        <f>I104*References!C$59</f>
        <v>0.5211947591417575</v>
      </c>
      <c r="K104" s="70">
        <f>J104/References!G$53</f>
        <v>0.53736958360836939</v>
      </c>
      <c r="L104" s="28">
        <f t="shared" ref="L104" si="51">K104/F104*E104</f>
        <v>4.4780798634030783E-2</v>
      </c>
      <c r="M104" s="72">
        <v>3.6265841620928221</v>
      </c>
      <c r="N104" s="73">
        <f t="shared" si="33"/>
        <v>3.6713649607268528</v>
      </c>
      <c r="O104" s="120">
        <f t="shared" si="34"/>
        <v>1.2347927590404732E-2</v>
      </c>
      <c r="P104" s="12"/>
      <c r="Q104" s="12"/>
    </row>
    <row r="105" spans="2:17" x14ac:dyDescent="0.25">
      <c r="B105" t="s">
        <v>225</v>
      </c>
      <c r="C105" s="93" t="s">
        <v>207</v>
      </c>
      <c r="D105">
        <v>1</v>
      </c>
      <c r="E105" s="2">
        <v>1</v>
      </c>
      <c r="F105" s="10">
        <f t="shared" ref="F105:F121" si="52">D105*E105*12</f>
        <v>12</v>
      </c>
      <c r="G105" s="15">
        <f>References!B20</f>
        <v>37</v>
      </c>
      <c r="H105" s="8">
        <f t="shared" ref="H105:H121" si="53">G105*F105</f>
        <v>444</v>
      </c>
      <c r="I105" s="29">
        <f t="shared" ref="I105:I121" si="54">H105*D$80</f>
        <v>302.84154754936714</v>
      </c>
      <c r="J105" s="70">
        <f>I105*References!C$59</f>
        <v>0.5671825320072067</v>
      </c>
      <c r="K105" s="70">
        <f>J105/References!G$53</f>
        <v>0.58478454686793147</v>
      </c>
      <c r="L105" s="28">
        <f t="shared" ref="L105:L121" si="55">K105/F105*E105</f>
        <v>4.8732045572327624E-2</v>
      </c>
      <c r="M105" s="72">
        <v>10.224223941101014</v>
      </c>
      <c r="N105" s="73">
        <f t="shared" si="33"/>
        <v>10.272955986673342</v>
      </c>
      <c r="O105" s="120">
        <f t="shared" si="34"/>
        <v>4.7663319830492509E-3</v>
      </c>
    </row>
    <row r="106" spans="2:17" x14ac:dyDescent="0.25">
      <c r="B106" t="s">
        <v>225</v>
      </c>
      <c r="C106" s="93" t="s">
        <v>208</v>
      </c>
      <c r="D106">
        <v>1</v>
      </c>
      <c r="E106" s="2">
        <v>1</v>
      </c>
      <c r="F106" s="10">
        <f t="shared" si="52"/>
        <v>12</v>
      </c>
      <c r="G106" s="15">
        <f>References!B21</f>
        <v>47</v>
      </c>
      <c r="H106" s="8">
        <f t="shared" si="53"/>
        <v>564</v>
      </c>
      <c r="I106" s="29">
        <f t="shared" si="54"/>
        <v>384.69061445460153</v>
      </c>
      <c r="J106" s="70">
        <f>I106*References!C$59</f>
        <v>0.72047510822537064</v>
      </c>
      <c r="K106" s="70">
        <f>J106/References!G$53</f>
        <v>0.74283442439980474</v>
      </c>
      <c r="L106" s="28">
        <f t="shared" si="55"/>
        <v>6.190286869998373E-2</v>
      </c>
      <c r="M106" s="72">
        <v>11.619689871128314</v>
      </c>
      <c r="N106" s="73">
        <f t="shared" si="33"/>
        <v>11.681592739828297</v>
      </c>
      <c r="O106" s="120">
        <f t="shared" si="34"/>
        <v>5.3274114358073431E-3</v>
      </c>
    </row>
    <row r="107" spans="2:17" x14ac:dyDescent="0.25">
      <c r="B107" t="s">
        <v>225</v>
      </c>
      <c r="C107" s="93" t="s">
        <v>209</v>
      </c>
      <c r="D107">
        <v>1</v>
      </c>
      <c r="E107" s="2">
        <v>1</v>
      </c>
      <c r="F107" s="10">
        <f t="shared" si="52"/>
        <v>12</v>
      </c>
      <c r="G107" s="15">
        <f>References!B22</f>
        <v>68</v>
      </c>
      <c r="H107" s="8">
        <f t="shared" si="53"/>
        <v>816</v>
      </c>
      <c r="I107" s="29">
        <f t="shared" si="54"/>
        <v>556.57365495559372</v>
      </c>
      <c r="J107" s="70">
        <f>I107*References!C$59</f>
        <v>1.042389518283515</v>
      </c>
      <c r="K107" s="70">
        <f>J107/References!G$53</f>
        <v>1.0747391672167388</v>
      </c>
      <c r="L107" s="28">
        <f t="shared" si="55"/>
        <v>8.9561597268061566E-2</v>
      </c>
      <c r="M107" s="72">
        <v>12.983168324185645</v>
      </c>
      <c r="N107" s="73">
        <f t="shared" si="33"/>
        <v>13.072729921453707</v>
      </c>
      <c r="O107" s="120">
        <f t="shared" si="34"/>
        <v>6.8982851513387598E-3</v>
      </c>
    </row>
    <row r="108" spans="2:17" x14ac:dyDescent="0.25">
      <c r="B108" t="s">
        <v>225</v>
      </c>
      <c r="C108" s="93" t="s">
        <v>210</v>
      </c>
      <c r="D108">
        <v>1</v>
      </c>
      <c r="E108" s="2">
        <v>1</v>
      </c>
      <c r="F108" s="10">
        <f t="shared" si="52"/>
        <v>12</v>
      </c>
      <c r="G108" s="15">
        <f>References!B27</f>
        <v>175</v>
      </c>
      <c r="H108" s="8">
        <f t="shared" si="53"/>
        <v>2100</v>
      </c>
      <c r="I108" s="29">
        <f t="shared" si="54"/>
        <v>1432.3586708416015</v>
      </c>
      <c r="J108" s="70">
        <f>I108*References!C$59</f>
        <v>2.6826200838178695</v>
      </c>
      <c r="K108" s="70">
        <f>J108/References!G$53</f>
        <v>2.7658728568077837</v>
      </c>
      <c r="L108" s="28">
        <f t="shared" si="55"/>
        <v>0.23048940473398197</v>
      </c>
      <c r="M108" s="72">
        <v>20.525653775477757</v>
      </c>
      <c r="N108" s="73">
        <f t="shared" si="33"/>
        <v>20.75614318021174</v>
      </c>
      <c r="O108" s="120">
        <f t="shared" si="34"/>
        <v>1.1229333167908659E-2</v>
      </c>
    </row>
    <row r="109" spans="2:17" x14ac:dyDescent="0.25">
      <c r="B109" t="s">
        <v>225</v>
      </c>
      <c r="C109" s="93" t="s">
        <v>211</v>
      </c>
      <c r="D109">
        <v>1</v>
      </c>
      <c r="E109" s="2">
        <v>1</v>
      </c>
      <c r="F109" s="10">
        <f t="shared" si="52"/>
        <v>12</v>
      </c>
      <c r="G109" s="15">
        <f>References!B28</f>
        <v>250</v>
      </c>
      <c r="H109" s="8">
        <f t="shared" si="53"/>
        <v>3000</v>
      </c>
      <c r="I109" s="29">
        <f t="shared" si="54"/>
        <v>2046.2266726308592</v>
      </c>
      <c r="J109" s="70">
        <f>I109*References!C$59</f>
        <v>3.8323144054540994</v>
      </c>
      <c r="K109" s="70">
        <f>J109/References!G$53</f>
        <v>3.9512469382968343</v>
      </c>
      <c r="L109" s="28">
        <f t="shared" si="55"/>
        <v>0.32927057819140287</v>
      </c>
      <c r="M109" s="72">
        <v>25.096648250682517</v>
      </c>
      <c r="N109" s="73">
        <f t="shared" si="33"/>
        <v>25.425918828873918</v>
      </c>
      <c r="O109" s="120">
        <f t="shared" si="34"/>
        <v>1.312010173240756E-2</v>
      </c>
    </row>
    <row r="110" spans="2:17" x14ac:dyDescent="0.25">
      <c r="B110" t="s">
        <v>225</v>
      </c>
      <c r="C110" s="93" t="s">
        <v>212</v>
      </c>
      <c r="D110">
        <v>1</v>
      </c>
      <c r="E110" s="2">
        <v>1</v>
      </c>
      <c r="F110" s="10">
        <f t="shared" si="52"/>
        <v>12</v>
      </c>
      <c r="G110" s="15">
        <f>References!B29</f>
        <v>324</v>
      </c>
      <c r="H110" s="8">
        <f t="shared" si="53"/>
        <v>3888</v>
      </c>
      <c r="I110" s="29">
        <f t="shared" si="54"/>
        <v>2651.9097677295936</v>
      </c>
      <c r="J110" s="70">
        <f>I110*References!C$59</f>
        <v>4.966679469468513</v>
      </c>
      <c r="K110" s="70">
        <f>J110/References!G$53</f>
        <v>5.120816032032697</v>
      </c>
      <c r="L110" s="28">
        <f t="shared" si="55"/>
        <v>0.42673466933605808</v>
      </c>
      <c r="M110" s="72">
        <v>29.975096132884541</v>
      </c>
      <c r="N110" s="73">
        <f t="shared" si="33"/>
        <v>30.401830802220598</v>
      </c>
      <c r="O110" s="120">
        <f t="shared" si="34"/>
        <v>1.423630694774999E-2</v>
      </c>
    </row>
    <row r="111" spans="2:17" x14ac:dyDescent="0.25">
      <c r="B111" t="s">
        <v>225</v>
      </c>
      <c r="C111" s="93" t="s">
        <v>222</v>
      </c>
      <c r="D111">
        <v>1</v>
      </c>
      <c r="E111" s="2">
        <v>1</v>
      </c>
      <c r="F111" s="10">
        <f t="shared" si="52"/>
        <v>12</v>
      </c>
      <c r="G111" s="15">
        <f>References!B30</f>
        <v>473</v>
      </c>
      <c r="H111" s="8">
        <f t="shared" ref="H111" si="56">G111*F111</f>
        <v>5676</v>
      </c>
      <c r="I111" s="29">
        <f t="shared" ref="I111" si="57">H111*D$80</f>
        <v>3871.4608646175852</v>
      </c>
      <c r="J111" s="70">
        <f>I111*References!C$59</f>
        <v>7.2507388551191552</v>
      </c>
      <c r="K111" s="70">
        <f>J111/References!G$53</f>
        <v>7.4757592072576093</v>
      </c>
      <c r="L111" s="28">
        <f t="shared" ref="L111" si="58">K111/F111*E111</f>
        <v>0.62297993393813411</v>
      </c>
      <c r="M111" s="72">
        <v>39.924538490291319</v>
      </c>
      <c r="N111" s="73">
        <f t="shared" si="33"/>
        <v>40.547518424229452</v>
      </c>
      <c r="O111" s="120">
        <f t="shared" si="34"/>
        <v>1.5603935762203681E-2</v>
      </c>
    </row>
    <row r="112" spans="2:17" x14ac:dyDescent="0.25">
      <c r="B112" t="s">
        <v>225</v>
      </c>
      <c r="C112" s="93" t="s">
        <v>213</v>
      </c>
      <c r="D112">
        <v>1</v>
      </c>
      <c r="E112" s="2">
        <v>1</v>
      </c>
      <c r="F112" s="10">
        <f t="shared" si="52"/>
        <v>12</v>
      </c>
      <c r="G112" s="15">
        <f>References!B31</f>
        <v>613</v>
      </c>
      <c r="H112" s="8">
        <f t="shared" si="53"/>
        <v>7356</v>
      </c>
      <c r="I112" s="29">
        <f t="shared" si="54"/>
        <v>5017.3478012908663</v>
      </c>
      <c r="J112" s="70">
        <f>I112*References!C$59</f>
        <v>9.3968349221734506</v>
      </c>
      <c r="K112" s="70">
        <f>J112/References!G$53</f>
        <v>9.6884574927038365</v>
      </c>
      <c r="L112" s="28">
        <f t="shared" si="55"/>
        <v>0.80737145772531971</v>
      </c>
      <c r="M112" s="72">
        <v>49.82106151067353</v>
      </c>
      <c r="N112" s="73">
        <f t="shared" si="33"/>
        <v>50.628432968398847</v>
      </c>
      <c r="O112" s="120">
        <f t="shared" si="34"/>
        <v>1.6205424638580827E-2</v>
      </c>
    </row>
    <row r="113" spans="2:15" x14ac:dyDescent="0.25">
      <c r="B113" t="s">
        <v>225</v>
      </c>
      <c r="C113" s="93" t="s">
        <v>214</v>
      </c>
      <c r="D113">
        <v>1</v>
      </c>
      <c r="E113" s="2">
        <v>1</v>
      </c>
      <c r="F113" s="10">
        <f t="shared" si="52"/>
        <v>12</v>
      </c>
      <c r="G113" s="15">
        <f>References!B32</f>
        <v>840</v>
      </c>
      <c r="H113" s="8">
        <f t="shared" si="53"/>
        <v>10080</v>
      </c>
      <c r="I113" s="29">
        <f t="shared" si="54"/>
        <v>6875.3216200396864</v>
      </c>
      <c r="J113" s="70">
        <f>I113*References!C$59</f>
        <v>12.876576402325773</v>
      </c>
      <c r="K113" s="70">
        <f>J113/References!G$53</f>
        <v>13.276189712677361</v>
      </c>
      <c r="L113" s="28">
        <f t="shared" si="55"/>
        <v>1.1063491427231134</v>
      </c>
      <c r="M113" s="72">
        <v>67.759138122293251</v>
      </c>
      <c r="N113" s="73">
        <f t="shared" si="33"/>
        <v>68.86548726501637</v>
      </c>
      <c r="O113" s="120">
        <f t="shared" si="34"/>
        <v>1.6327674368088168E-2</v>
      </c>
    </row>
    <row r="114" spans="2:15" x14ac:dyDescent="0.25">
      <c r="B114" t="s">
        <v>225</v>
      </c>
      <c r="C114" s="93" t="s">
        <v>215</v>
      </c>
      <c r="D114">
        <v>1</v>
      </c>
      <c r="E114" s="2">
        <v>1</v>
      </c>
      <c r="F114" s="10">
        <f t="shared" si="52"/>
        <v>12</v>
      </c>
      <c r="G114" s="15">
        <f>References!B33</f>
        <v>980</v>
      </c>
      <c r="H114" s="8">
        <f t="shared" si="53"/>
        <v>11760</v>
      </c>
      <c r="I114" s="29">
        <f t="shared" si="54"/>
        <v>8021.2085567129679</v>
      </c>
      <c r="J114" s="70">
        <f>I114*References!C$59</f>
        <v>15.022672469380069</v>
      </c>
      <c r="K114" s="70">
        <f>J114/References!G$53</f>
        <v>15.488887998123589</v>
      </c>
      <c r="L114" s="28">
        <f t="shared" si="55"/>
        <v>1.2907406665102992</v>
      </c>
      <c r="M114" s="72">
        <v>87.52566114267546</v>
      </c>
      <c r="N114" s="73">
        <f t="shared" si="33"/>
        <v>88.816401809185763</v>
      </c>
      <c r="O114" s="120">
        <f t="shared" si="34"/>
        <v>1.474699704817156E-2</v>
      </c>
    </row>
    <row r="115" spans="2:15" x14ac:dyDescent="0.25">
      <c r="B115" t="s">
        <v>225</v>
      </c>
      <c r="C115" s="93" t="s">
        <v>216</v>
      </c>
      <c r="D115">
        <v>1</v>
      </c>
      <c r="E115" s="2">
        <v>1</v>
      </c>
      <c r="F115" s="10">
        <f t="shared" si="52"/>
        <v>12</v>
      </c>
      <c r="G115" s="15">
        <f>References!B27</f>
        <v>175</v>
      </c>
      <c r="H115" s="8">
        <f t="shared" si="53"/>
        <v>2100</v>
      </c>
      <c r="I115" s="29">
        <f t="shared" si="54"/>
        <v>1432.3586708416015</v>
      </c>
      <c r="J115" s="70">
        <f>I115*References!C$59</f>
        <v>2.6826200838178695</v>
      </c>
      <c r="K115" s="70">
        <f>J115/References!G$53</f>
        <v>2.7658728568077837</v>
      </c>
      <c r="L115" s="28">
        <f t="shared" si="55"/>
        <v>0.23048940473398197</v>
      </c>
      <c r="M115" s="72">
        <v>27.535653775477758</v>
      </c>
      <c r="N115" s="73">
        <f t="shared" si="33"/>
        <v>27.766143180211742</v>
      </c>
      <c r="O115" s="120">
        <f t="shared" si="34"/>
        <v>8.3705804341296357E-3</v>
      </c>
    </row>
    <row r="116" spans="2:15" x14ac:dyDescent="0.25">
      <c r="B116" t="s">
        <v>225</v>
      </c>
      <c r="C116" s="93" t="s">
        <v>217</v>
      </c>
      <c r="D116">
        <v>1</v>
      </c>
      <c r="E116" s="2">
        <v>1</v>
      </c>
      <c r="F116" s="10">
        <f t="shared" si="52"/>
        <v>12</v>
      </c>
      <c r="G116" s="15">
        <f>References!B28</f>
        <v>250</v>
      </c>
      <c r="H116" s="8">
        <f t="shared" si="53"/>
        <v>3000</v>
      </c>
      <c r="I116" s="29">
        <f t="shared" si="54"/>
        <v>2046.2266726308592</v>
      </c>
      <c r="J116" s="70">
        <f>I116*References!C$59</f>
        <v>3.8323144054540994</v>
      </c>
      <c r="K116" s="70">
        <f>J116/References!G$53</f>
        <v>3.9512469382968343</v>
      </c>
      <c r="L116" s="28">
        <f t="shared" si="55"/>
        <v>0.32927057819140287</v>
      </c>
      <c r="M116" s="72">
        <v>32.086648250682515</v>
      </c>
      <c r="N116" s="73">
        <f t="shared" si="33"/>
        <v>32.41591882887392</v>
      </c>
      <c r="O116" s="120">
        <f t="shared" si="34"/>
        <v>1.0261918777521393E-2</v>
      </c>
    </row>
    <row r="117" spans="2:15" x14ac:dyDescent="0.25">
      <c r="B117" t="s">
        <v>225</v>
      </c>
      <c r="C117" s="93" t="s">
        <v>218</v>
      </c>
      <c r="D117">
        <v>1</v>
      </c>
      <c r="E117" s="2">
        <v>1</v>
      </c>
      <c r="F117" s="10">
        <f t="shared" si="52"/>
        <v>12</v>
      </c>
      <c r="G117" s="15">
        <f>References!B29</f>
        <v>324</v>
      </c>
      <c r="H117" s="8">
        <f t="shared" si="53"/>
        <v>3888</v>
      </c>
      <c r="I117" s="29">
        <f t="shared" si="54"/>
        <v>2651.9097677295936</v>
      </c>
      <c r="J117" s="70">
        <f>I117*References!C$59</f>
        <v>4.966679469468513</v>
      </c>
      <c r="K117" s="70">
        <f>J117/References!G$53</f>
        <v>5.120816032032697</v>
      </c>
      <c r="L117" s="28">
        <f t="shared" si="55"/>
        <v>0.42673466933605808</v>
      </c>
      <c r="M117" s="72">
        <v>36.96509613288454</v>
      </c>
      <c r="N117" s="73">
        <f t="shared" si="33"/>
        <v>37.391830802220596</v>
      </c>
      <c r="O117" s="120">
        <f t="shared" si="34"/>
        <v>1.1544259693035951E-2</v>
      </c>
    </row>
    <row r="118" spans="2:15" x14ac:dyDescent="0.25">
      <c r="B118" t="s">
        <v>225</v>
      </c>
      <c r="C118" s="93" t="s">
        <v>223</v>
      </c>
      <c r="D118">
        <v>1</v>
      </c>
      <c r="E118" s="2">
        <v>1</v>
      </c>
      <c r="F118" s="10">
        <f t="shared" si="52"/>
        <v>12</v>
      </c>
      <c r="G118" s="15">
        <f>References!B30</f>
        <v>473</v>
      </c>
      <c r="H118" s="8">
        <f t="shared" ref="H118" si="59">G118*F118</f>
        <v>5676</v>
      </c>
      <c r="I118" s="29">
        <f t="shared" ref="I118" si="60">H118*D$80</f>
        <v>3871.4608646175852</v>
      </c>
      <c r="J118" s="70">
        <f>I118*References!C$59</f>
        <v>7.2507388551191552</v>
      </c>
      <c r="K118" s="70">
        <f>J118/References!G$53</f>
        <v>7.4757592072576093</v>
      </c>
      <c r="L118" s="28">
        <f t="shared" ref="L118" si="61">K118/F118*E118</f>
        <v>0.62297993393813411</v>
      </c>
      <c r="M118" s="72">
        <v>46.924538490291319</v>
      </c>
      <c r="N118" s="73">
        <f t="shared" si="33"/>
        <v>47.547518424229452</v>
      </c>
      <c r="O118" s="120">
        <f t="shared" si="34"/>
        <v>1.3276208013575425E-2</v>
      </c>
    </row>
    <row r="119" spans="2:15" x14ac:dyDescent="0.25">
      <c r="B119" t="s">
        <v>225</v>
      </c>
      <c r="C119" s="93" t="s">
        <v>221</v>
      </c>
      <c r="D119">
        <v>1</v>
      </c>
      <c r="E119" s="2">
        <v>1</v>
      </c>
      <c r="F119" s="10">
        <f t="shared" si="52"/>
        <v>12</v>
      </c>
      <c r="G119" s="15">
        <f>References!B31</f>
        <v>613</v>
      </c>
      <c r="H119" s="8">
        <f t="shared" si="53"/>
        <v>7356</v>
      </c>
      <c r="I119" s="29">
        <f t="shared" si="54"/>
        <v>5017.3478012908663</v>
      </c>
      <c r="J119" s="70">
        <f>I119*References!C$59</f>
        <v>9.3968349221734506</v>
      </c>
      <c r="K119" s="70">
        <f>J119/References!G$53</f>
        <v>9.6884574927038365</v>
      </c>
      <c r="L119" s="28">
        <f t="shared" si="55"/>
        <v>0.80737145772531971</v>
      </c>
      <c r="M119" s="72">
        <v>56.82106151067353</v>
      </c>
      <c r="N119" s="73">
        <f t="shared" si="33"/>
        <v>57.628432968398847</v>
      </c>
      <c r="O119" s="120">
        <f t="shared" si="34"/>
        <v>1.4209017506187549E-2</v>
      </c>
    </row>
    <row r="120" spans="2:15" x14ac:dyDescent="0.25">
      <c r="B120" t="s">
        <v>225</v>
      </c>
      <c r="C120" s="93" t="s">
        <v>219</v>
      </c>
      <c r="D120">
        <v>1</v>
      </c>
      <c r="E120" s="2">
        <v>1</v>
      </c>
      <c r="F120" s="10">
        <f t="shared" si="52"/>
        <v>12</v>
      </c>
      <c r="G120" s="15">
        <f>References!B32</f>
        <v>840</v>
      </c>
      <c r="H120" s="8">
        <f t="shared" si="53"/>
        <v>10080</v>
      </c>
      <c r="I120" s="29">
        <f t="shared" si="54"/>
        <v>6875.3216200396864</v>
      </c>
      <c r="J120" s="70">
        <f>I120*References!C$59</f>
        <v>12.876576402325773</v>
      </c>
      <c r="K120" s="70">
        <f>J120/References!G$53</f>
        <v>13.276189712677361</v>
      </c>
      <c r="L120" s="28">
        <f t="shared" si="55"/>
        <v>1.1063491427231134</v>
      </c>
      <c r="M120" s="72">
        <v>75.759138122293251</v>
      </c>
      <c r="N120" s="73">
        <f t="shared" si="33"/>
        <v>76.86548726501637</v>
      </c>
      <c r="O120" s="120">
        <f t="shared" si="34"/>
        <v>1.4603507512680556E-2</v>
      </c>
    </row>
    <row r="121" spans="2:15" x14ac:dyDescent="0.25">
      <c r="B121" t="s">
        <v>225</v>
      </c>
      <c r="C121" s="93" t="s">
        <v>220</v>
      </c>
      <c r="D121">
        <v>1</v>
      </c>
      <c r="E121" s="2">
        <v>1</v>
      </c>
      <c r="F121" s="10">
        <f t="shared" si="52"/>
        <v>12</v>
      </c>
      <c r="G121" s="15">
        <f>References!B33</f>
        <v>980</v>
      </c>
      <c r="H121" s="8">
        <f t="shared" si="53"/>
        <v>11760</v>
      </c>
      <c r="I121" s="29">
        <f t="shared" si="54"/>
        <v>8021.2085567129679</v>
      </c>
      <c r="J121" s="70">
        <f>I121*References!C$59</f>
        <v>15.022672469380069</v>
      </c>
      <c r="K121" s="70">
        <f>J121/References!G$53</f>
        <v>15.488887998123589</v>
      </c>
      <c r="L121" s="28">
        <f t="shared" si="55"/>
        <v>1.2907406665102992</v>
      </c>
      <c r="M121" s="72">
        <v>94.515661142675455</v>
      </c>
      <c r="N121" s="73">
        <f t="shared" si="33"/>
        <v>95.806401809185758</v>
      </c>
      <c r="O121" s="120">
        <f t="shared" si="34"/>
        <v>1.3656368171216309E-2</v>
      </c>
    </row>
  </sheetData>
  <mergeCells count="1">
    <mergeCell ref="A2:A2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9B18C55D47D342A8BB59112D3BE524" ma:contentTypeVersion="16" ma:contentTypeDescription="" ma:contentTypeScope="" ma:versionID="67ac0deb290e920083004678c8f3fe8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2024-02-15T08:00:00+00:00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240124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8D3E67F-AF2D-4EF2-9C64-36A901BF8C80}"/>
</file>

<file path=customXml/itemProps2.xml><?xml version="1.0" encoding="utf-8"?>
<ds:datastoreItem xmlns:ds="http://schemas.openxmlformats.org/officeDocument/2006/customXml" ds:itemID="{1DD6D68D-D942-4FB8-8A0E-7534BB8CE03C}"/>
</file>

<file path=customXml/itemProps3.xml><?xml version="1.0" encoding="utf-8"?>
<ds:datastoreItem xmlns:ds="http://schemas.openxmlformats.org/officeDocument/2006/customXml" ds:itemID="{75D06492-B5B9-40CC-9956-623E1289CBA8}"/>
</file>

<file path=customXml/itemProps4.xml><?xml version="1.0" encoding="utf-8"?>
<ds:datastoreItem xmlns:ds="http://schemas.openxmlformats.org/officeDocument/2006/customXml" ds:itemID="{85652079-9776-497F-B541-F077766F5F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References</vt:lpstr>
      <vt:lpstr>Price 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Simmons, Jaclynn (UTC)</dc:creator>
  <cp:lastModifiedBy>Burmester, Evan</cp:lastModifiedBy>
  <dcterms:created xsi:type="dcterms:W3CDTF">2021-11-12T22:53:39Z</dcterms:created>
  <dcterms:modified xsi:type="dcterms:W3CDTF">2024-02-15T23:25:11Z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0x0101006E56B4D1795A2E4DB2F0B01679ED314A008A9B18C55D47D342A8BB59112D3BE524</vt:lpwstr>
  </property>
  <property fmtid="{D5CDD505-2E9C-101B-9397-08002B2CF9AE}" pid="5" name="_docset_NoMedatataSyncRequired">
    <vt:lpwstr>False</vt:lpwstr>
  </property>
</Properties>
</file>