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5.xml" ContentType="application/vnd.openxmlformats-officedocument.spreadsheetml.worksheet+xml"/>
  <Override PartName="/xl/worksheets/sheet4.xml" ContentType="application/vnd.openxmlformats-officedocument.spreadsheetml.workshee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omments5.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omments2.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xl/threadedComments/threadedComment2.xml" ContentType="application/vnd.ms-excel.threaded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ThisWorkbook" defaultThemeVersion="124226"/>
  <mc:AlternateContent xmlns:mc="http://schemas.openxmlformats.org/markup-compatibility/2006">
    <mc:Choice Requires="x15">
      <x15ac:absPath xmlns:x15ac="http://schemas.microsoft.com/office/spreadsheetml/2010/11/ac" url="R:\WUTC Filings\Tariff #9\2023 12-01 LSN for Fuel Surcharge file 11-6-23 - IN PROCESS\Submit - - -\"/>
    </mc:Choice>
  </mc:AlternateContent>
  <xr:revisionPtr revIDLastSave="0" documentId="13_ncr:1_{1A883C97-77CB-45C6-9F64-FB8573B63604}" xr6:coauthVersionLast="36" xr6:coauthVersionMax="47" xr10:uidLastSave="{00000000-0000-0000-0000-000000000000}"/>
  <workbookProtection workbookAlgorithmName="SHA-512" workbookHashValue="I/XQK6ZyHM0kDqiEBwTlq13FDI84szuUxg1aI8Kea3mNZHSAGVjUM8b5G+ZDDL0Fq3SKbJLbJPGIqvWwq6faCQ==" workbookSaltValue="g7TzDkFlsZJvg1Tn05LOeA==" workbookSpinCount="100000" lockStructure="1"/>
  <bookViews>
    <workbookView xWindow="-23145" yWindow="-105" windowWidth="23250" windowHeight="1401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r>
          <rPr>
            <sz val="10"/>
            <rFont val="Arial"/>
          </rPr>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r>
      </text>
    </comment>
    <comment ref="D225" authorId="1" shapeId="0" xr:uid="{025AB833-8BE9-461C-921E-26B42333F980}">
      <text>
        <r>
          <rPr>
            <sz val="10"/>
            <rFont val="Arial"/>
          </rPr>
          <t>[Threaded comment]
Your version of Excel allows you to read this threaded comment; however, any edits to it will get removed if the file is opened in a newer version of Excel. Learn more: https://go.microsoft.com/fwlink/?linkid=870924
Comment:
    as of June 13 when fed methodology changed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r>
          <rPr>
            <sz val="10"/>
            <rFont val="Arial"/>
          </rPr>
          <t>[Threaded comment]
Your version of Excel allows you to read this threaded comment; however, any edits to it will get removed if the file is opened in a newer version of Excel. Learn more: https://go.microsoft.com/fwlink/?linkid=870924
Comment:
    G-60 use this one</t>
        </r>
      </text>
    </comment>
    <comment ref="A38" authorId="1" shapeId="0" xr:uid="{6CF10638-5F74-40B4-BD2F-6BDB9F86CF22}">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r>
      </text>
    </comment>
    <comment ref="A46" authorId="2" shapeId="0" xr:uid="{2D2F4275-D88B-4028-9543-90D321C7940D}">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See Waste Connections of Oregon</t>
        </r>
      </text>
    </comment>
    <comment ref="A53" authorId="3" shapeId="0" xr:uid="{264D76ED-A644-4272-BF03-8A4C410E3361}">
      <text>
        <r>
          <rPr>
            <sz val="10"/>
            <rFont val="Arial"/>
          </rPr>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r>
      </text>
    </comment>
    <comment ref="G56" authorId="4" shapeId="0" xr:uid="{A10D00E5-522F-4025-A975-B6DF061BF7AA}">
      <text>
        <r>
          <rPr>
            <sz val="10"/>
            <rFont val="Arial"/>
          </rPr>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r>
      </text>
    </comment>
    <comment ref="A57" authorId="5" shapeId="0" xr:uid="{30EE06FA-BAEB-4BE4-AB72-B1F353A19D7C}">
      <text>
        <r>
          <rPr>
            <sz val="10"/>
            <rFont val="Arial"/>
          </rPr>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r>
      </text>
    </comment>
    <comment ref="A58" authorId="6" shapeId="0" xr:uid="{09ECF883-AA35-4306-AE84-4DDBA98A6B34}">
      <text>
        <r>
          <rPr>
            <sz val="10"/>
            <rFont val="Arial"/>
          </rPr>
          <t>[Threaded comment]
Your version of Excel allows you to read this threaded comment; however, any edits to it will get removed if the file is opened in a newer version of Excel. Learn more: https://go.microsoft.com/fwlink/?linkid=870924
Comment:
    Do Not use; see American Disposal</t>
        </r>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<sst xmlns="http://schemas.openxmlformats.org/spreadsheetml/2006/main" count="609" uniqueCount="293">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</sst>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3">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8" fontId="1" fillId="0" borderId="0" xfId="0" applyNumberFormat="1" applyFont="1" applyFill="1" applyProtection="1">
      <protection hidden="1"/>
    </xf>
    <xf numFmtId="172" fontId="23" fillId="18" borderId="18" xfId="5" applyNumberFormat="1" applyFont="1" applyFill="1" applyBorder="1" applyAlignment="1" applyProtection="1">
      <alignment horizontal="center" vertical="center"/>
      <protection hidden="1"/>
    </xf>
    <xf numFmtId="0" fontId="12" fillId="0" borderId="18" xfId="5" applyFont="1" applyFill="1" applyBorder="1" applyAlignment="1" applyProtection="1">
      <alignment vertical="center" wrapText="1"/>
      <protection hidden="1"/>
    </xf>
    <xf numFmtId="164" fontId="23" fillId="0"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ustomXml" Target="../customXml/item1.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alcChain" Target="calcChain.xml"/><Relationship Id="rId5" Type="http://schemas.openxmlformats.org/officeDocument/2006/relationships/worksheet" Target="worksheets/sheet4.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topLeftCell="A19" zoomScale="96" zoomScaleNormal="96" zoomScaleSheetLayoutView="90" zoomScalePageLayoutView="80" workbookViewId="0">
      <selection activeCell="I58" sqref="I58"/>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40" t="s">
        <v>0</v>
      </c>
      <c r="B1" s="240"/>
      <c r="C1" s="240"/>
      <c r="D1" s="240"/>
      <c r="E1" s="240"/>
      <c r="F1" s="240"/>
    </row>
    <row r="2" spans="1:6" ht="26.25" customHeight="1" x14ac:dyDescent="0.2">
      <c r="A2" s="230" t="s">
        <v>1</v>
      </c>
      <c r="B2" s="231"/>
      <c r="C2" s="58" t="s">
        <v>2</v>
      </c>
      <c r="D2" s="250" t="s">
        <v>233</v>
      </c>
      <c r="E2" s="250"/>
      <c r="F2" s="250"/>
    </row>
    <row r="3" spans="1:6" ht="5.25" customHeight="1" x14ac:dyDescent="0.2">
      <c r="A3" s="232"/>
      <c r="B3" s="233"/>
      <c r="C3" s="59"/>
      <c r="D3" s="59"/>
      <c r="F3" s="59"/>
    </row>
    <row r="4" spans="1:6" x14ac:dyDescent="0.2">
      <c r="A4" s="232"/>
      <c r="B4" s="233"/>
      <c r="C4" s="60" t="s">
        <v>4</v>
      </c>
      <c r="D4" s="252">
        <v>45261</v>
      </c>
      <c r="E4" s="252"/>
      <c r="F4" s="252"/>
    </row>
    <row r="5" spans="1:6" ht="5.25" customHeight="1" x14ac:dyDescent="0.2">
      <c r="A5" s="232"/>
      <c r="B5" s="233"/>
      <c r="C5" s="59"/>
      <c r="D5" s="59"/>
      <c r="F5" s="59"/>
    </row>
    <row r="6" spans="1:6" x14ac:dyDescent="0.2">
      <c r="A6" s="232"/>
      <c r="B6" s="233"/>
      <c r="C6" s="60" t="s">
        <v>5</v>
      </c>
      <c r="D6" s="237">
        <v>11129373.68</v>
      </c>
      <c r="E6" s="237"/>
      <c r="F6" s="237"/>
    </row>
    <row r="7" spans="1:6" x14ac:dyDescent="0.2">
      <c r="A7" s="253"/>
      <c r="B7" s="253"/>
      <c r="C7" s="253"/>
      <c r="D7" s="253"/>
      <c r="E7" s="253"/>
      <c r="F7" s="253"/>
    </row>
    <row r="8" spans="1:6" ht="28.5" customHeight="1" x14ac:dyDescent="0.2">
      <c r="A8" s="230" t="s">
        <v>6</v>
      </c>
      <c r="B8" s="231"/>
      <c r="C8" s="61" t="s">
        <v>7</v>
      </c>
      <c r="D8" s="239">
        <f>IF(AND(D2&gt;"", D4&gt;0, D6&gt;0), F45, 0)</f>
        <v>9.5370300000000002E-3</v>
      </c>
      <c r="E8" s="239"/>
      <c r="F8" s="239"/>
    </row>
    <row r="9" spans="1:6" ht="5.25" customHeight="1" x14ac:dyDescent="0.2">
      <c r="A9" s="232"/>
      <c r="B9" s="233"/>
      <c r="C9" s="62"/>
      <c r="D9" s="62"/>
      <c r="E9" s="62"/>
      <c r="F9" s="62"/>
    </row>
    <row r="10" spans="1:6" ht="29.25" customHeight="1" x14ac:dyDescent="0.2">
      <c r="A10" s="232"/>
      <c r="B10" s="233"/>
      <c r="C10" s="61" t="s">
        <v>8</v>
      </c>
      <c r="D10" s="251">
        <f>IF(AND(D2&gt;"", D4&gt;0, D6&gt;0), IF(F45&lt;F61, F45,F61), 0)</f>
        <v>4.0617128441148348E-3</v>
      </c>
      <c r="E10" s="251"/>
      <c r="F10" s="251"/>
    </row>
    <row r="11" spans="1:6" ht="5.25" customHeight="1" x14ac:dyDescent="0.2">
      <c r="A11" s="232"/>
      <c r="B11" s="233"/>
      <c r="C11" s="62"/>
      <c r="D11" s="62"/>
      <c r="E11" s="62"/>
      <c r="F11" s="62"/>
    </row>
    <row r="12" spans="1:6" ht="39" customHeight="1" x14ac:dyDescent="0.2">
      <c r="A12" s="232"/>
      <c r="B12" s="233"/>
      <c r="C12" s="238"/>
      <c r="D12" s="238"/>
      <c r="E12" s="238"/>
      <c r="F12" s="238"/>
    </row>
    <row r="13" spans="1:6" x14ac:dyDescent="0.2">
      <c r="A13" s="63"/>
      <c r="B13" s="64"/>
      <c r="C13" s="64"/>
      <c r="D13" s="65"/>
      <c r="E13" s="63"/>
      <c r="F13" s="63"/>
    </row>
    <row r="14" spans="1:6" ht="25.5" x14ac:dyDescent="0.2">
      <c r="A14" s="66" t="s">
        <v>9</v>
      </c>
      <c r="B14" s="59"/>
      <c r="C14" s="60"/>
      <c r="D14" s="59"/>
      <c r="F14" s="59"/>
    </row>
    <row r="15" spans="1:6" x14ac:dyDescent="0.2">
      <c r="A15" s="59">
        <v>1</v>
      </c>
      <c r="B15" s="241" t="s">
        <v>10</v>
      </c>
      <c r="C15" s="242"/>
      <c r="D15" s="242"/>
      <c r="E15" s="242"/>
      <c r="F15" s="243"/>
    </row>
    <row r="16" spans="1:6" x14ac:dyDescent="0.2">
      <c r="A16" s="59">
        <v>2</v>
      </c>
      <c r="C16" s="57" t="s">
        <v>11</v>
      </c>
      <c r="F16" s="67">
        <f>IF(D2="","",VLOOKUP(D2,CompanyInfo,3, FALSE))</f>
        <v>22503877</v>
      </c>
    </row>
    <row r="17" spans="1:8" x14ac:dyDescent="0.2">
      <c r="A17" s="59">
        <v>3</v>
      </c>
      <c r="C17" s="57" t="s">
        <v>12</v>
      </c>
      <c r="F17" s="67">
        <f>IF(D2="","",VLOOKUP(D2,CompanyInfo,4, FALSE))</f>
        <v>501275</v>
      </c>
      <c r="H17" s="212"/>
    </row>
    <row r="18" spans="1:8" x14ac:dyDescent="0.2">
      <c r="A18" s="59">
        <v>4</v>
      </c>
      <c r="C18" s="57" t="s">
        <v>13</v>
      </c>
      <c r="F18" s="68">
        <f>IF(D4="","",VLOOKUP(D2,CompanyInfo,5, FALSE))</f>
        <v>44255</v>
      </c>
    </row>
    <row r="19" spans="1:8" x14ac:dyDescent="0.2">
      <c r="A19" s="59">
        <v>5</v>
      </c>
      <c r="C19" s="57" t="s">
        <v>14</v>
      </c>
      <c r="F19" s="68">
        <f>IF(D4="","",VLOOKUP(D2,CompanyInfo,6,FALSE ))</f>
        <v>44348</v>
      </c>
    </row>
    <row r="20" spans="1:8" x14ac:dyDescent="0.2">
      <c r="A20" s="59">
        <v>6</v>
      </c>
      <c r="C20" s="60" t="s">
        <v>15</v>
      </c>
      <c r="F20" s="215">
        <f>IF(D2="","",VLOOKUP(D2,CompanyInfo,2, FALSE))</f>
        <v>3</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27156625</v>
      </c>
    </row>
    <row r="23" spans="1:8" x14ac:dyDescent="0.2">
      <c r="A23" s="59">
        <v>9</v>
      </c>
      <c r="B23" s="59"/>
      <c r="C23" s="60"/>
      <c r="D23" s="59"/>
      <c r="F23" s="59"/>
    </row>
    <row r="24" spans="1:8" x14ac:dyDescent="0.2">
      <c r="A24" s="59">
        <v>10</v>
      </c>
      <c r="B24" s="244" t="s">
        <v>18</v>
      </c>
      <c r="C24" s="245"/>
      <c r="D24" s="245"/>
      <c r="E24" s="245"/>
      <c r="F24" s="246"/>
    </row>
    <row r="25" spans="1:8" x14ac:dyDescent="0.2">
      <c r="A25" s="59">
        <v>11</v>
      </c>
      <c r="C25" s="60" t="s">
        <v>19</v>
      </c>
      <c r="F25" s="67">
        <f>+F17</f>
        <v>501275</v>
      </c>
    </row>
    <row r="26" spans="1:8" x14ac:dyDescent="0.2">
      <c r="A26" s="59">
        <v>12</v>
      </c>
      <c r="C26" s="69" t="s">
        <v>20</v>
      </c>
      <c r="E26" s="59" t="s">
        <v>21</v>
      </c>
      <c r="F26" s="70">
        <f>+F16</f>
        <v>22503877</v>
      </c>
    </row>
    <row r="27" spans="1:8" x14ac:dyDescent="0.2">
      <c r="A27" s="59">
        <v>13</v>
      </c>
      <c r="C27" s="57" t="s">
        <v>22</v>
      </c>
      <c r="E27" s="59" t="s">
        <v>23</v>
      </c>
      <c r="F27" s="71">
        <f>F17/F16</f>
        <v>2.2275050650161304E-2</v>
      </c>
    </row>
    <row r="28" spans="1:8" x14ac:dyDescent="0.2">
      <c r="A28" s="59">
        <v>14</v>
      </c>
      <c r="C28" s="57" t="s">
        <v>24</v>
      </c>
      <c r="E28" s="59" t="s">
        <v>25</v>
      </c>
      <c r="F28" s="72">
        <v>100</v>
      </c>
    </row>
    <row r="29" spans="1:8" x14ac:dyDescent="0.2">
      <c r="A29" s="59">
        <v>15</v>
      </c>
      <c r="C29" s="57" t="s">
        <v>26</v>
      </c>
      <c r="E29" s="59" t="s">
        <v>23</v>
      </c>
      <c r="F29" s="73">
        <f>ROUND(F27,4)</f>
        <v>2.23E-2</v>
      </c>
    </row>
    <row r="30" spans="1:8" x14ac:dyDescent="0.2">
      <c r="A30" s="59">
        <v>16</v>
      </c>
    </row>
    <row r="31" spans="1:8" x14ac:dyDescent="0.2">
      <c r="A31" s="59">
        <v>17</v>
      </c>
      <c r="B31" s="244" t="s">
        <v>27</v>
      </c>
      <c r="C31" s="245"/>
      <c r="D31" s="245"/>
      <c r="E31" s="245"/>
      <c r="F31" s="246"/>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5.030333333333334</v>
      </c>
    </row>
    <row r="33" spans="1:6" x14ac:dyDescent="0.2">
      <c r="A33" s="59">
        <v>19</v>
      </c>
      <c r="C33" s="69" t="s">
        <v>30</v>
      </c>
      <c r="E33" s="59" t="s">
        <v>31</v>
      </c>
      <c r="F33" s="75">
        <f>+IF(F21="West",(+VLOOKUP(F18,'Weekly OPIS Averages'!B15:J323,9,FALSE)),(+VLOOKUP(F18,'Weekly OPIS Averages'!M15:U323,9,FALSE)))</f>
        <v>2.6812499999999999</v>
      </c>
    </row>
    <row r="34" spans="1:6" x14ac:dyDescent="0.2">
      <c r="A34" s="59">
        <v>20</v>
      </c>
      <c r="C34" s="57" t="s">
        <v>32</v>
      </c>
      <c r="E34" s="59" t="s">
        <v>23</v>
      </c>
      <c r="F34" s="76">
        <f>+F32-F33</f>
        <v>2.3490833333333341</v>
      </c>
    </row>
    <row r="35" spans="1:6" x14ac:dyDescent="0.2">
      <c r="A35" s="59">
        <v>21</v>
      </c>
      <c r="C35" s="69" t="s">
        <v>33</v>
      </c>
      <c r="E35" s="59" t="s">
        <v>21</v>
      </c>
      <c r="F35" s="77">
        <f>+F33</f>
        <v>2.6812499999999999</v>
      </c>
    </row>
    <row r="36" spans="1:6" x14ac:dyDescent="0.2">
      <c r="A36" s="59">
        <v>22</v>
      </c>
      <c r="C36" s="57" t="s">
        <v>34</v>
      </c>
      <c r="E36" s="59" t="s">
        <v>23</v>
      </c>
      <c r="F36" s="71">
        <f>F34/F35</f>
        <v>0.87611499611499644</v>
      </c>
    </row>
    <row r="37" spans="1:6" x14ac:dyDescent="0.2">
      <c r="A37" s="59">
        <v>23</v>
      </c>
      <c r="C37" s="57" t="s">
        <v>24</v>
      </c>
      <c r="E37" s="59" t="s">
        <v>25</v>
      </c>
      <c r="F37" s="72">
        <v>100</v>
      </c>
    </row>
    <row r="38" spans="1:6" x14ac:dyDescent="0.2">
      <c r="A38" s="59">
        <v>24</v>
      </c>
      <c r="C38" s="57" t="s">
        <v>35</v>
      </c>
      <c r="E38" s="59" t="s">
        <v>23</v>
      </c>
      <c r="F38" s="73">
        <f>ROUND(F36,4)</f>
        <v>0.87609999999999999</v>
      </c>
    </row>
    <row r="39" spans="1:6" x14ac:dyDescent="0.2">
      <c r="A39" s="59">
        <v>25</v>
      </c>
    </row>
    <row r="40" spans="1:6" ht="56.25" customHeight="1" x14ac:dyDescent="0.2">
      <c r="A40" s="78">
        <v>26</v>
      </c>
      <c r="B40" s="247" t="s">
        <v>36</v>
      </c>
      <c r="C40" s="248"/>
      <c r="D40" s="248"/>
      <c r="E40" s="248"/>
      <c r="F40" s="249"/>
    </row>
    <row r="41" spans="1:6" x14ac:dyDescent="0.2">
      <c r="A41" s="59">
        <v>27</v>
      </c>
      <c r="C41" s="69" t="s">
        <v>37</v>
      </c>
      <c r="F41" s="79">
        <f>F29</f>
        <v>2.23E-2</v>
      </c>
    </row>
    <row r="42" spans="1:6" x14ac:dyDescent="0.2">
      <c r="A42" s="59">
        <v>28</v>
      </c>
      <c r="C42" s="69" t="s">
        <v>38</v>
      </c>
      <c r="E42" s="59" t="s">
        <v>25</v>
      </c>
      <c r="F42" s="80">
        <f>F38</f>
        <v>0.87609999999999999</v>
      </c>
    </row>
    <row r="43" spans="1:6" x14ac:dyDescent="0.2">
      <c r="A43" s="59">
        <v>29</v>
      </c>
      <c r="B43" s="57" t="s">
        <v>39</v>
      </c>
      <c r="C43" s="57" t="s">
        <v>40</v>
      </c>
      <c r="E43" s="59" t="s">
        <v>23</v>
      </c>
      <c r="F43" s="79">
        <f>F42*F41</f>
        <v>1.953703E-2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9.5370300000000002E-3</v>
      </c>
    </row>
    <row r="46" spans="1:6" ht="13.5" thickTop="1" x14ac:dyDescent="0.2">
      <c r="A46" s="59">
        <v>32</v>
      </c>
      <c r="C46" s="69"/>
    </row>
    <row r="47" spans="1:6" ht="64.5" customHeight="1" x14ac:dyDescent="0.2">
      <c r="A47" s="78">
        <v>33</v>
      </c>
      <c r="B47" s="234" t="s">
        <v>43</v>
      </c>
      <c r="C47" s="235"/>
      <c r="D47" s="235"/>
      <c r="E47" s="235"/>
      <c r="F47" s="236"/>
    </row>
    <row r="48" spans="1:6" x14ac:dyDescent="0.2">
      <c r="A48" s="59">
        <v>34</v>
      </c>
      <c r="C48" s="57" t="s">
        <v>44</v>
      </c>
      <c r="F48" s="79">
        <f>F45</f>
        <v>9.5370300000000002E-3</v>
      </c>
    </row>
    <row r="49" spans="1:7" x14ac:dyDescent="0.2">
      <c r="A49" s="59">
        <v>35</v>
      </c>
      <c r="C49" s="57" t="s">
        <v>45</v>
      </c>
      <c r="E49" s="59" t="s">
        <v>25</v>
      </c>
      <c r="F49" s="70">
        <f>F16</f>
        <v>22503877</v>
      </c>
    </row>
    <row r="50" spans="1:7" x14ac:dyDescent="0.2">
      <c r="A50" s="59">
        <v>36</v>
      </c>
      <c r="C50" s="57" t="s">
        <v>46</v>
      </c>
      <c r="E50" s="59" t="s">
        <v>23</v>
      </c>
      <c r="F50" s="67">
        <f>F49*F48</f>
        <v>214620.15006531001</v>
      </c>
    </row>
    <row r="51" spans="1:7" x14ac:dyDescent="0.2">
      <c r="A51" s="59">
        <v>37</v>
      </c>
    </row>
    <row r="52" spans="1:7" x14ac:dyDescent="0.2">
      <c r="A52" s="59">
        <v>38</v>
      </c>
      <c r="C52" s="57" t="s">
        <v>47</v>
      </c>
      <c r="F52" s="79">
        <f>F29</f>
        <v>2.23E-2</v>
      </c>
    </row>
    <row r="53" spans="1:7" x14ac:dyDescent="0.2">
      <c r="A53" s="59">
        <v>39</v>
      </c>
      <c r="C53" s="57" t="s">
        <v>48</v>
      </c>
      <c r="E53" s="59" t="s">
        <v>25</v>
      </c>
      <c r="F53" s="70">
        <f>IF(D6&gt;F22, D6, F22)</f>
        <v>27156625</v>
      </c>
    </row>
    <row r="54" spans="1:7" x14ac:dyDescent="0.2">
      <c r="A54" s="59">
        <v>40</v>
      </c>
      <c r="C54" s="57" t="s">
        <v>49</v>
      </c>
      <c r="E54" s="59" t="s">
        <v>23</v>
      </c>
      <c r="F54" s="67">
        <f>F53*F52</f>
        <v>605592.73750000005</v>
      </c>
    </row>
    <row r="55" spans="1:7" x14ac:dyDescent="0.2">
      <c r="A55" s="59">
        <v>41</v>
      </c>
      <c r="F55" s="67"/>
    </row>
    <row r="56" spans="1:7" x14ac:dyDescent="0.2">
      <c r="A56" s="59">
        <v>42</v>
      </c>
      <c r="C56" s="57" t="s">
        <v>50</v>
      </c>
      <c r="F56" s="67">
        <f>F17</f>
        <v>501275</v>
      </c>
    </row>
    <row r="57" spans="1:7" x14ac:dyDescent="0.2">
      <c r="A57" s="59">
        <v>43</v>
      </c>
      <c r="C57" s="57" t="s">
        <v>51</v>
      </c>
      <c r="E57" s="59" t="s">
        <v>52</v>
      </c>
      <c r="F57" s="67">
        <f>F50</f>
        <v>214620.15006531001</v>
      </c>
    </row>
    <row r="58" spans="1:7" x14ac:dyDescent="0.2">
      <c r="A58" s="59">
        <v>44</v>
      </c>
      <c r="C58" s="57" t="s">
        <v>53</v>
      </c>
      <c r="E58" s="59" t="s">
        <v>31</v>
      </c>
      <c r="F58" s="70">
        <f>F54</f>
        <v>605592.73750000005</v>
      </c>
    </row>
    <row r="59" spans="1:7" x14ac:dyDescent="0.2">
      <c r="A59" s="59">
        <v>45</v>
      </c>
      <c r="C59" s="57" t="s">
        <v>54</v>
      </c>
      <c r="E59" s="59" t="s">
        <v>23</v>
      </c>
      <c r="F59" s="67">
        <f>F56+F57-F58</f>
        <v>110302.41256531002</v>
      </c>
    </row>
    <row r="60" spans="1:7" x14ac:dyDescent="0.2">
      <c r="A60" s="59">
        <v>46</v>
      </c>
      <c r="C60" s="57" t="s">
        <v>55</v>
      </c>
      <c r="E60" s="59" t="s">
        <v>21</v>
      </c>
      <c r="F60" s="83">
        <f>F53</f>
        <v>27156625</v>
      </c>
    </row>
    <row r="61" spans="1:7" ht="13.5" thickBot="1" x14ac:dyDescent="0.25">
      <c r="A61" s="59">
        <v>47</v>
      </c>
      <c r="C61" s="84" t="s">
        <v>56</v>
      </c>
      <c r="E61" s="59" t="s">
        <v>23</v>
      </c>
      <c r="F61" s="82">
        <f>IF(AND(D2&gt;"", D4&gt;0, D6&gt;0), IF(F60=0, 0, F59/F60), 0)</f>
        <v>4.0617128441148348E-3</v>
      </c>
    </row>
    <row r="62" spans="1:7" ht="13.5" thickTop="1" x14ac:dyDescent="0.2"/>
    <row r="63" spans="1:7" x14ac:dyDescent="0.2">
      <c r="A63" s="228">
        <f ca="1">NOW()</f>
        <v>45233.652814583336</v>
      </c>
      <c r="B63" s="228"/>
      <c r="C63" s="228"/>
      <c r="D63" s="229" t="s">
        <v>57</v>
      </c>
      <c r="E63" s="229"/>
      <c r="F63" s="229"/>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29" sqref="G229"/>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4" t="s">
        <v>59</v>
      </c>
      <c r="D4" s="254"/>
      <c r="E4" s="254"/>
      <c r="F4" s="254"/>
      <c r="G4" s="254"/>
      <c r="J4" s="37" t="s">
        <v>58</v>
      </c>
      <c r="L4" s="254" t="s">
        <v>60</v>
      </c>
      <c r="M4" s="254"/>
      <c r="N4" s="254"/>
      <c r="O4" s="254"/>
      <c r="P4" s="254"/>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W245" sqref="W24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23">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23">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23">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23">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23">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23">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4" t="s">
        <v>70</v>
      </c>
      <c r="D3" s="254"/>
      <c r="E3" s="254"/>
      <c r="F3" s="254"/>
      <c r="G3" s="2"/>
      <c r="H3" s="2"/>
      <c r="I3" s="2"/>
      <c r="J3" s="2"/>
      <c r="K3" s="2"/>
      <c r="L3" s="2"/>
      <c r="N3" s="254" t="s">
        <v>71</v>
      </c>
      <c r="O3" s="254"/>
      <c r="P3" s="254"/>
      <c r="Q3" s="254"/>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4" t="s">
        <v>81</v>
      </c>
      <c r="AA1" s="264"/>
      <c r="AB1" s="264"/>
      <c r="AC1" s="264"/>
      <c r="AD1" s="264"/>
    </row>
    <row r="2" spans="2:33" x14ac:dyDescent="0.2">
      <c r="B2" s="5" t="s">
        <v>82</v>
      </c>
      <c r="Z2" s="217"/>
      <c r="AA2" s="217"/>
      <c r="AB2" s="217"/>
      <c r="AC2" s="217"/>
      <c r="AD2" s="217"/>
    </row>
    <row r="3" spans="2:33" x14ac:dyDescent="0.2">
      <c r="B3" s="5" t="s">
        <v>81</v>
      </c>
      <c r="Z3" s="264" t="s">
        <v>83</v>
      </c>
      <c r="AA3" s="264"/>
      <c r="AB3" s="264"/>
      <c r="AC3" s="264"/>
      <c r="AD3" s="264"/>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6" t="s">
        <v>85</v>
      </c>
      <c r="E10" s="256"/>
      <c r="F10" s="256"/>
      <c r="G10" s="257" t="s">
        <v>86</v>
      </c>
      <c r="H10" s="256"/>
      <c r="I10" s="256"/>
      <c r="K10" s="11"/>
      <c r="L10" s="11"/>
      <c r="M10" s="258" t="s">
        <v>87</v>
      </c>
      <c r="N10" s="258"/>
      <c r="O10" s="258"/>
      <c r="P10" s="258"/>
      <c r="Q10" s="258"/>
      <c r="R10" s="259"/>
      <c r="S10" s="262" t="s">
        <v>88</v>
      </c>
      <c r="T10" s="263"/>
      <c r="U10" s="263"/>
      <c r="V10" s="263"/>
      <c r="W10" s="263"/>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60" t="s">
        <v>92</v>
      </c>
      <c r="M12" s="260"/>
      <c r="N12" s="260"/>
      <c r="P12" s="260" t="s">
        <v>93</v>
      </c>
      <c r="Q12" s="260"/>
      <c r="R12" s="261"/>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5" t="s">
        <v>94</v>
      </c>
      <c r="AB14" s="255"/>
      <c r="AC14" s="255"/>
      <c r="AE14" s="255" t="s">
        <v>95</v>
      </c>
      <c r="AF14" s="255"/>
      <c r="AG14" s="255"/>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5" t="s">
        <v>106</v>
      </c>
      <c r="AB52" s="255"/>
      <c r="AC52" s="255"/>
      <c r="AE52" s="255" t="s">
        <v>107</v>
      </c>
      <c r="AF52" s="255"/>
      <c r="AG52" s="255"/>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5" t="s">
        <v>109</v>
      </c>
      <c r="AB104" s="255"/>
      <c r="AC104" s="255"/>
      <c r="AE104" s="255" t="s">
        <v>110</v>
      </c>
      <c r="AF104" s="255"/>
      <c r="AG104" s="255"/>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5" t="s">
        <v>111</v>
      </c>
      <c r="AB160" s="255"/>
      <c r="AC160" s="255"/>
      <c r="AE160" s="255" t="s">
        <v>112</v>
      </c>
      <c r="AF160" s="255"/>
      <c r="AG160" s="255"/>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5" t="s">
        <v>113</v>
      </c>
      <c r="AB212" s="255"/>
      <c r="AC212" s="255"/>
      <c r="AE212" s="255" t="s">
        <v>114</v>
      </c>
      <c r="AF212" s="255"/>
      <c r="AG212" s="255"/>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5" t="s">
        <v>115</v>
      </c>
      <c r="AB264" s="255"/>
      <c r="AC264" s="255"/>
      <c r="AE264" s="255" t="s">
        <v>116</v>
      </c>
      <c r="AF264" s="255"/>
      <c r="AG264" s="255"/>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5" t="s">
        <v>117</v>
      </c>
      <c r="AB316" s="255"/>
      <c r="AC316" s="255"/>
      <c r="AE316" s="255" t="s">
        <v>118</v>
      </c>
      <c r="AF316" s="255"/>
      <c r="AG316" s="255"/>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5" t="s">
        <v>128</v>
      </c>
      <c r="AB368" s="255"/>
      <c r="AC368" s="255"/>
      <c r="AE368" s="255" t="s">
        <v>129</v>
      </c>
      <c r="AF368" s="255"/>
      <c r="AG368" s="255"/>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5" t="s">
        <v>131</v>
      </c>
      <c r="AB420" s="255"/>
      <c r="AC420" s="255"/>
      <c r="AE420" s="255" t="s">
        <v>132</v>
      </c>
      <c r="AF420" s="255"/>
      <c r="AG420" s="255"/>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5" t="s">
        <v>133</v>
      </c>
      <c r="AB472" s="255"/>
      <c r="AC472" s="255"/>
      <c r="AE472" s="255" t="s">
        <v>134</v>
      </c>
      <c r="AF472" s="255"/>
      <c r="AG472" s="255"/>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4"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4"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225"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225"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225" t="s">
        <v>179</v>
      </c>
      <c r="B17" s="146">
        <v>2</v>
      </c>
      <c r="C17" s="199">
        <f t="shared" si="0"/>
        <v>1610499</v>
      </c>
      <c r="D17" s="195">
        <v>104170.58</v>
      </c>
      <c r="E17" s="160">
        <v>44712</v>
      </c>
      <c r="F17" s="160">
        <v>44774</v>
      </c>
      <c r="G17" s="195">
        <v>2108502</v>
      </c>
      <c r="H17" s="159" t="s">
        <v>150</v>
      </c>
      <c r="I17" s="226"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225"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225"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225"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225"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225"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225"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225"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225"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225"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225"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7">
        <v>43830</v>
      </c>
      <c r="F49" s="227">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225"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225"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225" t="s">
        <v>242</v>
      </c>
      <c r="B52" s="146">
        <v>1</v>
      </c>
      <c r="C52" s="199">
        <f t="shared" si="0"/>
        <v>0</v>
      </c>
      <c r="D52" s="195">
        <v>62345</v>
      </c>
      <c r="E52" s="160">
        <v>38868</v>
      </c>
      <c r="F52" s="160"/>
      <c r="G52" s="195">
        <v>111023</v>
      </c>
      <c r="H52" s="224"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225" t="s">
        <v>243</v>
      </c>
      <c r="B53" s="146">
        <v>2</v>
      </c>
      <c r="C53" s="199">
        <f t="shared" si="0"/>
        <v>5966020</v>
      </c>
      <c r="D53" s="195">
        <v>334487</v>
      </c>
      <c r="E53" s="160">
        <v>45199</v>
      </c>
      <c r="F53" s="160">
        <v>45231</v>
      </c>
      <c r="G53" s="195">
        <f>5913195</f>
        <v>5913195</v>
      </c>
      <c r="H53" s="224"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4"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225" t="s">
        <v>246</v>
      </c>
      <c r="B55" s="146">
        <v>2</v>
      </c>
      <c r="C55" s="199">
        <f t="shared" si="0"/>
        <v>384996</v>
      </c>
      <c r="D55" s="195">
        <v>14573</v>
      </c>
      <c r="E55" s="160">
        <v>44196</v>
      </c>
      <c r="F55" s="160">
        <v>44348</v>
      </c>
      <c r="G55" s="195">
        <v>397886</v>
      </c>
      <c r="H55" s="224"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4"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225"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225"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225"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7">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225"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225"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225"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5" t="s">
        <v>284</v>
      </c>
      <c r="D77" s="266"/>
      <c r="E77" s="170"/>
      <c r="F77" s="142"/>
      <c r="G77" s="143"/>
      <c r="H77" s="143"/>
      <c r="K77" s="165"/>
      <c r="M77" s="135"/>
    </row>
    <row r="78" spans="1:17" x14ac:dyDescent="0.2">
      <c r="B78" s="139"/>
      <c r="C78" s="267" t="s">
        <v>285</v>
      </c>
      <c r="D78" s="268"/>
      <c r="E78" s="170"/>
      <c r="F78" s="142"/>
      <c r="G78" s="143"/>
      <c r="H78" s="143"/>
      <c r="K78" s="165"/>
      <c r="M78" s="135"/>
    </row>
    <row r="79" spans="1:17" x14ac:dyDescent="0.2">
      <c r="B79" s="139"/>
      <c r="C79" s="269" t="s">
        <v>286</v>
      </c>
      <c r="D79" s="270"/>
      <c r="E79" s="170"/>
      <c r="F79" s="142"/>
      <c r="G79" s="143"/>
      <c r="H79" s="143"/>
      <c r="K79" s="165"/>
      <c r="L79" s="171">
        <f>+M76-K76</f>
        <v>999793</v>
      </c>
      <c r="M79" s="135">
        <f t="shared" si="2"/>
        <v>999793</v>
      </c>
    </row>
    <row r="80" spans="1:17" ht="15.75" thickBot="1" x14ac:dyDescent="0.25">
      <c r="B80" s="139"/>
      <c r="C80" s="271" t="s">
        <v>287</v>
      </c>
      <c r="D80" s="272"/>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026F94C5A36F0439065392C6D3645CE" ma:contentTypeVersion="16" ma:contentTypeDescription="" ma:contentTypeScope="" ma:versionID="1659bfe6a64a6c1a3be33c3802c8d31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2023-11-03T07:00:00+00:00</OpenedDate>
    <SignificantOrder xmlns="dc463f71-b30c-4ab2-9473-d307f9d35888">false</SignificantOrder>
    <Date1 xmlns="dc463f71-b30c-4ab2-9473-d307f9d35888">2023-11-03T07:00:00+00:00</Date1>
    <IsDocumentOrder xmlns="dc463f71-b30c-4ab2-9473-d307f9d35888">false</IsDocumentOrder>
    <IsHighlyConfidential xmlns="dc463f71-b30c-4ab2-9473-d307f9d35888">false</IsHighlyConfidential>
    <CaseCompanyNames xmlns="dc463f71-b30c-4ab2-9473-d307f9d35888">Sanitary Service Company, Inc.</CaseCompanyNames>
    <Nickname xmlns="http://schemas.microsoft.com/sharepoint/v3" xsi:nil="true"/>
    <DocketNumber xmlns="dc463f71-b30c-4ab2-9473-d307f9d35888">230913</DocketNumber>
    <DelegatedOrder xmlns="dc463f71-b30c-4ab2-9473-d307f9d35888">false</DelegatedOrder>
  </documentManagement>
</p:properties>
</file>

<file path=customXml/itemProps1.xml><?xml version="1.0" encoding="utf-8"?>
<ds:datastoreItem xmlns:ds="http://schemas.openxmlformats.org/officeDocument/2006/customXml" ds:itemID="{2AD61326-9153-4400-8513-105570E874D7}"/>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ADB55AE0-513C-4980-9724-E933CC93EEF3}"/>
</file>

<file path=customXml/itemProps5.xml><?xml version="1.0" encoding="utf-8"?>
<ds:datastoreItem xmlns:ds="http://schemas.openxmlformats.org/officeDocument/2006/customXml" ds:itemID="{D96CA7F6-6F6E-48E2-8152-02097118BF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Sara Campbell</cp:lastModifiedBy>
  <cp:revision/>
  <dcterms:created xsi:type="dcterms:W3CDTF">2005-10-11T17:22:03Z</dcterms:created>
  <dcterms:modified xsi:type="dcterms:W3CDTF">2023-11-03T22:40:23Z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0x0101006E56B4D1795A2E4DB2F0B01679ED314A006026F94C5A36F0439065392C6D3645CE</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