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May/"/>
    </mc:Choice>
  </mc:AlternateContent>
  <xr:revisionPtr revIDLastSave="0" documentId="8_{F350390B-F38C-4998-B2E3-B86D7D4AC704}" xr6:coauthVersionLast="47" xr6:coauthVersionMax="47" xr10:uidLastSave="{00000000-0000-0000-0000-000000000000}"/>
  <bookViews>
    <workbookView xWindow="3510" yWindow="2775" windowWidth="21600" windowHeight="11385" tabRatio="760" activeTab="2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Here'!$A$1:$H$146</definedName>
    <definedName name="_xlnm.Print_Area" localSheetId="1">'WA - Month 1'!$A$1:$E$57</definedName>
    <definedName name="_xlnm.Print_Area" localSheetId="2">'WA - Month 2'!$A$1:$E$57</definedName>
    <definedName name="_xlnm.Print_Area" localSheetId="3">'WA Month 3'!$A$1:$E$57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Here'!$D$19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22" l="1"/>
  <c r="E37" i="122"/>
  <c r="E39" i="122" s="1"/>
  <c r="E43" i="121"/>
  <c r="E37" i="121"/>
  <c r="D23" i="121"/>
  <c r="E26" i="121"/>
  <c r="E11" i="122"/>
  <c r="E23" i="122"/>
  <c r="D23" i="122"/>
  <c r="D11" i="122"/>
  <c r="E46" i="121"/>
  <c r="E42" i="121"/>
  <c r="E38" i="121"/>
  <c r="D46" i="121"/>
  <c r="D43" i="121"/>
  <c r="D42" i="121"/>
  <c r="D38" i="121"/>
  <c r="D37" i="121"/>
  <c r="E25" i="121"/>
  <c r="E24" i="121"/>
  <c r="E23" i="121"/>
  <c r="E22" i="121"/>
  <c r="E21" i="121"/>
  <c r="E20" i="121"/>
  <c r="E19" i="121"/>
  <c r="E18" i="121"/>
  <c r="E15" i="121"/>
  <c r="E14" i="121"/>
  <c r="E12" i="121"/>
  <c r="E13" i="121" s="1"/>
  <c r="E16" i="121" s="1"/>
  <c r="E11" i="121"/>
  <c r="E10" i="121"/>
  <c r="D26" i="121"/>
  <c r="D25" i="121"/>
  <c r="D24" i="121"/>
  <c r="D22" i="121"/>
  <c r="D21" i="121"/>
  <c r="D20" i="121"/>
  <c r="D19" i="121"/>
  <c r="D18" i="121"/>
  <c r="D15" i="121"/>
  <c r="D14" i="121"/>
  <c r="D12" i="121"/>
  <c r="D11" i="121"/>
  <c r="D10" i="121"/>
  <c r="D13" i="121"/>
  <c r="D16" i="121" s="1"/>
  <c r="E26" i="122"/>
  <c r="E25" i="122"/>
  <c r="E24" i="122"/>
  <c r="E22" i="122"/>
  <c r="E21" i="122"/>
  <c r="E20" i="122"/>
  <c r="E19" i="122"/>
  <c r="E18" i="122"/>
  <c r="E15" i="122"/>
  <c r="E14" i="122"/>
  <c r="E12" i="122"/>
  <c r="E10" i="122"/>
  <c r="E46" i="122"/>
  <c r="E42" i="122"/>
  <c r="E38" i="122"/>
  <c r="D46" i="122"/>
  <c r="D43" i="122"/>
  <c r="D42" i="122"/>
  <c r="D38" i="122"/>
  <c r="D37" i="122"/>
  <c r="D26" i="122"/>
  <c r="D25" i="122"/>
  <c r="D24" i="122"/>
  <c r="D22" i="122"/>
  <c r="D21" i="122"/>
  <c r="D20" i="122"/>
  <c r="D19" i="122"/>
  <c r="D18" i="122"/>
  <c r="D15" i="122"/>
  <c r="D14" i="122"/>
  <c r="D12" i="122"/>
  <c r="D10" i="122"/>
  <c r="D43" i="123"/>
  <c r="E46" i="123"/>
  <c r="E43" i="123"/>
  <c r="E42" i="123"/>
  <c r="E38" i="123"/>
  <c r="E37" i="123"/>
  <c r="D46" i="123"/>
  <c r="D42" i="123"/>
  <c r="D38" i="123"/>
  <c r="D37" i="123"/>
  <c r="E26" i="123"/>
  <c r="E25" i="123"/>
  <c r="E24" i="123"/>
  <c r="E23" i="123"/>
  <c r="E22" i="123"/>
  <c r="E21" i="123"/>
  <c r="E20" i="123"/>
  <c r="E19" i="123"/>
  <c r="E18" i="123"/>
  <c r="E15" i="123"/>
  <c r="E14" i="123"/>
  <c r="E12" i="123"/>
  <c r="E11" i="123"/>
  <c r="E10" i="123"/>
  <c r="D26" i="123"/>
  <c r="D25" i="123"/>
  <c r="D24" i="123"/>
  <c r="D23" i="123"/>
  <c r="D22" i="123"/>
  <c r="D21" i="123"/>
  <c r="D20" i="123"/>
  <c r="D19" i="123"/>
  <c r="D18" i="123"/>
  <c r="D15" i="123"/>
  <c r="D14" i="123"/>
  <c r="D12" i="123"/>
  <c r="D10" i="123"/>
  <c r="D11" i="123"/>
  <c r="K26" i="127" l="1"/>
  <c r="D8" i="127"/>
  <c r="C8" i="127"/>
  <c r="C11" i="127" s="1"/>
  <c r="B3" i="125" l="1"/>
  <c r="D7" i="124" s="1"/>
  <c r="L19" i="127" l="1"/>
  <c r="M19" i="127"/>
  <c r="K19" i="127"/>
  <c r="L4" i="127"/>
  <c r="M4" i="127"/>
  <c r="K4" i="127"/>
  <c r="D39" i="122" l="1"/>
  <c r="D44" i="122" s="1"/>
  <c r="D47" i="122" s="1"/>
  <c r="D39" i="121"/>
  <c r="D44" i="121" s="1"/>
  <c r="D47" i="121" s="1"/>
  <c r="L26" i="127"/>
  <c r="M26" i="127"/>
  <c r="D12" i="124" l="1"/>
  <c r="C13" i="127" l="1"/>
  <c r="E21" i="127" l="1"/>
  <c r="E24" i="127" s="1"/>
  <c r="E26" i="127" s="1"/>
  <c r="E8" i="127"/>
  <c r="E11" i="127" s="1"/>
  <c r="E13" i="127" s="1"/>
  <c r="C21" i="127"/>
  <c r="C24" i="127" s="1"/>
  <c r="C26" i="127" s="1"/>
  <c r="D21" i="127"/>
  <c r="D24" i="127" s="1"/>
  <c r="D26" i="127" s="1"/>
  <c r="D11" i="127"/>
  <c r="D13" i="127" s="1"/>
  <c r="D27" i="124" l="1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H7" i="124"/>
  <c r="C28" i="124" l="1"/>
  <c r="D28" i="124"/>
  <c r="B28" i="124"/>
  <c r="H14" i="124"/>
  <c r="F14" i="124"/>
  <c r="B14" i="124"/>
  <c r="D14" i="124"/>
  <c r="C14" i="124"/>
  <c r="D21" i="124"/>
  <c r="G14" i="124"/>
  <c r="D8" i="124" l="1"/>
  <c r="A5" i="121"/>
  <c r="A5" i="122"/>
  <c r="A5" i="123"/>
  <c r="C7" i="124" l="1"/>
  <c r="B7" i="124" s="1"/>
  <c r="E13" i="123"/>
  <c r="E16" i="123" s="1"/>
  <c r="D39" i="123"/>
  <c r="E39" i="121"/>
  <c r="E44" i="121" s="1"/>
  <c r="E47" i="121" s="1"/>
  <c r="E30" i="121" s="1"/>
  <c r="E44" i="122"/>
  <c r="E47" i="122" s="1"/>
  <c r="E30" i="122" s="1"/>
  <c r="E39" i="123"/>
  <c r="E44" i="123" s="1"/>
  <c r="E47" i="123" s="1"/>
  <c r="E30" i="123" s="1"/>
  <c r="D30" i="122"/>
  <c r="D30" i="121" l="1"/>
  <c r="D44" i="123"/>
  <c r="D47" i="123" s="1"/>
  <c r="D30" i="123" s="1"/>
  <c r="G7" i="124"/>
  <c r="C21" i="124"/>
  <c r="E27" i="121"/>
  <c r="E27" i="122"/>
  <c r="E13" i="122"/>
  <c r="E16" i="122" s="1"/>
  <c r="D27" i="122"/>
  <c r="D13" i="122"/>
  <c r="D16" i="122" s="1"/>
  <c r="E27" i="123"/>
  <c r="E28" i="123" s="1"/>
  <c r="E32" i="123" s="1"/>
  <c r="D27" i="123"/>
  <c r="D13" i="123"/>
  <c r="D16" i="123" s="1"/>
  <c r="B21" i="124" l="1"/>
  <c r="F7" i="124"/>
  <c r="E28" i="121"/>
  <c r="E32" i="121" s="1"/>
  <c r="D27" i="121"/>
  <c r="D28" i="121" s="1"/>
  <c r="D32" i="121" s="1"/>
  <c r="E28" i="122"/>
  <c r="E32" i="122" s="1"/>
  <c r="D28" i="122"/>
  <c r="D32" i="122" s="1"/>
  <c r="D28" i="123"/>
  <c r="D32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<sst xmlns="http://schemas.openxmlformats.org/spreadsheetml/2006/main" count="398" uniqueCount="280">
  <si>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</si>
  <si>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</si>
  <si>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</si>
  <si>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</si>
  <si>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</si>
  <si>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</si>
  <si>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</si>
  <si>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</si>
  <si>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</si>
  <si>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</si>
  <si>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</si>
  <si>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</si>
  <si>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</si>
  <si>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</si>
  <si>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</si>
  <si>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</si>
  <si>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</si>
  <si>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</si>
  <si>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</si>
  <si>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</si>
  <si>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</si>
  <si>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</si>
  <si>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</si>
  <si>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</si>
  <si>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</si>
  <si>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</si>
  <si>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</si>
  <si>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</si>
  <si>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</si>
  <si>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</si>
  <si>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</si>
  <si>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</si>
  <si>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</si>
  <si>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</si>
  <si>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</si>
  <si>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</si>
  <si>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</si>
  <si>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</si>
  <si>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</si>
  <si>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</si>
  <si>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</si>
  <si>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</si>
  <si>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</si>
  <si>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</si>
  <si>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</si>
  <si>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</si>
  <si>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</si>
  <si>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</si>
  <si>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</si>
  <si>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</si>
  <si>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</si>
  <si>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</si>
  <si>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</si>
  <si>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</si>
  <si>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</si>
  <si>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</si>
  <si>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</si>
  <si>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</si>
  <si>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</si>
  <si>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</si>
  <si>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</si>
  <si>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</si>
  <si>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</si>
  <si>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</si>
  <si>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</si>
  <si>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</si>
  <si>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</si>
  <si>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</si>
  <si>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</si>
  <si>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</si>
  <si>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</si>
  <si>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</si>
  <si>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</si>
  <si>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</si>
  <si>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</si>
  <si>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</si>
  <si>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</si>
  <si>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</si>
  <si>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</si>
  <si>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</si>
  <si>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</si>
  <si>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</si>
  <si>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</si>
  <si>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</si>
  <si>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</si>
  <si>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</si>
  <si>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</si>
  <si>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</si>
  <si>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</si>
  <si>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</si>
  <si>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</si>
  <si>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</si>
  <si>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</si>
  <si>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</si>
  <si>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</si>
  <si>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</si>
  <si>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</si>
  <si>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</si>
  <si>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</si>
  <si>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</si>
  <si>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</si>
  <si>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</si>
  <si>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</si>
  <si>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</si>
  <si>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</si>
  <si>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</si>
  <si>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</si>
  <si>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</si>
  <si>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</si>
  <si>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</si>
  <si>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</si>
  <si>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</si>
  <si>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</si>
  <si>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</si>
  <si>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</si>
  <si>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</si>
  <si>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</si>
  <si>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</si>
  <si>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</si>
  <si>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</si>
  <si>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</si>
  <si>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</si>
  <si>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</si>
  <si>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</si>
  <si>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</si>
  <si>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</si>
  <si>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</si>
  <si>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</si>
  <si>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</si>
  <si>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</si>
  <si>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</si>
  <si>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</si>
  <si>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</si>
  <si>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</si>
  <si>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</si>
  <si>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</si>
  <si>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</si>
  <si>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</si>
  <si>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</si>
  <si>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</si>
  <si>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</si>
  <si>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</si>
  <si>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</si>
  <si>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</si>
  <si>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</si>
  <si>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</si>
  <si>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</si>
  <si>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</si>
  <si>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</si>
  <si>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</si>
  <si>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</si>
  <si>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</si>
  <si>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</si>
  <si>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</si>
  <si>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</si>
  <si>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</si>
  <si>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</si>
  <si>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</si>
  <si>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</si>
  <si>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</si>
  <si>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</si>
  <si>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</si>
  <si>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</si>
  <si>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</si>
  <si>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</si>
  <si>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</si>
  <si>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</si>
  <si>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</si>
  <si>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</si>
  <si>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</si>
  <si>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</si>
  <si>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</si>
  <si>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</si>
  <si>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</si>
  <si>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</si>
  <si>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</si>
  <si>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</si>
  <si>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</si>
  <si>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</si>
  <si>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</si>
  <si>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</si>
  <si>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</si>
  <si>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</si>
  <si>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</si>
  <si>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</si>
  <si>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</si>
  <si>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</si>
  <si>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</si>
  <si>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</si>
  <si>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</si>
  <si>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</si>
  <si>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</si>
  <si>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</si>
  <si>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</si>
  <si>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</si>
  <si>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</si>
  <si>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</si>
  <si>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</si>
  <si>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</si>
  <si>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</si>
  <si>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</si>
  <si>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</si>
  <si>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</si>
  <si>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</si>
  <si>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</si>
  <si>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</si>
  <si>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</si>
  <si>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</si>
  <si>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</si>
  <si>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</si>
  <si>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</si>
  <si>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</si>
  <si>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</si>
  <si>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</si>
  <si>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</si>
  <si>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</si>
  <si>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</si>
  <si>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</si>
  <si>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</si>
  <si>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</si>
  <si>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</si>
  <si>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</si>
  <si>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</si>
  <si>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</si>
  <si>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</si>
  <si>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</si>
  <si>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</si>
  <si>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</si>
  <si>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</si>
  <si>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</si>
  <si>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</si>
  <si>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</si>
  <si>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</si>
  <si>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</si>
  <si>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</si>
  <si>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</si>
  <si>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</si>
  <si>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</si>
  <si>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</si>
  <si>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</si>
  <si>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</si>
  <si>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</si>
  <si>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</si>
  <si>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</si>
  <si>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</si>
  <si>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</si>
  <si>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</si>
  <si>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</si>
  <si>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</si>
  <si>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</si>
  <si>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</si>
  <si>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THERMS</t>
  </si>
  <si>
    <t>STATE OF WASHINGTON - MONTH</t>
  </si>
  <si>
    <t>RES</t>
  </si>
  <si>
    <t>COM</t>
  </si>
  <si>
    <t>UTILITY PLANT IN SERVICE</t>
  </si>
  <si>
    <t>IND</t>
  </si>
  <si>
    <t>ACCUMULATED DEPRECIATION</t>
  </si>
  <si>
    <t>CORE INT</t>
  </si>
  <si>
    <t>NET PLANT IN SERVICE</t>
  </si>
  <si>
    <t>NONCORE</t>
  </si>
  <si>
    <t>CUSTOMER ADVANCES FOR CONST</t>
  </si>
  <si>
    <t>12-Month Ending</t>
  </si>
  <si>
    <t>DEFERRED INCOME TAX</t>
  </si>
  <si>
    <t>SUBTOTAL</t>
  </si>
  <si>
    <t>WORKING CAPITAL</t>
  </si>
  <si>
    <t>TOTAL MONTHLY RATE BASE</t>
  </si>
  <si>
    <t>CUSTOMER COUNTS</t>
  </si>
  <si>
    <t>STATE OF WASHINGTON - 12 MONTH AVG OF AVGS</t>
  </si>
  <si>
    <t xml:space="preserve"> </t>
  </si>
  <si>
    <t>Total</t>
  </si>
  <si>
    <t>TOTAL WA 12 MONTH RATE BASE</t>
  </si>
  <si>
    <t>COPY FROM SALES REPORT HERE</t>
  </si>
  <si>
    <t>January</t>
  </si>
  <si>
    <t>February</t>
  </si>
  <si>
    <t>March</t>
  </si>
  <si>
    <t>February 1, 2022 THROUGH January 31, 2023</t>
  </si>
  <si>
    <t>March 1, 2022 THROUGH February 28, 2023</t>
  </si>
  <si>
    <t>Maintenance of Mains</t>
  </si>
  <si>
    <t>April 1, 2022 THROUGH   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</si>
</sst>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  <numFmt numFmtId="172" formatCode="&quot;$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3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49" fontId="13" fillId="0" borderId="0" xfId="35" applyFont="1"/>
    <xf numFmtId="0" fontId="12" fillId="0" borderId="0" xfId="35" applyNumberFormat="1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49" fontId="31" fillId="0" borderId="0" xfId="35" applyFont="1"/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1" xfId="1" applyFont="1" applyFill="1" applyBorder="1"/>
    <xf numFmtId="43" fontId="23" fillId="0" borderId="23" xfId="1" applyFont="1" applyFill="1" applyBorder="1"/>
    <xf numFmtId="43" fontId="23" fillId="0" borderId="0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3" xfId="1" applyFont="1" applyFill="1" applyBorder="1"/>
    <xf numFmtId="43" fontId="23" fillId="0" borderId="28" xfId="1" applyFont="1" applyFill="1" applyBorder="1"/>
    <xf numFmtId="43" fontId="23" fillId="0" borderId="25" xfId="1" applyFont="1" applyFill="1" applyBorder="1"/>
    <xf numFmtId="43" fontId="23" fillId="0" borderId="32" xfId="1" applyFont="1" applyFill="1" applyBorder="1"/>
    <xf numFmtId="43" fontId="23" fillId="0" borderId="10" xfId="1" applyFont="1" applyFill="1" applyBorder="1"/>
    <xf numFmtId="43" fontId="23" fillId="0" borderId="30" xfId="1" applyFont="1" applyFill="1" applyBorder="1"/>
    <xf numFmtId="43" fontId="23" fillId="0" borderId="9" xfId="1" applyFont="1" applyFill="1" applyBorder="1"/>
    <xf numFmtId="43" fontId="23" fillId="0" borderId="34" xfId="1" applyFont="1" applyFill="1" applyBorder="1"/>
    <xf numFmtId="43" fontId="23" fillId="0" borderId="35" xfId="1" applyFont="1" applyFill="1" applyBorder="1"/>
    <xf numFmtId="43" fontId="23" fillId="0" borderId="36" xfId="1" applyFont="1" applyFill="1" applyBorder="1"/>
    <xf numFmtId="43" fontId="23" fillId="0" borderId="12" xfId="1" applyFont="1" applyFill="1" applyBorder="1"/>
    <xf numFmtId="43" fontId="23" fillId="0" borderId="11" xfId="1" applyFont="1" applyFill="1" applyBorder="1"/>
    <xf numFmtId="43" fontId="23" fillId="0" borderId="37" xfId="1" applyFont="1" applyFill="1" applyBorder="1"/>
    <xf numFmtId="43" fontId="23" fillId="0" borderId="38" xfId="1" applyFont="1" applyFill="1" applyBorder="1"/>
    <xf numFmtId="43" fontId="23" fillId="0" borderId="3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164" fontId="0" fillId="0" borderId="0" xfId="1" applyNumberFormat="1" applyFont="1"/>
    <xf numFmtId="37" fontId="15" fillId="0" borderId="0" xfId="39" applyNumberFormat="1" applyFont="1"/>
    <xf numFmtId="170" fontId="15" fillId="0" borderId="0" xfId="39" applyNumberFormat="1" applyFont="1"/>
    <xf numFmtId="49" fontId="23" fillId="0" borderId="0" xfId="35" applyFont="1"/>
    <xf numFmtId="0" fontId="23" fillId="0" borderId="0" xfId="39" applyFont="1" applyAlignment="1">
      <alignment horizontal="center"/>
    </xf>
    <xf numFmtId="0" fontId="23" fillId="0" borderId="0" xfId="39" applyFont="1" applyAlignment="1">
      <alignment horizontal="left"/>
    </xf>
    <xf numFmtId="37" fontId="23" fillId="0" borderId="0" xfId="39" applyNumberFormat="1" applyFont="1"/>
    <xf numFmtId="0" fontId="23" fillId="0" borderId="0" xfId="39" applyFont="1"/>
    <xf numFmtId="49" fontId="22" fillId="0" borderId="0" xfId="35" applyFont="1"/>
    <xf numFmtId="164" fontId="22" fillId="0" borderId="13" xfId="1" applyNumberFormat="1" applyFont="1" applyFill="1" applyBorder="1"/>
    <xf numFmtId="164" fontId="23" fillId="0" borderId="0" xfId="35" applyNumberFormat="1" applyFont="1"/>
    <xf numFmtId="37" fontId="32" fillId="0" borderId="0" xfId="39" applyNumberFormat="1" applyFont="1" applyAlignment="1">
      <alignment horizontal="center"/>
    </xf>
    <xf numFmtId="37" fontId="1" fillId="0" borderId="0" xfId="39" applyNumberFormat="1" applyFont="1"/>
    <xf numFmtId="164" fontId="32" fillId="0" borderId="13" xfId="1" applyNumberFormat="1" applyFont="1" applyFill="1" applyBorder="1"/>
    <xf numFmtId="37" fontId="23" fillId="0" borderId="22" xfId="5" applyNumberFormat="1" applyFont="1" applyBorder="1"/>
    <xf numFmtId="37" fontId="23" fillId="0" borderId="23" xfId="5" applyNumberFormat="1" applyFont="1" applyBorder="1"/>
    <xf numFmtId="37" fontId="24" fillId="0" borderId="0" xfId="3" applyNumberFormat="1" applyFont="1"/>
    <xf numFmtId="37" fontId="23" fillId="0" borderId="24" xfId="0" applyNumberFormat="1" applyFont="1" applyBorder="1"/>
    <xf numFmtId="37" fontId="23" fillId="0" borderId="1" xfId="0" applyNumberFormat="1" applyFont="1" applyBorder="1"/>
    <xf numFmtId="3" fontId="23" fillId="0" borderId="0" xfId="0" applyNumberFormat="1" applyFont="1"/>
    <xf numFmtId="3" fontId="25" fillId="0" borderId="0" xfId="0" applyNumberFormat="1" applyFont="1" applyAlignment="1">
      <alignment horizontal="center"/>
    </xf>
    <xf numFmtId="3" fontId="27" fillId="0" borderId="0" xfId="0" applyNumberFormat="1" applyFont="1"/>
    <xf numFmtId="169" fontId="22" fillId="0" borderId="33" xfId="159" applyNumberFormat="1" applyFont="1" applyBorder="1" applyAlignment="1">
      <alignment horizontal="center" wrapText="1"/>
    </xf>
    <xf numFmtId="49" fontId="33" fillId="0" borderId="33" xfId="159" applyNumberFormat="1" applyFont="1" applyBorder="1" applyAlignment="1">
      <alignment horizontal="center" wrapText="1"/>
    </xf>
    <xf numFmtId="49" fontId="33" fillId="0" borderId="41" xfId="159" applyNumberFormat="1" applyFont="1" applyBorder="1" applyAlignment="1">
      <alignment horizontal="center" wrapText="1"/>
    </xf>
    <xf numFmtId="0" fontId="23" fillId="0" borderId="27" xfId="0" applyFont="1" applyBorder="1"/>
    <xf numFmtId="0" fontId="23" fillId="0" borderId="22" xfId="0" applyFont="1" applyBorder="1"/>
    <xf numFmtId="0" fontId="23" fillId="0" borderId="26" xfId="0" applyFont="1" applyBorder="1"/>
    <xf numFmtId="0" fontId="23" fillId="0" borderId="9" xfId="0" applyFont="1" applyBorder="1"/>
    <xf numFmtId="43" fontId="23" fillId="0" borderId="26" xfId="0" applyNumberFormat="1" applyFont="1" applyBorder="1"/>
    <xf numFmtId="39" fontId="23" fillId="0" borderId="9" xfId="0" applyNumberFormat="1" applyFont="1" applyBorder="1"/>
    <xf numFmtId="43" fontId="23" fillId="0" borderId="0" xfId="0" applyNumberFormat="1" applyFont="1"/>
    <xf numFmtId="0" fontId="28" fillId="0" borderId="0" xfId="0" applyFont="1"/>
    <xf numFmtId="0" fontId="14" fillId="0" borderId="0" xfId="0" applyFont="1" applyAlignment="1">
      <alignment horizontal="center"/>
    </xf>
    <xf numFmtId="0" fontId="15" fillId="0" borderId="0" xfId="39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39" applyFont="1"/>
    <xf numFmtId="164" fontId="12" fillId="0" borderId="0" xfId="0" applyNumberFormat="1" applyFont="1"/>
    <xf numFmtId="164" fontId="30" fillId="0" borderId="0" xfId="0" applyNumberFormat="1" applyFont="1"/>
    <xf numFmtId="0" fontId="31" fillId="0" borderId="0" xfId="0" applyFont="1"/>
    <xf numFmtId="37" fontId="0" fillId="0" borderId="0" xfId="0" applyNumberFormat="1"/>
    <xf numFmtId="14" fontId="23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wrapText="1"/>
    </xf>
    <xf numFmtId="39" fontId="22" fillId="0" borderId="8" xfId="159" applyFont="1" applyBorder="1" applyAlignment="1">
      <alignment horizontal="left"/>
    </xf>
    <xf numFmtId="39" fontId="23" fillId="0" borderId="26" xfId="159" applyFont="1" applyBorder="1"/>
    <xf numFmtId="4" fontId="23" fillId="0" borderId="0" xfId="0" applyNumberFormat="1" applyFont="1"/>
    <xf numFmtId="39" fontId="23" fillId="0" borderId="8" xfId="159" applyFont="1" applyBorder="1" applyAlignment="1">
      <alignment horizontal="center"/>
    </xf>
    <xf numFmtId="39" fontId="23" fillId="0" borderId="26" xfId="159" applyFont="1" applyBorder="1" applyAlignment="1">
      <alignment horizontal="left"/>
    </xf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2" fontId="23" fillId="0" borderId="0" xfId="0" applyNumberFormat="1" applyFont="1"/>
    <xf numFmtId="43" fontId="23" fillId="0" borderId="0" xfId="1" applyFont="1" applyFill="1"/>
    <xf numFmtId="171" fontId="23" fillId="0" borderId="8" xfId="159" applyNumberFormat="1" applyFont="1" applyBorder="1" applyAlignment="1">
      <alignment horizontal="center"/>
    </xf>
    <xf numFmtId="39" fontId="23" fillId="0" borderId="8" xfId="159" applyFont="1" applyBorder="1"/>
    <xf numFmtId="39" fontId="22" fillId="0" borderId="26" xfId="159" applyFont="1" applyBorder="1"/>
    <xf numFmtId="49" fontId="23" fillId="0" borderId="8" xfId="159" applyNumberFormat="1" applyFont="1" applyBorder="1" applyAlignment="1">
      <alignment horizontal="center"/>
    </xf>
    <xf numFmtId="39" fontId="22" fillId="0" borderId="26" xfId="159" applyFont="1" applyBorder="1" applyAlignment="1">
      <alignment horizontal="left" indent="2"/>
    </xf>
    <xf numFmtId="39" fontId="22" fillId="0" borderId="8" xfId="159" applyFont="1" applyBorder="1" applyAlignment="1">
      <alignment horizontal="center"/>
    </xf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39" fontId="23" fillId="0" borderId="27" xfId="159" applyFont="1" applyBorder="1"/>
    <xf numFmtId="39" fontId="23" fillId="0" borderId="0" xfId="159" applyFont="1"/>
    <xf numFmtId="164" fontId="23" fillId="0" borderId="10" xfId="1" applyNumberFormat="1" applyFont="1" applyFill="1" applyBorder="1"/>
    <xf numFmtId="164" fontId="1" fillId="0" borderId="0" xfId="1" applyNumberFormat="1" applyFont="1" applyFill="1" applyBorder="1"/>
    <xf numFmtId="164" fontId="1" fillId="0" borderId="10" xfId="1" applyNumberFormat="1" applyFont="1" applyFill="1" applyBorder="1"/>
    <xf numFmtId="164" fontId="1" fillId="0" borderId="0" xfId="0" applyNumberFormat="1" applyFont="1"/>
    <xf numFmtId="164" fontId="1" fillId="0" borderId="10" xfId="0" applyNumberFormat="1" applyFont="1" applyBorder="1"/>
    <xf numFmtId="37" fontId="23" fillId="0" borderId="8" xfId="159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42" xfId="0" applyFont="1" applyBorder="1" applyAlignment="1">
      <alignment horizontal="left" vertical="top"/>
    </xf>
    <xf numFmtId="0" fontId="22" fillId="0" borderId="41" xfId="0" applyFont="1" applyBorder="1" applyAlignment="1">
      <alignment horizontal="left" vertical="top"/>
    </xf>
    <xf numFmtId="0" fontId="29" fillId="0" borderId="42" xfId="0" applyFont="1" applyBorder="1" applyAlignment="1">
      <alignment horizontal="center" vertical="top"/>
    </xf>
    <xf numFmtId="0" fontId="29" fillId="0" borderId="40" xfId="0" applyFont="1" applyBorder="1" applyAlignment="1">
      <alignment horizontal="center" vertical="top"/>
    </xf>
    <xf numFmtId="0" fontId="29" fillId="0" borderId="41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20.140625" style="1" bestFit="1" customWidth="1"/>
    <col min="2" max="3" width="11.5703125" style="1" bestFit="1" customWidth="1"/>
    <col min="4" max="4" width="11.85546875" style="1" bestFit="1" customWidth="1"/>
    <col min="5" max="5" width="2.28515625" style="1" customWidth="1"/>
    <col min="6" max="6" width="14" style="1" customWidth="1"/>
    <col min="7" max="7" width="13.5703125" style="1" bestFit="1" customWidth="1"/>
    <col min="8" max="8" width="13.28515625" style="1" customWidth="1"/>
    <col min="9" max="9" width="3.7109375" style="1" customWidth="1"/>
    <col min="10" max="16384" width="9.140625" style="1"/>
  </cols>
  <sheetData>
    <row r="1" spans="1:11" x14ac:dyDescent="0.25">
      <c r="A1" s="161" t="s">
        <v>0</v>
      </c>
      <c r="B1" s="161"/>
      <c r="C1" s="161"/>
      <c r="D1" s="161"/>
      <c r="E1" s="161"/>
      <c r="F1" s="161"/>
      <c r="G1" s="161"/>
      <c r="H1" s="161"/>
    </row>
    <row r="2" spans="1:11" x14ac:dyDescent="0.25">
      <c r="A2" s="162" t="s">
        <v>1</v>
      </c>
      <c r="B2" s="162"/>
      <c r="C2" s="162"/>
      <c r="D2" s="162"/>
      <c r="E2" s="162"/>
      <c r="F2" s="162"/>
      <c r="G2" s="162"/>
      <c r="H2" s="162"/>
    </row>
    <row r="3" spans="1:11" x14ac:dyDescent="0.25">
      <c r="A3" s="162" t="s">
        <v>2</v>
      </c>
      <c r="B3" s="162"/>
      <c r="C3" s="162"/>
      <c r="D3" s="162"/>
      <c r="E3" s="162"/>
      <c r="F3" s="162"/>
      <c r="G3" s="162"/>
      <c r="H3" s="162"/>
    </row>
    <row r="4" spans="1:11" x14ac:dyDescent="0.25">
      <c r="A4" s="2"/>
    </row>
    <row r="5" spans="1:11" x14ac:dyDescent="0.25">
      <c r="B5" s="161" t="s">
        <v>3</v>
      </c>
      <c r="C5" s="161"/>
      <c r="D5" s="161"/>
      <c r="E5" s="161"/>
      <c r="F5" s="161"/>
      <c r="G5" s="161"/>
      <c r="H5" s="161"/>
    </row>
    <row r="6" spans="1:11" x14ac:dyDescent="0.25">
      <c r="A6" s="5"/>
      <c r="B6" s="158" t="s">
        <v>4</v>
      </c>
      <c r="C6" s="159"/>
      <c r="D6" s="160"/>
      <c r="F6" s="8" t="s">
        <v>5</v>
      </c>
      <c r="G6" s="6"/>
      <c r="H6" s="7"/>
      <c r="K6" s="3"/>
    </row>
    <row r="7" spans="1:11" x14ac:dyDescent="0.25">
      <c r="B7" s="10">
        <f>+C7-31</f>
        <v>44954</v>
      </c>
      <c r="C7" s="10">
        <f>+D7-31</f>
        <v>44985</v>
      </c>
      <c r="D7" s="10">
        <f>+StatementDate</f>
        <v>45016</v>
      </c>
      <c r="F7" s="10">
        <f>+B7</f>
        <v>44954</v>
      </c>
      <c r="G7" s="10">
        <f>+C7</f>
        <v>44985</v>
      </c>
      <c r="H7" s="10">
        <f>+D7</f>
        <v>45016</v>
      </c>
      <c r="K7" s="3"/>
    </row>
    <row r="8" spans="1:11" x14ac:dyDescent="0.25">
      <c r="A8" s="5"/>
      <c r="B8" s="11">
        <f>+C8</f>
        <v>2023</v>
      </c>
      <c r="C8" s="12">
        <f>+D8</f>
        <v>2023</v>
      </c>
      <c r="D8" s="12">
        <f>YEAR(StatementDate)</f>
        <v>2023</v>
      </c>
      <c r="F8" s="11">
        <f t="shared" ref="F8:H8" si="0">+B8</f>
        <v>2023</v>
      </c>
      <c r="G8" s="12">
        <f t="shared" si="0"/>
        <v>2023</v>
      </c>
      <c r="H8" s="12">
        <f t="shared" si="0"/>
        <v>2023</v>
      </c>
    </row>
    <row r="9" spans="1:11" ht="15" customHeight="1" x14ac:dyDescent="0.25">
      <c r="A9" s="2" t="s">
        <v>6</v>
      </c>
      <c r="B9" s="14">
        <f>+'Copy Other Data Here'!K6</f>
        <v>20882716</v>
      </c>
      <c r="C9" s="14">
        <f>+'Copy Other Data Here'!L6</f>
        <v>18193289</v>
      </c>
      <c r="D9" s="14">
        <f>+'Copy Other Data Here'!M6</f>
        <v>16544549</v>
      </c>
      <c r="F9" s="104">
        <f>+'Copy Other Data Here'!K12</f>
        <v>135190935</v>
      </c>
      <c r="G9" s="104">
        <f>+'Copy Other Data Here'!L12</f>
        <v>135816913</v>
      </c>
      <c r="H9" s="104">
        <f>+'Copy Other Data Here'!M12</f>
        <v>139295780</v>
      </c>
      <c r="J9" s="58"/>
    </row>
    <row r="10" spans="1:11" ht="14.25" customHeight="1" x14ac:dyDescent="0.25">
      <c r="A10" s="2" t="s">
        <v>7</v>
      </c>
      <c r="B10" s="104">
        <f>+'Copy Other Data Here'!K7</f>
        <v>17241366</v>
      </c>
      <c r="C10" s="104">
        <f>+'Copy Other Data Here'!L7</f>
        <v>14401623</v>
      </c>
      <c r="D10" s="104">
        <f>+'Copy Other Data Here'!M7</f>
        <v>12483940</v>
      </c>
      <c r="F10" s="104">
        <f>+'Copy Other Data Here'!K13</f>
        <v>110443711</v>
      </c>
      <c r="G10" s="104">
        <f>+'Copy Other Data Here'!L13</f>
        <v>110472654</v>
      </c>
      <c r="H10" s="104">
        <f>+'Copy Other Data Here'!M13</f>
        <v>112771353</v>
      </c>
      <c r="J10" s="58"/>
    </row>
    <row r="11" spans="1:11" ht="15" customHeight="1" x14ac:dyDescent="0.25">
      <c r="A11" s="2" t="s">
        <v>8</v>
      </c>
      <c r="B11" s="104">
        <f>+'Copy Other Data Here'!K8</f>
        <v>2398142</v>
      </c>
      <c r="C11" s="104">
        <f>+'Copy Other Data Here'!L8</f>
        <v>2000364</v>
      </c>
      <c r="D11" s="104">
        <f>+'Copy Other Data Here'!M8</f>
        <v>2126303</v>
      </c>
      <c r="F11" s="104">
        <f>+'Copy Other Data Here'!K14</f>
        <v>17795431</v>
      </c>
      <c r="G11" s="104">
        <f>+'Copy Other Data Here'!L14</f>
        <v>17992141</v>
      </c>
      <c r="H11" s="104">
        <f>+'Copy Other Data Here'!M14</f>
        <v>18065938</v>
      </c>
      <c r="J11" s="58"/>
    </row>
    <row r="12" spans="1:11" ht="15" customHeight="1" x14ac:dyDescent="0.25">
      <c r="A12" s="2" t="s">
        <v>9</v>
      </c>
      <c r="B12" s="104">
        <f>+'Copy Other Data Here'!K9</f>
        <v>254735</v>
      </c>
      <c r="C12" s="104">
        <f>+'Copy Other Data Here'!L9</f>
        <v>233311</v>
      </c>
      <c r="D12" s="104">
        <f>+'Copy Other Data Here'!M9</f>
        <v>244613</v>
      </c>
      <c r="F12" s="104">
        <f>+'Copy Other Data Here'!K15</f>
        <v>2200878</v>
      </c>
      <c r="G12" s="104">
        <f>+'Copy Other Data Here'!L15</f>
        <v>2206651</v>
      </c>
      <c r="H12" s="104">
        <f>+'Copy Other Data Here'!M15</f>
        <v>2230333</v>
      </c>
      <c r="J12" s="58"/>
    </row>
    <row r="13" spans="1:11" ht="15" customHeight="1" x14ac:dyDescent="0.25">
      <c r="A13" s="2" t="s">
        <v>10</v>
      </c>
      <c r="B13" s="105">
        <f>+'Copy Other Data Here'!K10</f>
        <v>81803336</v>
      </c>
      <c r="C13" s="105">
        <f>+'Copy Other Data Here'!L10</f>
        <v>70321017</v>
      </c>
      <c r="D13" s="105">
        <f>+'Copy Other Data Here'!M10</f>
        <v>97915270</v>
      </c>
      <c r="F13" s="104">
        <f>+'Copy Other Data Here'!K16</f>
        <v>856163722</v>
      </c>
      <c r="G13" s="104">
        <f>+'Copy Other Data Here'!L16</f>
        <v>862565068</v>
      </c>
      <c r="H13" s="104">
        <f>+'Copy Other Data Here'!M16</f>
        <v>897028755</v>
      </c>
      <c r="J13" s="106"/>
      <c r="K13" s="9"/>
    </row>
    <row r="14" spans="1:11" ht="15" customHeight="1" x14ac:dyDescent="0.25">
      <c r="A14" s="2" t="s">
        <v>11</v>
      </c>
      <c r="B14" s="107">
        <f>SUM(B9:B13)</f>
        <v>122580295</v>
      </c>
      <c r="C14" s="107">
        <f>SUM(C9:C13)</f>
        <v>105149604</v>
      </c>
      <c r="D14" s="107">
        <f>SUM(D9:D13)</f>
        <v>129314675</v>
      </c>
      <c r="F14" s="108">
        <f>SUM(F9:F13)</f>
        <v>1121794677</v>
      </c>
      <c r="G14" s="108">
        <f>SUM(G9:G13)</f>
        <v>1129053427</v>
      </c>
      <c r="H14" s="107">
        <f>SUM(H9:H13)</f>
        <v>1169392159</v>
      </c>
      <c r="J14" s="13"/>
      <c r="K14" s="9"/>
    </row>
    <row r="15" spans="1:11" x14ac:dyDescent="0.25">
      <c r="K15" s="9"/>
    </row>
    <row r="16" spans="1:11" x14ac:dyDescent="0.25">
      <c r="J16" s="59"/>
    </row>
    <row r="17" spans="1:11" x14ac:dyDescent="0.25">
      <c r="J17" s="59"/>
    </row>
    <row r="18" spans="1:11" x14ac:dyDescent="0.25">
      <c r="J18" s="59"/>
    </row>
    <row r="19" spans="1:11" x14ac:dyDescent="0.25">
      <c r="F19" s="4"/>
      <c r="G19" s="4"/>
      <c r="H19" s="4"/>
      <c r="J19" s="15"/>
    </row>
    <row r="20" spans="1:11" x14ac:dyDescent="0.25">
      <c r="B20" s="158" t="s">
        <v>12</v>
      </c>
      <c r="C20" s="159"/>
      <c r="D20" s="160"/>
      <c r="F20" s="4"/>
      <c r="G20" s="4"/>
      <c r="H20" s="4"/>
      <c r="J20" s="60"/>
    </row>
    <row r="21" spans="1:11" x14ac:dyDescent="0.25">
      <c r="B21" s="10">
        <f>+B7</f>
        <v>44954</v>
      </c>
      <c r="C21" s="10">
        <f>+C7</f>
        <v>44985</v>
      </c>
      <c r="D21" s="10">
        <f>+D7</f>
        <v>45016</v>
      </c>
      <c r="G21" s="5"/>
      <c r="H21" s="9"/>
      <c r="J21" s="61"/>
    </row>
    <row r="22" spans="1:11" x14ac:dyDescent="0.25">
      <c r="B22" s="11">
        <f t="shared" ref="B22:D22" si="1">+B8</f>
        <v>2023</v>
      </c>
      <c r="C22" s="12">
        <f t="shared" si="1"/>
        <v>2023</v>
      </c>
      <c r="D22" s="12">
        <f t="shared" si="1"/>
        <v>2023</v>
      </c>
      <c r="F22" s="9"/>
      <c r="G22" s="9"/>
      <c r="J22" s="16"/>
    </row>
    <row r="23" spans="1:11" x14ac:dyDescent="0.25">
      <c r="A23" s="2" t="s">
        <v>6</v>
      </c>
      <c r="B23" s="104">
        <f>+'Copy Other Data Here'!K20</f>
        <v>203011</v>
      </c>
      <c r="C23" s="104">
        <f>+'Copy Other Data Here'!L20</f>
        <v>203089</v>
      </c>
      <c r="D23" s="104">
        <f>+'Copy Other Data Here'!M20</f>
        <v>203120</v>
      </c>
      <c r="F23" s="13"/>
      <c r="G23" s="13"/>
    </row>
    <row r="24" spans="1:11" x14ac:dyDescent="0.25">
      <c r="A24" s="2" t="s">
        <v>7</v>
      </c>
      <c r="B24" s="104">
        <f>+'Copy Other Data Here'!K21</f>
        <v>27686</v>
      </c>
      <c r="C24" s="104">
        <f>+'Copy Other Data Here'!L21</f>
        <v>27697</v>
      </c>
      <c r="D24" s="104">
        <f>+'Copy Other Data Here'!M21</f>
        <v>27667</v>
      </c>
      <c r="F24" s="13"/>
      <c r="G24" s="13"/>
      <c r="J24" s="61"/>
    </row>
    <row r="25" spans="1:11" x14ac:dyDescent="0.25">
      <c r="A25" s="2" t="s">
        <v>8</v>
      </c>
      <c r="B25" s="104">
        <f>+'Copy Other Data Here'!K22</f>
        <v>522</v>
      </c>
      <c r="C25" s="104">
        <f>+'Copy Other Data Here'!L22</f>
        <v>522</v>
      </c>
      <c r="D25" s="104">
        <f>+'Copy Other Data Here'!M22</f>
        <v>521</v>
      </c>
      <c r="F25" s="13"/>
      <c r="G25" s="13"/>
      <c r="J25" s="3"/>
    </row>
    <row r="26" spans="1:11" x14ac:dyDescent="0.25">
      <c r="A26" s="2" t="s">
        <v>9</v>
      </c>
      <c r="B26" s="104">
        <f>+'Copy Other Data Here'!K23</f>
        <v>7</v>
      </c>
      <c r="C26" s="104">
        <f>+'Copy Other Data Here'!L23</f>
        <v>7</v>
      </c>
      <c r="D26" s="104">
        <f>+'Copy Other Data Here'!M23</f>
        <v>7</v>
      </c>
      <c r="F26" s="13"/>
      <c r="G26" s="13"/>
      <c r="J26" s="16"/>
    </row>
    <row r="27" spans="1:11" x14ac:dyDescent="0.25">
      <c r="A27" s="2" t="s">
        <v>10</v>
      </c>
      <c r="B27" s="104">
        <f>+'Copy Other Data Here'!K24</f>
        <v>202</v>
      </c>
      <c r="C27" s="104">
        <f>+'Copy Other Data Here'!L24</f>
        <v>202</v>
      </c>
      <c r="D27" s="104">
        <f>+'Copy Other Data Here'!M24</f>
        <v>202</v>
      </c>
      <c r="F27" s="13"/>
      <c r="G27" s="13"/>
      <c r="J27" s="58"/>
      <c r="K27" s="9"/>
    </row>
    <row r="28" spans="1:11" x14ac:dyDescent="0.25">
      <c r="A28" s="2" t="s">
        <v>11</v>
      </c>
      <c r="B28" s="107">
        <f>SUM(B23:B27)</f>
        <v>231428</v>
      </c>
      <c r="C28" s="107">
        <f>SUM(C23:C27)</f>
        <v>231517</v>
      </c>
      <c r="D28" s="107">
        <f>SUM(D23:D27)</f>
        <v>231517</v>
      </c>
      <c r="F28" s="13"/>
      <c r="G28" s="13"/>
      <c r="H28" s="13"/>
      <c r="J28" s="3"/>
    </row>
    <row r="29" spans="1:11" x14ac:dyDescent="0.25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7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6"/>
  <sheetViews>
    <sheetView topLeftCell="A16" zoomScaleNormal="100" zoomScaleSheetLayoutView="85" workbookViewId="0">
      <selection activeCell="D37" sqref="D37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6.28515625" style="109" customWidth="1"/>
    <col min="5" max="5" width="16.28515625" style="111" customWidth="1"/>
    <col min="6" max="16384" width="9.140625" style="1"/>
  </cols>
  <sheetData>
    <row r="1" spans="1:5" ht="21" customHeight="1" x14ac:dyDescent="0.25">
      <c r="E1" s="110"/>
    </row>
    <row r="2" spans="1:5" ht="18.75" customHeight="1" x14ac:dyDescent="0.25">
      <c r="A2" s="4" t="s">
        <v>13</v>
      </c>
      <c r="B2" s="4"/>
      <c r="C2" s="4"/>
      <c r="D2" s="51"/>
      <c r="E2" s="51"/>
    </row>
    <row r="3" spans="1:5" ht="18" customHeight="1" x14ac:dyDescent="0.25">
      <c r="A3" s="4" t="s">
        <v>14</v>
      </c>
      <c r="B3" s="4"/>
      <c r="C3" s="4"/>
      <c r="D3" s="51"/>
      <c r="E3" s="51"/>
    </row>
    <row r="4" spans="1:5" x14ac:dyDescent="0.25">
      <c r="A4" s="4" t="s">
        <v>15</v>
      </c>
      <c r="B4" s="4"/>
      <c r="C4" s="4"/>
      <c r="D4" s="51"/>
      <c r="E4" s="51"/>
    </row>
    <row r="5" spans="1:5" x14ac:dyDescent="0.25">
      <c r="A5" s="161" t="str">
        <f>"Month and Twelve Months Ended " &amp; TEXT(DATE(YEAR(StatementDate),MONTH(StatementDate)-1,1)-1,"m/d/yyy")</f>
        <v>Month and Twelve Months Ended 1/31/2023</v>
      </c>
      <c r="B5" s="161"/>
      <c r="C5" s="161"/>
      <c r="D5" s="161"/>
      <c r="E5" s="161"/>
    </row>
    <row r="6" spans="1:5" x14ac:dyDescent="0.25">
      <c r="A6" s="19"/>
      <c r="D6" s="20"/>
      <c r="E6" s="20"/>
    </row>
    <row r="7" spans="1:5" ht="15.75" thickBot="1" x14ac:dyDescent="0.3">
      <c r="A7" s="4"/>
      <c r="B7" s="17"/>
      <c r="C7" s="17"/>
      <c r="D7" s="18"/>
      <c r="E7" s="18"/>
    </row>
    <row r="8" spans="1:5" x14ac:dyDescent="0.25">
      <c r="A8" s="21"/>
      <c r="B8" s="22"/>
      <c r="C8" s="22"/>
      <c r="D8" s="23" t="s">
        <v>16</v>
      </c>
      <c r="E8" s="24" t="s">
        <v>17</v>
      </c>
    </row>
    <row r="9" spans="1:5" x14ac:dyDescent="0.25">
      <c r="A9" s="25" t="s">
        <v>18</v>
      </c>
      <c r="D9" s="1"/>
      <c r="E9" s="26"/>
    </row>
    <row r="10" spans="1:5" x14ac:dyDescent="0.25">
      <c r="A10" s="25"/>
      <c r="B10" s="1" t="s">
        <v>19</v>
      </c>
      <c r="D10" s="27">
        <f>ROUND(+'Copy Allocation Report Here'!C10,0)</f>
        <v>54764053</v>
      </c>
      <c r="E10" s="28">
        <f>ROUND(+'Copy Allocation Report Here'!F10,0)</f>
        <v>322549883</v>
      </c>
    </row>
    <row r="11" spans="1:5" x14ac:dyDescent="0.25">
      <c r="A11" s="25"/>
      <c r="B11" s="1" t="s">
        <v>20</v>
      </c>
      <c r="D11" s="27">
        <f>+ROUND('Copy Allocation Report Here'!C14,0)</f>
        <v>2606242</v>
      </c>
      <c r="E11" s="28">
        <f>+ROUND('Copy Allocation Report Here'!F14,0)</f>
        <v>27860650</v>
      </c>
    </row>
    <row r="12" spans="1:5" x14ac:dyDescent="0.25">
      <c r="A12" s="25"/>
      <c r="B12" s="1" t="s">
        <v>21</v>
      </c>
      <c r="D12" s="29">
        <f>ROUND(+'Copy Allocation Report Here'!C20-'Copy Allocation Report Here'!C14,0)</f>
        <v>187793</v>
      </c>
      <c r="E12" s="30">
        <f>ROUND(+'Copy Allocation Report Here'!F20-'Copy Allocation Report Here'!F14,0)</f>
        <v>177122</v>
      </c>
    </row>
    <row r="13" spans="1:5" x14ac:dyDescent="0.25">
      <c r="A13" s="25"/>
      <c r="D13" s="31">
        <f>SUM(D10:D12)</f>
        <v>57558088</v>
      </c>
      <c r="E13" s="26">
        <f>SUM(E10:E12)</f>
        <v>350587655</v>
      </c>
    </row>
    <row r="14" spans="1:5" x14ac:dyDescent="0.25">
      <c r="A14" s="25" t="s">
        <v>22</v>
      </c>
      <c r="B14" s="1" t="s">
        <v>23</v>
      </c>
      <c r="D14" s="27">
        <f>ROUND(+'Copy Allocation Report Here'!C30+'Copy Allocation Report Here'!C44,0)</f>
        <v>35105654</v>
      </c>
      <c r="E14" s="28">
        <f>ROUND(+'Copy Allocation Report Here'!F30+'Copy Allocation Report Here'!F44,0)</f>
        <v>199292859</v>
      </c>
    </row>
    <row r="15" spans="1:5" x14ac:dyDescent="0.25">
      <c r="A15" s="25"/>
      <c r="B15" s="1" t="s">
        <v>24</v>
      </c>
      <c r="D15" s="27">
        <f>ROUND(+'Copy Allocation Report Here'!C46,0)</f>
        <v>5464882</v>
      </c>
      <c r="E15" s="28">
        <f>ROUND(+'Copy Allocation Report Here'!F46,0)</f>
        <v>30658751</v>
      </c>
    </row>
    <row r="16" spans="1:5" x14ac:dyDescent="0.25">
      <c r="A16" s="25" t="s">
        <v>25</v>
      </c>
      <c r="D16" s="32">
        <f>D13-D14-D15</f>
        <v>16987552</v>
      </c>
      <c r="E16" s="33">
        <f>E13-E14-E15</f>
        <v>120636045</v>
      </c>
    </row>
    <row r="17" spans="1:5" x14ac:dyDescent="0.25">
      <c r="A17" s="25" t="s">
        <v>26</v>
      </c>
      <c r="D17" s="31"/>
      <c r="E17" s="26"/>
    </row>
    <row r="18" spans="1:5" x14ac:dyDescent="0.25">
      <c r="A18" s="25"/>
      <c r="B18" s="1" t="s">
        <v>27</v>
      </c>
      <c r="D18" s="31">
        <f>ROUND('Copy Allocation Report Here'!C50,0)</f>
        <v>37686</v>
      </c>
      <c r="E18" s="26">
        <f>ROUND('Copy Allocation Report Here'!F50,0)</f>
        <v>475243</v>
      </c>
    </row>
    <row r="19" spans="1:5" x14ac:dyDescent="0.25">
      <c r="A19" s="25"/>
      <c r="B19" s="1" t="s">
        <v>28</v>
      </c>
      <c r="D19" s="27">
        <f>ROUND(+'Copy Allocation Report Here'!C80,0)</f>
        <v>1779592</v>
      </c>
      <c r="E19" s="28">
        <f>ROUND(+'Copy Allocation Report Here'!F80,0)</f>
        <v>22242407</v>
      </c>
    </row>
    <row r="20" spans="1:5" x14ac:dyDescent="0.25">
      <c r="A20" s="25"/>
      <c r="B20" s="1" t="s">
        <v>29</v>
      </c>
      <c r="D20" s="27">
        <f>ROUND(+'Copy Allocation Report Here'!C88,0)</f>
        <v>732268</v>
      </c>
      <c r="E20" s="28">
        <f>ROUND(+'Copy Allocation Report Here'!F88,0)</f>
        <v>6037576</v>
      </c>
    </row>
    <row r="21" spans="1:5" x14ac:dyDescent="0.25">
      <c r="A21" s="25"/>
      <c r="B21" s="1" t="s">
        <v>30</v>
      </c>
      <c r="D21" s="27">
        <f>ROUND(+'Copy Allocation Report Here'!C95,0)</f>
        <v>1191733</v>
      </c>
      <c r="E21" s="28">
        <f>ROUND(+'Copy Allocation Report Here'!F95,0)</f>
        <v>7585069</v>
      </c>
    </row>
    <row r="22" spans="1:5" x14ac:dyDescent="0.25">
      <c r="A22" s="25"/>
      <c r="B22" s="1" t="s">
        <v>31</v>
      </c>
      <c r="D22" s="27">
        <f>ROUND(+'Copy Allocation Report Here'!C102,0)</f>
        <v>2243</v>
      </c>
      <c r="E22" s="28">
        <f>ROUND(+'Copy Allocation Report Here'!F102,0)</f>
        <v>60047</v>
      </c>
    </row>
    <row r="23" spans="1:5" x14ac:dyDescent="0.25">
      <c r="A23" s="25"/>
      <c r="B23" s="1" t="s">
        <v>32</v>
      </c>
      <c r="D23" s="27">
        <f>ROUND(+'Copy Allocation Report Here'!C118,0)</f>
        <v>2614878</v>
      </c>
      <c r="E23" s="28">
        <f>ROUND(+'Copy Allocation Report Here'!F118,0)</f>
        <v>22372386</v>
      </c>
    </row>
    <row r="24" spans="1:5" x14ac:dyDescent="0.25">
      <c r="A24" s="25"/>
      <c r="B24" s="1" t="s">
        <v>33</v>
      </c>
      <c r="D24" s="27">
        <f>ROUND(+'Copy Allocation Report Here'!C130,0)</f>
        <v>2531976</v>
      </c>
      <c r="E24" s="28">
        <f>ROUND(+'Copy Allocation Report Here'!F130,0)</f>
        <v>29610194</v>
      </c>
    </row>
    <row r="25" spans="1:5" x14ac:dyDescent="0.25">
      <c r="A25" s="25"/>
      <c r="B25" s="1" t="s">
        <v>34</v>
      </c>
      <c r="D25" s="27">
        <f>ROUND(+'Copy Allocation Report Here'!C135,0)</f>
        <v>480501</v>
      </c>
      <c r="E25" s="28">
        <f>ROUND(+'Copy Allocation Report Here'!F135,0)</f>
        <v>5582768</v>
      </c>
    </row>
    <row r="26" spans="1:5" x14ac:dyDescent="0.25">
      <c r="A26" s="25"/>
      <c r="B26" s="1" t="s">
        <v>35</v>
      </c>
      <c r="D26" s="27">
        <f>ROUND(+'Copy Allocation Report Here'!C144,0)</f>
        <v>720077</v>
      </c>
      <c r="E26" s="28">
        <f>ROUND(+'Copy Allocation Report Here'!F144,0)</f>
        <v>-2090989</v>
      </c>
    </row>
    <row r="27" spans="1:5" x14ac:dyDescent="0.25">
      <c r="A27" s="25"/>
      <c r="C27" s="1" t="s">
        <v>36</v>
      </c>
      <c r="D27" s="32">
        <f>SUM(D18:D26)</f>
        <v>10090954</v>
      </c>
      <c r="E27" s="33">
        <f>SUM(E18:E26)</f>
        <v>91874701</v>
      </c>
    </row>
    <row r="28" spans="1:5" ht="15.75" thickBot="1" x14ac:dyDescent="0.3">
      <c r="A28" s="25" t="s">
        <v>37</v>
      </c>
      <c r="D28" s="34">
        <f>D16-D27</f>
        <v>6896598</v>
      </c>
      <c r="E28" s="35">
        <f>E16-E27</f>
        <v>28761344</v>
      </c>
    </row>
    <row r="29" spans="1:5" ht="15.75" thickTop="1" x14ac:dyDescent="0.25">
      <c r="A29" s="25"/>
      <c r="D29" s="31"/>
      <c r="E29" s="26"/>
    </row>
    <row r="30" spans="1:5" ht="15.75" thickBot="1" x14ac:dyDescent="0.3">
      <c r="A30" s="25" t="s">
        <v>38</v>
      </c>
      <c r="D30" s="36">
        <f>D47</f>
        <v>557532226</v>
      </c>
      <c r="E30" s="37">
        <f>E47</f>
        <v>532115687</v>
      </c>
    </row>
    <row r="31" spans="1:5" ht="15.75" thickTop="1" x14ac:dyDescent="0.25">
      <c r="A31" s="25"/>
      <c r="D31" s="31"/>
      <c r="E31" s="26"/>
    </row>
    <row r="32" spans="1:5" ht="15.75" thickBot="1" x14ac:dyDescent="0.3">
      <c r="A32" s="38" t="s">
        <v>39</v>
      </c>
      <c r="B32" s="39"/>
      <c r="C32" s="39"/>
      <c r="D32" s="40">
        <f>D28/D30</f>
        <v>1.2369864338568296E-2</v>
      </c>
      <c r="E32" s="41">
        <f>E28/E30</f>
        <v>5.4050922952775117E-2</v>
      </c>
    </row>
    <row r="33" spans="1:5" ht="16.5" thickTop="1" thickBot="1" x14ac:dyDescent="0.3">
      <c r="A33" s="42"/>
      <c r="B33" s="43"/>
      <c r="C33" s="43"/>
      <c r="D33" s="44"/>
      <c r="E33" s="45"/>
    </row>
    <row r="34" spans="1:5" x14ac:dyDescent="0.25">
      <c r="D34" s="20"/>
      <c r="E34" s="20"/>
    </row>
    <row r="35" spans="1:5" x14ac:dyDescent="0.25">
      <c r="A35" s="1" t="s">
        <v>40</v>
      </c>
      <c r="D35" s="20"/>
      <c r="E35" s="20"/>
    </row>
    <row r="36" spans="1:5" ht="15.75" thickBot="1" x14ac:dyDescent="0.3">
      <c r="D36" s="89" t="s">
        <v>16</v>
      </c>
      <c r="E36" s="89" t="s">
        <v>17</v>
      </c>
    </row>
    <row r="37" spans="1:5" x14ac:dyDescent="0.25">
      <c r="A37" s="47" t="s">
        <v>41</v>
      </c>
      <c r="B37" s="48"/>
      <c r="C37" s="48"/>
      <c r="D37" s="56">
        <f>ROUND('Copy Other Data Here'!C6,0)</f>
        <v>1062882118</v>
      </c>
      <c r="E37" s="57">
        <f>ROUND(+'Copy Other Data Here'!C19,0)</f>
        <v>1028063901</v>
      </c>
    </row>
    <row r="38" spans="1:5" x14ac:dyDescent="0.25">
      <c r="A38" s="25" t="s">
        <v>42</v>
      </c>
      <c r="D38" s="29">
        <f>ROUND('Copy Other Data Here'!C7,0)</f>
        <v>-460462849</v>
      </c>
      <c r="E38" s="30">
        <f>ROUND(+'Copy Other Data Here'!C20,0)</f>
        <v>-448095132</v>
      </c>
    </row>
    <row r="39" spans="1:5" x14ac:dyDescent="0.25">
      <c r="A39" s="25" t="s">
        <v>43</v>
      </c>
      <c r="D39" s="31">
        <f>D37+D38</f>
        <v>602419269</v>
      </c>
      <c r="E39" s="26">
        <f>E37+E38</f>
        <v>579968769</v>
      </c>
    </row>
    <row r="40" spans="1:5" x14ac:dyDescent="0.25">
      <c r="A40" s="25"/>
      <c r="D40" s="31"/>
      <c r="E40" s="26"/>
    </row>
    <row r="41" spans="1:5" x14ac:dyDescent="0.25">
      <c r="A41" s="25" t="s">
        <v>44</v>
      </c>
      <c r="D41" s="31"/>
      <c r="E41" s="26"/>
    </row>
    <row r="42" spans="1:5" x14ac:dyDescent="0.25">
      <c r="A42" s="25"/>
      <c r="B42" s="1" t="s">
        <v>45</v>
      </c>
      <c r="D42" s="27">
        <f>ROUND('Copy Other Data Here'!C9,0)</f>
        <v>-59659</v>
      </c>
      <c r="E42" s="28">
        <f>ROUND(+'Copy Other Data Here'!C22,0)</f>
        <v>-1418619</v>
      </c>
    </row>
    <row r="43" spans="1:5" x14ac:dyDescent="0.25">
      <c r="A43" s="25"/>
      <c r="B43" s="1" t="s">
        <v>46</v>
      </c>
      <c r="D43" s="29">
        <f>ROUND('Copy Other Data Here'!C10,0)+1</f>
        <v>-77623397</v>
      </c>
      <c r="E43" s="30">
        <f>ROUND(+'Copy Other Data Here'!C23,0)</f>
        <v>-77737241</v>
      </c>
    </row>
    <row r="44" spans="1:5" x14ac:dyDescent="0.25">
      <c r="A44" s="25"/>
      <c r="C44" s="1" t="s">
        <v>47</v>
      </c>
      <c r="D44" s="31">
        <f>D39+SUM(D42:D43)</f>
        <v>524736213</v>
      </c>
      <c r="E44" s="26">
        <f>E39+SUM(E42:E43)</f>
        <v>500812909</v>
      </c>
    </row>
    <row r="45" spans="1:5" x14ac:dyDescent="0.25">
      <c r="A45" s="25"/>
      <c r="D45" s="31"/>
      <c r="E45" s="26"/>
    </row>
    <row r="46" spans="1:5" x14ac:dyDescent="0.25">
      <c r="A46" s="25" t="s">
        <v>48</v>
      </c>
      <c r="D46" s="29">
        <f>ROUND('Copy Other Data Here'!C12,0)</f>
        <v>32796013</v>
      </c>
      <c r="E46" s="30">
        <f>ROUND('Copy Other Data Here'!C25,0)</f>
        <v>31302778</v>
      </c>
    </row>
    <row r="47" spans="1:5" ht="15.75" thickBot="1" x14ac:dyDescent="0.3">
      <c r="A47" s="42" t="s">
        <v>49</v>
      </c>
      <c r="B47" s="43"/>
      <c r="C47" s="43"/>
      <c r="D47" s="49">
        <f>D44+D46</f>
        <v>557532226</v>
      </c>
      <c r="E47" s="50">
        <f>E44+E46</f>
        <v>532115687</v>
      </c>
    </row>
    <row r="48" spans="1:5" x14ac:dyDescent="0.25">
      <c r="D48" s="20"/>
      <c r="E48" s="20"/>
    </row>
    <row r="49" spans="1:5" x14ac:dyDescent="0.25">
      <c r="A49" s="1" t="s">
        <v>50</v>
      </c>
      <c r="D49" s="20"/>
      <c r="E49" s="20"/>
    </row>
    <row r="50" spans="1:5" x14ac:dyDescent="0.25">
      <c r="D50" s="20"/>
      <c r="E50" s="20"/>
    </row>
    <row r="51" spans="1:5" x14ac:dyDescent="0.25">
      <c r="D51" s="20"/>
      <c r="E51" s="20"/>
    </row>
    <row r="52" spans="1:5" x14ac:dyDescent="0.25">
      <c r="D52" s="20"/>
      <c r="E52" s="20"/>
    </row>
    <row r="53" spans="1:5" x14ac:dyDescent="0.25">
      <c r="D53" s="20"/>
      <c r="E53" s="20"/>
    </row>
    <row r="54" spans="1:5" x14ac:dyDescent="0.25">
      <c r="D54" s="20"/>
      <c r="E54" s="20"/>
    </row>
    <row r="55" spans="1:5" x14ac:dyDescent="0.25">
      <c r="D55" s="20"/>
      <c r="E55" s="20"/>
    </row>
    <row r="56" spans="1:5" x14ac:dyDescent="0.25">
      <c r="D56" s="20"/>
      <c r="E56" s="20"/>
    </row>
  </sheetData>
  <mergeCells count="1">
    <mergeCell ref="A5:E5"/>
  </mergeCells>
  <printOptions horizontalCentered="1"/>
  <pageMargins left="0.5" right="0.5" top="1" bottom="1" header="0.5" footer="0.5"/>
  <pageSetup scale="74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6"/>
  <sheetViews>
    <sheetView tabSelected="1" topLeftCell="A25" zoomScaleNormal="100" zoomScaleSheetLayoutView="70" workbookViewId="0">
      <selection activeCell="E44" sqref="E44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7.5703125" style="109" customWidth="1"/>
    <col min="5" max="5" width="17.5703125" style="111" customWidth="1"/>
    <col min="6" max="16384" width="9.140625" style="1"/>
  </cols>
  <sheetData>
    <row r="1" spans="1:5" ht="21" customHeight="1" x14ac:dyDescent="0.25">
      <c r="E1" s="110"/>
    </row>
    <row r="2" spans="1:5" ht="18.75" customHeight="1" x14ac:dyDescent="0.25">
      <c r="A2" s="4" t="s">
        <v>13</v>
      </c>
      <c r="B2" s="4"/>
      <c r="C2" s="4"/>
      <c r="D2" s="51"/>
      <c r="E2" s="51"/>
    </row>
    <row r="3" spans="1:5" ht="18" customHeight="1" x14ac:dyDescent="0.25">
      <c r="A3" s="4" t="s">
        <v>14</v>
      </c>
      <c r="B3" s="4"/>
      <c r="C3" s="4"/>
      <c r="D3" s="51"/>
      <c r="E3" s="51"/>
    </row>
    <row r="4" spans="1:5" x14ac:dyDescent="0.25">
      <c r="A4" s="4" t="s">
        <v>15</v>
      </c>
      <c r="B4" s="4"/>
      <c r="C4" s="4"/>
      <c r="D4" s="51"/>
      <c r="E4" s="51"/>
    </row>
    <row r="5" spans="1:5" x14ac:dyDescent="0.25">
      <c r="A5" s="161" t="str">
        <f>"Month and Twelve Months Ended " &amp; TEXT(DATE(YEAR(StatementDate),MONTH(StatementDate),1)-1,"m/d/yyy")</f>
        <v>Month and Twelve Months Ended 2/28/2023</v>
      </c>
      <c r="B5" s="161"/>
      <c r="C5" s="161"/>
      <c r="D5" s="161"/>
      <c r="E5" s="161"/>
    </row>
    <row r="6" spans="1:5" x14ac:dyDescent="0.25">
      <c r="A6" s="19"/>
      <c r="D6" s="20"/>
      <c r="E6" s="20"/>
    </row>
    <row r="7" spans="1:5" ht="15.75" thickBot="1" x14ac:dyDescent="0.3">
      <c r="A7" s="4"/>
      <c r="B7" s="17"/>
      <c r="C7" s="17"/>
      <c r="D7" s="18"/>
      <c r="E7" s="18"/>
    </row>
    <row r="8" spans="1:5" x14ac:dyDescent="0.25">
      <c r="A8" s="21"/>
      <c r="B8" s="22"/>
      <c r="C8" s="22"/>
      <c r="D8" s="23" t="s">
        <v>16</v>
      </c>
      <c r="E8" s="24" t="s">
        <v>17</v>
      </c>
    </row>
    <row r="9" spans="1:5" x14ac:dyDescent="0.25">
      <c r="A9" s="25" t="s">
        <v>18</v>
      </c>
      <c r="D9" s="1"/>
      <c r="E9" s="26"/>
    </row>
    <row r="10" spans="1:5" x14ac:dyDescent="0.25">
      <c r="A10" s="25"/>
      <c r="B10" s="1" t="s">
        <v>19</v>
      </c>
      <c r="D10" s="27">
        <f>ROUND(+'Copy Allocation Report Here'!D10,0)</f>
        <v>46208314</v>
      </c>
      <c r="E10" s="28">
        <f>ROUND(+'Copy Allocation Report Here'!G10,0)</f>
        <v>330248012</v>
      </c>
    </row>
    <row r="11" spans="1:5" x14ac:dyDescent="0.25">
      <c r="A11" s="25"/>
      <c r="B11" s="1" t="s">
        <v>20</v>
      </c>
      <c r="D11" s="27">
        <f>ROUND(+'Copy Allocation Report Here'!D14,0)+1</f>
        <v>2385038</v>
      </c>
      <c r="E11" s="28">
        <f>ROUND(+'Copy Allocation Report Here'!G14,0)+1</f>
        <v>28019389</v>
      </c>
    </row>
    <row r="12" spans="1:5" x14ac:dyDescent="0.25">
      <c r="A12" s="25"/>
      <c r="B12" s="1" t="s">
        <v>21</v>
      </c>
      <c r="D12" s="29">
        <f>ROUND(+'Copy Allocation Report Here'!D20-'Copy Allocation Report Here'!D14,0)</f>
        <v>140185</v>
      </c>
      <c r="E12" s="30">
        <f>ROUND(+'Copy Allocation Report Here'!G20-'Copy Allocation Report Here'!G14,0)</f>
        <v>196906</v>
      </c>
    </row>
    <row r="13" spans="1:5" x14ac:dyDescent="0.25">
      <c r="A13" s="25"/>
      <c r="D13" s="31">
        <f>SUM(D10:D12)</f>
        <v>48733537</v>
      </c>
      <c r="E13" s="26">
        <f>SUM(E10:E12)</f>
        <v>358464307</v>
      </c>
    </row>
    <row r="14" spans="1:5" x14ac:dyDescent="0.25">
      <c r="A14" s="25" t="s">
        <v>22</v>
      </c>
      <c r="B14" s="1" t="s">
        <v>23</v>
      </c>
      <c r="D14" s="27">
        <f>ROUND(+'Copy Allocation Report Here'!D30+'Copy Allocation Report Here'!D44,0)</f>
        <v>29987983</v>
      </c>
      <c r="E14" s="28">
        <f>ROUND(+'Copy Allocation Report Here'!G30+'Copy Allocation Report Here'!G44,0)</f>
        <v>205673677</v>
      </c>
    </row>
    <row r="15" spans="1:5" x14ac:dyDescent="0.25">
      <c r="A15" s="25"/>
      <c r="B15" s="1" t="s">
        <v>24</v>
      </c>
      <c r="D15" s="27">
        <f>ROUND(+'Copy Allocation Report Here'!D46,0)</f>
        <v>4357671</v>
      </c>
      <c r="E15" s="28">
        <f>ROUND(+'Copy Allocation Report Here'!G46,0)</f>
        <v>31233138</v>
      </c>
    </row>
    <row r="16" spans="1:5" x14ac:dyDescent="0.25">
      <c r="A16" s="25" t="s">
        <v>25</v>
      </c>
      <c r="D16" s="32">
        <f>D13-D14-D15</f>
        <v>14387883</v>
      </c>
      <c r="E16" s="33">
        <f>E13-E14-E15</f>
        <v>121557492</v>
      </c>
    </row>
    <row r="17" spans="1:5" x14ac:dyDescent="0.25">
      <c r="A17" s="25" t="s">
        <v>26</v>
      </c>
      <c r="D17" s="31"/>
      <c r="E17" s="26"/>
    </row>
    <row r="18" spans="1:5" x14ac:dyDescent="0.25">
      <c r="A18" s="25"/>
      <c r="B18" s="1" t="s">
        <v>27</v>
      </c>
      <c r="D18" s="31">
        <f>ROUND('Copy Allocation Report Here'!D50,0)</f>
        <v>28172</v>
      </c>
      <c r="E18" s="26">
        <f>ROUND('Copy Allocation Report Here'!G50,0)</f>
        <v>480942</v>
      </c>
    </row>
    <row r="19" spans="1:5" x14ac:dyDescent="0.25">
      <c r="A19" s="25"/>
      <c r="B19" s="1" t="s">
        <v>28</v>
      </c>
      <c r="D19" s="27">
        <f>ROUND(+'Copy Allocation Report Here'!D80,0)</f>
        <v>1767094</v>
      </c>
      <c r="E19" s="28">
        <f>ROUND(+'Copy Allocation Report Here'!G80,0)</f>
        <v>22507587</v>
      </c>
    </row>
    <row r="20" spans="1:5" x14ac:dyDescent="0.25">
      <c r="A20" s="25"/>
      <c r="B20" s="1" t="s">
        <v>29</v>
      </c>
      <c r="D20" s="27">
        <f>ROUND(+'Copy Allocation Report Here'!D88,0)</f>
        <v>608023</v>
      </c>
      <c r="E20" s="28">
        <f>ROUND(+'Copy Allocation Report Here'!G88,0)</f>
        <v>6212646</v>
      </c>
    </row>
    <row r="21" spans="1:5" x14ac:dyDescent="0.25">
      <c r="A21" s="25"/>
      <c r="B21" s="1" t="s">
        <v>30</v>
      </c>
      <c r="D21" s="27">
        <f>ROUND(+'Copy Allocation Report Here'!D95,0)</f>
        <v>1014814</v>
      </c>
      <c r="E21" s="28">
        <f>ROUND(+'Copy Allocation Report Here'!G95,0)</f>
        <v>7609951</v>
      </c>
    </row>
    <row r="22" spans="1:5" x14ac:dyDescent="0.25">
      <c r="A22" s="25"/>
      <c r="B22" s="1" t="s">
        <v>31</v>
      </c>
      <c r="D22" s="27">
        <f>ROUND(+'Copy Allocation Report Here'!D102,0)</f>
        <v>1865</v>
      </c>
      <c r="E22" s="28">
        <f>ROUND(+'Copy Allocation Report Here'!G102,0)</f>
        <v>60130</v>
      </c>
    </row>
    <row r="23" spans="1:5" x14ac:dyDescent="0.25">
      <c r="A23" s="25"/>
      <c r="B23" s="1" t="s">
        <v>32</v>
      </c>
      <c r="D23" s="27">
        <f>ROUND(+'Copy Allocation Report Here'!D118,0)-1</f>
        <v>1616758</v>
      </c>
      <c r="E23" s="28">
        <f>ROUND(+'Copy Allocation Report Here'!G118,0)-1</f>
        <v>22201607</v>
      </c>
    </row>
    <row r="24" spans="1:5" x14ac:dyDescent="0.25">
      <c r="A24" s="25"/>
      <c r="B24" s="1" t="s">
        <v>33</v>
      </c>
      <c r="D24" s="27">
        <f>ROUND(+'Copy Allocation Report Here'!D130,0)</f>
        <v>2539393</v>
      </c>
      <c r="E24" s="28">
        <f>ROUND(+'Copy Allocation Report Here'!G130,0)</f>
        <v>29719134</v>
      </c>
    </row>
    <row r="25" spans="1:5" x14ac:dyDescent="0.25">
      <c r="A25" s="25"/>
      <c r="B25" s="1" t="s">
        <v>34</v>
      </c>
      <c r="D25" s="27">
        <f>ROUND(+'Copy Allocation Report Here'!D135,0)</f>
        <v>458356</v>
      </c>
      <c r="E25" s="28">
        <f>ROUND(+'Copy Allocation Report Here'!G135,0)</f>
        <v>5567017</v>
      </c>
    </row>
    <row r="26" spans="1:5" x14ac:dyDescent="0.25">
      <c r="A26" s="25"/>
      <c r="B26" s="1" t="s">
        <v>35</v>
      </c>
      <c r="D26" s="27">
        <f>ROUND(+'Copy Allocation Report Here'!D144,0)</f>
        <v>775920</v>
      </c>
      <c r="E26" s="28">
        <f>ROUND(+'Copy Allocation Report Here'!G144,0)</f>
        <v>-2141411</v>
      </c>
    </row>
    <row r="27" spans="1:5" x14ac:dyDescent="0.25">
      <c r="A27" s="25"/>
      <c r="C27" s="1" t="s">
        <v>36</v>
      </c>
      <c r="D27" s="32">
        <f>SUM(D18:D26)</f>
        <v>8810395</v>
      </c>
      <c r="E27" s="33">
        <f>SUM(E18:E26)</f>
        <v>92217603</v>
      </c>
    </row>
    <row r="28" spans="1:5" ht="15.75" thickBot="1" x14ac:dyDescent="0.3">
      <c r="A28" s="25" t="s">
        <v>37</v>
      </c>
      <c r="D28" s="34">
        <f>D16-D27</f>
        <v>5577488</v>
      </c>
      <c r="E28" s="35">
        <f>E16-E27</f>
        <v>29339889</v>
      </c>
    </row>
    <row r="29" spans="1:5" ht="15.75" thickTop="1" x14ac:dyDescent="0.25">
      <c r="A29" s="25"/>
      <c r="D29" s="31"/>
      <c r="E29" s="26"/>
    </row>
    <row r="30" spans="1:5" ht="15.75" thickBot="1" x14ac:dyDescent="0.3">
      <c r="A30" s="25" t="s">
        <v>38</v>
      </c>
      <c r="D30" s="36">
        <f>D47</f>
        <v>559467697</v>
      </c>
      <c r="E30" s="37">
        <f>E47</f>
        <v>534163977</v>
      </c>
    </row>
    <row r="31" spans="1:5" ht="15.75" thickTop="1" x14ac:dyDescent="0.25">
      <c r="A31" s="25"/>
      <c r="D31" s="31"/>
      <c r="E31" s="26"/>
    </row>
    <row r="32" spans="1:5" ht="15.75" thickBot="1" x14ac:dyDescent="0.3">
      <c r="A32" s="38" t="s">
        <v>39</v>
      </c>
      <c r="B32" s="39"/>
      <c r="C32" s="39"/>
      <c r="D32" s="40">
        <f>D28/D30</f>
        <v>9.9692762064866811E-3</v>
      </c>
      <c r="E32" s="41">
        <f>E28/E30</f>
        <v>5.4926745837074673E-2</v>
      </c>
    </row>
    <row r="33" spans="1:5" ht="16.5" thickTop="1" thickBot="1" x14ac:dyDescent="0.3">
      <c r="A33" s="42"/>
      <c r="B33" s="43"/>
      <c r="C33" s="43"/>
      <c r="D33" s="44"/>
      <c r="E33" s="45"/>
    </row>
    <row r="34" spans="1:5" x14ac:dyDescent="0.25">
      <c r="D34" s="20"/>
      <c r="E34" s="20"/>
    </row>
    <row r="35" spans="1:5" x14ac:dyDescent="0.25">
      <c r="A35" s="1" t="s">
        <v>40</v>
      </c>
      <c r="D35" s="20"/>
      <c r="E35" s="20"/>
    </row>
    <row r="36" spans="1:5" ht="15.75" thickBot="1" x14ac:dyDescent="0.3">
      <c r="D36" s="89" t="s">
        <v>16</v>
      </c>
      <c r="E36" s="89" t="s">
        <v>17</v>
      </c>
    </row>
    <row r="37" spans="1:5" x14ac:dyDescent="0.25">
      <c r="A37" s="47" t="s">
        <v>41</v>
      </c>
      <c r="B37" s="48"/>
      <c r="C37" s="48"/>
      <c r="D37" s="56">
        <f>ROUND('Copy Other Data Here'!D6,0)</f>
        <v>1067864647</v>
      </c>
      <c r="E37" s="57">
        <f>ROUND(+'Copy Other Data Here'!D19,0)</f>
        <v>1032863957</v>
      </c>
    </row>
    <row r="38" spans="1:5" x14ac:dyDescent="0.25">
      <c r="A38" s="25" t="s">
        <v>42</v>
      </c>
      <c r="D38" s="29">
        <f>ROUND('Copy Other Data Here'!D7,0)</f>
        <v>-462558072</v>
      </c>
      <c r="E38" s="30">
        <f>ROUND(+'Copy Other Data Here'!D20,0)</f>
        <v>-450158210</v>
      </c>
    </row>
    <row r="39" spans="1:5" x14ac:dyDescent="0.25">
      <c r="A39" s="25" t="s">
        <v>43</v>
      </c>
      <c r="D39" s="31">
        <f>D37+D38</f>
        <v>605306575</v>
      </c>
      <c r="E39" s="26">
        <f>E37+E38</f>
        <v>582705747</v>
      </c>
    </row>
    <row r="40" spans="1:5" x14ac:dyDescent="0.25">
      <c r="A40" s="25"/>
      <c r="D40" s="31"/>
      <c r="E40" s="26"/>
    </row>
    <row r="41" spans="1:5" x14ac:dyDescent="0.25">
      <c r="A41" s="25" t="s">
        <v>44</v>
      </c>
      <c r="D41" s="31"/>
      <c r="E41" s="26"/>
    </row>
    <row r="42" spans="1:5" x14ac:dyDescent="0.25">
      <c r="A42" s="25"/>
      <c r="B42" s="1" t="s">
        <v>45</v>
      </c>
      <c r="D42" s="27">
        <f>ROUND('Copy Other Data Here'!D9,0)</f>
        <v>-59659</v>
      </c>
      <c r="E42" s="28">
        <f>ROUND(+'Copy Other Data Here'!D22,0)</f>
        <v>-1124896</v>
      </c>
    </row>
    <row r="43" spans="1:5" x14ac:dyDescent="0.25">
      <c r="A43" s="25"/>
      <c r="B43" s="1" t="s">
        <v>46</v>
      </c>
      <c r="D43" s="29">
        <f>ROUND('Copy Other Data Here'!D10,0)</f>
        <v>-77546768</v>
      </c>
      <c r="E43" s="30">
        <f>ROUND(+'Copy Other Data Here'!D23,0)-1</f>
        <v>-77742698</v>
      </c>
    </row>
    <row r="44" spans="1:5" x14ac:dyDescent="0.25">
      <c r="A44" s="25"/>
      <c r="C44" s="1" t="s">
        <v>47</v>
      </c>
      <c r="D44" s="31">
        <f>D39+SUM(D42:D43)</f>
        <v>527700148</v>
      </c>
      <c r="E44" s="26">
        <f>E39+SUM(E42:E43)</f>
        <v>503838153</v>
      </c>
    </row>
    <row r="45" spans="1:5" x14ac:dyDescent="0.25">
      <c r="A45" s="25"/>
      <c r="D45" s="31"/>
      <c r="E45" s="26"/>
    </row>
    <row r="46" spans="1:5" x14ac:dyDescent="0.25">
      <c r="A46" s="25" t="s">
        <v>48</v>
      </c>
      <c r="D46" s="29">
        <f>ROUND('Copy Other Data Here'!D12,0)</f>
        <v>31767549</v>
      </c>
      <c r="E46" s="30">
        <f>ROUND(+'Copy Other Data Here'!D25,0)</f>
        <v>30325824</v>
      </c>
    </row>
    <row r="47" spans="1:5" ht="15.75" thickBot="1" x14ac:dyDescent="0.3">
      <c r="A47" s="42" t="s">
        <v>49</v>
      </c>
      <c r="B47" s="43"/>
      <c r="C47" s="43"/>
      <c r="D47" s="49">
        <f>D44+D46</f>
        <v>559467697</v>
      </c>
      <c r="E47" s="50">
        <f>E44+E46</f>
        <v>534163977</v>
      </c>
    </row>
    <row r="48" spans="1:5" x14ac:dyDescent="0.25">
      <c r="D48" s="20"/>
      <c r="E48" s="20"/>
    </row>
    <row r="49" spans="1:5" x14ac:dyDescent="0.25">
      <c r="A49" s="1" t="s">
        <v>50</v>
      </c>
      <c r="D49" s="20"/>
      <c r="E49" s="20"/>
    </row>
    <row r="50" spans="1:5" x14ac:dyDescent="0.25">
      <c r="D50" s="20"/>
      <c r="E50" s="20"/>
    </row>
    <row r="51" spans="1:5" x14ac:dyDescent="0.25">
      <c r="D51" s="20"/>
      <c r="E51" s="20"/>
    </row>
    <row r="52" spans="1:5" x14ac:dyDescent="0.25">
      <c r="D52" s="20"/>
      <c r="E52" s="20"/>
    </row>
    <row r="53" spans="1:5" x14ac:dyDescent="0.25">
      <c r="D53" s="20"/>
      <c r="E53" s="20"/>
    </row>
    <row r="54" spans="1:5" x14ac:dyDescent="0.25">
      <c r="D54" s="20"/>
      <c r="E54" s="20"/>
    </row>
    <row r="55" spans="1:5" x14ac:dyDescent="0.25">
      <c r="D55" s="20"/>
      <c r="E55" s="20"/>
    </row>
    <row r="56" spans="1:5" x14ac:dyDescent="0.25">
      <c r="D56" s="20"/>
      <c r="E56" s="20"/>
    </row>
  </sheetData>
  <mergeCells count="1">
    <mergeCell ref="A5:E5"/>
  </mergeCells>
  <printOptions horizontalCentered="1"/>
  <pageMargins left="0.5" right="0.5" top="1" bottom="1" header="0.5" footer="0.5"/>
  <pageSetup scale="74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6"/>
  <sheetViews>
    <sheetView topLeftCell="A25" zoomScaleNormal="100" zoomScaleSheetLayoutView="80" workbookViewId="0">
      <selection activeCell="E44" sqref="E44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7.7109375" style="109" customWidth="1"/>
    <col min="5" max="5" width="17.7109375" style="111" customWidth="1"/>
    <col min="6" max="16384" width="9.140625" style="1"/>
  </cols>
  <sheetData>
    <row r="1" spans="1:5" ht="21" customHeight="1" x14ac:dyDescent="0.25">
      <c r="E1" s="110"/>
    </row>
    <row r="2" spans="1:5" ht="18.75" customHeight="1" x14ac:dyDescent="0.25">
      <c r="A2" s="4" t="s">
        <v>13</v>
      </c>
      <c r="B2" s="4"/>
      <c r="C2" s="4"/>
      <c r="D2" s="51"/>
      <c r="E2" s="51"/>
    </row>
    <row r="3" spans="1:5" ht="18" customHeight="1" x14ac:dyDescent="0.25">
      <c r="A3" s="4" t="s">
        <v>14</v>
      </c>
      <c r="B3" s="4"/>
      <c r="C3" s="4"/>
      <c r="D3" s="51"/>
      <c r="E3" s="51"/>
    </row>
    <row r="4" spans="1:5" x14ac:dyDescent="0.25">
      <c r="A4" s="4" t="s">
        <v>15</v>
      </c>
      <c r="B4" s="4"/>
      <c r="C4" s="4"/>
      <c r="D4" s="51"/>
      <c r="E4" s="51"/>
    </row>
    <row r="5" spans="1:5" x14ac:dyDescent="0.25">
      <c r="A5" s="161" t="str">
        <f>"Month and Twelve Months Ended " &amp; TEXT(StatementDate,"m/d/yyy")</f>
        <v>Month and Twelve Months Ended 3/31/2023</v>
      </c>
      <c r="B5" s="161"/>
      <c r="C5" s="161"/>
      <c r="D5" s="161"/>
      <c r="E5" s="161"/>
    </row>
    <row r="6" spans="1:5" x14ac:dyDescent="0.25">
      <c r="A6" s="52"/>
      <c r="B6" s="53"/>
      <c r="C6" s="53"/>
      <c r="D6" s="46"/>
      <c r="E6" s="46"/>
    </row>
    <row r="7" spans="1:5" ht="15.75" thickBot="1" x14ac:dyDescent="0.3">
      <c r="A7" s="4"/>
      <c r="B7" s="17"/>
      <c r="C7" s="17"/>
      <c r="D7" s="18"/>
      <c r="E7" s="18"/>
    </row>
    <row r="8" spans="1:5" x14ac:dyDescent="0.25">
      <c r="A8" s="21"/>
      <c r="B8" s="22"/>
      <c r="C8" s="22"/>
      <c r="D8" s="23" t="s">
        <v>16</v>
      </c>
      <c r="E8" s="24" t="s">
        <v>17</v>
      </c>
    </row>
    <row r="9" spans="1:5" x14ac:dyDescent="0.25">
      <c r="A9" s="25" t="s">
        <v>18</v>
      </c>
      <c r="D9" s="1"/>
      <c r="E9" s="26"/>
    </row>
    <row r="10" spans="1:5" x14ac:dyDescent="0.25">
      <c r="A10" s="25"/>
      <c r="B10" s="1" t="s">
        <v>19</v>
      </c>
      <c r="D10" s="27">
        <f>ROUND(+'Copy Allocation Report Here'!E10,0)</f>
        <v>41847666</v>
      </c>
      <c r="E10" s="28">
        <f>ROUND(+'Copy Allocation Report Here'!H10,0)</f>
        <v>341593527</v>
      </c>
    </row>
    <row r="11" spans="1:5" x14ac:dyDescent="0.25">
      <c r="A11" s="25"/>
      <c r="B11" s="1" t="s">
        <v>20</v>
      </c>
      <c r="D11" s="27">
        <f>ROUND(+'Copy Allocation Report Here'!E14,0)</f>
        <v>2742787</v>
      </c>
      <c r="E11" s="28">
        <f>ROUND(+'Copy Allocation Report Here'!H14,0)</f>
        <v>28531610</v>
      </c>
    </row>
    <row r="12" spans="1:5" x14ac:dyDescent="0.25">
      <c r="A12" s="25"/>
      <c r="B12" s="1" t="s">
        <v>21</v>
      </c>
      <c r="D12" s="29">
        <f>ROUND(+'Copy Allocation Report Here'!E20-'Copy Allocation Report Here'!E14,0)</f>
        <v>1158418</v>
      </c>
      <c r="E12" s="30">
        <f>ROUND(+'Copy Allocation Report Here'!H20-'Copy Allocation Report Here'!H14,0)</f>
        <v>1311128</v>
      </c>
    </row>
    <row r="13" spans="1:5" x14ac:dyDescent="0.25">
      <c r="A13" s="25"/>
      <c r="D13" s="31">
        <f>SUM(D10:D12)</f>
        <v>45748871</v>
      </c>
      <c r="E13" s="26">
        <f>SUM(E10:E12)</f>
        <v>371436265</v>
      </c>
    </row>
    <row r="14" spans="1:5" x14ac:dyDescent="0.25">
      <c r="A14" s="25" t="s">
        <v>22</v>
      </c>
      <c r="B14" s="1" t="s">
        <v>23</v>
      </c>
      <c r="D14" s="27">
        <f>ROUND(+'Copy Allocation Report Here'!E30+'Copy Allocation Report Here'!E44,0)</f>
        <v>27027141</v>
      </c>
      <c r="E14" s="28">
        <f>ROUND(+'Copy Allocation Report Here'!H30+'Copy Allocation Report Here'!H44,0)</f>
        <v>214528812</v>
      </c>
    </row>
    <row r="15" spans="1:5" x14ac:dyDescent="0.25">
      <c r="A15" s="25"/>
      <c r="B15" s="1" t="s">
        <v>24</v>
      </c>
      <c r="D15" s="27">
        <f>ROUND(+'Copy Allocation Report Here'!E46,0)</f>
        <v>4559296</v>
      </c>
      <c r="E15" s="28">
        <f>ROUND(+'Copy Allocation Report Here'!H46,0)</f>
        <v>32463682</v>
      </c>
    </row>
    <row r="16" spans="1:5" x14ac:dyDescent="0.25">
      <c r="A16" s="25" t="s">
        <v>25</v>
      </c>
      <c r="D16" s="32">
        <f>D13-D14-D15</f>
        <v>14162434</v>
      </c>
      <c r="E16" s="33">
        <f>E13-E14-E15</f>
        <v>124443771</v>
      </c>
    </row>
    <row r="17" spans="1:5" x14ac:dyDescent="0.25">
      <c r="A17" s="25" t="s">
        <v>26</v>
      </c>
      <c r="D17" s="31"/>
      <c r="E17" s="26"/>
    </row>
    <row r="18" spans="1:5" x14ac:dyDescent="0.25">
      <c r="A18" s="25"/>
      <c r="B18" s="1" t="s">
        <v>27</v>
      </c>
      <c r="D18" s="31">
        <f>ROUND('Copy Allocation Report Here'!E50,0)</f>
        <v>33868</v>
      </c>
      <c r="E18" s="26">
        <f>ROUND('Copy Allocation Report Here'!H50,0)</f>
        <v>487075</v>
      </c>
    </row>
    <row r="19" spans="1:5" x14ac:dyDescent="0.25">
      <c r="A19" s="25"/>
      <c r="B19" s="1" t="s">
        <v>28</v>
      </c>
      <c r="D19" s="27">
        <f>ROUND(+'Copy Allocation Report Here'!E80,0)</f>
        <v>1860320</v>
      </c>
      <c r="E19" s="28">
        <f>ROUND(+'Copy Allocation Report Here'!H80,0)</f>
        <v>22493677</v>
      </c>
    </row>
    <row r="20" spans="1:5" x14ac:dyDescent="0.25">
      <c r="A20" s="25"/>
      <c r="B20" s="1" t="s">
        <v>29</v>
      </c>
      <c r="D20" s="27">
        <f>ROUND(+'Copy Allocation Report Here'!E88,0)</f>
        <v>620748</v>
      </c>
      <c r="E20" s="28">
        <f>ROUND(+'Copy Allocation Report Here'!H88,0)</f>
        <v>6717044</v>
      </c>
    </row>
    <row r="21" spans="1:5" x14ac:dyDescent="0.25">
      <c r="A21" s="25"/>
      <c r="B21" s="1" t="s">
        <v>30</v>
      </c>
      <c r="D21" s="27">
        <f>ROUND(+'Copy Allocation Report Here'!E95,0)</f>
        <v>944837</v>
      </c>
      <c r="E21" s="28">
        <f>ROUND(+'Copy Allocation Report Here'!H95,0)</f>
        <v>7801667</v>
      </c>
    </row>
    <row r="22" spans="1:5" x14ac:dyDescent="0.25">
      <c r="A22" s="25"/>
      <c r="B22" s="1" t="s">
        <v>31</v>
      </c>
      <c r="D22" s="27">
        <f>ROUND(+'Copy Allocation Report Here'!E102,0)</f>
        <v>2143</v>
      </c>
      <c r="E22" s="28">
        <f>ROUND(+'Copy Allocation Report Here'!H102,0)</f>
        <v>59872</v>
      </c>
    </row>
    <row r="23" spans="1:5" x14ac:dyDescent="0.25">
      <c r="A23" s="25"/>
      <c r="B23" s="1" t="s">
        <v>32</v>
      </c>
      <c r="D23" s="27">
        <f>ROUND(+'Copy Allocation Report Here'!E118,0)+1</f>
        <v>1984092</v>
      </c>
      <c r="E23" s="28">
        <f>ROUND(+'Copy Allocation Report Here'!H118,0)</f>
        <v>21849417</v>
      </c>
    </row>
    <row r="24" spans="1:5" x14ac:dyDescent="0.25">
      <c r="A24" s="25"/>
      <c r="B24" s="1" t="s">
        <v>33</v>
      </c>
      <c r="D24" s="27">
        <f>ROUND(+'Copy Allocation Report Here'!E130,0)</f>
        <v>2546926</v>
      </c>
      <c r="E24" s="28">
        <f>ROUND(+'Copy Allocation Report Here'!H130,0)</f>
        <v>29832474</v>
      </c>
    </row>
    <row r="25" spans="1:5" x14ac:dyDescent="0.25">
      <c r="A25" s="25"/>
      <c r="B25" s="1" t="s">
        <v>34</v>
      </c>
      <c r="D25" s="27">
        <f>ROUND(+'Copy Allocation Report Here'!E135,0)</f>
        <v>468248</v>
      </c>
      <c r="E25" s="28">
        <f>ROUND(+'Copy Allocation Report Here'!H135,0)</f>
        <v>5581827</v>
      </c>
    </row>
    <row r="26" spans="1:5" x14ac:dyDescent="0.25">
      <c r="A26" s="25"/>
      <c r="B26" s="1" t="s">
        <v>35</v>
      </c>
      <c r="D26" s="27">
        <f>ROUND(+'Copy Allocation Report Here'!E144,0)</f>
        <v>643086</v>
      </c>
      <c r="E26" s="28">
        <f>ROUND(+'Copy Allocation Report Here'!H144,0)+1</f>
        <v>-1777624</v>
      </c>
    </row>
    <row r="27" spans="1:5" x14ac:dyDescent="0.25">
      <c r="A27" s="25"/>
      <c r="C27" s="1" t="s">
        <v>36</v>
      </c>
      <c r="D27" s="32">
        <f>SUM(D18:D26)</f>
        <v>9104268</v>
      </c>
      <c r="E27" s="33">
        <f>SUM(E18:E26)</f>
        <v>93045429</v>
      </c>
    </row>
    <row r="28" spans="1:5" ht="15.75" thickBot="1" x14ac:dyDescent="0.3">
      <c r="A28" s="25" t="s">
        <v>37</v>
      </c>
      <c r="D28" s="34">
        <f>D16-D27</f>
        <v>5058166</v>
      </c>
      <c r="E28" s="35">
        <f>E16-E27</f>
        <v>31398342</v>
      </c>
    </row>
    <row r="29" spans="1:5" ht="15.75" thickTop="1" x14ac:dyDescent="0.25">
      <c r="A29" s="25"/>
      <c r="D29" s="31"/>
      <c r="E29" s="26"/>
    </row>
    <row r="30" spans="1:5" ht="15.75" thickBot="1" x14ac:dyDescent="0.3">
      <c r="A30" s="25" t="s">
        <v>38</v>
      </c>
      <c r="D30" s="36">
        <f>D47</f>
        <v>565840122</v>
      </c>
      <c r="E30" s="37">
        <f>E47</f>
        <v>537462022</v>
      </c>
    </row>
    <row r="31" spans="1:5" ht="15.75" thickTop="1" x14ac:dyDescent="0.25">
      <c r="A31" s="25"/>
      <c r="D31" s="31"/>
      <c r="E31" s="26"/>
    </row>
    <row r="32" spans="1:5" ht="15.75" thickBot="1" x14ac:dyDescent="0.3">
      <c r="A32" s="38" t="s">
        <v>39</v>
      </c>
      <c r="B32" s="39"/>
      <c r="C32" s="39"/>
      <c r="D32" s="40">
        <f>D28/D30</f>
        <v>8.9392141054288835E-3</v>
      </c>
      <c r="E32" s="41">
        <f>E28/E30</f>
        <v>5.8419647742105951E-2</v>
      </c>
    </row>
    <row r="33" spans="1:5" ht="16.5" thickTop="1" thickBot="1" x14ac:dyDescent="0.3">
      <c r="A33" s="42"/>
      <c r="B33" s="43"/>
      <c r="C33" s="43"/>
      <c r="D33" s="44"/>
      <c r="E33" s="45"/>
    </row>
    <row r="34" spans="1:5" x14ac:dyDescent="0.25">
      <c r="D34" s="20"/>
      <c r="E34" s="20"/>
    </row>
    <row r="35" spans="1:5" x14ac:dyDescent="0.25">
      <c r="A35" s="1" t="s">
        <v>40</v>
      </c>
      <c r="D35" s="20"/>
      <c r="E35" s="20"/>
    </row>
    <row r="36" spans="1:5" ht="15.75" thickBot="1" x14ac:dyDescent="0.3">
      <c r="D36" s="89" t="s">
        <v>16</v>
      </c>
      <c r="E36" s="89" t="s">
        <v>17</v>
      </c>
    </row>
    <row r="37" spans="1:5" x14ac:dyDescent="0.25">
      <c r="A37" s="47" t="s">
        <v>41</v>
      </c>
      <c r="B37" s="48"/>
      <c r="C37" s="48"/>
      <c r="D37" s="56">
        <f>ROUND('Copy Other Data Here'!E6,0)</f>
        <v>1075715357</v>
      </c>
      <c r="E37" s="57">
        <f>ROUND(+'Copy Other Data Here'!E19,0)</f>
        <v>1038025424</v>
      </c>
    </row>
    <row r="38" spans="1:5" x14ac:dyDescent="0.25">
      <c r="A38" s="25" t="s">
        <v>42</v>
      </c>
      <c r="D38" s="29">
        <f>ROUND('Copy Other Data Here'!E7,0)</f>
        <v>-464172609</v>
      </c>
      <c r="E38" s="30">
        <f>ROUND(+'Copy Other Data Here'!E20,0)</f>
        <v>-452210520</v>
      </c>
    </row>
    <row r="39" spans="1:5" x14ac:dyDescent="0.25">
      <c r="A39" s="25" t="s">
        <v>43</v>
      </c>
      <c r="D39" s="31">
        <f>D37+D38</f>
        <v>611542748</v>
      </c>
      <c r="E39" s="26">
        <f>E37+E38</f>
        <v>585814904</v>
      </c>
    </row>
    <row r="40" spans="1:5" x14ac:dyDescent="0.25">
      <c r="A40" s="25"/>
      <c r="D40" s="31"/>
      <c r="E40" s="26"/>
    </row>
    <row r="41" spans="1:5" x14ac:dyDescent="0.25">
      <c r="A41" s="25" t="s">
        <v>44</v>
      </c>
      <c r="D41" s="31"/>
      <c r="E41" s="26"/>
    </row>
    <row r="42" spans="1:5" x14ac:dyDescent="0.25">
      <c r="A42" s="25"/>
      <c r="B42" s="1" t="s">
        <v>45</v>
      </c>
      <c r="D42" s="27">
        <f>ROUND('Copy Other Data Here'!E9,0)</f>
        <v>-59659</v>
      </c>
      <c r="E42" s="28">
        <f>ROUND(+'Copy Other Data Here'!E22,0)</f>
        <v>-831174</v>
      </c>
    </row>
    <row r="43" spans="1:5" x14ac:dyDescent="0.25">
      <c r="A43" s="25"/>
      <c r="B43" s="1" t="s">
        <v>46</v>
      </c>
      <c r="D43" s="29">
        <f>ROUND('Copy Other Data Here'!E10,0)</f>
        <v>-77470139</v>
      </c>
      <c r="E43" s="30">
        <f>ROUND(+'Copy Other Data Here'!E23,0)+1</f>
        <v>-77744412</v>
      </c>
    </row>
    <row r="44" spans="1:5" x14ac:dyDescent="0.25">
      <c r="A44" s="25"/>
      <c r="C44" s="1" t="s">
        <v>47</v>
      </c>
      <c r="D44" s="31">
        <f>D39+SUM(D42:D43)</f>
        <v>534012950</v>
      </c>
      <c r="E44" s="26">
        <f>E39+SUM(E42:E43)</f>
        <v>507239318</v>
      </c>
    </row>
    <row r="45" spans="1:5" x14ac:dyDescent="0.25">
      <c r="A45" s="25"/>
      <c r="D45" s="31"/>
      <c r="E45" s="26"/>
    </row>
    <row r="46" spans="1:5" x14ac:dyDescent="0.25">
      <c r="A46" s="25" t="s">
        <v>48</v>
      </c>
      <c r="D46" s="29">
        <f>ROUND('Copy Other Data Here'!E12,0)</f>
        <v>31827172</v>
      </c>
      <c r="E46" s="30">
        <f>ROUND(+'Copy Other Data Here'!E25,0)</f>
        <v>30222704</v>
      </c>
    </row>
    <row r="47" spans="1:5" ht="15.75" thickBot="1" x14ac:dyDescent="0.3">
      <c r="A47" s="42" t="s">
        <v>49</v>
      </c>
      <c r="B47" s="43"/>
      <c r="C47" s="43"/>
      <c r="D47" s="49">
        <f>D44+D46</f>
        <v>565840122</v>
      </c>
      <c r="E47" s="50">
        <f>E44+E46</f>
        <v>537462022</v>
      </c>
    </row>
    <row r="48" spans="1:5" x14ac:dyDescent="0.25">
      <c r="D48" s="20"/>
      <c r="E48" s="20"/>
    </row>
    <row r="49" spans="1:5" x14ac:dyDescent="0.25">
      <c r="A49" s="1" t="s">
        <v>50</v>
      </c>
      <c r="D49" s="20"/>
      <c r="E49" s="20"/>
    </row>
    <row r="50" spans="1:5" x14ac:dyDescent="0.25">
      <c r="D50" s="20"/>
      <c r="E50" s="20"/>
    </row>
    <row r="51" spans="1:5" x14ac:dyDescent="0.25">
      <c r="D51" s="20"/>
      <c r="E51" s="20"/>
    </row>
    <row r="52" spans="1:5" x14ac:dyDescent="0.25">
      <c r="D52" s="20"/>
      <c r="E52" s="20"/>
    </row>
    <row r="53" spans="1:5" x14ac:dyDescent="0.25">
      <c r="D53" s="20"/>
      <c r="E53" s="20"/>
    </row>
    <row r="54" spans="1:5" x14ac:dyDescent="0.25">
      <c r="D54" s="20"/>
      <c r="E54" s="20"/>
    </row>
    <row r="55" spans="1:5" x14ac:dyDescent="0.25">
      <c r="D55" s="20"/>
      <c r="E55" s="20"/>
    </row>
    <row r="56" spans="1:5" x14ac:dyDescent="0.25">
      <c r="D56" s="20"/>
      <c r="E56" s="20"/>
    </row>
  </sheetData>
  <mergeCells count="1">
    <mergeCell ref="A5:E5"/>
  </mergeCells>
  <printOptions horizontalCentered="1"/>
  <pageMargins left="0.5" right="0.5" top="1" bottom="1" header="0.5" footer="0.5"/>
  <pageSetup scale="74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147"/>
  <sheetViews>
    <sheetView zoomScaleNormal="100" zoomScaleSheetLayoutView="100" workbookViewId="0">
      <pane xSplit="2" topLeftCell="C1" activePane="topRight" state="frozen"/>
      <selection activeCell="K40" sqref="K40"/>
      <selection pane="topRight" activeCell="J8" sqref="J8"/>
    </sheetView>
  </sheetViews>
  <sheetFormatPr defaultColWidth="9.140625" defaultRowHeight="15" x14ac:dyDescent="0.25"/>
  <cols>
    <col min="1" max="1" width="14.5703125" style="1" customWidth="1"/>
    <col min="2" max="2" width="33.5703125" style="1" bestFit="1" customWidth="1"/>
    <col min="3" max="3" width="15.28515625" style="1" bestFit="1" customWidth="1"/>
    <col min="4" max="4" width="15" style="1" customWidth="1"/>
    <col min="5" max="5" width="14.28515625" style="1" bestFit="1" customWidth="1"/>
    <col min="6" max="6" width="16" style="1" bestFit="1" customWidth="1"/>
    <col min="7" max="7" width="17.140625" style="1" customWidth="1"/>
    <col min="8" max="8" width="16" style="1" bestFit="1" customWidth="1"/>
    <col min="9" max="9" width="9.140625" style="1"/>
    <col min="10" max="10" width="14.28515625" style="1" bestFit="1" customWidth="1"/>
    <col min="11" max="15" width="9.140625" style="1"/>
    <col min="16" max="16" width="19" style="1" bestFit="1" customWidth="1"/>
    <col min="17" max="17" width="28.140625" style="1" bestFit="1" customWidth="1"/>
    <col min="18" max="18" width="9.140625" style="1"/>
    <col min="19" max="19" width="13.5703125" style="1" bestFit="1" customWidth="1"/>
    <col min="20" max="20" width="13.42578125" style="1" customWidth="1"/>
    <col min="21" max="16384" width="9.140625" style="1"/>
  </cols>
  <sheetData>
    <row r="1" spans="1:20" x14ac:dyDescent="0.25">
      <c r="A1" s="1" t="s">
        <v>13</v>
      </c>
    </row>
    <row r="2" spans="1:20" x14ac:dyDescent="0.25">
      <c r="A2" s="1" t="s">
        <v>1</v>
      </c>
    </row>
    <row r="3" spans="1:20" x14ac:dyDescent="0.25">
      <c r="A3" s="1" t="s">
        <v>51</v>
      </c>
      <c r="B3" s="131">
        <f>E6</f>
        <v>45016</v>
      </c>
      <c r="C3" s="62"/>
      <c r="D3" s="62"/>
      <c r="E3" s="62"/>
      <c r="F3" s="62"/>
      <c r="G3" s="62"/>
      <c r="H3" s="62"/>
    </row>
    <row r="4" spans="1:20" ht="15.75" thickBot="1" x14ac:dyDescent="0.3">
      <c r="B4" s="131"/>
      <c r="C4" s="62"/>
      <c r="D4" s="62"/>
      <c r="E4" s="62"/>
      <c r="F4" s="62"/>
      <c r="G4" s="62"/>
      <c r="H4" s="62"/>
    </row>
    <row r="5" spans="1:20" ht="18.75" customHeight="1" thickBot="1" x14ac:dyDescent="0.3">
      <c r="A5" s="170"/>
      <c r="B5" s="171"/>
      <c r="C5" s="167" t="s">
        <v>52</v>
      </c>
      <c r="D5" s="168"/>
      <c r="E5" s="169"/>
      <c r="F5" s="167" t="s">
        <v>53</v>
      </c>
      <c r="G5" s="168"/>
      <c r="H5" s="169"/>
    </row>
    <row r="6" spans="1:20" s="132" customFormat="1" ht="52.5" customHeight="1" thickBot="1" x14ac:dyDescent="0.35">
      <c r="A6" s="165" t="s">
        <v>54</v>
      </c>
      <c r="B6" s="166"/>
      <c r="C6" s="112">
        <v>44957</v>
      </c>
      <c r="D6" s="112">
        <v>44985</v>
      </c>
      <c r="E6" s="112">
        <v>45016</v>
      </c>
      <c r="F6" s="113" t="s">
        <v>276</v>
      </c>
      <c r="G6" s="113" t="s">
        <v>277</v>
      </c>
      <c r="H6" s="114" t="s">
        <v>279</v>
      </c>
    </row>
    <row r="7" spans="1:20" x14ac:dyDescent="0.25">
      <c r="A7" s="133" t="s">
        <v>55</v>
      </c>
      <c r="B7" s="134"/>
      <c r="C7" s="115"/>
      <c r="D7" s="116"/>
      <c r="E7" s="117"/>
      <c r="F7" s="115"/>
      <c r="G7" s="116"/>
      <c r="H7" s="118"/>
      <c r="S7" s="135"/>
      <c r="T7" s="135"/>
    </row>
    <row r="8" spans="1:20" x14ac:dyDescent="0.25">
      <c r="A8" s="136" t="s">
        <v>56</v>
      </c>
      <c r="B8" s="137" t="s">
        <v>57</v>
      </c>
      <c r="C8" s="119">
        <v>29557985.620000001</v>
      </c>
      <c r="D8" s="119">
        <v>25238651.59</v>
      </c>
      <c r="E8" s="67">
        <v>23003053.620000001</v>
      </c>
      <c r="F8" s="65">
        <v>175415239.34</v>
      </c>
      <c r="G8" s="66">
        <v>179623918.91000003</v>
      </c>
      <c r="H8" s="79">
        <v>186004174.46000001</v>
      </c>
      <c r="S8" s="135"/>
      <c r="T8" s="135"/>
    </row>
    <row r="9" spans="1:20" x14ac:dyDescent="0.25">
      <c r="A9" s="136" t="s">
        <v>58</v>
      </c>
      <c r="B9" s="137" t="s">
        <v>59</v>
      </c>
      <c r="C9" s="119">
        <v>25206067.289999999</v>
      </c>
      <c r="D9" s="119">
        <v>20969662.469999999</v>
      </c>
      <c r="E9" s="67">
        <v>18844612.32</v>
      </c>
      <c r="F9" s="65">
        <v>147134643.16</v>
      </c>
      <c r="G9" s="66">
        <v>150624093.19999999</v>
      </c>
      <c r="H9" s="79">
        <v>155589352.66</v>
      </c>
      <c r="S9" s="135"/>
      <c r="T9" s="135"/>
    </row>
    <row r="10" spans="1:20" x14ac:dyDescent="0.25">
      <c r="A10" s="133" t="s">
        <v>60</v>
      </c>
      <c r="B10" s="134"/>
      <c r="C10" s="68">
        <v>54764052.909999996</v>
      </c>
      <c r="D10" s="68">
        <v>46208314.060000002</v>
      </c>
      <c r="E10" s="68">
        <v>41847665.939999998</v>
      </c>
      <c r="F10" s="68">
        <v>322549882.5</v>
      </c>
      <c r="G10" s="68">
        <v>330248012.11000001</v>
      </c>
      <c r="H10" s="80">
        <v>341593527.12</v>
      </c>
      <c r="S10" s="135"/>
      <c r="T10" s="135"/>
    </row>
    <row r="11" spans="1:20" x14ac:dyDescent="0.25">
      <c r="A11" s="138"/>
      <c r="B11" s="134"/>
      <c r="C11" s="65"/>
      <c r="D11" s="66"/>
      <c r="E11" s="67"/>
      <c r="F11" s="65"/>
      <c r="G11" s="66"/>
      <c r="H11" s="79"/>
      <c r="S11" s="135"/>
      <c r="T11" s="135"/>
    </row>
    <row r="12" spans="1:20" x14ac:dyDescent="0.25">
      <c r="A12" s="133" t="s">
        <v>61</v>
      </c>
      <c r="B12" s="134"/>
      <c r="C12" s="65"/>
      <c r="D12" s="66"/>
      <c r="E12" s="67"/>
      <c r="F12" s="65"/>
      <c r="G12" s="66"/>
      <c r="H12" s="79"/>
      <c r="S12" s="135"/>
      <c r="T12" s="135"/>
    </row>
    <row r="13" spans="1:20" x14ac:dyDescent="0.25">
      <c r="A13" s="136" t="s">
        <v>62</v>
      </c>
      <c r="B13" s="137" t="s">
        <v>63</v>
      </c>
      <c r="C13" s="65">
        <v>23591.14</v>
      </c>
      <c r="D13" s="66">
        <v>30995.87</v>
      </c>
      <c r="E13" s="67">
        <v>35407.69</v>
      </c>
      <c r="F13" s="65">
        <v>258502.52000000002</v>
      </c>
      <c r="G13" s="66">
        <v>270113.3</v>
      </c>
      <c r="H13" s="79">
        <v>291834.09999999998</v>
      </c>
      <c r="S13" s="135"/>
      <c r="T13" s="135"/>
    </row>
    <row r="14" spans="1:20" x14ac:dyDescent="0.25">
      <c r="A14" s="139" t="s">
        <v>64</v>
      </c>
      <c r="B14" s="137" t="s">
        <v>65</v>
      </c>
      <c r="C14" s="65">
        <v>2606241.66</v>
      </c>
      <c r="D14" s="66">
        <v>2385037.46</v>
      </c>
      <c r="E14" s="67">
        <v>2742786.93</v>
      </c>
      <c r="F14" s="65">
        <v>27860649.960000001</v>
      </c>
      <c r="G14" s="66">
        <v>28019388.34</v>
      </c>
      <c r="H14" s="79">
        <v>28531610.02</v>
      </c>
      <c r="S14" s="135"/>
      <c r="T14" s="135"/>
    </row>
    <row r="15" spans="1:20" x14ac:dyDescent="0.25">
      <c r="A15" s="139" t="s">
        <v>66</v>
      </c>
      <c r="B15" s="137" t="s">
        <v>67</v>
      </c>
      <c r="C15" s="65">
        <v>0</v>
      </c>
      <c r="D15" s="66">
        <v>0</v>
      </c>
      <c r="E15" s="67">
        <v>0</v>
      </c>
      <c r="F15" s="65">
        <v>100</v>
      </c>
      <c r="G15" s="66">
        <v>100</v>
      </c>
      <c r="H15" s="79">
        <v>100</v>
      </c>
      <c r="S15" s="140"/>
      <c r="T15" s="140"/>
    </row>
    <row r="16" spans="1:20" x14ac:dyDescent="0.25">
      <c r="A16" s="139" t="s">
        <v>68</v>
      </c>
      <c r="B16" s="137" t="s">
        <v>69</v>
      </c>
      <c r="C16" s="65">
        <v>7789.25</v>
      </c>
      <c r="D16" s="66">
        <v>8491.17</v>
      </c>
      <c r="E16" s="67">
        <v>7882.34</v>
      </c>
      <c r="F16" s="65">
        <v>94650.76</v>
      </c>
      <c r="G16" s="66">
        <v>96395.27</v>
      </c>
      <c r="H16" s="79">
        <v>97530.95</v>
      </c>
    </row>
    <row r="17" spans="1:19" x14ac:dyDescent="0.25">
      <c r="A17" s="139" t="s">
        <v>70</v>
      </c>
      <c r="B17" s="137" t="s">
        <v>71</v>
      </c>
      <c r="C17" s="65">
        <v>3134.24</v>
      </c>
      <c r="D17" s="66">
        <v>5429.01</v>
      </c>
      <c r="E17" s="67">
        <v>8049.54</v>
      </c>
      <c r="F17" s="65">
        <v>30526.14</v>
      </c>
      <c r="G17" s="66">
        <v>26463.23</v>
      </c>
      <c r="H17" s="79">
        <v>35991.57</v>
      </c>
    </row>
    <row r="18" spans="1:19" x14ac:dyDescent="0.25">
      <c r="A18" s="136" t="s">
        <v>72</v>
      </c>
      <c r="B18" s="137" t="s">
        <v>73</v>
      </c>
      <c r="C18" s="65">
        <v>0</v>
      </c>
      <c r="D18" s="66">
        <v>0</v>
      </c>
      <c r="E18" s="67">
        <v>0</v>
      </c>
      <c r="F18" s="65">
        <v>0</v>
      </c>
      <c r="G18" s="66">
        <v>0</v>
      </c>
      <c r="H18" s="79">
        <v>0</v>
      </c>
      <c r="S18" s="141"/>
    </row>
    <row r="19" spans="1:19" x14ac:dyDescent="0.25">
      <c r="A19" s="142">
        <v>4962</v>
      </c>
      <c r="B19" s="137" t="s">
        <v>74</v>
      </c>
      <c r="C19" s="65">
        <v>153278.66</v>
      </c>
      <c r="D19" s="69">
        <v>95269.13</v>
      </c>
      <c r="E19" s="70">
        <v>1107078.3700000001</v>
      </c>
      <c r="F19" s="65">
        <v>-206657.68</v>
      </c>
      <c r="G19" s="69">
        <v>-196165.86</v>
      </c>
      <c r="H19" s="81">
        <v>885671.7899999998</v>
      </c>
      <c r="S19" s="141"/>
    </row>
    <row r="20" spans="1:19" x14ac:dyDescent="0.25">
      <c r="A20" s="133" t="s">
        <v>75</v>
      </c>
      <c r="B20" s="134"/>
      <c r="C20" s="68">
        <v>2794034.9500000007</v>
      </c>
      <c r="D20" s="68">
        <v>2525222.6399999997</v>
      </c>
      <c r="E20" s="68">
        <v>3901204.87</v>
      </c>
      <c r="F20" s="68">
        <v>28037771.700000003</v>
      </c>
      <c r="G20" s="68">
        <v>28216294.280000001</v>
      </c>
      <c r="H20" s="80">
        <v>29842738.43</v>
      </c>
      <c r="S20" s="141"/>
    </row>
    <row r="21" spans="1:19" ht="15.75" thickBot="1" x14ac:dyDescent="0.3">
      <c r="A21" s="133" t="s">
        <v>76</v>
      </c>
      <c r="B21" s="134"/>
      <c r="C21" s="71">
        <v>57558087.859999999</v>
      </c>
      <c r="D21" s="71">
        <v>48733536.700000003</v>
      </c>
      <c r="E21" s="71">
        <v>45748870.809999995</v>
      </c>
      <c r="F21" s="71">
        <v>350587654.19999999</v>
      </c>
      <c r="G21" s="71">
        <v>358464306.38999999</v>
      </c>
      <c r="H21" s="82">
        <v>371436265.55000001</v>
      </c>
      <c r="S21" s="141"/>
    </row>
    <row r="22" spans="1:19" ht="15.75" thickTop="1" x14ac:dyDescent="0.25">
      <c r="A22" s="143"/>
      <c r="B22" s="134"/>
      <c r="C22" s="65"/>
      <c r="D22" s="66"/>
      <c r="E22" s="67"/>
      <c r="F22" s="65"/>
      <c r="G22" s="66"/>
      <c r="H22" s="79"/>
      <c r="S22" s="141"/>
    </row>
    <row r="23" spans="1:19" x14ac:dyDescent="0.25">
      <c r="A23" s="133" t="s">
        <v>77</v>
      </c>
      <c r="B23" s="134"/>
      <c r="C23" s="65"/>
      <c r="D23" s="66"/>
      <c r="E23" s="67"/>
      <c r="F23" s="65"/>
      <c r="G23" s="66"/>
      <c r="H23" s="79"/>
      <c r="S23" s="141"/>
    </row>
    <row r="24" spans="1:19" x14ac:dyDescent="0.25">
      <c r="A24" s="136" t="s">
        <v>78</v>
      </c>
      <c r="B24" s="137" t="s">
        <v>79</v>
      </c>
      <c r="C24" s="65">
        <v>137560464.90000001</v>
      </c>
      <c r="D24" s="66">
        <v>25355865.260000002</v>
      </c>
      <c r="E24" s="67">
        <v>17147082.489999998</v>
      </c>
      <c r="F24" s="65">
        <v>332616808.75</v>
      </c>
      <c r="G24" s="66">
        <v>341340239.90999997</v>
      </c>
      <c r="H24" s="79">
        <v>345039619.19</v>
      </c>
      <c r="S24" s="141"/>
    </row>
    <row r="25" spans="1:19" x14ac:dyDescent="0.25">
      <c r="A25" s="136" t="s">
        <v>80</v>
      </c>
      <c r="B25" s="137" t="s">
        <v>81</v>
      </c>
      <c r="C25" s="65">
        <v>0</v>
      </c>
      <c r="D25" s="66">
        <v>0</v>
      </c>
      <c r="E25" s="67">
        <v>0</v>
      </c>
      <c r="F25" s="65">
        <v>0</v>
      </c>
      <c r="G25" s="66">
        <v>0</v>
      </c>
      <c r="H25" s="79">
        <v>0</v>
      </c>
      <c r="S25" s="141"/>
    </row>
    <row r="26" spans="1:19" x14ac:dyDescent="0.25">
      <c r="A26" s="136" t="s">
        <v>82</v>
      </c>
      <c r="B26" s="137" t="s">
        <v>83</v>
      </c>
      <c r="C26" s="65">
        <v>-97715441.370000005</v>
      </c>
      <c r="D26" s="66">
        <v>-3139912.61</v>
      </c>
      <c r="E26" s="67">
        <v>5154511.38</v>
      </c>
      <c r="F26" s="65">
        <v>-120946030.73</v>
      </c>
      <c r="G26" s="66">
        <v>-128798681.44000001</v>
      </c>
      <c r="H26" s="79">
        <v>-127354109.15000001</v>
      </c>
      <c r="J26" s="121"/>
      <c r="S26" s="121"/>
    </row>
    <row r="27" spans="1:19" x14ac:dyDescent="0.25">
      <c r="A27" s="136" t="s">
        <v>84</v>
      </c>
      <c r="B27" s="137" t="s">
        <v>85</v>
      </c>
      <c r="C27" s="65">
        <v>3064915.01</v>
      </c>
      <c r="D27" s="66">
        <v>7802528.9400000004</v>
      </c>
      <c r="E27" s="67">
        <v>4765652.76</v>
      </c>
      <c r="F27" s="65">
        <v>14390789.879999999</v>
      </c>
      <c r="G27" s="66">
        <v>19916439.73</v>
      </c>
      <c r="H27" s="79">
        <v>23651212.870000001</v>
      </c>
      <c r="J27" s="121"/>
    </row>
    <row r="28" spans="1:19" x14ac:dyDescent="0.25">
      <c r="A28" s="136" t="s">
        <v>86</v>
      </c>
      <c r="B28" s="137" t="s">
        <v>87</v>
      </c>
      <c r="C28" s="65">
        <v>-7769904.1500000004</v>
      </c>
      <c r="D28" s="66">
        <v>-251.63</v>
      </c>
      <c r="E28" s="67">
        <v>0</v>
      </c>
      <c r="F28" s="65">
        <v>-26565983.729999997</v>
      </c>
      <c r="G28" s="66">
        <v>-26566235.359999999</v>
      </c>
      <c r="H28" s="79">
        <v>-26566235.359999999</v>
      </c>
      <c r="J28" s="121"/>
    </row>
    <row r="29" spans="1:19" x14ac:dyDescent="0.25">
      <c r="A29" s="136" t="s">
        <v>88</v>
      </c>
      <c r="B29" s="137" t="s">
        <v>89</v>
      </c>
      <c r="C29" s="65">
        <v>-34380.42</v>
      </c>
      <c r="D29" s="66">
        <v>-30246.77</v>
      </c>
      <c r="E29" s="67">
        <v>-40105.599999999999</v>
      </c>
      <c r="F29" s="65">
        <v>-202725.55</v>
      </c>
      <c r="G29" s="66">
        <v>-218085.84</v>
      </c>
      <c r="H29" s="79">
        <v>-241675.13999999998</v>
      </c>
      <c r="J29" s="121"/>
    </row>
    <row r="30" spans="1:19" x14ac:dyDescent="0.25">
      <c r="A30" s="133" t="s">
        <v>90</v>
      </c>
      <c r="B30" s="134"/>
      <c r="C30" s="68">
        <v>35105653.969999999</v>
      </c>
      <c r="D30" s="68">
        <v>29987983.190000005</v>
      </c>
      <c r="E30" s="68">
        <v>27027141.029999994</v>
      </c>
      <c r="F30" s="68">
        <v>199292858.61999997</v>
      </c>
      <c r="G30" s="68">
        <v>205673676.99999997</v>
      </c>
      <c r="H30" s="80">
        <v>214528812.41000003</v>
      </c>
    </row>
    <row r="31" spans="1:19" x14ac:dyDescent="0.25">
      <c r="A31" s="143"/>
      <c r="B31" s="134"/>
      <c r="C31" s="65"/>
      <c r="D31" s="66"/>
      <c r="E31" s="67"/>
      <c r="F31" s="65"/>
      <c r="G31" s="66"/>
      <c r="H31" s="79"/>
    </row>
    <row r="32" spans="1:19" x14ac:dyDescent="0.25">
      <c r="A32" s="133" t="s">
        <v>91</v>
      </c>
      <c r="B32" s="134"/>
      <c r="C32" s="65"/>
      <c r="D32" s="66"/>
      <c r="E32" s="67"/>
      <c r="F32" s="65"/>
      <c r="G32" s="66"/>
      <c r="H32" s="79"/>
    </row>
    <row r="33" spans="1:20" x14ac:dyDescent="0.25">
      <c r="A33" s="136" t="s">
        <v>92</v>
      </c>
      <c r="B33" s="137" t="s">
        <v>93</v>
      </c>
      <c r="C33" s="65">
        <v>0</v>
      </c>
      <c r="D33" s="66">
        <v>0</v>
      </c>
      <c r="E33" s="67">
        <v>0</v>
      </c>
      <c r="F33" s="65">
        <v>0</v>
      </c>
      <c r="G33" s="66">
        <v>0</v>
      </c>
      <c r="H33" s="79">
        <v>0</v>
      </c>
    </row>
    <row r="34" spans="1:20" x14ac:dyDescent="0.25">
      <c r="A34" s="136" t="s">
        <v>94</v>
      </c>
      <c r="B34" s="137" t="s">
        <v>95</v>
      </c>
      <c r="C34" s="65">
        <v>0</v>
      </c>
      <c r="D34" s="66">
        <v>0</v>
      </c>
      <c r="E34" s="67">
        <v>0</v>
      </c>
      <c r="F34" s="65">
        <v>0</v>
      </c>
      <c r="G34" s="66">
        <v>0</v>
      </c>
      <c r="H34" s="79">
        <v>0</v>
      </c>
    </row>
    <row r="35" spans="1:20" x14ac:dyDescent="0.25">
      <c r="A35" s="136" t="s">
        <v>96</v>
      </c>
      <c r="B35" s="137" t="s">
        <v>97</v>
      </c>
      <c r="C35" s="65">
        <v>0</v>
      </c>
      <c r="D35" s="66">
        <v>0</v>
      </c>
      <c r="E35" s="67">
        <v>0</v>
      </c>
      <c r="F35" s="65">
        <v>0</v>
      </c>
      <c r="G35" s="66">
        <v>0</v>
      </c>
      <c r="H35" s="79">
        <v>0</v>
      </c>
    </row>
    <row r="36" spans="1:20" x14ac:dyDescent="0.25">
      <c r="A36" s="136" t="s">
        <v>98</v>
      </c>
      <c r="B36" s="137" t="s">
        <v>99</v>
      </c>
      <c r="C36" s="65">
        <v>0</v>
      </c>
      <c r="D36" s="66">
        <v>0</v>
      </c>
      <c r="E36" s="67">
        <v>0</v>
      </c>
      <c r="F36" s="65">
        <v>0</v>
      </c>
      <c r="G36" s="66">
        <v>0</v>
      </c>
      <c r="H36" s="79">
        <v>0</v>
      </c>
      <c r="T36" s="135"/>
    </row>
    <row r="37" spans="1:20" x14ac:dyDescent="0.25">
      <c r="A37" s="136" t="s">
        <v>100</v>
      </c>
      <c r="B37" s="137" t="s">
        <v>101</v>
      </c>
      <c r="C37" s="65">
        <v>0</v>
      </c>
      <c r="D37" s="66">
        <v>0</v>
      </c>
      <c r="E37" s="67">
        <v>0</v>
      </c>
      <c r="F37" s="65">
        <v>0</v>
      </c>
      <c r="G37" s="66">
        <v>0</v>
      </c>
      <c r="H37" s="79">
        <v>0</v>
      </c>
      <c r="T37" s="135"/>
    </row>
    <row r="38" spans="1:20" x14ac:dyDescent="0.25">
      <c r="A38" s="136" t="s">
        <v>102</v>
      </c>
      <c r="B38" s="137" t="s">
        <v>103</v>
      </c>
      <c r="C38" s="65">
        <v>0</v>
      </c>
      <c r="D38" s="66">
        <v>0</v>
      </c>
      <c r="E38" s="67">
        <v>0</v>
      </c>
      <c r="F38" s="65">
        <v>0</v>
      </c>
      <c r="G38" s="66">
        <v>0</v>
      </c>
      <c r="H38" s="79">
        <v>0</v>
      </c>
      <c r="T38" s="135"/>
    </row>
    <row r="39" spans="1:20" x14ac:dyDescent="0.25">
      <c r="A39" s="136" t="s">
        <v>104</v>
      </c>
      <c r="B39" s="137" t="s">
        <v>105</v>
      </c>
      <c r="C39" s="65">
        <v>0</v>
      </c>
      <c r="D39" s="66">
        <v>0</v>
      </c>
      <c r="E39" s="67">
        <v>0</v>
      </c>
      <c r="F39" s="65">
        <v>0</v>
      </c>
      <c r="G39" s="66">
        <v>0</v>
      </c>
      <c r="H39" s="79">
        <v>0</v>
      </c>
      <c r="T39" s="135"/>
    </row>
    <row r="40" spans="1:20" x14ac:dyDescent="0.25">
      <c r="A40" s="136" t="s">
        <v>106</v>
      </c>
      <c r="B40" s="137" t="s">
        <v>107</v>
      </c>
      <c r="C40" s="65">
        <v>0</v>
      </c>
      <c r="D40" s="66">
        <v>0</v>
      </c>
      <c r="E40" s="67">
        <v>0</v>
      </c>
      <c r="F40" s="65">
        <v>0</v>
      </c>
      <c r="G40" s="66">
        <v>0</v>
      </c>
      <c r="H40" s="79">
        <v>0</v>
      </c>
      <c r="T40" s="135"/>
    </row>
    <row r="41" spans="1:20" x14ac:dyDescent="0.25">
      <c r="A41" s="136" t="s">
        <v>108</v>
      </c>
      <c r="B41" s="137" t="s">
        <v>109</v>
      </c>
      <c r="C41" s="65">
        <v>0</v>
      </c>
      <c r="D41" s="66">
        <v>0</v>
      </c>
      <c r="E41" s="67">
        <v>0</v>
      </c>
      <c r="F41" s="65">
        <v>0</v>
      </c>
      <c r="G41" s="66">
        <v>0</v>
      </c>
      <c r="H41" s="79">
        <v>0</v>
      </c>
      <c r="T41" s="135"/>
    </row>
    <row r="42" spans="1:20" x14ac:dyDescent="0.25">
      <c r="A42" s="136" t="s">
        <v>110</v>
      </c>
      <c r="B42" s="137" t="s">
        <v>111</v>
      </c>
      <c r="C42" s="65">
        <v>0</v>
      </c>
      <c r="D42" s="66">
        <v>0</v>
      </c>
      <c r="E42" s="67">
        <v>0</v>
      </c>
      <c r="F42" s="65">
        <v>0</v>
      </c>
      <c r="G42" s="66">
        <v>0</v>
      </c>
      <c r="H42" s="79">
        <v>0</v>
      </c>
      <c r="T42" s="135"/>
    </row>
    <row r="43" spans="1:20" x14ac:dyDescent="0.25">
      <c r="A43" s="136" t="s">
        <v>112</v>
      </c>
      <c r="B43" s="137" t="s">
        <v>113</v>
      </c>
      <c r="C43" s="65">
        <v>0</v>
      </c>
      <c r="D43" s="66">
        <v>0</v>
      </c>
      <c r="E43" s="67">
        <v>0</v>
      </c>
      <c r="F43" s="65">
        <v>0</v>
      </c>
      <c r="G43" s="66">
        <v>0</v>
      </c>
      <c r="H43" s="79">
        <v>0</v>
      </c>
      <c r="T43" s="135"/>
    </row>
    <row r="44" spans="1:20" x14ac:dyDescent="0.25">
      <c r="A44" s="133" t="s">
        <v>114</v>
      </c>
      <c r="B44" s="144"/>
      <c r="C44" s="68">
        <v>0</v>
      </c>
      <c r="D44" s="72">
        <v>0</v>
      </c>
      <c r="E44" s="73">
        <v>0</v>
      </c>
      <c r="F44" s="68">
        <v>0</v>
      </c>
      <c r="G44" s="72">
        <v>0</v>
      </c>
      <c r="H44" s="83">
        <v>0</v>
      </c>
    </row>
    <row r="45" spans="1:20" x14ac:dyDescent="0.25">
      <c r="A45" s="143"/>
      <c r="B45" s="134"/>
      <c r="C45" s="65"/>
      <c r="D45" s="66"/>
      <c r="E45" s="67"/>
      <c r="F45" s="65"/>
      <c r="G45" s="66"/>
      <c r="H45" s="79"/>
    </row>
    <row r="46" spans="1:20" x14ac:dyDescent="0.25">
      <c r="A46" s="136" t="s">
        <v>115</v>
      </c>
      <c r="B46" s="137" t="s">
        <v>24</v>
      </c>
      <c r="C46" s="74">
        <v>5464881.5</v>
      </c>
      <c r="D46" s="69">
        <v>4357670.88</v>
      </c>
      <c r="E46" s="75">
        <v>4559295.7699999996</v>
      </c>
      <c r="F46" s="74">
        <v>30658750.670000002</v>
      </c>
      <c r="G46" s="69">
        <v>31233137.940000001</v>
      </c>
      <c r="H46" s="84">
        <v>32463682.390000001</v>
      </c>
      <c r="J46" s="121"/>
    </row>
    <row r="47" spans="1:20" ht="15.75" thickBot="1" x14ac:dyDescent="0.3">
      <c r="A47" s="133" t="s">
        <v>116</v>
      </c>
      <c r="B47" s="134"/>
      <c r="C47" s="71">
        <v>16987552.390000001</v>
      </c>
      <c r="D47" s="71">
        <v>14387882.629999999</v>
      </c>
      <c r="E47" s="71">
        <v>14162434.010000002</v>
      </c>
      <c r="F47" s="71">
        <v>120636044.91000001</v>
      </c>
      <c r="G47" s="71">
        <v>121557491.45000002</v>
      </c>
      <c r="H47" s="82">
        <v>124443770.74999999</v>
      </c>
    </row>
    <row r="48" spans="1:20" ht="15.75" thickTop="1" x14ac:dyDescent="0.25">
      <c r="A48" s="133"/>
      <c r="B48" s="134"/>
      <c r="C48" s="65"/>
      <c r="D48" s="66"/>
      <c r="E48" s="70"/>
      <c r="F48" s="65"/>
      <c r="G48" s="66"/>
      <c r="H48" s="79"/>
    </row>
    <row r="49" spans="1:10" x14ac:dyDescent="0.25">
      <c r="A49" s="133" t="s">
        <v>117</v>
      </c>
      <c r="B49" s="134"/>
      <c r="C49" s="65"/>
      <c r="D49" s="66"/>
      <c r="E49" s="70"/>
      <c r="F49" s="65"/>
      <c r="G49" s="66"/>
      <c r="H49" s="79"/>
    </row>
    <row r="50" spans="1:10" x14ac:dyDescent="0.25">
      <c r="A50" s="145">
        <v>813</v>
      </c>
      <c r="B50" s="137" t="s">
        <v>118</v>
      </c>
      <c r="C50" s="65">
        <v>37685.589999999997</v>
      </c>
      <c r="D50" s="66">
        <v>28172.16</v>
      </c>
      <c r="E50" s="70">
        <v>33868.46</v>
      </c>
      <c r="F50" s="65">
        <v>475242.64999999997</v>
      </c>
      <c r="G50" s="66">
        <v>480941.82</v>
      </c>
      <c r="H50" s="79">
        <v>487075.29</v>
      </c>
      <c r="J50" s="121"/>
    </row>
    <row r="51" spans="1:10" x14ac:dyDescent="0.25">
      <c r="A51" s="143"/>
      <c r="B51" s="134"/>
      <c r="C51" s="65"/>
      <c r="D51" s="66"/>
      <c r="E51" s="67"/>
      <c r="F51" s="65"/>
      <c r="G51" s="66"/>
      <c r="H51" s="79"/>
    </row>
    <row r="52" spans="1:10" x14ac:dyDescent="0.25">
      <c r="A52" s="133" t="s">
        <v>119</v>
      </c>
      <c r="B52" s="134"/>
      <c r="C52" s="65"/>
      <c r="D52" s="66"/>
      <c r="E52" s="67"/>
      <c r="F52" s="65"/>
      <c r="G52" s="66"/>
      <c r="H52" s="79"/>
    </row>
    <row r="53" spans="1:10" x14ac:dyDescent="0.25">
      <c r="A53" s="133" t="s">
        <v>120</v>
      </c>
      <c r="B53" s="134"/>
      <c r="C53" s="65"/>
      <c r="D53" s="66"/>
      <c r="E53" s="67"/>
      <c r="F53" s="65"/>
      <c r="G53" s="66"/>
      <c r="H53" s="79"/>
    </row>
    <row r="54" spans="1:10" x14ac:dyDescent="0.25">
      <c r="A54" s="136" t="s">
        <v>121</v>
      </c>
      <c r="B54" s="137" t="s">
        <v>122</v>
      </c>
      <c r="C54" s="65">
        <v>221795.19999999998</v>
      </c>
      <c r="D54" s="66">
        <v>186464.05</v>
      </c>
      <c r="E54" s="67">
        <v>207832.56</v>
      </c>
      <c r="F54" s="65">
        <v>2311744.7999999998</v>
      </c>
      <c r="G54" s="66">
        <v>2325967.12</v>
      </c>
      <c r="H54" s="79">
        <v>2336070.65</v>
      </c>
      <c r="J54" s="121"/>
    </row>
    <row r="55" spans="1:10" x14ac:dyDescent="0.25">
      <c r="A55" s="136" t="s">
        <v>123</v>
      </c>
      <c r="B55" s="137" t="s">
        <v>124</v>
      </c>
      <c r="C55" s="65">
        <v>21539.18</v>
      </c>
      <c r="D55" s="66">
        <v>16889.98</v>
      </c>
      <c r="E55" s="67">
        <v>18211.66</v>
      </c>
      <c r="F55" s="65">
        <v>206484.02000000002</v>
      </c>
      <c r="G55" s="66">
        <v>208233.69</v>
      </c>
      <c r="H55" s="79">
        <v>207861.66</v>
      </c>
    </row>
    <row r="56" spans="1:10" x14ac:dyDescent="0.25">
      <c r="A56" s="139" t="s">
        <v>125</v>
      </c>
      <c r="B56" s="137" t="s">
        <v>126</v>
      </c>
      <c r="C56" s="65">
        <v>7666.26</v>
      </c>
      <c r="D56" s="66">
        <v>7789</v>
      </c>
      <c r="E56" s="67">
        <v>9037.77</v>
      </c>
      <c r="F56" s="65">
        <v>87698.099999999991</v>
      </c>
      <c r="G56" s="66">
        <v>89130.59</v>
      </c>
      <c r="H56" s="79">
        <v>92857.859999999986</v>
      </c>
    </row>
    <row r="57" spans="1:10" x14ac:dyDescent="0.25">
      <c r="A57" s="139" t="s">
        <v>127</v>
      </c>
      <c r="B57" s="137" t="s">
        <v>128</v>
      </c>
      <c r="C57" s="65">
        <v>259899.68</v>
      </c>
      <c r="D57" s="66">
        <v>204881.78</v>
      </c>
      <c r="E57" s="67">
        <v>265428.69</v>
      </c>
      <c r="F57" s="65">
        <v>3829306.51</v>
      </c>
      <c r="G57" s="66">
        <v>3850383.35</v>
      </c>
      <c r="H57" s="79">
        <v>3850294.94</v>
      </c>
    </row>
    <row r="58" spans="1:10" x14ac:dyDescent="0.25">
      <c r="A58" s="136" t="s">
        <v>129</v>
      </c>
      <c r="B58" s="137" t="s">
        <v>130</v>
      </c>
      <c r="C58" s="65">
        <v>50743.91</v>
      </c>
      <c r="D58" s="66">
        <v>69333.5</v>
      </c>
      <c r="E58" s="67">
        <v>93382.920000000013</v>
      </c>
      <c r="F58" s="65">
        <v>744528.16</v>
      </c>
      <c r="G58" s="66">
        <v>749286.77</v>
      </c>
      <c r="H58" s="79">
        <v>773741.57999999984</v>
      </c>
    </row>
    <row r="59" spans="1:10" x14ac:dyDescent="0.25">
      <c r="A59" s="136" t="s">
        <v>131</v>
      </c>
      <c r="B59" s="137" t="s">
        <v>132</v>
      </c>
      <c r="C59" s="65">
        <v>40526.730000000003</v>
      </c>
      <c r="D59" s="66">
        <v>25196.32</v>
      </c>
      <c r="E59" s="67">
        <v>22894.86</v>
      </c>
      <c r="F59" s="65">
        <v>737781.55999999994</v>
      </c>
      <c r="G59" s="66">
        <v>720229.17</v>
      </c>
      <c r="H59" s="79">
        <v>682984.07</v>
      </c>
    </row>
    <row r="60" spans="1:10" x14ac:dyDescent="0.25">
      <c r="A60" s="136">
        <v>877</v>
      </c>
      <c r="B60" s="137" t="s">
        <v>278</v>
      </c>
      <c r="C60" s="65">
        <v>0</v>
      </c>
      <c r="D60" s="66">
        <v>2166.2399999999998</v>
      </c>
      <c r="E60" s="67">
        <v>15114.57</v>
      </c>
      <c r="F60" s="65"/>
      <c r="G60" s="66">
        <v>2166.2399999999998</v>
      </c>
      <c r="H60" s="79">
        <v>17280.810000000001</v>
      </c>
    </row>
    <row r="61" spans="1:10" x14ac:dyDescent="0.25">
      <c r="A61" s="136" t="s">
        <v>133</v>
      </c>
      <c r="B61" s="137" t="s">
        <v>134</v>
      </c>
      <c r="C61" s="65">
        <v>-210264.15000000002</v>
      </c>
      <c r="D61" s="66">
        <v>-44149.090000000011</v>
      </c>
      <c r="E61" s="67">
        <v>-172897.78000000003</v>
      </c>
      <c r="F61" s="65">
        <v>-803122.28</v>
      </c>
      <c r="G61" s="66">
        <v>-833654.69999999984</v>
      </c>
      <c r="H61" s="79">
        <v>-958231.83000000007</v>
      </c>
    </row>
    <row r="62" spans="1:10" x14ac:dyDescent="0.25">
      <c r="A62" s="136" t="s">
        <v>135</v>
      </c>
      <c r="B62" s="137" t="s">
        <v>136</v>
      </c>
      <c r="C62" s="65">
        <v>35996.589999999997</v>
      </c>
      <c r="D62" s="66">
        <v>30941.06</v>
      </c>
      <c r="E62" s="67">
        <v>32560.19</v>
      </c>
      <c r="F62" s="65">
        <v>381030.02</v>
      </c>
      <c r="G62" s="66">
        <v>382973.08</v>
      </c>
      <c r="H62" s="79">
        <v>387862.97000000003</v>
      </c>
    </row>
    <row r="63" spans="1:10" x14ac:dyDescent="0.25">
      <c r="A63" s="136" t="s">
        <v>137</v>
      </c>
      <c r="B63" s="137" t="s">
        <v>138</v>
      </c>
      <c r="C63" s="65">
        <v>629845.35</v>
      </c>
      <c r="D63" s="66">
        <v>637511.52</v>
      </c>
      <c r="E63" s="67">
        <v>443296.86</v>
      </c>
      <c r="F63" s="65">
        <v>6264908.8800000008</v>
      </c>
      <c r="G63" s="66">
        <v>6500639.4500000011</v>
      </c>
      <c r="H63" s="79">
        <v>6255186.29</v>
      </c>
    </row>
    <row r="64" spans="1:10" x14ac:dyDescent="0.25">
      <c r="A64" s="136" t="s">
        <v>139</v>
      </c>
      <c r="B64" s="137" t="s">
        <v>140</v>
      </c>
      <c r="C64" s="65">
        <v>43855.78</v>
      </c>
      <c r="D64" s="66">
        <v>8508.33</v>
      </c>
      <c r="E64" s="67">
        <v>8740.67</v>
      </c>
      <c r="F64" s="65">
        <v>171479.55</v>
      </c>
      <c r="G64" s="66">
        <v>169653.13999999998</v>
      </c>
      <c r="H64" s="79">
        <v>170699.34999999998</v>
      </c>
    </row>
    <row r="65" spans="1:8" x14ac:dyDescent="0.25">
      <c r="A65" s="136" t="s">
        <v>141</v>
      </c>
      <c r="B65" s="137" t="s">
        <v>142</v>
      </c>
      <c r="C65" s="65">
        <v>0</v>
      </c>
      <c r="D65" s="66">
        <v>0</v>
      </c>
      <c r="E65" s="67">
        <v>0</v>
      </c>
      <c r="F65" s="65">
        <v>0</v>
      </c>
      <c r="G65" s="66">
        <v>0</v>
      </c>
      <c r="H65" s="79">
        <v>0</v>
      </c>
    </row>
    <row r="66" spans="1:8" x14ac:dyDescent="0.25">
      <c r="A66" s="143"/>
      <c r="B66" s="146" t="s">
        <v>143</v>
      </c>
      <c r="C66" s="68">
        <v>1101604.53</v>
      </c>
      <c r="D66" s="68">
        <v>1145532.69</v>
      </c>
      <c r="E66" s="68">
        <v>943602.96999999986</v>
      </c>
      <c r="F66" s="68">
        <v>13931839.32</v>
      </c>
      <c r="G66" s="68">
        <v>14165007.900000002</v>
      </c>
      <c r="H66" s="80">
        <v>13816608.35</v>
      </c>
    </row>
    <row r="67" spans="1:8" x14ac:dyDescent="0.25">
      <c r="A67" s="143"/>
      <c r="B67" s="134"/>
      <c r="C67" s="65"/>
      <c r="D67" s="66"/>
      <c r="E67" s="67"/>
      <c r="F67" s="65"/>
      <c r="G67" s="66"/>
      <c r="H67" s="79"/>
    </row>
    <row r="68" spans="1:8" x14ac:dyDescent="0.25">
      <c r="A68" s="133" t="s">
        <v>144</v>
      </c>
      <c r="B68" s="134"/>
      <c r="C68" s="65"/>
      <c r="D68" s="66"/>
      <c r="E68" s="67"/>
      <c r="F68" s="65"/>
      <c r="G68" s="66"/>
      <c r="H68" s="79"/>
    </row>
    <row r="69" spans="1:8" x14ac:dyDescent="0.25">
      <c r="A69" s="136" t="s">
        <v>145</v>
      </c>
      <c r="B69" s="137" t="s">
        <v>146</v>
      </c>
      <c r="C69" s="65">
        <v>102391.43000000001</v>
      </c>
      <c r="D69" s="66">
        <v>86726.399999999994</v>
      </c>
      <c r="E69" s="67">
        <v>98549.07</v>
      </c>
      <c r="F69" s="65">
        <v>1187310.45</v>
      </c>
      <c r="G69" s="66">
        <v>1178304.51</v>
      </c>
      <c r="H69" s="79">
        <v>1165569.1399999999</v>
      </c>
    </row>
    <row r="70" spans="1:8" x14ac:dyDescent="0.25">
      <c r="A70" s="136" t="s">
        <v>147</v>
      </c>
      <c r="B70" s="137" t="s">
        <v>148</v>
      </c>
      <c r="C70" s="65">
        <v>328.15</v>
      </c>
      <c r="D70" s="66">
        <v>0</v>
      </c>
      <c r="E70" s="67">
        <v>12.57</v>
      </c>
      <c r="F70" s="65">
        <v>19455</v>
      </c>
      <c r="G70" s="66">
        <v>19455</v>
      </c>
      <c r="H70" s="79">
        <v>19467.57</v>
      </c>
    </row>
    <row r="71" spans="1:8" x14ac:dyDescent="0.25">
      <c r="A71" s="136" t="s">
        <v>149</v>
      </c>
      <c r="B71" s="137" t="s">
        <v>150</v>
      </c>
      <c r="C71" s="65">
        <v>164310.53</v>
      </c>
      <c r="D71" s="66">
        <v>218399.03</v>
      </c>
      <c r="E71" s="67">
        <v>284019.63</v>
      </c>
      <c r="F71" s="65">
        <v>2664815.69</v>
      </c>
      <c r="G71" s="66">
        <v>2681514.77</v>
      </c>
      <c r="H71" s="79">
        <v>2816345.03</v>
      </c>
    </row>
    <row r="72" spans="1:8" x14ac:dyDescent="0.25">
      <c r="A72" s="139" t="s">
        <v>151</v>
      </c>
      <c r="B72" s="137" t="s">
        <v>126</v>
      </c>
      <c r="C72" s="65">
        <v>9169.3799999999992</v>
      </c>
      <c r="D72" s="66">
        <v>7628.95</v>
      </c>
      <c r="E72" s="67">
        <v>32068.560000000001</v>
      </c>
      <c r="F72" s="65">
        <v>435138.76</v>
      </c>
      <c r="G72" s="66">
        <v>411825.03</v>
      </c>
      <c r="H72" s="79">
        <v>429337.19</v>
      </c>
    </row>
    <row r="73" spans="1:8" x14ac:dyDescent="0.25">
      <c r="A73" s="136" t="s">
        <v>152</v>
      </c>
      <c r="B73" s="137" t="s">
        <v>153</v>
      </c>
      <c r="C73" s="65">
        <v>11734.62</v>
      </c>
      <c r="D73" s="66">
        <v>7463.78</v>
      </c>
      <c r="E73" s="67">
        <v>45357.17</v>
      </c>
      <c r="F73" s="65">
        <v>172842.76</v>
      </c>
      <c r="G73" s="66">
        <v>172089.13</v>
      </c>
      <c r="H73" s="79">
        <v>200476.13</v>
      </c>
    </row>
    <row r="74" spans="1:8" x14ac:dyDescent="0.25">
      <c r="A74" s="136" t="s">
        <v>154</v>
      </c>
      <c r="B74" s="137" t="s">
        <v>155</v>
      </c>
      <c r="C74" s="65">
        <v>6494.47</v>
      </c>
      <c r="D74" s="66">
        <v>11909.5</v>
      </c>
      <c r="E74" s="67">
        <v>19013.929999999997</v>
      </c>
      <c r="F74" s="65">
        <v>104549.96</v>
      </c>
      <c r="G74" s="66">
        <v>106580.28</v>
      </c>
      <c r="H74" s="79">
        <v>104941.41</v>
      </c>
    </row>
    <row r="75" spans="1:8" x14ac:dyDescent="0.25">
      <c r="A75" s="157">
        <v>891</v>
      </c>
      <c r="B75" s="137" t="s">
        <v>155</v>
      </c>
      <c r="C75" s="65">
        <v>0</v>
      </c>
      <c r="D75" s="66">
        <v>271.24</v>
      </c>
      <c r="E75" s="67">
        <v>20934.73</v>
      </c>
      <c r="F75" s="65"/>
      <c r="G75" s="66">
        <v>271.24</v>
      </c>
      <c r="H75" s="79">
        <v>21205.969999999998</v>
      </c>
    </row>
    <row r="76" spans="1:8" x14ac:dyDescent="0.25">
      <c r="A76" s="136" t="s">
        <v>156</v>
      </c>
      <c r="B76" s="137" t="s">
        <v>157</v>
      </c>
      <c r="C76" s="65">
        <v>53208.71</v>
      </c>
      <c r="D76" s="66">
        <v>61007.17</v>
      </c>
      <c r="E76" s="67">
        <v>126176.43</v>
      </c>
      <c r="F76" s="65">
        <v>893860.39</v>
      </c>
      <c r="G76" s="66">
        <v>878239.29</v>
      </c>
      <c r="H76" s="79">
        <v>936349.07</v>
      </c>
    </row>
    <row r="77" spans="1:8" x14ac:dyDescent="0.25">
      <c r="A77" s="136" t="s">
        <v>158</v>
      </c>
      <c r="B77" s="137" t="s">
        <v>159</v>
      </c>
      <c r="C77" s="65">
        <v>133253.88</v>
      </c>
      <c r="D77" s="66">
        <v>86812.51</v>
      </c>
      <c r="E77" s="67">
        <v>155198.86000000002</v>
      </c>
      <c r="F77" s="65">
        <v>1147267.02</v>
      </c>
      <c r="G77" s="66">
        <v>1166140.6100000001</v>
      </c>
      <c r="H77" s="79">
        <v>1238783.25</v>
      </c>
    </row>
    <row r="78" spans="1:8" x14ac:dyDescent="0.25">
      <c r="A78" s="136" t="s">
        <v>160</v>
      </c>
      <c r="B78" s="137" t="s">
        <v>161</v>
      </c>
      <c r="C78" s="65">
        <v>197095.94</v>
      </c>
      <c r="D78" s="66">
        <v>141342.43</v>
      </c>
      <c r="E78" s="67">
        <v>135386.37999999998</v>
      </c>
      <c r="F78" s="65">
        <v>1685327.89</v>
      </c>
      <c r="G78" s="66">
        <v>1728158.9800000002</v>
      </c>
      <c r="H78" s="79">
        <v>1744594.1</v>
      </c>
    </row>
    <row r="79" spans="1:8" x14ac:dyDescent="0.25">
      <c r="A79" s="143"/>
      <c r="B79" s="146" t="s">
        <v>162</v>
      </c>
      <c r="C79" s="68">
        <v>677987.11</v>
      </c>
      <c r="D79" s="68">
        <v>621561.01</v>
      </c>
      <c r="E79" s="68">
        <v>916717.33</v>
      </c>
      <c r="F79" s="68">
        <v>8310567.919999999</v>
      </c>
      <c r="G79" s="68">
        <v>8342578.8400000017</v>
      </c>
      <c r="H79" s="80">
        <v>8677068.8599999994</v>
      </c>
    </row>
    <row r="80" spans="1:8" x14ac:dyDescent="0.25">
      <c r="A80" s="133" t="s">
        <v>163</v>
      </c>
      <c r="B80" s="134"/>
      <c r="C80" s="74">
        <v>1779591.6400000001</v>
      </c>
      <c r="D80" s="74">
        <v>1767093.7</v>
      </c>
      <c r="E80" s="74">
        <v>1860320.2999999998</v>
      </c>
      <c r="F80" s="74">
        <v>22242407.239999998</v>
      </c>
      <c r="G80" s="74">
        <v>22507586.740000002</v>
      </c>
      <c r="H80" s="81">
        <v>22493677.210000001</v>
      </c>
    </row>
    <row r="81" spans="1:8" x14ac:dyDescent="0.25">
      <c r="A81" s="143"/>
      <c r="B81" s="134"/>
      <c r="C81" s="65"/>
      <c r="D81" s="66"/>
      <c r="E81" s="67"/>
      <c r="F81" s="65"/>
      <c r="G81" s="66"/>
      <c r="H81" s="79"/>
    </row>
    <row r="82" spans="1:8" x14ac:dyDescent="0.25">
      <c r="A82" s="133" t="s">
        <v>164</v>
      </c>
      <c r="B82" s="134"/>
      <c r="C82" s="65"/>
      <c r="D82" s="66"/>
      <c r="E82" s="67"/>
      <c r="F82" s="65"/>
      <c r="G82" s="66"/>
      <c r="H82" s="79"/>
    </row>
    <row r="83" spans="1:8" x14ac:dyDescent="0.25">
      <c r="A83" s="136" t="s">
        <v>165</v>
      </c>
      <c r="B83" s="137" t="s">
        <v>166</v>
      </c>
      <c r="C83" s="65">
        <v>10402.82</v>
      </c>
      <c r="D83" s="66">
        <v>8992.2199999999993</v>
      </c>
      <c r="E83" s="67">
        <v>10843.63</v>
      </c>
      <c r="F83" s="65">
        <v>112229.51000000001</v>
      </c>
      <c r="G83" s="66">
        <v>112352.50000000001</v>
      </c>
      <c r="H83" s="79">
        <v>112942.29000000001</v>
      </c>
    </row>
    <row r="84" spans="1:8" x14ac:dyDescent="0.25">
      <c r="A84" s="136" t="s">
        <v>167</v>
      </c>
      <c r="B84" s="137" t="s">
        <v>168</v>
      </c>
      <c r="C84" s="65">
        <v>42667.11</v>
      </c>
      <c r="D84" s="66">
        <v>42726.09</v>
      </c>
      <c r="E84" s="67">
        <v>40536.899999999994</v>
      </c>
      <c r="F84" s="65">
        <v>482827.82999999996</v>
      </c>
      <c r="G84" s="66">
        <v>493007.97</v>
      </c>
      <c r="H84" s="79">
        <v>494545.50999999995</v>
      </c>
    </row>
    <row r="85" spans="1:8" x14ac:dyDescent="0.25">
      <c r="A85" s="136" t="s">
        <v>169</v>
      </c>
      <c r="B85" s="137" t="s">
        <v>170</v>
      </c>
      <c r="C85" s="65">
        <v>400735.81</v>
      </c>
      <c r="D85" s="66">
        <v>371150.47</v>
      </c>
      <c r="E85" s="67">
        <v>402161.91000000003</v>
      </c>
      <c r="F85" s="65">
        <v>4285301.28</v>
      </c>
      <c r="G85" s="66">
        <v>4357802.1100000003</v>
      </c>
      <c r="H85" s="79">
        <v>4395043.5600000005</v>
      </c>
    </row>
    <row r="86" spans="1:8" x14ac:dyDescent="0.25">
      <c r="A86" s="136" t="s">
        <v>171</v>
      </c>
      <c r="B86" s="137" t="s">
        <v>172</v>
      </c>
      <c r="C86" s="65">
        <v>278462.65999999997</v>
      </c>
      <c r="D86" s="66">
        <v>185153.91</v>
      </c>
      <c r="E86" s="67">
        <v>167205.42000000001</v>
      </c>
      <c r="F86" s="65">
        <v>1154594.8799999999</v>
      </c>
      <c r="G86" s="66">
        <v>1246860.54</v>
      </c>
      <c r="H86" s="79">
        <v>1711889.88</v>
      </c>
    </row>
    <row r="87" spans="1:8" x14ac:dyDescent="0.25">
      <c r="A87" s="136" t="s">
        <v>173</v>
      </c>
      <c r="B87" s="137" t="s">
        <v>174</v>
      </c>
      <c r="C87" s="65">
        <v>0</v>
      </c>
      <c r="D87" s="66">
        <v>0</v>
      </c>
      <c r="E87" s="67">
        <v>0</v>
      </c>
      <c r="F87" s="65">
        <v>2622.71</v>
      </c>
      <c r="G87" s="66">
        <v>2622.71</v>
      </c>
      <c r="H87" s="79">
        <v>2622.71</v>
      </c>
    </row>
    <row r="88" spans="1:8" x14ac:dyDescent="0.25">
      <c r="A88" s="133" t="s">
        <v>175</v>
      </c>
      <c r="B88" s="134"/>
      <c r="C88" s="68">
        <v>732268.39999999991</v>
      </c>
      <c r="D88" s="68">
        <v>608022.68999999994</v>
      </c>
      <c r="E88" s="68">
        <v>620747.86</v>
      </c>
      <c r="F88" s="68">
        <v>6037576.21</v>
      </c>
      <c r="G88" s="68">
        <v>6212645.8300000001</v>
      </c>
      <c r="H88" s="80">
        <v>6717043.9500000002</v>
      </c>
    </row>
    <row r="89" spans="1:8" x14ac:dyDescent="0.25">
      <c r="A89" s="143"/>
      <c r="B89" s="134"/>
      <c r="C89" s="65"/>
      <c r="D89" s="66"/>
      <c r="E89" s="67"/>
      <c r="F89" s="65"/>
      <c r="G89" s="66"/>
      <c r="H89" s="79"/>
    </row>
    <row r="90" spans="1:8" x14ac:dyDescent="0.25">
      <c r="A90" s="133" t="s">
        <v>176</v>
      </c>
      <c r="B90" s="134"/>
      <c r="C90" s="65"/>
      <c r="D90" s="66"/>
      <c r="E90" s="67"/>
      <c r="F90" s="65"/>
      <c r="G90" s="66"/>
      <c r="H90" s="79"/>
    </row>
    <row r="91" spans="1:8" x14ac:dyDescent="0.25">
      <c r="A91" s="136" t="s">
        <v>177</v>
      </c>
      <c r="B91" s="137" t="s">
        <v>166</v>
      </c>
      <c r="C91" s="65">
        <v>0</v>
      </c>
      <c r="D91" s="66">
        <v>0</v>
      </c>
      <c r="E91" s="67">
        <v>0</v>
      </c>
      <c r="F91" s="65">
        <v>0</v>
      </c>
      <c r="G91" s="66">
        <v>0</v>
      </c>
      <c r="H91" s="79">
        <v>0</v>
      </c>
    </row>
    <row r="92" spans="1:8" x14ac:dyDescent="0.25">
      <c r="A92" s="136" t="s">
        <v>178</v>
      </c>
      <c r="B92" s="137" t="s">
        <v>179</v>
      </c>
      <c r="C92" s="65">
        <v>1165829.7200000002</v>
      </c>
      <c r="D92" s="66">
        <v>995850.86</v>
      </c>
      <c r="E92" s="67">
        <v>929618.89</v>
      </c>
      <c r="F92" s="65">
        <v>7195273.6800000006</v>
      </c>
      <c r="G92" s="66">
        <v>7215314.0999999996</v>
      </c>
      <c r="H92" s="79">
        <v>7416762.8300000001</v>
      </c>
    </row>
    <row r="93" spans="1:8" x14ac:dyDescent="0.25">
      <c r="A93" s="136" t="s">
        <v>180</v>
      </c>
      <c r="B93" s="137" t="s">
        <v>181</v>
      </c>
      <c r="C93" s="65">
        <v>4633.57</v>
      </c>
      <c r="D93" s="66">
        <v>6184.2999999999993</v>
      </c>
      <c r="E93" s="67">
        <v>146.18</v>
      </c>
      <c r="F93" s="65">
        <v>159222.57999999999</v>
      </c>
      <c r="G93" s="66">
        <v>162929.41</v>
      </c>
      <c r="H93" s="79">
        <v>160847.56</v>
      </c>
    </row>
    <row r="94" spans="1:8" x14ac:dyDescent="0.25">
      <c r="A94" s="147" t="s">
        <v>182</v>
      </c>
      <c r="B94" s="137" t="s">
        <v>183</v>
      </c>
      <c r="C94" s="65">
        <v>21269.98</v>
      </c>
      <c r="D94" s="66">
        <v>12778.77</v>
      </c>
      <c r="E94" s="67">
        <v>15071.74</v>
      </c>
      <c r="F94" s="65">
        <v>230572.84</v>
      </c>
      <c r="G94" s="66">
        <v>231707.01</v>
      </c>
      <c r="H94" s="79">
        <v>224056.83000000002</v>
      </c>
    </row>
    <row r="95" spans="1:8" x14ac:dyDescent="0.25">
      <c r="A95" s="138" t="s">
        <v>184</v>
      </c>
      <c r="B95" s="134"/>
      <c r="C95" s="68">
        <v>1191733.2700000003</v>
      </c>
      <c r="D95" s="68">
        <v>1014813.93</v>
      </c>
      <c r="E95" s="68">
        <v>944836.81</v>
      </c>
      <c r="F95" s="68">
        <v>7585069.1000000006</v>
      </c>
      <c r="G95" s="68">
        <v>7609950.5199999996</v>
      </c>
      <c r="H95" s="80">
        <v>7801667.2199999997</v>
      </c>
    </row>
    <row r="96" spans="1:8" x14ac:dyDescent="0.25">
      <c r="A96" s="143"/>
      <c r="B96" s="134"/>
      <c r="C96" s="65"/>
      <c r="D96" s="66"/>
      <c r="E96" s="67"/>
      <c r="F96" s="65"/>
      <c r="G96" s="66"/>
      <c r="H96" s="79"/>
    </row>
    <row r="97" spans="1:8" x14ac:dyDescent="0.25">
      <c r="A97" s="133" t="s">
        <v>185</v>
      </c>
      <c r="B97" s="134"/>
      <c r="C97" s="65"/>
      <c r="D97" s="66"/>
      <c r="E97" s="67"/>
      <c r="F97" s="65"/>
      <c r="G97" s="66"/>
      <c r="H97" s="79"/>
    </row>
    <row r="98" spans="1:8" x14ac:dyDescent="0.25">
      <c r="A98" s="136" t="s">
        <v>186</v>
      </c>
      <c r="B98" s="137" t="s">
        <v>166</v>
      </c>
      <c r="C98" s="65">
        <v>0</v>
      </c>
      <c r="D98" s="66">
        <v>0</v>
      </c>
      <c r="E98" s="67">
        <v>0</v>
      </c>
      <c r="F98" s="65">
        <v>0</v>
      </c>
      <c r="G98" s="66">
        <v>0</v>
      </c>
      <c r="H98" s="79">
        <v>0</v>
      </c>
    </row>
    <row r="99" spans="1:8" x14ac:dyDescent="0.25">
      <c r="A99" s="136" t="s">
        <v>187</v>
      </c>
      <c r="B99" s="137" t="s">
        <v>188</v>
      </c>
      <c r="C99" s="65">
        <v>2242.5500000000002</v>
      </c>
      <c r="D99" s="66">
        <v>1864.61</v>
      </c>
      <c r="E99" s="67">
        <v>2142.86</v>
      </c>
      <c r="F99" s="65">
        <v>23258.51</v>
      </c>
      <c r="G99" s="66">
        <v>23341.55</v>
      </c>
      <c r="H99" s="79">
        <v>23433.759999999998</v>
      </c>
    </row>
    <row r="100" spans="1:8" x14ac:dyDescent="0.25">
      <c r="A100" s="136" t="s">
        <v>189</v>
      </c>
      <c r="B100" s="137" t="s">
        <v>190</v>
      </c>
      <c r="C100" s="65">
        <v>0</v>
      </c>
      <c r="D100" s="66">
        <v>0</v>
      </c>
      <c r="E100" s="67">
        <v>0</v>
      </c>
      <c r="F100" s="65">
        <v>36788.5</v>
      </c>
      <c r="G100" s="66">
        <v>36788.5</v>
      </c>
      <c r="H100" s="79">
        <v>36438.5</v>
      </c>
    </row>
    <row r="101" spans="1:8" x14ac:dyDescent="0.25">
      <c r="A101" s="136" t="s">
        <v>191</v>
      </c>
      <c r="B101" s="137" t="s">
        <v>192</v>
      </c>
      <c r="C101" s="65">
        <v>0</v>
      </c>
      <c r="D101" s="66">
        <v>0</v>
      </c>
      <c r="E101" s="67">
        <v>0</v>
      </c>
      <c r="F101" s="65">
        <v>0</v>
      </c>
      <c r="G101" s="66">
        <v>0</v>
      </c>
      <c r="H101" s="79">
        <v>0</v>
      </c>
    </row>
    <row r="102" spans="1:8" x14ac:dyDescent="0.25">
      <c r="A102" s="133" t="s">
        <v>193</v>
      </c>
      <c r="B102" s="134"/>
      <c r="C102" s="68">
        <v>2242.5500000000002</v>
      </c>
      <c r="D102" s="68">
        <v>1864.61</v>
      </c>
      <c r="E102" s="68">
        <v>2142.86</v>
      </c>
      <c r="F102" s="68">
        <v>60047.009999999995</v>
      </c>
      <c r="G102" s="68">
        <v>60130.05</v>
      </c>
      <c r="H102" s="80">
        <v>59872.259999999995</v>
      </c>
    </row>
    <row r="103" spans="1:8" x14ac:dyDescent="0.25">
      <c r="A103" s="143"/>
      <c r="B103" s="134"/>
      <c r="C103" s="65"/>
      <c r="D103" s="66"/>
      <c r="E103" s="67"/>
      <c r="F103" s="65"/>
      <c r="G103" s="66"/>
      <c r="H103" s="79"/>
    </row>
    <row r="104" spans="1:8" x14ac:dyDescent="0.25">
      <c r="A104" s="133" t="s">
        <v>194</v>
      </c>
      <c r="B104" s="134"/>
      <c r="C104" s="65"/>
      <c r="D104" s="66"/>
      <c r="E104" s="67"/>
      <c r="F104" s="65"/>
      <c r="G104" s="66"/>
      <c r="H104" s="79"/>
    </row>
    <row r="105" spans="1:8" x14ac:dyDescent="0.25">
      <c r="A105" s="136" t="s">
        <v>195</v>
      </c>
      <c r="B105" s="137" t="s">
        <v>196</v>
      </c>
      <c r="C105" s="65">
        <v>764441.15</v>
      </c>
      <c r="D105" s="66">
        <v>623077.52</v>
      </c>
      <c r="E105" s="67">
        <v>723435.05</v>
      </c>
      <c r="F105" s="65">
        <v>7600358.3499999996</v>
      </c>
      <c r="G105" s="66">
        <v>7623569.54</v>
      </c>
      <c r="H105" s="79">
        <v>7665872.9400000004</v>
      </c>
    </row>
    <row r="106" spans="1:8" x14ac:dyDescent="0.25">
      <c r="A106" s="136" t="s">
        <v>197</v>
      </c>
      <c r="B106" s="137" t="s">
        <v>198</v>
      </c>
      <c r="C106" s="65">
        <v>854963.86</v>
      </c>
      <c r="D106" s="66">
        <v>243988.57000000004</v>
      </c>
      <c r="E106" s="67">
        <v>337223.28</v>
      </c>
      <c r="F106" s="65">
        <v>4647971.88</v>
      </c>
      <c r="G106" s="66">
        <v>4513348.8099999996</v>
      </c>
      <c r="H106" s="79">
        <v>3931739.55</v>
      </c>
    </row>
    <row r="107" spans="1:8" x14ac:dyDescent="0.25">
      <c r="A107" s="136" t="s">
        <v>199</v>
      </c>
      <c r="B107" s="137" t="s">
        <v>200</v>
      </c>
      <c r="C107" s="65">
        <v>94107.51</v>
      </c>
      <c r="D107" s="66">
        <v>62400.45</v>
      </c>
      <c r="E107" s="67">
        <v>73460.19</v>
      </c>
      <c r="F107" s="65">
        <v>1797485.7000000002</v>
      </c>
      <c r="G107" s="66">
        <v>1728761.98</v>
      </c>
      <c r="H107" s="79">
        <v>1697528.04</v>
      </c>
    </row>
    <row r="108" spans="1:8" x14ac:dyDescent="0.25">
      <c r="A108" s="136" t="s">
        <v>201</v>
      </c>
      <c r="B108" s="137" t="s">
        <v>202</v>
      </c>
      <c r="C108" s="65">
        <v>8088.81</v>
      </c>
      <c r="D108" s="66">
        <v>8088.81</v>
      </c>
      <c r="E108" s="67">
        <v>8088.79</v>
      </c>
      <c r="F108" s="65">
        <v>94681.55</v>
      </c>
      <c r="G108" s="66">
        <v>94894.41</v>
      </c>
      <c r="H108" s="79">
        <v>95107.25</v>
      </c>
    </row>
    <row r="109" spans="1:8" x14ac:dyDescent="0.25">
      <c r="A109" s="136" t="s">
        <v>203</v>
      </c>
      <c r="B109" s="137" t="s">
        <v>204</v>
      </c>
      <c r="C109" s="65">
        <v>125921.65</v>
      </c>
      <c r="D109" s="66">
        <v>135511.93</v>
      </c>
      <c r="E109" s="67">
        <v>177615.90999999997</v>
      </c>
      <c r="F109" s="65">
        <v>1883724.96</v>
      </c>
      <c r="G109" s="66">
        <v>1861970.4</v>
      </c>
      <c r="H109" s="79">
        <v>1879748.9100000001</v>
      </c>
    </row>
    <row r="110" spans="1:8" x14ac:dyDescent="0.25">
      <c r="A110" s="136" t="s">
        <v>205</v>
      </c>
      <c r="B110" s="137" t="s">
        <v>206</v>
      </c>
      <c r="C110" s="65">
        <v>470586.95999999996</v>
      </c>
      <c r="D110" s="66">
        <v>390371.75</v>
      </c>
      <c r="E110" s="67">
        <v>490010.29000000004</v>
      </c>
      <c r="F110" s="65">
        <v>4485296.5600000005</v>
      </c>
      <c r="G110" s="66">
        <v>4568732.88</v>
      </c>
      <c r="H110" s="79">
        <v>4679283.92</v>
      </c>
    </row>
    <row r="111" spans="1:8" x14ac:dyDescent="0.25">
      <c r="A111" s="136" t="s">
        <v>207</v>
      </c>
      <c r="B111" s="137" t="s">
        <v>208</v>
      </c>
      <c r="C111" s="65">
        <v>0</v>
      </c>
      <c r="D111" s="66">
        <v>0</v>
      </c>
      <c r="E111" s="67">
        <v>0</v>
      </c>
      <c r="F111" s="65">
        <v>75091</v>
      </c>
      <c r="G111" s="66">
        <v>0</v>
      </c>
      <c r="H111" s="79">
        <v>0</v>
      </c>
    </row>
    <row r="112" spans="1:8" x14ac:dyDescent="0.25">
      <c r="A112" s="136" t="s">
        <v>209</v>
      </c>
      <c r="B112" s="137" t="s">
        <v>210</v>
      </c>
      <c r="C112" s="65">
        <v>2264.98</v>
      </c>
      <c r="D112" s="66">
        <v>7543.1399999999994</v>
      </c>
      <c r="E112" s="67">
        <v>1274.6500000000001</v>
      </c>
      <c r="F112" s="65">
        <v>30182.91</v>
      </c>
      <c r="G112" s="66">
        <v>36850.149999999994</v>
      </c>
      <c r="H112" s="79">
        <v>37470.29</v>
      </c>
    </row>
    <row r="113" spans="1:8" x14ac:dyDescent="0.25">
      <c r="A113" s="136" t="s">
        <v>211</v>
      </c>
      <c r="B113" s="137" t="s">
        <v>212</v>
      </c>
      <c r="C113" s="65">
        <v>176915.36</v>
      </c>
      <c r="D113" s="66">
        <v>33699.46</v>
      </c>
      <c r="E113" s="67">
        <v>32798.74</v>
      </c>
      <c r="F113" s="65">
        <v>493502.44000000012</v>
      </c>
      <c r="G113" s="66">
        <v>499630.83000000007</v>
      </c>
      <c r="H113" s="79">
        <v>550429.5199999999</v>
      </c>
    </row>
    <row r="114" spans="1:8" x14ac:dyDescent="0.25">
      <c r="A114" s="136" t="s">
        <v>213</v>
      </c>
      <c r="B114" s="137" t="s">
        <v>140</v>
      </c>
      <c r="C114" s="65">
        <v>109889.23999999999</v>
      </c>
      <c r="D114" s="66">
        <v>110417.05</v>
      </c>
      <c r="E114" s="67">
        <v>110007.62</v>
      </c>
      <c r="F114" s="65">
        <v>1171191.1399999999</v>
      </c>
      <c r="G114" s="66">
        <v>1184515.8299999998</v>
      </c>
      <c r="H114" s="79">
        <v>1198829.23</v>
      </c>
    </row>
    <row r="115" spans="1:8" x14ac:dyDescent="0.25">
      <c r="A115" s="136" t="s">
        <v>214</v>
      </c>
      <c r="B115" s="137" t="s">
        <v>215</v>
      </c>
      <c r="C115" s="74">
        <v>7698.58</v>
      </c>
      <c r="D115" s="69">
        <v>1659.87</v>
      </c>
      <c r="E115" s="75">
        <v>30176.91</v>
      </c>
      <c r="F115" s="74">
        <v>92899.520000000004</v>
      </c>
      <c r="G115" s="69">
        <v>89332.71</v>
      </c>
      <c r="H115" s="84">
        <v>113407.05</v>
      </c>
    </row>
    <row r="116" spans="1:8" x14ac:dyDescent="0.25">
      <c r="A116" s="143"/>
      <c r="B116" s="134"/>
      <c r="C116" s="76">
        <v>2614878.0999999996</v>
      </c>
      <c r="D116" s="76">
        <v>1616758.55</v>
      </c>
      <c r="E116" s="76">
        <v>1984091.43</v>
      </c>
      <c r="F116" s="76">
        <v>22372386.010000002</v>
      </c>
      <c r="G116" s="76">
        <v>22201607.539999999</v>
      </c>
      <c r="H116" s="85">
        <v>21849416.699999999</v>
      </c>
    </row>
    <row r="117" spans="1:8" x14ac:dyDescent="0.25">
      <c r="A117" s="136" t="s">
        <v>216</v>
      </c>
      <c r="B117" s="137" t="s">
        <v>217</v>
      </c>
      <c r="C117" s="65">
        <v>0</v>
      </c>
      <c r="D117" s="65">
        <v>0</v>
      </c>
      <c r="E117" s="65">
        <v>0</v>
      </c>
      <c r="F117" s="65">
        <v>0</v>
      </c>
      <c r="G117" s="65">
        <v>0</v>
      </c>
      <c r="H117" s="86">
        <v>0</v>
      </c>
    </row>
    <row r="118" spans="1:8" x14ac:dyDescent="0.25">
      <c r="A118" s="133" t="s">
        <v>218</v>
      </c>
      <c r="B118" s="134"/>
      <c r="C118" s="68">
        <v>2614878.0999999996</v>
      </c>
      <c r="D118" s="68">
        <v>1616758.55</v>
      </c>
      <c r="E118" s="68">
        <v>1984091.43</v>
      </c>
      <c r="F118" s="68">
        <v>22372386.010000002</v>
      </c>
      <c r="G118" s="68">
        <v>22201607.539999999</v>
      </c>
      <c r="H118" s="80">
        <v>21849416.699999999</v>
      </c>
    </row>
    <row r="119" spans="1:8" ht="13.5" customHeight="1" x14ac:dyDescent="0.25">
      <c r="A119" s="143"/>
      <c r="B119" s="134"/>
      <c r="C119" s="65"/>
      <c r="D119" s="66"/>
      <c r="E119" s="67"/>
      <c r="F119" s="65"/>
      <c r="G119" s="66"/>
      <c r="H119" s="79"/>
    </row>
    <row r="120" spans="1:8" ht="13.5" customHeight="1" thickBot="1" x14ac:dyDescent="0.3">
      <c r="A120" s="163" t="s">
        <v>219</v>
      </c>
      <c r="B120" s="164"/>
      <c r="C120" s="71">
        <v>6358399.5499999998</v>
      </c>
      <c r="D120" s="71">
        <v>5036725.6399999997</v>
      </c>
      <c r="E120" s="71">
        <v>5446007.7199999997</v>
      </c>
      <c r="F120" s="71">
        <v>58772728.219999991</v>
      </c>
      <c r="G120" s="71">
        <v>59072862.5</v>
      </c>
      <c r="H120" s="82">
        <v>59408752.630000003</v>
      </c>
    </row>
    <row r="121" spans="1:8" ht="15.75" thickTop="1" x14ac:dyDescent="0.25">
      <c r="A121" s="143"/>
      <c r="B121" s="134"/>
      <c r="C121" s="65"/>
      <c r="D121" s="66"/>
      <c r="E121" s="67"/>
      <c r="F121" s="65"/>
      <c r="G121" s="66"/>
      <c r="H121" s="79"/>
    </row>
    <row r="122" spans="1:8" x14ac:dyDescent="0.25">
      <c r="A122" s="133" t="s">
        <v>220</v>
      </c>
      <c r="B122" s="134"/>
      <c r="C122" s="65"/>
      <c r="D122" s="66"/>
      <c r="E122" s="67"/>
      <c r="F122" s="65"/>
      <c r="G122" s="66"/>
      <c r="H122" s="79"/>
    </row>
    <row r="123" spans="1:8" x14ac:dyDescent="0.25">
      <c r="A123" s="136" t="s">
        <v>221</v>
      </c>
      <c r="B123" s="137" t="s">
        <v>222</v>
      </c>
      <c r="C123" s="65">
        <v>2531976.35</v>
      </c>
      <c r="D123" s="66">
        <v>2539393.0699999998</v>
      </c>
      <c r="E123" s="67">
        <v>2546925.62</v>
      </c>
      <c r="F123" s="65">
        <v>29610193.689999998</v>
      </c>
      <c r="G123" s="66">
        <v>29719134.369999997</v>
      </c>
      <c r="H123" s="79">
        <v>29832474.349999998</v>
      </c>
    </row>
    <row r="124" spans="1:8" x14ac:dyDescent="0.25">
      <c r="A124" s="143"/>
      <c r="B124" s="137" t="s">
        <v>223</v>
      </c>
      <c r="C124" s="65">
        <v>0</v>
      </c>
      <c r="D124" s="66">
        <v>0</v>
      </c>
      <c r="E124" s="67">
        <v>0</v>
      </c>
      <c r="F124" s="65">
        <v>0</v>
      </c>
      <c r="G124" s="66">
        <v>0</v>
      </c>
      <c r="H124" s="79">
        <v>0</v>
      </c>
    </row>
    <row r="125" spans="1:8" x14ac:dyDescent="0.25">
      <c r="A125" s="143"/>
      <c r="B125" s="137" t="s">
        <v>224</v>
      </c>
      <c r="C125" s="65">
        <v>0</v>
      </c>
      <c r="D125" s="66">
        <v>0</v>
      </c>
      <c r="E125" s="67">
        <v>0</v>
      </c>
      <c r="F125" s="65">
        <v>0</v>
      </c>
      <c r="G125" s="66">
        <v>0</v>
      </c>
      <c r="H125" s="79">
        <v>0</v>
      </c>
    </row>
    <row r="126" spans="1:8" x14ac:dyDescent="0.25">
      <c r="A126" s="143"/>
      <c r="B126" s="137" t="s">
        <v>225</v>
      </c>
      <c r="C126" s="65">
        <v>0</v>
      </c>
      <c r="D126" s="66">
        <v>0</v>
      </c>
      <c r="E126" s="67">
        <v>0</v>
      </c>
      <c r="F126" s="65">
        <v>0</v>
      </c>
      <c r="G126" s="66">
        <v>0</v>
      </c>
      <c r="H126" s="79">
        <v>0</v>
      </c>
    </row>
    <row r="127" spans="1:8" x14ac:dyDescent="0.25">
      <c r="A127" s="143"/>
      <c r="B127" s="137" t="s">
        <v>226</v>
      </c>
      <c r="C127" s="65">
        <v>0</v>
      </c>
      <c r="D127" s="66">
        <v>0</v>
      </c>
      <c r="E127" s="67">
        <v>0</v>
      </c>
      <c r="F127" s="65">
        <v>0</v>
      </c>
      <c r="G127" s="66">
        <v>0</v>
      </c>
      <c r="H127" s="79">
        <v>0</v>
      </c>
    </row>
    <row r="128" spans="1:8" x14ac:dyDescent="0.25">
      <c r="A128" s="143"/>
      <c r="B128" s="137" t="s">
        <v>227</v>
      </c>
      <c r="C128" s="65">
        <v>0</v>
      </c>
      <c r="D128" s="66">
        <v>0</v>
      </c>
      <c r="E128" s="67">
        <v>0</v>
      </c>
      <c r="F128" s="65">
        <v>0</v>
      </c>
      <c r="G128" s="66">
        <v>0</v>
      </c>
      <c r="H128" s="79">
        <v>0</v>
      </c>
    </row>
    <row r="129" spans="1:8" x14ac:dyDescent="0.25">
      <c r="A129" s="136" t="s">
        <v>228</v>
      </c>
      <c r="B129" s="137" t="s">
        <v>229</v>
      </c>
      <c r="C129" s="65">
        <v>0</v>
      </c>
      <c r="D129" s="66">
        <v>0</v>
      </c>
      <c r="E129" s="67">
        <v>0</v>
      </c>
      <c r="F129" s="65">
        <v>0</v>
      </c>
      <c r="G129" s="66">
        <v>0</v>
      </c>
      <c r="H129" s="79">
        <v>0</v>
      </c>
    </row>
    <row r="130" spans="1:8" x14ac:dyDescent="0.25">
      <c r="A130" s="133" t="s">
        <v>230</v>
      </c>
      <c r="B130" s="134"/>
      <c r="C130" s="68">
        <v>2531976.35</v>
      </c>
      <c r="D130" s="68">
        <v>2539393.0699999998</v>
      </c>
      <c r="E130" s="68">
        <v>2546925.62</v>
      </c>
      <c r="F130" s="68">
        <v>29610193.689999998</v>
      </c>
      <c r="G130" s="68">
        <v>29719134.369999997</v>
      </c>
      <c r="H130" s="80">
        <v>29832474.349999998</v>
      </c>
    </row>
    <row r="131" spans="1:8" x14ac:dyDescent="0.25">
      <c r="A131" s="143"/>
      <c r="B131" s="134"/>
      <c r="C131" s="65"/>
      <c r="D131" s="66"/>
      <c r="E131" s="67"/>
      <c r="F131" s="65"/>
      <c r="G131" s="66"/>
      <c r="H131" s="79"/>
    </row>
    <row r="132" spans="1:8" x14ac:dyDescent="0.25">
      <c r="A132" s="139" t="s">
        <v>231</v>
      </c>
      <c r="B132" s="134" t="s">
        <v>232</v>
      </c>
      <c r="C132" s="65">
        <v>0</v>
      </c>
      <c r="D132" s="66">
        <v>0</v>
      </c>
      <c r="E132" s="67">
        <v>0</v>
      </c>
      <c r="F132" s="65">
        <v>0</v>
      </c>
      <c r="G132" s="66">
        <v>0</v>
      </c>
      <c r="H132" s="79">
        <v>0</v>
      </c>
    </row>
    <row r="133" spans="1:8" x14ac:dyDescent="0.25">
      <c r="A133" s="143"/>
      <c r="B133" s="134"/>
      <c r="C133" s="65"/>
      <c r="D133" s="66"/>
      <c r="E133" s="67"/>
      <c r="F133" s="65"/>
      <c r="G133" s="66"/>
      <c r="H133" s="79"/>
    </row>
    <row r="134" spans="1:8" x14ac:dyDescent="0.25">
      <c r="A134" s="133" t="s">
        <v>233</v>
      </c>
      <c r="B134" s="134"/>
      <c r="C134" s="65"/>
      <c r="D134" s="66"/>
      <c r="E134" s="67"/>
      <c r="F134" s="65"/>
      <c r="G134" s="66"/>
      <c r="H134" s="79"/>
    </row>
    <row r="135" spans="1:8" x14ac:dyDescent="0.25">
      <c r="A135" s="136" t="s">
        <v>234</v>
      </c>
      <c r="B135" s="137" t="s">
        <v>235</v>
      </c>
      <c r="C135" s="74">
        <v>480501.44999999995</v>
      </c>
      <c r="D135" s="69">
        <v>458356.07999999996</v>
      </c>
      <c r="E135" s="77">
        <v>468248.11000000004</v>
      </c>
      <c r="F135" s="74">
        <v>5582768.46</v>
      </c>
      <c r="G135" s="69">
        <v>5567017.1100000003</v>
      </c>
      <c r="H135" s="84">
        <v>5581826.5499999989</v>
      </c>
    </row>
    <row r="136" spans="1:8" x14ac:dyDescent="0.25">
      <c r="A136" s="143"/>
      <c r="B136" s="134"/>
      <c r="C136" s="65"/>
      <c r="D136" s="66"/>
      <c r="E136" s="67"/>
      <c r="F136" s="65"/>
      <c r="G136" s="66"/>
      <c r="H136" s="79"/>
    </row>
    <row r="137" spans="1:8" x14ac:dyDescent="0.25">
      <c r="A137" s="133" t="s">
        <v>236</v>
      </c>
      <c r="B137" s="134"/>
      <c r="C137" s="65"/>
      <c r="D137" s="66"/>
      <c r="E137" s="67"/>
      <c r="F137" s="65"/>
      <c r="G137" s="66"/>
      <c r="H137" s="79"/>
    </row>
    <row r="138" spans="1:8" x14ac:dyDescent="0.25">
      <c r="A138" s="136" t="s">
        <v>237</v>
      </c>
      <c r="B138" s="137" t="s">
        <v>238</v>
      </c>
      <c r="C138" s="65">
        <v>-16344808.189999999</v>
      </c>
      <c r="D138" s="66">
        <v>58789.65</v>
      </c>
      <c r="E138" s="67">
        <v>1558385.36</v>
      </c>
      <c r="F138" s="65">
        <v>-22967419.52</v>
      </c>
      <c r="G138" s="66">
        <v>-24755048.210000001</v>
      </c>
      <c r="H138" s="120">
        <v>-24272324.640000001</v>
      </c>
    </row>
    <row r="139" spans="1:8" x14ac:dyDescent="0.25">
      <c r="A139" s="136" t="s">
        <v>237</v>
      </c>
      <c r="B139" s="137" t="s">
        <v>239</v>
      </c>
      <c r="C139" s="65">
        <v>0</v>
      </c>
      <c r="D139" s="66">
        <v>0</v>
      </c>
      <c r="E139" s="67">
        <v>0</v>
      </c>
      <c r="F139" s="65">
        <v>0</v>
      </c>
      <c r="G139" s="66">
        <v>0</v>
      </c>
      <c r="H139" s="79">
        <v>0</v>
      </c>
    </row>
    <row r="140" spans="1:8" x14ac:dyDescent="0.25">
      <c r="A140" s="136" t="s">
        <v>240</v>
      </c>
      <c r="B140" s="137" t="s">
        <v>241</v>
      </c>
      <c r="C140" s="65">
        <v>17964514.190000001</v>
      </c>
      <c r="D140" s="66">
        <v>966524.74</v>
      </c>
      <c r="E140" s="67">
        <v>5086024.1900000004</v>
      </c>
      <c r="F140" s="65">
        <v>30785619.990000002</v>
      </c>
      <c r="G140" s="66">
        <v>31419489.029999997</v>
      </c>
      <c r="H140" s="79">
        <v>36078853.609999999</v>
      </c>
    </row>
    <row r="141" spans="1:8" x14ac:dyDescent="0.25">
      <c r="A141" s="136" t="s">
        <v>240</v>
      </c>
      <c r="B141" s="137" t="s">
        <v>242</v>
      </c>
      <c r="C141" s="65">
        <v>0</v>
      </c>
      <c r="D141" s="66">
        <v>0</v>
      </c>
      <c r="E141" s="67">
        <v>0</v>
      </c>
      <c r="F141" s="65">
        <v>0</v>
      </c>
      <c r="G141" s="66">
        <v>0</v>
      </c>
      <c r="H141" s="79">
        <v>0</v>
      </c>
    </row>
    <row r="142" spans="1:8" x14ac:dyDescent="0.25">
      <c r="A142" s="136" t="s">
        <v>243</v>
      </c>
      <c r="B142" s="137" t="s">
        <v>244</v>
      </c>
      <c r="C142" s="65">
        <v>-896856.81</v>
      </c>
      <c r="D142" s="66">
        <v>-246622.12</v>
      </c>
      <c r="E142" s="67">
        <v>-5998550.8499999996</v>
      </c>
      <c r="F142" s="65">
        <v>-9876096.4100000001</v>
      </c>
      <c r="G142" s="66">
        <v>-8772742.4100000001</v>
      </c>
      <c r="H142" s="79">
        <v>-13551027.9</v>
      </c>
    </row>
    <row r="143" spans="1:8" x14ac:dyDescent="0.25">
      <c r="A143" s="136" t="s">
        <v>245</v>
      </c>
      <c r="B143" s="137" t="s">
        <v>246</v>
      </c>
      <c r="C143" s="65">
        <v>-2772.55</v>
      </c>
      <c r="D143" s="66">
        <v>-2772.55</v>
      </c>
      <c r="E143" s="67">
        <v>-2772.55</v>
      </c>
      <c r="F143" s="65">
        <v>-33093.39</v>
      </c>
      <c r="G143" s="66">
        <v>-33109.5</v>
      </c>
      <c r="H143" s="79">
        <v>-33125.61</v>
      </c>
    </row>
    <row r="144" spans="1:8" x14ac:dyDescent="0.25">
      <c r="A144" s="133" t="s">
        <v>247</v>
      </c>
      <c r="B144" s="134"/>
      <c r="C144" s="68">
        <v>720076.64000000176</v>
      </c>
      <c r="D144" s="68">
        <v>775919.72</v>
      </c>
      <c r="E144" s="68">
        <v>643086.15000000107</v>
      </c>
      <c r="F144" s="68">
        <v>-2090989.3299999975</v>
      </c>
      <c r="G144" s="68">
        <v>-2141411.0900000036</v>
      </c>
      <c r="H144" s="80">
        <v>-1777624.5400000017</v>
      </c>
    </row>
    <row r="145" spans="1:8" x14ac:dyDescent="0.25">
      <c r="A145" s="133" t="s">
        <v>248</v>
      </c>
      <c r="B145" s="134"/>
      <c r="C145" s="65">
        <v>10090953.990000002</v>
      </c>
      <c r="D145" s="65">
        <v>8810394.5099999998</v>
      </c>
      <c r="E145" s="65">
        <v>9104267.6000000015</v>
      </c>
      <c r="F145" s="65">
        <v>91874701.039999992</v>
      </c>
      <c r="G145" s="65">
        <v>92217602.889999986</v>
      </c>
      <c r="H145" s="86">
        <v>93045428.989999995</v>
      </c>
    </row>
    <row r="146" spans="1:8" ht="15.75" thickBot="1" x14ac:dyDescent="0.3">
      <c r="A146" s="148" t="s">
        <v>249</v>
      </c>
      <c r="B146" s="149"/>
      <c r="C146" s="78">
        <v>6896598.3999999985</v>
      </c>
      <c r="D146" s="78">
        <v>5577488.1199999992</v>
      </c>
      <c r="E146" s="78">
        <v>5058166.41</v>
      </c>
      <c r="F146" s="78">
        <v>28761343.87000002</v>
      </c>
      <c r="G146" s="78">
        <v>29339888.560000032</v>
      </c>
      <c r="H146" s="87">
        <v>31398341.75999999</v>
      </c>
    </row>
    <row r="147" spans="1:8" x14ac:dyDescent="0.25">
      <c r="A147" s="150"/>
      <c r="B147" s="151"/>
      <c r="C147" s="121"/>
      <c r="D147" s="121"/>
      <c r="E147" s="121"/>
      <c r="F147" s="121"/>
      <c r="G147" s="121"/>
      <c r="H147" s="121"/>
    </row>
  </sheetData>
  <mergeCells count="5">
    <mergeCell ref="A120:B120"/>
    <mergeCell ref="A6:B6"/>
    <mergeCell ref="C5:E5"/>
    <mergeCell ref="F5:H5"/>
    <mergeCell ref="A5:B5"/>
  </mergeCells>
  <conditionalFormatting sqref="W7:W32">
    <cfRule type="containsText" dxfId="0" priority="1" operator="containsText" text="WA">
      <formula>NOT(ISERROR(SEARCH("WA",W7)))</formula>
    </cfRule>
  </conditionalFormatting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6" max="16383" man="1"/>
    <brk id="1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zoomScaleNormal="100" workbookViewId="0">
      <selection activeCell="C10" sqref="C10"/>
    </sheetView>
  </sheetViews>
  <sheetFormatPr defaultRowHeight="12.75" x14ac:dyDescent="0.2"/>
  <cols>
    <col min="1" max="1" width="1.140625" customWidth="1"/>
    <col min="2" max="2" width="33.5703125" bestFit="1" customWidth="1"/>
    <col min="3" max="3" width="15" bestFit="1" customWidth="1"/>
    <col min="4" max="5" width="14.5703125" bestFit="1" customWidth="1"/>
    <col min="6" max="8" width="1.28515625" customWidth="1"/>
    <col min="9" max="9" width="16.5703125" customWidth="1"/>
    <col min="10" max="10" width="13" customWidth="1"/>
    <col min="11" max="12" width="12.28515625" bestFit="1" customWidth="1"/>
    <col min="13" max="13" width="13.140625" bestFit="1" customWidth="1"/>
    <col min="16" max="18" width="11.85546875" bestFit="1" customWidth="1"/>
  </cols>
  <sheetData>
    <row r="1" spans="2:13" ht="26.25" x14ac:dyDescent="0.4">
      <c r="B1" s="172" t="s">
        <v>250</v>
      </c>
      <c r="C1" s="172"/>
      <c r="D1" s="172"/>
      <c r="E1" s="172"/>
      <c r="F1" s="122"/>
      <c r="G1" s="122"/>
      <c r="H1" s="122"/>
      <c r="I1" s="172" t="s">
        <v>272</v>
      </c>
      <c r="J1" s="172"/>
      <c r="K1" s="172"/>
      <c r="L1" s="172"/>
      <c r="M1" s="172"/>
    </row>
    <row r="2" spans="2:13" ht="12" customHeight="1" x14ac:dyDescent="0.35">
      <c r="B2" s="54"/>
      <c r="I2" s="123"/>
      <c r="J2" s="123"/>
      <c r="K2" s="123"/>
      <c r="L2" s="123"/>
      <c r="M2" s="123"/>
    </row>
    <row r="3" spans="2:13" x14ac:dyDescent="0.2">
      <c r="B3" s="55"/>
      <c r="I3" s="124"/>
      <c r="J3" s="124"/>
    </row>
    <row r="4" spans="2:13" ht="15" x14ac:dyDescent="0.25">
      <c r="B4" s="93" t="s">
        <v>252</v>
      </c>
      <c r="C4" s="125" t="s">
        <v>273</v>
      </c>
      <c r="D4" s="125" t="s">
        <v>274</v>
      </c>
      <c r="E4" s="125" t="s">
        <v>275</v>
      </c>
      <c r="F4" s="1"/>
      <c r="G4" s="1"/>
      <c r="H4" s="1"/>
      <c r="I4" s="126" t="s">
        <v>251</v>
      </c>
      <c r="J4" s="1"/>
      <c r="K4" s="101" t="str">
        <f>C4</f>
        <v>January</v>
      </c>
      <c r="L4" s="101" t="str">
        <f>D4</f>
        <v>February</v>
      </c>
      <c r="M4" s="101" t="str">
        <f>E4</f>
        <v>March</v>
      </c>
    </row>
    <row r="5" spans="2:13" ht="1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" x14ac:dyDescent="0.25">
      <c r="B6" s="93" t="s">
        <v>255</v>
      </c>
      <c r="C6" s="153">
        <v>1062882118.1</v>
      </c>
      <c r="D6" s="20">
        <v>1067864647.02</v>
      </c>
      <c r="E6" s="20">
        <v>1075715356.8199999</v>
      </c>
      <c r="F6" s="1"/>
      <c r="G6" s="1"/>
      <c r="H6" s="1"/>
      <c r="I6" s="94" t="s">
        <v>4</v>
      </c>
      <c r="J6" s="95" t="s">
        <v>253</v>
      </c>
      <c r="K6" s="96">
        <v>20882716</v>
      </c>
      <c r="L6" s="96">
        <v>18193289</v>
      </c>
      <c r="M6" s="96">
        <v>16544549</v>
      </c>
    </row>
    <row r="7" spans="2:13" ht="15" x14ac:dyDescent="0.25">
      <c r="B7" s="93" t="s">
        <v>257</v>
      </c>
      <c r="C7" s="154">
        <v>-460462849.20000005</v>
      </c>
      <c r="D7" s="152">
        <v>-462558071.65000004</v>
      </c>
      <c r="E7" s="152">
        <v>-464172609.29000002</v>
      </c>
      <c r="F7" s="1"/>
      <c r="G7" s="1"/>
      <c r="H7" s="1"/>
      <c r="I7" s="97"/>
      <c r="J7" s="95" t="s">
        <v>254</v>
      </c>
      <c r="K7" s="96">
        <v>17241366</v>
      </c>
      <c r="L7" s="96">
        <v>14401623</v>
      </c>
      <c r="M7" s="96">
        <v>12483940</v>
      </c>
    </row>
    <row r="8" spans="2:13" ht="15" x14ac:dyDescent="0.25">
      <c r="B8" s="93" t="s">
        <v>259</v>
      </c>
      <c r="C8" s="20">
        <f>+C6+C7</f>
        <v>602419268.89999998</v>
      </c>
      <c r="D8" s="20">
        <f>+D6+D7</f>
        <v>605306575.36999989</v>
      </c>
      <c r="E8" s="20">
        <f>+E6+E7</f>
        <v>611542747.52999997</v>
      </c>
      <c r="F8" s="1"/>
      <c r="G8" s="1"/>
      <c r="H8" s="1"/>
      <c r="I8" s="97"/>
      <c r="J8" s="95" t="s">
        <v>256</v>
      </c>
      <c r="K8" s="96">
        <v>2398142</v>
      </c>
      <c r="L8" s="96">
        <v>2000364</v>
      </c>
      <c r="M8" s="96">
        <v>2126303</v>
      </c>
    </row>
    <row r="9" spans="2:13" ht="15" x14ac:dyDescent="0.25">
      <c r="B9" s="93" t="s">
        <v>261</v>
      </c>
      <c r="C9" s="155">
        <v>-59658.74</v>
      </c>
      <c r="D9" s="20">
        <v>-59658.74</v>
      </c>
      <c r="E9" s="20">
        <v>-59658.74</v>
      </c>
      <c r="F9" s="1"/>
      <c r="G9" s="1"/>
      <c r="H9" s="1"/>
      <c r="I9" s="97"/>
      <c r="J9" s="95" t="s">
        <v>258</v>
      </c>
      <c r="K9" s="96">
        <v>254735</v>
      </c>
      <c r="L9" s="96">
        <v>233311</v>
      </c>
      <c r="M9" s="96">
        <v>244613</v>
      </c>
    </row>
    <row r="10" spans="2:13" ht="15" x14ac:dyDescent="0.25">
      <c r="B10" s="93" t="s">
        <v>263</v>
      </c>
      <c r="C10" s="156">
        <v>-77623397.630000025</v>
      </c>
      <c r="D10" s="152">
        <v>-77546768.220000014</v>
      </c>
      <c r="E10" s="152">
        <v>-77470138.799999997</v>
      </c>
      <c r="F10" s="1"/>
      <c r="G10" s="1"/>
      <c r="H10" s="1"/>
      <c r="I10" s="97"/>
      <c r="J10" s="95" t="s">
        <v>260</v>
      </c>
      <c r="K10" s="96">
        <v>81803336</v>
      </c>
      <c r="L10" s="96">
        <v>70321017</v>
      </c>
      <c r="M10" s="96">
        <v>97915270</v>
      </c>
    </row>
    <row r="11" spans="2:13" ht="15" x14ac:dyDescent="0.25">
      <c r="B11" s="93" t="s">
        <v>264</v>
      </c>
      <c r="C11" s="20">
        <f>SUM(C8:C10)</f>
        <v>524736212.52999997</v>
      </c>
      <c r="D11" s="20">
        <f>SUM(D8:D10)</f>
        <v>527700148.40999985</v>
      </c>
      <c r="E11" s="20">
        <f>SUM(E8:E10)</f>
        <v>534012949.98999995</v>
      </c>
      <c r="F11" s="1"/>
      <c r="G11" s="1"/>
      <c r="H11" s="1"/>
      <c r="I11" s="1"/>
      <c r="J11" s="5"/>
      <c r="K11" s="96"/>
      <c r="L11" s="96"/>
      <c r="M11" s="96"/>
    </row>
    <row r="12" spans="2:13" ht="15" x14ac:dyDescent="0.25">
      <c r="B12" s="93" t="s">
        <v>265</v>
      </c>
      <c r="C12" s="152">
        <v>32796013.283124998</v>
      </c>
      <c r="D12" s="152">
        <v>31767548.93428199</v>
      </c>
      <c r="E12" s="152">
        <v>31827171.819403999</v>
      </c>
      <c r="F12" s="1"/>
      <c r="G12" s="1"/>
      <c r="H12" s="1"/>
      <c r="I12" s="94" t="s">
        <v>262</v>
      </c>
      <c r="J12" s="95" t="s">
        <v>253</v>
      </c>
      <c r="K12" s="96">
        <v>135190935</v>
      </c>
      <c r="L12" s="96">
        <v>135816913</v>
      </c>
      <c r="M12" s="96">
        <v>139295780</v>
      </c>
    </row>
    <row r="13" spans="2:13" ht="15.75" thickBot="1" x14ac:dyDescent="0.3">
      <c r="B13" s="98" t="s">
        <v>266</v>
      </c>
      <c r="C13" s="99">
        <f>+C12+C11</f>
        <v>557532225.81312501</v>
      </c>
      <c r="D13" s="99">
        <f>+D12+D11</f>
        <v>559467697.34428179</v>
      </c>
      <c r="E13" s="99">
        <f>+E12+E11</f>
        <v>565840121.8094039</v>
      </c>
      <c r="F13" s="1"/>
      <c r="G13" s="1"/>
      <c r="H13" s="1"/>
      <c r="I13" s="97"/>
      <c r="J13" s="95" t="s">
        <v>254</v>
      </c>
      <c r="K13" s="96">
        <v>110443711</v>
      </c>
      <c r="L13" s="96">
        <v>110472654</v>
      </c>
      <c r="M13" s="96">
        <v>112771353</v>
      </c>
    </row>
    <row r="14" spans="2:13" ht="15.75" thickTop="1" x14ac:dyDescent="0.25">
      <c r="B14" s="93"/>
      <c r="C14" s="93"/>
      <c r="D14" s="93"/>
      <c r="E14" s="93"/>
      <c r="F14" s="1"/>
      <c r="G14" s="1"/>
      <c r="H14" s="1"/>
      <c r="I14" s="97"/>
      <c r="J14" s="95" t="s">
        <v>256</v>
      </c>
      <c r="K14" s="96">
        <v>17795431</v>
      </c>
      <c r="L14" s="96">
        <v>17992141</v>
      </c>
      <c r="M14" s="96">
        <v>18065938</v>
      </c>
    </row>
    <row r="15" spans="2:13" ht="15" x14ac:dyDescent="0.25">
      <c r="B15" s="1"/>
      <c r="C15" s="100"/>
      <c r="D15" s="100"/>
      <c r="E15" s="100"/>
      <c r="F15" s="1"/>
      <c r="G15" s="1"/>
      <c r="H15" s="1"/>
      <c r="I15" s="97"/>
      <c r="J15" s="95" t="s">
        <v>258</v>
      </c>
      <c r="K15" s="96">
        <v>2200878</v>
      </c>
      <c r="L15" s="96">
        <v>2206651</v>
      </c>
      <c r="M15" s="96">
        <v>2230333</v>
      </c>
    </row>
    <row r="16" spans="2:13" ht="15" x14ac:dyDescent="0.25">
      <c r="F16" s="1"/>
      <c r="G16" s="1"/>
      <c r="H16" s="1"/>
      <c r="I16" s="97"/>
      <c r="J16" s="95" t="s">
        <v>260</v>
      </c>
      <c r="K16" s="96">
        <v>856163722</v>
      </c>
      <c r="L16" s="96">
        <v>862565068</v>
      </c>
      <c r="M16" s="96">
        <v>897028755</v>
      </c>
    </row>
    <row r="17" spans="2:23" ht="15" x14ac:dyDescent="0.25">
      <c r="B17" s="93" t="s">
        <v>268</v>
      </c>
      <c r="C17" s="93"/>
      <c r="D17" s="93"/>
      <c r="E17" s="93"/>
      <c r="F17" s="1"/>
      <c r="G17" s="1"/>
      <c r="H17" s="1"/>
      <c r="I17" s="1"/>
      <c r="J17" s="1"/>
      <c r="K17" s="13"/>
      <c r="L17" s="13"/>
      <c r="M17" s="13"/>
    </row>
    <row r="18" spans="2:23" ht="15" x14ac:dyDescent="0.25">
      <c r="B18" s="93"/>
      <c r="C18" s="93"/>
      <c r="D18" s="93"/>
      <c r="E18" s="93"/>
      <c r="F18" s="1"/>
      <c r="G18" s="1"/>
      <c r="H18" s="1"/>
      <c r="I18" s="1"/>
      <c r="J18" s="1"/>
      <c r="K18" s="1"/>
      <c r="L18" s="1"/>
      <c r="M18" s="1"/>
    </row>
    <row r="19" spans="2:23" ht="15" x14ac:dyDescent="0.25">
      <c r="B19" s="93" t="s">
        <v>255</v>
      </c>
      <c r="C19" s="153">
        <v>1028063900.9995832</v>
      </c>
      <c r="D19" s="20">
        <v>1032863956.9441667</v>
      </c>
      <c r="E19" s="20">
        <v>1038025423.6754166</v>
      </c>
      <c r="F19" s="1"/>
      <c r="G19" s="1"/>
      <c r="H19" s="1"/>
      <c r="I19" s="1" t="s">
        <v>267</v>
      </c>
      <c r="J19" s="1"/>
      <c r="K19" s="101" t="str">
        <f>C4</f>
        <v>January</v>
      </c>
      <c r="L19" s="101" t="str">
        <f>D4</f>
        <v>February</v>
      </c>
      <c r="M19" s="101" t="str">
        <f>E4</f>
        <v>March</v>
      </c>
      <c r="P19" s="90"/>
      <c r="Q19" s="90"/>
      <c r="R19" s="90"/>
      <c r="U19" s="90"/>
      <c r="V19" s="90"/>
      <c r="W19" s="90"/>
    </row>
    <row r="20" spans="2:23" ht="15" x14ac:dyDescent="0.25">
      <c r="B20" s="93" t="s">
        <v>257</v>
      </c>
      <c r="C20" s="154">
        <v>-448095132.35833335</v>
      </c>
      <c r="D20" s="152">
        <v>-450158210.30833334</v>
      </c>
      <c r="E20" s="152">
        <v>-452210519.54374999</v>
      </c>
      <c r="F20" s="1"/>
      <c r="G20" s="1"/>
      <c r="H20" s="1"/>
      <c r="I20" s="1"/>
      <c r="J20" s="95" t="s">
        <v>253</v>
      </c>
      <c r="K20" s="96">
        <v>203011</v>
      </c>
      <c r="L20" s="96">
        <v>203089</v>
      </c>
      <c r="M20" s="96">
        <v>203120</v>
      </c>
      <c r="U20" s="90"/>
      <c r="V20" s="90"/>
      <c r="W20" s="90"/>
    </row>
    <row r="21" spans="2:23" ht="15" x14ac:dyDescent="0.25">
      <c r="B21" s="93" t="s">
        <v>259</v>
      </c>
      <c r="C21" s="31">
        <f>+C20+C19</f>
        <v>579968768.6412499</v>
      </c>
      <c r="D21" s="31">
        <f>+D20+D19</f>
        <v>582705746.63583326</v>
      </c>
      <c r="E21" s="31">
        <f>+E20+E19</f>
        <v>585814904.13166666</v>
      </c>
      <c r="F21" s="1"/>
      <c r="G21" s="1"/>
      <c r="H21" s="1"/>
      <c r="I21" s="1"/>
      <c r="J21" s="95" t="s">
        <v>254</v>
      </c>
      <c r="K21" s="96">
        <v>27686</v>
      </c>
      <c r="L21" s="96">
        <v>27697</v>
      </c>
      <c r="M21" s="96">
        <v>27667</v>
      </c>
    </row>
    <row r="22" spans="2:23" ht="15" x14ac:dyDescent="0.25">
      <c r="B22" s="93" t="s">
        <v>261</v>
      </c>
      <c r="C22" s="155">
        <v>-1418619.3587499999</v>
      </c>
      <c r="D22" s="20">
        <v>-1124896.4379166667</v>
      </c>
      <c r="E22" s="20">
        <v>-831173.51708333299</v>
      </c>
      <c r="F22" s="1"/>
      <c r="G22" s="1"/>
      <c r="H22" s="1"/>
      <c r="I22" s="1"/>
      <c r="J22" s="95" t="s">
        <v>256</v>
      </c>
      <c r="K22" s="96">
        <v>522</v>
      </c>
      <c r="L22" s="96">
        <v>522</v>
      </c>
      <c r="M22" s="96">
        <v>521</v>
      </c>
    </row>
    <row r="23" spans="2:23" ht="15" x14ac:dyDescent="0.25">
      <c r="B23" s="93" t="s">
        <v>263</v>
      </c>
      <c r="C23" s="156">
        <v>-77737240.87333335</v>
      </c>
      <c r="D23" s="152">
        <v>-77742697.285833344</v>
      </c>
      <c r="E23" s="152">
        <v>-77744412.673333347</v>
      </c>
      <c r="F23" s="1"/>
      <c r="G23" s="1"/>
      <c r="H23" s="1"/>
      <c r="I23" s="1"/>
      <c r="J23" s="95" t="s">
        <v>258</v>
      </c>
      <c r="K23" s="96">
        <v>7</v>
      </c>
      <c r="L23" s="96">
        <v>7</v>
      </c>
      <c r="M23" s="96">
        <v>7</v>
      </c>
    </row>
    <row r="24" spans="2:23" ht="15" x14ac:dyDescent="0.25">
      <c r="B24" s="93" t="s">
        <v>264</v>
      </c>
      <c r="C24" s="31">
        <f>SUM(C21:C23)</f>
        <v>500812908.40916657</v>
      </c>
      <c r="D24" s="31">
        <f>SUM(D21:D23)</f>
        <v>503838152.91208327</v>
      </c>
      <c r="E24" s="31">
        <f>SUM(E21:E23)</f>
        <v>507239317.94125003</v>
      </c>
      <c r="F24" s="1"/>
      <c r="G24" s="1"/>
      <c r="H24" s="1"/>
      <c r="I24" s="1"/>
      <c r="J24" s="95" t="s">
        <v>260</v>
      </c>
      <c r="K24" s="96">
        <v>202</v>
      </c>
      <c r="L24" s="96">
        <v>202</v>
      </c>
      <c r="M24" s="96">
        <v>202</v>
      </c>
    </row>
    <row r="25" spans="2:23" ht="15" x14ac:dyDescent="0.25">
      <c r="B25" s="93" t="s">
        <v>265</v>
      </c>
      <c r="C25" s="152">
        <v>31302778.300000001</v>
      </c>
      <c r="D25" s="152">
        <v>30325824.010000002</v>
      </c>
      <c r="E25" s="152">
        <v>30222703.93</v>
      </c>
      <c r="F25" s="1"/>
      <c r="G25" s="1"/>
      <c r="H25" s="1"/>
      <c r="I25" s="1"/>
      <c r="J25" s="1"/>
      <c r="K25" s="102" t="s">
        <v>269</v>
      </c>
      <c r="L25" s="102" t="s">
        <v>269</v>
      </c>
      <c r="M25" s="102" t="s">
        <v>269</v>
      </c>
    </row>
    <row r="26" spans="2:23" ht="15.75" thickBot="1" x14ac:dyDescent="0.3">
      <c r="B26" s="98" t="s">
        <v>271</v>
      </c>
      <c r="C26" s="99">
        <f>+C25+C24</f>
        <v>532115686.70916659</v>
      </c>
      <c r="D26" s="103">
        <f>+D25+D24</f>
        <v>534163976.92208326</v>
      </c>
      <c r="E26" s="103">
        <f>+E25+E24</f>
        <v>537462021.87125003</v>
      </c>
      <c r="F26" s="1"/>
      <c r="G26" s="1"/>
      <c r="H26" s="1"/>
      <c r="I26" s="1"/>
      <c r="J26" s="95" t="s">
        <v>270</v>
      </c>
      <c r="K26" s="13">
        <f>SUM(K20:K24)</f>
        <v>231428</v>
      </c>
      <c r="L26" s="13">
        <f t="shared" ref="L26:M26" si="0">SUM(L20:L24)</f>
        <v>231517</v>
      </c>
      <c r="M26" s="13">
        <f t="shared" si="0"/>
        <v>231517</v>
      </c>
    </row>
    <row r="27" spans="2:23" ht="15.75" thickTop="1" x14ac:dyDescent="0.25">
      <c r="B27" s="63"/>
      <c r="C27" s="127"/>
      <c r="D27" s="128"/>
      <c r="E27" s="128"/>
      <c r="F27" s="1"/>
      <c r="G27" s="1"/>
      <c r="H27" s="1"/>
      <c r="I27" s="88"/>
      <c r="J27" s="63"/>
      <c r="K27" s="91"/>
      <c r="L27" s="91"/>
      <c r="M27" s="92"/>
    </row>
    <row r="28" spans="2:23" x14ac:dyDescent="0.2">
      <c r="K28" s="91"/>
      <c r="L28" s="91"/>
      <c r="M28" s="91"/>
    </row>
    <row r="29" spans="2:23" x14ac:dyDescent="0.2">
      <c r="I29" s="129"/>
      <c r="K29" s="91"/>
      <c r="L29" s="91"/>
      <c r="M29" s="91"/>
    </row>
    <row r="30" spans="2:23" x14ac:dyDescent="0.2">
      <c r="I30" s="64"/>
      <c r="K30" s="91"/>
      <c r="L30" s="91"/>
      <c r="M30" s="91"/>
    </row>
    <row r="31" spans="2:23" x14ac:dyDescent="0.2">
      <c r="K31" s="130"/>
      <c r="L31" s="130"/>
      <c r="M31" s="130"/>
    </row>
    <row r="32" spans="2:23" x14ac:dyDescent="0.2">
      <c r="I32" s="129"/>
    </row>
    <row r="33" spans="9:9" x14ac:dyDescent="0.2">
      <c r="I33" s="64"/>
    </row>
    <row r="35" spans="9:9" x14ac:dyDescent="0.2">
      <c r="I35" s="129"/>
    </row>
    <row r="36" spans="9:9" x14ac:dyDescent="0.2">
      <c r="I36" s="64"/>
    </row>
  </sheetData>
  <mergeCells count="2">
    <mergeCell ref="I1:M1"/>
    <mergeCell ref="B1:E1"/>
  </mergeCells>
  <phoneticPr fontId="35" type="noConversion"/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230356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B26967C4C4FDC42A209BFCFE2419F0A" ma:contentTypeVersion="24" ma:contentTypeDescription="" ma:contentTypeScope="" ma:versionID="5643804b45eb5c5243e1ed0e3e8f3a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66D0B3D-21C7-4F3C-8E04-DF07BBD915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6EE74D-4E8B-4BCA-9A1A-D88B307C2BA6}"/>
</file>

<file path=customXml/itemProps3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20C55B-658A-4C9B-8503-B5ACB9D87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Doyle, Andrew (UTC)</cp:lastModifiedBy>
  <cp:revision/>
  <cp:lastPrinted>2023-01-31T23:10:18Z</cp:lastPrinted>
  <dcterms:created xsi:type="dcterms:W3CDTF">2004-02-03T00:32:55Z</dcterms:created>
  <dcterms:modified xsi:type="dcterms:W3CDTF">2023-05-15T15:59:57Z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0x0101006E56B4D1795A2E4DB2F0B01679ED314A006B26967C4C4FDC42A209BFCFE2419F0A</vt:lpwstr>
  </property>
  <property fmtid="{D5CDD505-2E9C-101B-9397-08002B2CF9AE}" pid="3" name="_docset_NoMedatataSyncRequired">
    <vt:lpwstr>False</vt:lpwstr>
  </property>
</Properties>
</file>