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saveExternalLinkValues="0" codeName="ThisWorkbook"/>
  <xr:revisionPtr revIDLastSave="0" documentId="13_ncr:1_{7AAE86AF-65AB-49B2-8B64-04A339D6239B}" xr6:coauthVersionLast="47" xr6:coauthVersionMax="47" xr10:uidLastSave="{00000000-0000-0000-0000-000000000000}"/>
  <bookViews>
    <workbookView xWindow="28680" yWindow="-120" windowWidth="29040" windowHeight="15840" tabRatio="919" xr2:uid="{00000000-000D-0000-FFFF-FFFF00000000}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Adj. Title Sheet" sheetId="94" r:id="rId6"/>
    <sheet name="Acct. Adj. Summary" sheetId="96" r:id="rId7"/>
    <sheet name="Promo Adv Adj" sheetId="25" r:id="rId8"/>
    <sheet name="Incentives Adjustment" sheetId="101" r:id="rId9"/>
    <sheet name="Directors and Officers Adj" sheetId="102" r:id="rId10"/>
    <sheet name="Late Payment Charge" sheetId="103" r:id="rId11"/>
    <sheet name="Suppl Sch Adj" sheetId="105" r:id="rId12"/>
    <sheet name="Working Capital (AMA)" sheetId="10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0" localSheetId="8">#REF!</definedName>
    <definedName name="\0">#REF!</definedName>
    <definedName name="\a" localSheetId="8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ompany">[6]Title!$A$2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[7]input!$C$4</definedName>
    <definedName name="first_day" localSheetId="12">'[14]Historic Data'!$K$3</definedName>
    <definedName name="first_day">'[8]Historic Data'!$K$3</definedName>
    <definedName name="FIT">[7]input!$C$16</definedName>
    <definedName name="FITRBADJ">[7]input!$C$52</definedName>
    <definedName name="FO3_4">#N/A</definedName>
    <definedName name="FORM2259">#REF!</definedName>
    <definedName name="GC">[9]Notes!#REF!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'[10]JTS-5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'[11]Interest Rates'!$A$231:$C$245</definedName>
    <definedName name="INTERSTATE">#REF!</definedName>
    <definedName name="INTFY07">'[11]Interest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[12]Notes!#REF!</definedName>
    <definedName name="kkk">[12]Notes!$O$1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[7]input!$C$18</definedName>
    <definedName name="OVER">[2]SETUP!#REF!</definedName>
    <definedName name="PFU">[7]input!$C$12</definedName>
    <definedName name="pint3" localSheetId="8">'Incentives Adjustment'!pint3</definedName>
    <definedName name="pint3" localSheetId="1">'Statement Title'!pint3</definedName>
    <definedName name="pint3">[0]!pint3</definedName>
    <definedName name="pint3r" localSheetId="8">'Incentives Adjustment'!pint3r</definedName>
    <definedName name="pint3r" localSheetId="1">'Statement Title'!pint3r</definedName>
    <definedName name="pint3r">[0]!pint3r</definedName>
    <definedName name="ppopo" localSheetId="8">#REF!</definedName>
    <definedName name="ppopo">#REF!</definedName>
    <definedName name="ppppp" localSheetId="8">#REF!</definedName>
    <definedName name="ppppp">#REF!</definedName>
    <definedName name="PRINT">#REF!</definedName>
    <definedName name="_xlnm.Print_Area" localSheetId="6">'Acct. Adj. Summary'!$A$1:$M$25</definedName>
    <definedName name="_xlnm.Print_Area" localSheetId="2">'Dec. St. of Operations'!$A$1:$E$52</definedName>
    <definedName name="_xlnm.Print_Area" localSheetId="7">'Promo Adv Adj'!$A$1:$E$19</definedName>
    <definedName name="_xlnm.Print_Area" localSheetId="3">'ROR Title Sheet'!$A$1:$C$21</definedName>
    <definedName name="_xlnm.Print_Area" localSheetId="4">Summary!$A$1:$K$49</definedName>
    <definedName name="_xlnm.Print_Area" localSheetId="0">'WA Title Sheet'!$A$1:$J$55</definedName>
    <definedName name="_xlnm.Print_Area" localSheetId="12">'Working Capital (AMA)'!$A$1:$AF$799</definedName>
    <definedName name="print1">[2]!print1</definedName>
    <definedName name="print10" localSheetId="8">'Incentives Adjustment'!print10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8">'Incentives Adjustment'!pzint3</definedName>
    <definedName name="pzint3" localSheetId="1">'Statement Title'!pzint3</definedName>
    <definedName name="pzint3">[0]!pzint3</definedName>
    <definedName name="qqqq" localSheetId="8">#REF!</definedName>
    <definedName name="qqqq">#REF!</definedName>
    <definedName name="QUIT" localSheetId="8">#REF!</definedName>
    <definedName name="QUIT">#REF!</definedName>
    <definedName name="S" localSheetId="8">[2]SETUP!#REF!</definedName>
    <definedName name="S">[2]SETUP!#REF!</definedName>
    <definedName name="SAVE" localSheetId="8">#REF!</definedName>
    <definedName name="SAVE">#REF!</definedName>
    <definedName name="SSPBILL" localSheetId="8">'[2]Int Rates'!#REF!</definedName>
    <definedName name="SSPBILL">'[2]Int Rates'!#REF!</definedName>
    <definedName name="SSPREF" localSheetId="8">'[2]Int Rates'!#REF!</definedName>
    <definedName name="SSPREF">'[2]Int Rates'!#REF!</definedName>
    <definedName name="StatementDate">'[13]Copy Allocation Report Here'!$B$3</definedName>
    <definedName name="T">[2]SETUP!#REF!</definedName>
    <definedName name="TESTPERIOD">[7]input!$C$5</definedName>
    <definedName name="Title1">[6]Title!$A$3</definedName>
    <definedName name="Title2">[6]Title!$A$4</definedName>
    <definedName name="TITLES">#REF!</definedName>
    <definedName name="TRANSPORT">[2]SETUP!#REF!</definedName>
    <definedName name="TRNSPTREV">[7]input!$C$51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8">'Incentives Adjustment'!xyz5</definedName>
    <definedName name="xyz5" localSheetId="1">'Statement Title'!xyz5</definedName>
    <definedName name="xyz5">[0]!xyz5</definedName>
    <definedName name="YAKIMA_24_HR_AV" localSheetId="8">#REF!</definedName>
    <definedName name="YAKIMA_24_HR_AV">#REF!</definedName>
    <definedName name="YAKIMA_MAX" localSheetId="8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0" i="106" l="1"/>
  <c r="S17" i="106"/>
  <c r="X17" i="106" s="1"/>
  <c r="Z17" i="106" s="1"/>
  <c r="S18" i="106"/>
  <c r="X18" i="106" s="1"/>
  <c r="AA18" i="106" s="1"/>
  <c r="S19" i="106"/>
  <c r="Z19" i="106" s="1"/>
  <c r="S20" i="106"/>
  <c r="S21" i="106"/>
  <c r="X21" i="106" s="1"/>
  <c r="Z21" i="106" s="1"/>
  <c r="S22" i="106"/>
  <c r="X22" i="106"/>
  <c r="AA22" i="106" s="1"/>
  <c r="S23" i="106"/>
  <c r="X23" i="106" s="1"/>
  <c r="Z23" i="106" s="1"/>
  <c r="S24" i="106"/>
  <c r="X24" i="106" s="1"/>
  <c r="AA24" i="106" s="1"/>
  <c r="S25" i="106"/>
  <c r="X25" i="106" s="1"/>
  <c r="S26" i="106"/>
  <c r="X26" i="106" s="1"/>
  <c r="F27" i="106"/>
  <c r="G27" i="106"/>
  <c r="H27" i="106"/>
  <c r="I27" i="106"/>
  <c r="J27" i="106"/>
  <c r="K27" i="106"/>
  <c r="L27" i="106"/>
  <c r="M27" i="106"/>
  <c r="N27" i="106"/>
  <c r="O27" i="106"/>
  <c r="P27" i="106"/>
  <c r="Q27" i="106"/>
  <c r="R27" i="106"/>
  <c r="S29" i="106"/>
  <c r="X29" i="106" s="1"/>
  <c r="Z29" i="106" s="1"/>
  <c r="S30" i="106"/>
  <c r="X30" i="106" s="1"/>
  <c r="AA30" i="106" s="1"/>
  <c r="S31" i="106"/>
  <c r="X31" i="106" s="1"/>
  <c r="Z31" i="106" s="1"/>
  <c r="S32" i="106"/>
  <c r="X32" i="106"/>
  <c r="AA32" i="106" s="1"/>
  <c r="S33" i="106"/>
  <c r="X33" i="106" s="1"/>
  <c r="S34" i="106"/>
  <c r="X34" i="106" s="1"/>
  <c r="S35" i="106"/>
  <c r="X35" i="106" s="1"/>
  <c r="Z35" i="106" s="1"/>
  <c r="S36" i="106"/>
  <c r="X36" i="106" s="1"/>
  <c r="AA36" i="106" s="1"/>
  <c r="S37" i="106"/>
  <c r="X37" i="106" s="1"/>
  <c r="F38" i="106"/>
  <c r="G38" i="106"/>
  <c r="H38" i="106"/>
  <c r="I38" i="106"/>
  <c r="J38" i="106"/>
  <c r="K38" i="106"/>
  <c r="L38" i="106"/>
  <c r="M38" i="106"/>
  <c r="N38" i="106"/>
  <c r="O38" i="106"/>
  <c r="P38" i="106"/>
  <c r="Q38" i="106"/>
  <c r="R38" i="106"/>
  <c r="S40" i="106"/>
  <c r="X40" i="106" s="1"/>
  <c r="Z40" i="106" s="1"/>
  <c r="S41" i="106"/>
  <c r="X41" i="106" s="1"/>
  <c r="AA41" i="106" s="1"/>
  <c r="S42" i="106"/>
  <c r="X42" i="106" s="1"/>
  <c r="Z42" i="106" s="1"/>
  <c r="S43" i="106"/>
  <c r="X43" i="106" s="1"/>
  <c r="AA43" i="106" s="1"/>
  <c r="F44" i="106"/>
  <c r="G44" i="106"/>
  <c r="H44" i="106"/>
  <c r="I44" i="106"/>
  <c r="J44" i="106"/>
  <c r="K44" i="106"/>
  <c r="L44" i="106"/>
  <c r="M44" i="106"/>
  <c r="N44" i="106"/>
  <c r="O44" i="106"/>
  <c r="P44" i="106"/>
  <c r="Q44" i="106"/>
  <c r="R44" i="106"/>
  <c r="S50" i="106"/>
  <c r="U50" i="106" s="1"/>
  <c r="S51" i="106"/>
  <c r="S53" i="106"/>
  <c r="AC53" i="106" s="1"/>
  <c r="S54" i="106"/>
  <c r="U54" i="106" s="1"/>
  <c r="S55" i="106"/>
  <c r="AC55" i="106" s="1"/>
  <c r="S56" i="106"/>
  <c r="X56" i="106" s="1"/>
  <c r="S57" i="106"/>
  <c r="AC57" i="106" s="1"/>
  <c r="S58" i="106"/>
  <c r="X58" i="106" s="1"/>
  <c r="S59" i="106"/>
  <c r="AC59" i="106" s="1"/>
  <c r="X59" i="106"/>
  <c r="F60" i="106"/>
  <c r="G60" i="106"/>
  <c r="H60" i="106"/>
  <c r="I60" i="106"/>
  <c r="J60" i="106"/>
  <c r="K60" i="106"/>
  <c r="L60" i="106"/>
  <c r="M60" i="106"/>
  <c r="N60" i="106"/>
  <c r="O60" i="106"/>
  <c r="P60" i="106"/>
  <c r="Q60" i="106"/>
  <c r="R60" i="106"/>
  <c r="S62" i="106"/>
  <c r="U62" i="106" s="1"/>
  <c r="S63" i="106"/>
  <c r="U63" i="106" s="1"/>
  <c r="S64" i="106"/>
  <c r="AE64" i="106" s="1"/>
  <c r="S65" i="106"/>
  <c r="U65" i="106" s="1"/>
  <c r="S66" i="106"/>
  <c r="AE66" i="106" s="1"/>
  <c r="S67" i="106"/>
  <c r="AE67" i="106" s="1"/>
  <c r="U67" i="106"/>
  <c r="S68" i="106"/>
  <c r="U68" i="106" s="1"/>
  <c r="S69" i="106"/>
  <c r="AE69" i="106" s="1"/>
  <c r="S70" i="106"/>
  <c r="U70" i="106" s="1"/>
  <c r="S71" i="106"/>
  <c r="U71" i="106" s="1"/>
  <c r="S72" i="106"/>
  <c r="U72" i="106" s="1"/>
  <c r="F73" i="106"/>
  <c r="G73" i="106"/>
  <c r="H73" i="106"/>
  <c r="I73" i="106"/>
  <c r="J73" i="106"/>
  <c r="K73" i="106"/>
  <c r="L73" i="106"/>
  <c r="M73" i="106"/>
  <c r="N73" i="106"/>
  <c r="O73" i="106"/>
  <c r="P73" i="106"/>
  <c r="Q73" i="106"/>
  <c r="R73" i="106"/>
  <c r="S75" i="106"/>
  <c r="AE75" i="106" s="1"/>
  <c r="S76" i="106"/>
  <c r="U76" i="106" s="1"/>
  <c r="F77" i="106"/>
  <c r="G77" i="106"/>
  <c r="H77" i="106"/>
  <c r="I77" i="106"/>
  <c r="J77" i="106"/>
  <c r="K77" i="106"/>
  <c r="L77" i="106"/>
  <c r="M77" i="106"/>
  <c r="N77" i="106"/>
  <c r="O77" i="106"/>
  <c r="P77" i="106"/>
  <c r="Q77" i="106"/>
  <c r="R77" i="106"/>
  <c r="S79" i="106"/>
  <c r="U79" i="106" s="1"/>
  <c r="S80" i="106"/>
  <c r="S81" i="106"/>
  <c r="AE81" i="106" s="1"/>
  <c r="S82" i="106"/>
  <c r="U82" i="106" s="1"/>
  <c r="S83" i="106"/>
  <c r="U83" i="106" s="1"/>
  <c r="S84" i="106"/>
  <c r="S85" i="106"/>
  <c r="AE85" i="106" s="1"/>
  <c r="U85" i="106"/>
  <c r="S86" i="106"/>
  <c r="U86" i="106" s="1"/>
  <c r="S87" i="106"/>
  <c r="U87" i="106" s="1"/>
  <c r="S88" i="106"/>
  <c r="S89" i="106"/>
  <c r="AE89" i="106" s="1"/>
  <c r="S90" i="106"/>
  <c r="U90" i="106" s="1"/>
  <c r="S91" i="106"/>
  <c r="U91" i="106" s="1"/>
  <c r="S92" i="106"/>
  <c r="AE92" i="106" s="1"/>
  <c r="S93" i="106"/>
  <c r="U93" i="106" s="1"/>
  <c r="S94" i="106"/>
  <c r="AE94" i="106" s="1"/>
  <c r="F95" i="106"/>
  <c r="G95" i="106"/>
  <c r="H95" i="106"/>
  <c r="I95" i="106"/>
  <c r="J95" i="106"/>
  <c r="K95" i="106"/>
  <c r="L95" i="106"/>
  <c r="M95" i="106"/>
  <c r="N95" i="106"/>
  <c r="O95" i="106"/>
  <c r="P95" i="106"/>
  <c r="Q95" i="106"/>
  <c r="R95" i="106"/>
  <c r="S97" i="106"/>
  <c r="U97" i="106" s="1"/>
  <c r="S98" i="106"/>
  <c r="U98" i="106" s="1"/>
  <c r="S100" i="106"/>
  <c r="X100" i="106" s="1"/>
  <c r="S101" i="106"/>
  <c r="AC101" i="106" s="1"/>
  <c r="S102" i="106"/>
  <c r="AC102" i="106" s="1"/>
  <c r="S103" i="106"/>
  <c r="AC103" i="106" s="1"/>
  <c r="S104" i="106"/>
  <c r="X104" i="106" s="1"/>
  <c r="S105" i="106"/>
  <c r="X105" i="106" s="1"/>
  <c r="S106" i="106"/>
  <c r="AC106" i="106" s="1"/>
  <c r="S107" i="106"/>
  <c r="AC107" i="106" s="1"/>
  <c r="S108" i="106"/>
  <c r="X108" i="106" s="1"/>
  <c r="F109" i="106"/>
  <c r="F113" i="106" s="1"/>
  <c r="G109" i="106"/>
  <c r="H109" i="106"/>
  <c r="I109" i="106"/>
  <c r="J109" i="106"/>
  <c r="K109" i="106"/>
  <c r="K113" i="106" s="1"/>
  <c r="L109" i="106"/>
  <c r="M109" i="106"/>
  <c r="N109" i="106"/>
  <c r="N113" i="106" s="1"/>
  <c r="O109" i="106"/>
  <c r="P109" i="106"/>
  <c r="Q109" i="106"/>
  <c r="Q113" i="106" s="1"/>
  <c r="R109" i="106"/>
  <c r="S111" i="106"/>
  <c r="I113" i="106"/>
  <c r="M113" i="106"/>
  <c r="S115" i="106"/>
  <c r="AE115" i="106" s="1"/>
  <c r="S116" i="106"/>
  <c r="U116" i="106" s="1"/>
  <c r="S117" i="106"/>
  <c r="AE117" i="106" s="1"/>
  <c r="S118" i="106"/>
  <c r="AE118" i="106" s="1"/>
  <c r="S119" i="106"/>
  <c r="AE119" i="106" s="1"/>
  <c r="S120" i="106"/>
  <c r="U120" i="106" s="1"/>
  <c r="S121" i="106"/>
  <c r="AE121" i="106" s="1"/>
  <c r="S122" i="106"/>
  <c r="AE122" i="106" s="1"/>
  <c r="S123" i="106"/>
  <c r="AE123" i="106" s="1"/>
  <c r="S124" i="106"/>
  <c r="U124" i="106" s="1"/>
  <c r="S125" i="106"/>
  <c r="AE125" i="106" s="1"/>
  <c r="S126" i="106"/>
  <c r="AE126" i="106" s="1"/>
  <c r="S127" i="106"/>
  <c r="AE127" i="106" s="1"/>
  <c r="S128" i="106"/>
  <c r="U128" i="106" s="1"/>
  <c r="S129" i="106"/>
  <c r="AE129" i="106" s="1"/>
  <c r="S130" i="106"/>
  <c r="AE130" i="106" s="1"/>
  <c r="S131" i="106"/>
  <c r="AE131" i="106" s="1"/>
  <c r="U131" i="106"/>
  <c r="S132" i="106"/>
  <c r="U132" i="106" s="1"/>
  <c r="S133" i="106"/>
  <c r="AE133" i="106" s="1"/>
  <c r="F134" i="106"/>
  <c r="G134" i="106"/>
  <c r="H134" i="106"/>
  <c r="I134" i="106"/>
  <c r="J134" i="106"/>
  <c r="K134" i="106"/>
  <c r="L134" i="106"/>
  <c r="M134" i="106"/>
  <c r="N134" i="106"/>
  <c r="O134" i="106"/>
  <c r="P134" i="106"/>
  <c r="Q134" i="106"/>
  <c r="R134" i="106"/>
  <c r="S138" i="106"/>
  <c r="S139" i="106"/>
  <c r="AE139" i="106" s="1"/>
  <c r="S140" i="106"/>
  <c r="U140" i="106" s="1"/>
  <c r="S141" i="106"/>
  <c r="U141" i="106" s="1"/>
  <c r="S142" i="106"/>
  <c r="S143" i="106"/>
  <c r="AE143" i="106" s="1"/>
  <c r="U143" i="106"/>
  <c r="S144" i="106"/>
  <c r="U144" i="106" s="1"/>
  <c r="S145" i="106"/>
  <c r="U145" i="106" s="1"/>
  <c r="S146" i="106"/>
  <c r="S147" i="106"/>
  <c r="AE147" i="106" s="1"/>
  <c r="S148" i="106"/>
  <c r="U148" i="106" s="1"/>
  <c r="S149" i="106"/>
  <c r="U149" i="106" s="1"/>
  <c r="S150" i="106"/>
  <c r="S151" i="106"/>
  <c r="AE151" i="106" s="1"/>
  <c r="S152" i="106"/>
  <c r="U152" i="106" s="1"/>
  <c r="S153" i="106"/>
  <c r="U153" i="106" s="1"/>
  <c r="S154" i="106"/>
  <c r="S155" i="106"/>
  <c r="AE155" i="106" s="1"/>
  <c r="U155" i="106"/>
  <c r="S156" i="106"/>
  <c r="U156" i="106" s="1"/>
  <c r="S157" i="106"/>
  <c r="U157" i="106" s="1"/>
  <c r="S158" i="106"/>
  <c r="S159" i="106"/>
  <c r="AE159" i="106" s="1"/>
  <c r="S160" i="106"/>
  <c r="U160" i="106" s="1"/>
  <c r="S161" i="106"/>
  <c r="U161" i="106" s="1"/>
  <c r="S162" i="106"/>
  <c r="S163" i="106"/>
  <c r="AE163" i="106" s="1"/>
  <c r="S164" i="106"/>
  <c r="U164" i="106" s="1"/>
  <c r="S165" i="106"/>
  <c r="U165" i="106" s="1"/>
  <c r="S166" i="106"/>
  <c r="S167" i="106"/>
  <c r="AE167" i="106" s="1"/>
  <c r="S168" i="106"/>
  <c r="U168" i="106" s="1"/>
  <c r="S169" i="106"/>
  <c r="U169" i="106" s="1"/>
  <c r="S170" i="106"/>
  <c r="S171" i="106"/>
  <c r="AE171" i="106" s="1"/>
  <c r="S172" i="106"/>
  <c r="U172" i="106" s="1"/>
  <c r="S173" i="106"/>
  <c r="U173" i="106" s="1"/>
  <c r="S174" i="106"/>
  <c r="S175" i="106"/>
  <c r="AE175" i="106" s="1"/>
  <c r="S176" i="106"/>
  <c r="U176" i="106" s="1"/>
  <c r="S177" i="106"/>
  <c r="U177" i="106" s="1"/>
  <c r="S178" i="106"/>
  <c r="S179" i="106"/>
  <c r="AE179" i="106" s="1"/>
  <c r="S180" i="106"/>
  <c r="U180" i="106" s="1"/>
  <c r="F181" i="106"/>
  <c r="G181" i="106"/>
  <c r="H181" i="106"/>
  <c r="I181" i="106"/>
  <c r="J181" i="106"/>
  <c r="K181" i="106"/>
  <c r="L181" i="106"/>
  <c r="M181" i="106"/>
  <c r="N181" i="106"/>
  <c r="O181" i="106"/>
  <c r="P181" i="106"/>
  <c r="Q181" i="106"/>
  <c r="R181" i="106"/>
  <c r="S183" i="106"/>
  <c r="AE183" i="106" s="1"/>
  <c r="S184" i="106"/>
  <c r="U184" i="106" s="1"/>
  <c r="S185" i="106"/>
  <c r="AE185" i="106" s="1"/>
  <c r="S186" i="106"/>
  <c r="AE186" i="106" s="1"/>
  <c r="S187" i="106"/>
  <c r="AE187" i="106" s="1"/>
  <c r="S188" i="106"/>
  <c r="U188" i="106" s="1"/>
  <c r="S189" i="106"/>
  <c r="AE189" i="106" s="1"/>
  <c r="S190" i="106"/>
  <c r="AE190" i="106" s="1"/>
  <c r="S191" i="106"/>
  <c r="AE191" i="106" s="1"/>
  <c r="S192" i="106"/>
  <c r="U192" i="106" s="1"/>
  <c r="S193" i="106"/>
  <c r="AE193" i="106" s="1"/>
  <c r="S194" i="106"/>
  <c r="AE194" i="106" s="1"/>
  <c r="S195" i="106"/>
  <c r="AE195" i="106" s="1"/>
  <c r="S196" i="106"/>
  <c r="U196" i="106" s="1"/>
  <c r="S197" i="106"/>
  <c r="AE197" i="106" s="1"/>
  <c r="S198" i="106"/>
  <c r="AE198" i="106" s="1"/>
  <c r="S199" i="106"/>
  <c r="AE199" i="106" s="1"/>
  <c r="F200" i="106"/>
  <c r="G200" i="106"/>
  <c r="H200" i="106"/>
  <c r="I200" i="106"/>
  <c r="J200" i="106"/>
  <c r="K200" i="106"/>
  <c r="L200" i="106"/>
  <c r="M200" i="106"/>
  <c r="N200" i="106"/>
  <c r="O200" i="106"/>
  <c r="P200" i="106"/>
  <c r="Q200" i="106"/>
  <c r="R200" i="106"/>
  <c r="S202" i="106"/>
  <c r="U202" i="106" s="1"/>
  <c r="S203" i="106"/>
  <c r="U203" i="106" s="1"/>
  <c r="S204" i="106"/>
  <c r="U204" i="106" s="1"/>
  <c r="S205" i="106"/>
  <c r="U205" i="106" s="1"/>
  <c r="S206" i="106"/>
  <c r="U206" i="106" s="1"/>
  <c r="S207" i="106"/>
  <c r="AE207" i="106" s="1"/>
  <c r="S208" i="106"/>
  <c r="AE208" i="106" s="1"/>
  <c r="S209" i="106"/>
  <c r="AE209" i="106" s="1"/>
  <c r="S210" i="106"/>
  <c r="U210" i="106" s="1"/>
  <c r="S211" i="106"/>
  <c r="U211" i="106" s="1"/>
  <c r="F212" i="106"/>
  <c r="G212" i="106"/>
  <c r="H212" i="106"/>
  <c r="I212" i="106"/>
  <c r="J212" i="106"/>
  <c r="K212" i="106"/>
  <c r="L212" i="106"/>
  <c r="M212" i="106"/>
  <c r="N212" i="106"/>
  <c r="O212" i="106"/>
  <c r="P212" i="106"/>
  <c r="Q212" i="106"/>
  <c r="R212" i="106"/>
  <c r="S214" i="106"/>
  <c r="X214" i="106" s="1"/>
  <c r="AC214" i="106" s="1"/>
  <c r="S215" i="106"/>
  <c r="X215" i="106"/>
  <c r="AC215" i="106" s="1"/>
  <c r="S216" i="106"/>
  <c r="X216" i="106" s="1"/>
  <c r="S217" i="106"/>
  <c r="X217" i="106" s="1"/>
  <c r="AC217" i="106" s="1"/>
  <c r="S218" i="106"/>
  <c r="U218" i="106" s="1"/>
  <c r="S219" i="106"/>
  <c r="U219" i="106" s="1"/>
  <c r="S220" i="106"/>
  <c r="X220" i="106" s="1"/>
  <c r="AC220" i="106" s="1"/>
  <c r="S221" i="106"/>
  <c r="X221" i="106" s="1"/>
  <c r="AC221" i="106" s="1"/>
  <c r="S222" i="106"/>
  <c r="X222" i="106" s="1"/>
  <c r="AA222" i="106" s="1"/>
  <c r="S223" i="106"/>
  <c r="X223" i="106" s="1"/>
  <c r="AA223" i="106" s="1"/>
  <c r="S224" i="106"/>
  <c r="X224" i="106" s="1"/>
  <c r="AC224" i="106" s="1"/>
  <c r="S225" i="106"/>
  <c r="U225" i="106" s="1"/>
  <c r="S226" i="106"/>
  <c r="AE226" i="106" s="1"/>
  <c r="S227" i="106"/>
  <c r="X227" i="106" s="1"/>
  <c r="AA227" i="106" s="1"/>
  <c r="S228" i="106"/>
  <c r="X228" i="106" s="1"/>
  <c r="AA228" i="106" s="1"/>
  <c r="S229" i="106"/>
  <c r="X229" i="106" s="1"/>
  <c r="Z229" i="106" s="1"/>
  <c r="S230" i="106"/>
  <c r="X230" i="106" s="1"/>
  <c r="Z230" i="106" s="1"/>
  <c r="S232" i="106"/>
  <c r="S233" i="106"/>
  <c r="X233" i="106" s="1"/>
  <c r="S234" i="106"/>
  <c r="AC234" i="106" s="1"/>
  <c r="S235" i="106"/>
  <c r="S236" i="106"/>
  <c r="X236" i="106" s="1"/>
  <c r="AC236" i="106"/>
  <c r="S237" i="106"/>
  <c r="AC237" i="106" s="1"/>
  <c r="S238" i="106"/>
  <c r="S239" i="106"/>
  <c r="X239" i="106" s="1"/>
  <c r="S240" i="106"/>
  <c r="AC240" i="106" s="1"/>
  <c r="S241" i="106"/>
  <c r="S242" i="106"/>
  <c r="X242" i="106" s="1"/>
  <c r="S244" i="106"/>
  <c r="AD244" i="106" s="1"/>
  <c r="S245" i="106"/>
  <c r="AD245" i="106" s="1"/>
  <c r="S246" i="106"/>
  <c r="W246" i="106" s="1"/>
  <c r="S247" i="106"/>
  <c r="AD247" i="106" s="1"/>
  <c r="S248" i="106"/>
  <c r="AD248" i="106" s="1"/>
  <c r="S249" i="106"/>
  <c r="AD249" i="106" s="1"/>
  <c r="S250" i="106"/>
  <c r="W250" i="106" s="1"/>
  <c r="S251" i="106"/>
  <c r="AD251" i="106" s="1"/>
  <c r="W251" i="106"/>
  <c r="S252" i="106"/>
  <c r="AD252" i="106" s="1"/>
  <c r="S253" i="106"/>
  <c r="AD253" i="106" s="1"/>
  <c r="S254" i="106"/>
  <c r="W254" i="106" s="1"/>
  <c r="S255" i="106"/>
  <c r="AD255" i="106" s="1"/>
  <c r="S256" i="106"/>
  <c r="AD256" i="106" s="1"/>
  <c r="S257" i="106"/>
  <c r="AD257" i="106" s="1"/>
  <c r="S258" i="106"/>
  <c r="W258" i="106" s="1"/>
  <c r="S259" i="106"/>
  <c r="AD259" i="106" s="1"/>
  <c r="S260" i="106"/>
  <c r="AD260" i="106" s="1"/>
  <c r="S261" i="106"/>
  <c r="AD261" i="106" s="1"/>
  <c r="S262" i="106"/>
  <c r="S263" i="106"/>
  <c r="AD263" i="106" s="1"/>
  <c r="F264" i="106"/>
  <c r="G264" i="106"/>
  <c r="H264" i="106"/>
  <c r="I264" i="106"/>
  <c r="J264" i="106"/>
  <c r="K264" i="106"/>
  <c r="L264" i="106"/>
  <c r="M264" i="106"/>
  <c r="N264" i="106"/>
  <c r="O264" i="106"/>
  <c r="P264" i="106"/>
  <c r="Q264" i="106"/>
  <c r="R264" i="106"/>
  <c r="S266" i="106"/>
  <c r="AD266" i="106" s="1"/>
  <c r="S267" i="106"/>
  <c r="W267" i="106" s="1"/>
  <c r="F268" i="106"/>
  <c r="G268" i="106"/>
  <c r="H268" i="106"/>
  <c r="I268" i="106"/>
  <c r="J268" i="106"/>
  <c r="K268" i="106"/>
  <c r="L268" i="106"/>
  <c r="M268" i="106"/>
  <c r="N268" i="106"/>
  <c r="O268" i="106"/>
  <c r="P268" i="106"/>
  <c r="Q268" i="106"/>
  <c r="R268" i="106"/>
  <c r="S270" i="106"/>
  <c r="U270" i="106" s="1"/>
  <c r="S271" i="106"/>
  <c r="S272" i="106"/>
  <c r="U272" i="106" s="1"/>
  <c r="S273" i="106"/>
  <c r="U273" i="106" s="1"/>
  <c r="S274" i="106"/>
  <c r="U274" i="106" s="1"/>
  <c r="S275" i="106"/>
  <c r="AE275" i="106" s="1"/>
  <c r="S276" i="106"/>
  <c r="U276" i="106" s="1"/>
  <c r="S277" i="106"/>
  <c r="AE277" i="106" s="1"/>
  <c r="S278" i="106"/>
  <c r="U278" i="106" s="1"/>
  <c r="AE278" i="106"/>
  <c r="S279" i="106"/>
  <c r="AE279" i="106" s="1"/>
  <c r="S280" i="106"/>
  <c r="U280" i="106" s="1"/>
  <c r="AE280" i="106"/>
  <c r="S281" i="106"/>
  <c r="U281" i="106" s="1"/>
  <c r="S282" i="106"/>
  <c r="U282" i="106" s="1"/>
  <c r="S283" i="106"/>
  <c r="U283" i="106" s="1"/>
  <c r="S284" i="106"/>
  <c r="U284" i="106" s="1"/>
  <c r="S285" i="106"/>
  <c r="AE285" i="106" s="1"/>
  <c r="S286" i="106"/>
  <c r="U286" i="106" s="1"/>
  <c r="S287" i="106"/>
  <c r="S288" i="106"/>
  <c r="U288" i="106" s="1"/>
  <c r="S289" i="106"/>
  <c r="AE289" i="106" s="1"/>
  <c r="S290" i="106"/>
  <c r="S291" i="106"/>
  <c r="S292" i="106"/>
  <c r="U292" i="106" s="1"/>
  <c r="S293" i="106"/>
  <c r="S294" i="106"/>
  <c r="S295" i="106"/>
  <c r="X295" i="106" s="1"/>
  <c r="S296" i="106"/>
  <c r="S297" i="106"/>
  <c r="S298" i="106"/>
  <c r="X298" i="106" s="1"/>
  <c r="S299" i="106"/>
  <c r="S300" i="106"/>
  <c r="S301" i="106"/>
  <c r="S302" i="106"/>
  <c r="S303" i="106"/>
  <c r="AE303" i="106" s="1"/>
  <c r="S304" i="106"/>
  <c r="S305" i="106"/>
  <c r="S306" i="106"/>
  <c r="U306" i="106" s="1"/>
  <c r="S307" i="106"/>
  <c r="AE307" i="106" s="1"/>
  <c r="S308" i="106"/>
  <c r="S309" i="106"/>
  <c r="S310" i="106"/>
  <c r="S311" i="106"/>
  <c r="AE311" i="106" s="1"/>
  <c r="S312" i="106"/>
  <c r="S313" i="106"/>
  <c r="S314" i="106"/>
  <c r="U314" i="106" s="1"/>
  <c r="S315" i="106"/>
  <c r="AE315" i="106" s="1"/>
  <c r="S316" i="106"/>
  <c r="S317" i="106"/>
  <c r="S318" i="106"/>
  <c r="S319" i="106"/>
  <c r="AE319" i="106" s="1"/>
  <c r="S320" i="106"/>
  <c r="S321" i="106"/>
  <c r="S322" i="106"/>
  <c r="U322" i="106" s="1"/>
  <c r="S323" i="106"/>
  <c r="AE323" i="106" s="1"/>
  <c r="S324" i="106"/>
  <c r="S325" i="106"/>
  <c r="X325" i="106" s="1"/>
  <c r="S326" i="106"/>
  <c r="S327" i="106"/>
  <c r="S328" i="106"/>
  <c r="X328" i="106" s="1"/>
  <c r="AC328" i="106"/>
  <c r="S329" i="106"/>
  <c r="X329" i="106" s="1"/>
  <c r="AC329" i="106" s="1"/>
  <c r="S330" i="106"/>
  <c r="X330" i="106" s="1"/>
  <c r="AC330" i="106" s="1"/>
  <c r="S331" i="106"/>
  <c r="U331" i="106" s="1"/>
  <c r="S332" i="106"/>
  <c r="AE332" i="106" s="1"/>
  <c r="S333" i="106"/>
  <c r="U333" i="106" s="1"/>
  <c r="S334" i="106"/>
  <c r="U334" i="106" s="1"/>
  <c r="AE334" i="106"/>
  <c r="S335" i="106"/>
  <c r="U335" i="106" s="1"/>
  <c r="S336" i="106"/>
  <c r="U336" i="106" s="1"/>
  <c r="AE336" i="106"/>
  <c r="S337" i="106"/>
  <c r="U337" i="106" s="1"/>
  <c r="S338" i="106"/>
  <c r="U338" i="106" s="1"/>
  <c r="S339" i="106"/>
  <c r="U339" i="106" s="1"/>
  <c r="S340" i="106"/>
  <c r="U340" i="106" s="1"/>
  <c r="S341" i="106"/>
  <c r="U341" i="106" s="1"/>
  <c r="S342" i="106"/>
  <c r="U342" i="106" s="1"/>
  <c r="S343" i="106"/>
  <c r="X343" i="106" s="1"/>
  <c r="S344" i="106"/>
  <c r="X344" i="106" s="1"/>
  <c r="S345" i="106"/>
  <c r="S346" i="106"/>
  <c r="X346" i="106" s="1"/>
  <c r="AC346" i="106"/>
  <c r="S347" i="106"/>
  <c r="X347" i="106" s="1"/>
  <c r="S348" i="106"/>
  <c r="S349" i="106"/>
  <c r="X349" i="106" s="1"/>
  <c r="S350" i="106"/>
  <c r="X350" i="106" s="1"/>
  <c r="S351" i="106"/>
  <c r="S352" i="106"/>
  <c r="S353" i="106"/>
  <c r="X353" i="106" s="1"/>
  <c r="S354" i="106"/>
  <c r="AC354" i="106" s="1"/>
  <c r="S355" i="106"/>
  <c r="S356" i="106"/>
  <c r="X356" i="106" s="1"/>
  <c r="S357" i="106"/>
  <c r="X357" i="106" s="1"/>
  <c r="S358" i="106"/>
  <c r="X358" i="106" s="1"/>
  <c r="S359" i="106"/>
  <c r="S360" i="106"/>
  <c r="AC360" i="106" s="1"/>
  <c r="F361" i="106"/>
  <c r="G361" i="106"/>
  <c r="H361" i="106"/>
  <c r="I361" i="106"/>
  <c r="J361" i="106"/>
  <c r="K361" i="106"/>
  <c r="L361" i="106"/>
  <c r="M361" i="106"/>
  <c r="N361" i="106"/>
  <c r="O361" i="106"/>
  <c r="P361" i="106"/>
  <c r="Q361" i="106"/>
  <c r="R361" i="106"/>
  <c r="S363" i="106"/>
  <c r="W363" i="106" s="1"/>
  <c r="S364" i="106"/>
  <c r="W364" i="106" s="1"/>
  <c r="S365" i="106"/>
  <c r="AD365" i="106" s="1"/>
  <c r="W365" i="106"/>
  <c r="S366" i="106"/>
  <c r="F367" i="106"/>
  <c r="G367" i="106"/>
  <c r="H367" i="106"/>
  <c r="I367" i="106"/>
  <c r="J367" i="106"/>
  <c r="K367" i="106"/>
  <c r="L367" i="106"/>
  <c r="M367" i="106"/>
  <c r="N367" i="106"/>
  <c r="O367" i="106"/>
  <c r="P367" i="106"/>
  <c r="Q367" i="106"/>
  <c r="R367" i="106"/>
  <c r="S369" i="106"/>
  <c r="S370" i="106"/>
  <c r="W370" i="106" s="1"/>
  <c r="S372" i="106"/>
  <c r="AD372" i="106" s="1"/>
  <c r="S373" i="106"/>
  <c r="S374" i="106"/>
  <c r="S375" i="106"/>
  <c r="W375" i="106" s="1"/>
  <c r="S376" i="106"/>
  <c r="AD376" i="106" s="1"/>
  <c r="S377" i="106"/>
  <c r="S378" i="106"/>
  <c r="S379" i="106"/>
  <c r="W379" i="106" s="1"/>
  <c r="S380" i="106"/>
  <c r="AD380" i="106" s="1"/>
  <c r="S381" i="106"/>
  <c r="S382" i="106"/>
  <c r="S383" i="106"/>
  <c r="W383" i="106" s="1"/>
  <c r="S384" i="106"/>
  <c r="AD384" i="106" s="1"/>
  <c r="S385" i="106"/>
  <c r="S386" i="106"/>
  <c r="S387" i="106"/>
  <c r="W387" i="106" s="1"/>
  <c r="F388" i="106"/>
  <c r="G388" i="106"/>
  <c r="H388" i="106"/>
  <c r="I388" i="106"/>
  <c r="J388" i="106"/>
  <c r="K388" i="106"/>
  <c r="L388" i="106"/>
  <c r="M388" i="106"/>
  <c r="N388" i="106"/>
  <c r="O388" i="106"/>
  <c r="P388" i="106"/>
  <c r="Q388" i="106"/>
  <c r="R388" i="106"/>
  <c r="S390" i="106"/>
  <c r="AD390" i="106" s="1"/>
  <c r="S391" i="106"/>
  <c r="W391" i="106" s="1"/>
  <c r="S392" i="106"/>
  <c r="AD392" i="106" s="1"/>
  <c r="F393" i="106"/>
  <c r="G393" i="106"/>
  <c r="H393" i="106"/>
  <c r="I393" i="106"/>
  <c r="J393" i="106"/>
  <c r="K393" i="106"/>
  <c r="L393" i="106"/>
  <c r="M393" i="106"/>
  <c r="N393" i="106"/>
  <c r="O393" i="106"/>
  <c r="P393" i="106"/>
  <c r="Q393" i="106"/>
  <c r="R393" i="106"/>
  <c r="S395" i="106"/>
  <c r="AD395" i="106" s="1"/>
  <c r="S396" i="106"/>
  <c r="W396" i="106" s="1"/>
  <c r="S397" i="106"/>
  <c r="W397" i="106" s="1"/>
  <c r="S398" i="106"/>
  <c r="W398" i="106" s="1"/>
  <c r="S399" i="106"/>
  <c r="W399" i="106" s="1"/>
  <c r="S400" i="106"/>
  <c r="W400" i="106" s="1"/>
  <c r="S401" i="106"/>
  <c r="W401" i="106" s="1"/>
  <c r="S402" i="106"/>
  <c r="W402" i="106" s="1"/>
  <c r="S403" i="106"/>
  <c r="S404" i="106"/>
  <c r="W404" i="106" s="1"/>
  <c r="S405" i="106"/>
  <c r="W405" i="106" s="1"/>
  <c r="S406" i="106"/>
  <c r="W406" i="106" s="1"/>
  <c r="S407" i="106"/>
  <c r="W407" i="106" s="1"/>
  <c r="S408" i="106"/>
  <c r="W408" i="106" s="1"/>
  <c r="S409" i="106"/>
  <c r="W409" i="106" s="1"/>
  <c r="S410" i="106"/>
  <c r="AD410" i="106" s="1"/>
  <c r="S411" i="106"/>
  <c r="W411" i="106" s="1"/>
  <c r="F412" i="106"/>
  <c r="G412" i="106"/>
  <c r="H412" i="106"/>
  <c r="I412" i="106"/>
  <c r="J412" i="106"/>
  <c r="K412" i="106"/>
  <c r="L412" i="106"/>
  <c r="M412" i="106"/>
  <c r="N412" i="106"/>
  <c r="O412" i="106"/>
  <c r="P412" i="106"/>
  <c r="Q412" i="106"/>
  <c r="R412" i="106"/>
  <c r="S414" i="106"/>
  <c r="S415" i="106"/>
  <c r="W415" i="106" s="1"/>
  <c r="S416" i="106"/>
  <c r="AD416" i="106" s="1"/>
  <c r="S417" i="106"/>
  <c r="S418" i="106"/>
  <c r="S419" i="106"/>
  <c r="W419" i="106" s="1"/>
  <c r="AD419" i="106"/>
  <c r="S420" i="106"/>
  <c r="AD420" i="106" s="1"/>
  <c r="S421" i="106"/>
  <c r="S422" i="106"/>
  <c r="S423" i="106"/>
  <c r="W423" i="106" s="1"/>
  <c r="S424" i="106"/>
  <c r="AD424" i="106" s="1"/>
  <c r="S425" i="106"/>
  <c r="S426" i="106"/>
  <c r="AD426" i="106" s="1"/>
  <c r="S427" i="106"/>
  <c r="W427" i="106" s="1"/>
  <c r="S428" i="106"/>
  <c r="AD428" i="106" s="1"/>
  <c r="S429" i="106"/>
  <c r="S430" i="106"/>
  <c r="AD430" i="106" s="1"/>
  <c r="S431" i="106"/>
  <c r="W431" i="106" s="1"/>
  <c r="S432" i="106"/>
  <c r="AD432" i="106" s="1"/>
  <c r="S433" i="106"/>
  <c r="S434" i="106"/>
  <c r="AD434" i="106" s="1"/>
  <c r="F435" i="106"/>
  <c r="G435" i="106"/>
  <c r="H435" i="106"/>
  <c r="I435" i="106"/>
  <c r="J435" i="106"/>
  <c r="K435" i="106"/>
  <c r="L435" i="106"/>
  <c r="M435" i="106"/>
  <c r="N435" i="106"/>
  <c r="O435" i="106"/>
  <c r="P435" i="106"/>
  <c r="Q435" i="106"/>
  <c r="R435" i="106"/>
  <c r="S438" i="106"/>
  <c r="W438" i="106" s="1"/>
  <c r="S439" i="106"/>
  <c r="AD439" i="106" s="1"/>
  <c r="S440" i="106"/>
  <c r="W440" i="106" s="1"/>
  <c r="S441" i="106"/>
  <c r="AD441" i="106" s="1"/>
  <c r="S442" i="106"/>
  <c r="W442" i="106" s="1"/>
  <c r="S443" i="106"/>
  <c r="AD443" i="106" s="1"/>
  <c r="S444" i="106"/>
  <c r="W444" i="106" s="1"/>
  <c r="S445" i="106"/>
  <c r="AD445" i="106" s="1"/>
  <c r="S446" i="106"/>
  <c r="W446" i="106" s="1"/>
  <c r="S447" i="106"/>
  <c r="AD447" i="106" s="1"/>
  <c r="F448" i="106"/>
  <c r="G448" i="106"/>
  <c r="H448" i="106"/>
  <c r="I448" i="106"/>
  <c r="J448" i="106"/>
  <c r="K448" i="106"/>
  <c r="L448" i="106"/>
  <c r="M448" i="106"/>
  <c r="N448" i="106"/>
  <c r="O448" i="106"/>
  <c r="P448" i="106"/>
  <c r="Q448" i="106"/>
  <c r="R448" i="106"/>
  <c r="S450" i="106"/>
  <c r="W450" i="106" s="1"/>
  <c r="F451" i="106"/>
  <c r="G451" i="106"/>
  <c r="H451" i="106"/>
  <c r="I451" i="106"/>
  <c r="J451" i="106"/>
  <c r="K451" i="106"/>
  <c r="L451" i="106"/>
  <c r="M451" i="106"/>
  <c r="N451" i="106"/>
  <c r="O451" i="106"/>
  <c r="P451" i="106"/>
  <c r="Q451" i="106"/>
  <c r="R451" i="106"/>
  <c r="S456" i="106"/>
  <c r="AD456" i="106" s="1"/>
  <c r="S457" i="106"/>
  <c r="W457" i="106" s="1"/>
  <c r="AD457" i="106" s="1"/>
  <c r="S458" i="106"/>
  <c r="AD458" i="106" s="1"/>
  <c r="S459" i="106"/>
  <c r="AD459" i="106" s="1"/>
  <c r="S460" i="106"/>
  <c r="AD460" i="106" s="1"/>
  <c r="S461" i="106"/>
  <c r="AD461" i="106" s="1"/>
  <c r="S462" i="106"/>
  <c r="F463" i="106"/>
  <c r="G463" i="106"/>
  <c r="H463" i="106"/>
  <c r="I463" i="106"/>
  <c r="J463" i="106"/>
  <c r="K463" i="106"/>
  <c r="L463" i="106"/>
  <c r="M463" i="106"/>
  <c r="N463" i="106"/>
  <c r="O463" i="106"/>
  <c r="P463" i="106"/>
  <c r="Q463" i="106"/>
  <c r="R463" i="106"/>
  <c r="S465" i="106"/>
  <c r="W465" i="106" s="1"/>
  <c r="S466" i="106"/>
  <c r="AD466" i="106" s="1"/>
  <c r="S467" i="106"/>
  <c r="AD467" i="106" s="1"/>
  <c r="S468" i="106"/>
  <c r="AD468" i="106" s="1"/>
  <c r="S469" i="106"/>
  <c r="W469" i="106" s="1"/>
  <c r="S470" i="106"/>
  <c r="AD470" i="106" s="1"/>
  <c r="W470" i="106"/>
  <c r="S471" i="106"/>
  <c r="W471" i="106" s="1"/>
  <c r="S472" i="106"/>
  <c r="AD472" i="106" s="1"/>
  <c r="S473" i="106"/>
  <c r="W473" i="106" s="1"/>
  <c r="S474" i="106"/>
  <c r="AD474" i="106" s="1"/>
  <c r="S475" i="106"/>
  <c r="W475" i="106" s="1"/>
  <c r="S476" i="106"/>
  <c r="W476" i="106" s="1"/>
  <c r="S477" i="106"/>
  <c r="W477" i="106" s="1"/>
  <c r="S478" i="106"/>
  <c r="AD478" i="106" s="1"/>
  <c r="S479" i="106"/>
  <c r="W479" i="106" s="1"/>
  <c r="S480" i="106"/>
  <c r="W480" i="106" s="1"/>
  <c r="S481" i="106"/>
  <c r="W481" i="106" s="1"/>
  <c r="S482" i="106"/>
  <c r="AD482" i="106" s="1"/>
  <c r="S483" i="106"/>
  <c r="W483" i="106" s="1"/>
  <c r="S484" i="106"/>
  <c r="W484" i="106" s="1"/>
  <c r="S485" i="106"/>
  <c r="W485" i="106" s="1"/>
  <c r="F486" i="106"/>
  <c r="G486" i="106"/>
  <c r="H486" i="106"/>
  <c r="I486" i="106"/>
  <c r="J486" i="106"/>
  <c r="K486" i="106"/>
  <c r="L486" i="106"/>
  <c r="M486" i="106"/>
  <c r="N486" i="106"/>
  <c r="O486" i="106"/>
  <c r="P486" i="106"/>
  <c r="Q486" i="106"/>
  <c r="R486" i="106"/>
  <c r="S488" i="106"/>
  <c r="AD488" i="106" s="1"/>
  <c r="S489" i="106"/>
  <c r="S491" i="106"/>
  <c r="S492" i="106"/>
  <c r="S493" i="106"/>
  <c r="AE493" i="106" s="1"/>
  <c r="S494" i="106"/>
  <c r="S495" i="106"/>
  <c r="S496" i="106"/>
  <c r="S497" i="106"/>
  <c r="AE497" i="106" s="1"/>
  <c r="S498" i="106"/>
  <c r="S499" i="106"/>
  <c r="S500" i="106"/>
  <c r="S501" i="106"/>
  <c r="AE501" i="106" s="1"/>
  <c r="S502" i="106"/>
  <c r="S503" i="106"/>
  <c r="S504" i="106"/>
  <c r="S505" i="106"/>
  <c r="AE505" i="106" s="1"/>
  <c r="S506" i="106"/>
  <c r="AE507" i="106"/>
  <c r="S508" i="106"/>
  <c r="X508" i="106" s="1"/>
  <c r="S509" i="106"/>
  <c r="AC509" i="106" s="1"/>
  <c r="X509" i="106"/>
  <c r="S510" i="106"/>
  <c r="X510" i="106" s="1"/>
  <c r="S511" i="106"/>
  <c r="X511" i="106" s="1"/>
  <c r="S512" i="106"/>
  <c r="X512" i="106" s="1"/>
  <c r="S513" i="106"/>
  <c r="AC513" i="106" s="1"/>
  <c r="S514" i="106"/>
  <c r="X514" i="106" s="1"/>
  <c r="S515" i="106"/>
  <c r="AC515" i="106" s="1"/>
  <c r="S516" i="106"/>
  <c r="X516" i="106" s="1"/>
  <c r="S517" i="106"/>
  <c r="AC517" i="106" s="1"/>
  <c r="F518" i="106"/>
  <c r="G518" i="106"/>
  <c r="H518" i="106"/>
  <c r="I518" i="106"/>
  <c r="I528" i="106" s="1"/>
  <c r="J518" i="106"/>
  <c r="K518" i="106"/>
  <c r="L518" i="106"/>
  <c r="M518" i="106"/>
  <c r="N518" i="106"/>
  <c r="O518" i="106"/>
  <c r="P518" i="106"/>
  <c r="P528" i="106" s="1"/>
  <c r="Q518" i="106"/>
  <c r="R518" i="106"/>
  <c r="S520" i="106"/>
  <c r="AE520" i="106" s="1"/>
  <c r="V520" i="106"/>
  <c r="S521" i="106"/>
  <c r="V521" i="106" s="1"/>
  <c r="S522" i="106"/>
  <c r="AE522" i="106" s="1"/>
  <c r="S523" i="106"/>
  <c r="V523" i="106" s="1"/>
  <c r="S524" i="106"/>
  <c r="V524" i="106" s="1"/>
  <c r="S525" i="106"/>
  <c r="V525" i="106" s="1"/>
  <c r="F526" i="106"/>
  <c r="G526" i="106"/>
  <c r="H526" i="106"/>
  <c r="I526" i="106"/>
  <c r="J526" i="106"/>
  <c r="K526" i="106"/>
  <c r="L526" i="106"/>
  <c r="M526" i="106"/>
  <c r="N526" i="106"/>
  <c r="O526" i="106"/>
  <c r="O528" i="106" s="1"/>
  <c r="P526" i="106"/>
  <c r="Q526" i="106"/>
  <c r="R526" i="106"/>
  <c r="G528" i="106"/>
  <c r="S530" i="106"/>
  <c r="AE530" i="106" s="1"/>
  <c r="V530" i="106"/>
  <c r="S531" i="106"/>
  <c r="AE531" i="106" s="1"/>
  <c r="S532" i="106"/>
  <c r="V532" i="106" s="1"/>
  <c r="S533" i="106"/>
  <c r="V533" i="106" s="1"/>
  <c r="S534" i="106"/>
  <c r="AE534" i="106" s="1"/>
  <c r="S535" i="106"/>
  <c r="AE535" i="106" s="1"/>
  <c r="S536" i="106"/>
  <c r="V536" i="106" s="1"/>
  <c r="S537" i="106"/>
  <c r="V537" i="106" s="1"/>
  <c r="S538" i="106"/>
  <c r="V538" i="106" s="1"/>
  <c r="S539" i="106"/>
  <c r="AE539" i="106" s="1"/>
  <c r="V539" i="106"/>
  <c r="S540" i="106"/>
  <c r="V540" i="106" s="1"/>
  <c r="S541" i="106"/>
  <c r="V541" i="106" s="1"/>
  <c r="S542" i="106"/>
  <c r="V542" i="106" s="1"/>
  <c r="S543" i="106"/>
  <c r="AE543" i="106" s="1"/>
  <c r="S544" i="106"/>
  <c r="AE544" i="106" s="1"/>
  <c r="S545" i="106"/>
  <c r="V545" i="106" s="1"/>
  <c r="S546" i="106"/>
  <c r="AE546" i="106" s="1"/>
  <c r="V546" i="106"/>
  <c r="S547" i="106"/>
  <c r="AE547" i="106" s="1"/>
  <c r="S548" i="106"/>
  <c r="V548" i="106" s="1"/>
  <c r="S549" i="106"/>
  <c r="V549" i="106" s="1"/>
  <c r="S550" i="106"/>
  <c r="V550" i="106" s="1"/>
  <c r="S551" i="106"/>
  <c r="AE551" i="106" s="1"/>
  <c r="S552" i="106"/>
  <c r="V552" i="106" s="1"/>
  <c r="S553" i="106"/>
  <c r="V553" i="106" s="1"/>
  <c r="S554" i="106"/>
  <c r="V554" i="106" s="1"/>
  <c r="S555" i="106"/>
  <c r="AE555" i="106" s="1"/>
  <c r="S556" i="106"/>
  <c r="AE556" i="106" s="1"/>
  <c r="S557" i="106"/>
  <c r="V557" i="106" s="1"/>
  <c r="S558" i="106"/>
  <c r="AE558" i="106" s="1"/>
  <c r="S559" i="106"/>
  <c r="AE559" i="106" s="1"/>
  <c r="S560" i="106"/>
  <c r="V560" i="106" s="1"/>
  <c r="AE560" i="106"/>
  <c r="S561" i="106"/>
  <c r="V561" i="106" s="1"/>
  <c r="S562" i="106"/>
  <c r="V562" i="106" s="1"/>
  <c r="S563" i="106"/>
  <c r="AE563" i="106" s="1"/>
  <c r="V563" i="106"/>
  <c r="S564" i="106"/>
  <c r="AE564" i="106" s="1"/>
  <c r="S565" i="106"/>
  <c r="V565" i="106" s="1"/>
  <c r="S566" i="106"/>
  <c r="V566" i="106" s="1"/>
  <c r="S567" i="106"/>
  <c r="AE567" i="106" s="1"/>
  <c r="S568" i="106"/>
  <c r="V568" i="106" s="1"/>
  <c r="S569" i="106"/>
  <c r="V569" i="106" s="1"/>
  <c r="S570" i="106"/>
  <c r="AE570" i="106" s="1"/>
  <c r="S571" i="106"/>
  <c r="AE571" i="106" s="1"/>
  <c r="S572" i="106"/>
  <c r="V572" i="106" s="1"/>
  <c r="S573" i="106"/>
  <c r="W573" i="106" s="1"/>
  <c r="AD573" i="106"/>
  <c r="S574" i="106"/>
  <c r="AE574" i="106" s="1"/>
  <c r="S575" i="106"/>
  <c r="AE575" i="106" s="1"/>
  <c r="S576" i="106"/>
  <c r="V576" i="106" s="1"/>
  <c r="S577" i="106"/>
  <c r="V577" i="106" s="1"/>
  <c r="S578" i="106"/>
  <c r="AE578" i="106" s="1"/>
  <c r="S579" i="106"/>
  <c r="AE579" i="106" s="1"/>
  <c r="S580" i="106"/>
  <c r="V580" i="106" s="1"/>
  <c r="S581" i="106"/>
  <c r="V581" i="106" s="1"/>
  <c r="AE581" i="106"/>
  <c r="S582" i="106"/>
  <c r="AE582" i="106" s="1"/>
  <c r="S583" i="106"/>
  <c r="AE583" i="106" s="1"/>
  <c r="S584" i="106"/>
  <c r="V584" i="106" s="1"/>
  <c r="S585" i="106"/>
  <c r="V585" i="106" s="1"/>
  <c r="S586" i="106"/>
  <c r="AE586" i="106" s="1"/>
  <c r="S587" i="106"/>
  <c r="AE587" i="106" s="1"/>
  <c r="S588" i="106"/>
  <c r="V588" i="106" s="1"/>
  <c r="S589" i="106"/>
  <c r="X589" i="106" s="1"/>
  <c r="S590" i="106"/>
  <c r="S591" i="106"/>
  <c r="S592" i="106"/>
  <c r="V592" i="106" s="1"/>
  <c r="S593" i="106"/>
  <c r="AE593" i="106" s="1"/>
  <c r="S594" i="106"/>
  <c r="S595" i="106"/>
  <c r="S596" i="106"/>
  <c r="V596" i="106" s="1"/>
  <c r="S597" i="106"/>
  <c r="V597" i="106" s="1"/>
  <c r="S598" i="106"/>
  <c r="S599" i="106"/>
  <c r="S600" i="106"/>
  <c r="X600" i="106" s="1"/>
  <c r="AC600" i="106" s="1"/>
  <c r="S601" i="106"/>
  <c r="X601" i="106" s="1"/>
  <c r="AC601" i="106" s="1"/>
  <c r="S602" i="106"/>
  <c r="X602" i="106" s="1"/>
  <c r="AC602" i="106" s="1"/>
  <c r="S603" i="106"/>
  <c r="X603" i="106" s="1"/>
  <c r="AC603" i="106" s="1"/>
  <c r="S604" i="106"/>
  <c r="X604" i="106" s="1"/>
  <c r="AC604" i="106" s="1"/>
  <c r="S605" i="106"/>
  <c r="X605" i="106" s="1"/>
  <c r="AC605" i="106" s="1"/>
  <c r="S606" i="106"/>
  <c r="V606" i="106" s="1"/>
  <c r="S607" i="106"/>
  <c r="V607" i="106" s="1"/>
  <c r="S608" i="106"/>
  <c r="S609" i="106"/>
  <c r="V609" i="106" s="1"/>
  <c r="S610" i="106"/>
  <c r="AE610" i="106" s="1"/>
  <c r="S611" i="106"/>
  <c r="V611" i="106" s="1"/>
  <c r="S612" i="106"/>
  <c r="AE612" i="106" s="1"/>
  <c r="S613" i="106"/>
  <c r="V613" i="106" s="1"/>
  <c r="S614" i="106"/>
  <c r="AE614" i="106" s="1"/>
  <c r="S615" i="106"/>
  <c r="V615" i="106" s="1"/>
  <c r="S616" i="106"/>
  <c r="V616" i="106" s="1"/>
  <c r="S617" i="106"/>
  <c r="AE617" i="106" s="1"/>
  <c r="V617" i="106"/>
  <c r="S618" i="106"/>
  <c r="X618" i="106" s="1"/>
  <c r="AC618" i="106" s="1"/>
  <c r="S619" i="106"/>
  <c r="X619" i="106" s="1"/>
  <c r="AC619" i="106" s="1"/>
  <c r="S620" i="106"/>
  <c r="X620" i="106" s="1"/>
  <c r="AC620" i="106" s="1"/>
  <c r="S621" i="106"/>
  <c r="X621" i="106" s="1"/>
  <c r="AC621" i="106" s="1"/>
  <c r="S622" i="106"/>
  <c r="X622" i="106" s="1"/>
  <c r="AC622" i="106" s="1"/>
  <c r="S623" i="106"/>
  <c r="X623" i="106" s="1"/>
  <c r="AC623" i="106" s="1"/>
  <c r="S624" i="106"/>
  <c r="X624" i="106" s="1"/>
  <c r="AC624" i="106" s="1"/>
  <c r="S625" i="106"/>
  <c r="X625" i="106"/>
  <c r="AC625" i="106" s="1"/>
  <c r="S626" i="106"/>
  <c r="V626" i="106" s="1"/>
  <c r="AE626" i="106" s="1"/>
  <c r="F627" i="106"/>
  <c r="G627" i="106"/>
  <c r="H627" i="106"/>
  <c r="I627" i="106"/>
  <c r="J627" i="106"/>
  <c r="K627" i="106"/>
  <c r="L627" i="106"/>
  <c r="M627" i="106"/>
  <c r="N627" i="106"/>
  <c r="O627" i="106"/>
  <c r="P627" i="106"/>
  <c r="Q627" i="106"/>
  <c r="R627" i="106"/>
  <c r="S629" i="106"/>
  <c r="AE629" i="106" s="1"/>
  <c r="S630" i="106"/>
  <c r="AC630" i="106" s="1"/>
  <c r="S631" i="106"/>
  <c r="AC631" i="106" s="1"/>
  <c r="S632" i="106"/>
  <c r="X632" i="106" s="1"/>
  <c r="S633" i="106"/>
  <c r="X633" i="106" s="1"/>
  <c r="S634" i="106"/>
  <c r="X634" i="106" s="1"/>
  <c r="S635" i="106"/>
  <c r="V635" i="106" s="1"/>
  <c r="S636" i="106"/>
  <c r="AE636" i="106" s="1"/>
  <c r="S637" i="106"/>
  <c r="X637" i="106" s="1"/>
  <c r="Z637" i="106" s="1"/>
  <c r="S638" i="106"/>
  <c r="X638" i="106" s="1"/>
  <c r="AA638" i="106" s="1"/>
  <c r="S639" i="106"/>
  <c r="Z639" i="106" s="1"/>
  <c r="S640" i="106"/>
  <c r="Z640" i="106" s="1"/>
  <c r="S641" i="106"/>
  <c r="X641" i="106" s="1"/>
  <c r="Z641" i="106" s="1"/>
  <c r="S642" i="106"/>
  <c r="X642" i="106" s="1"/>
  <c r="AA642" i="106" s="1"/>
  <c r="S643" i="106"/>
  <c r="AA643" i="106" s="1"/>
  <c r="S644" i="106"/>
  <c r="V644" i="106" s="1"/>
  <c r="S645" i="106"/>
  <c r="V645" i="106" s="1"/>
  <c r="S646" i="106"/>
  <c r="AE646" i="106" s="1"/>
  <c r="S647" i="106"/>
  <c r="AE647" i="106" s="1"/>
  <c r="S648" i="106"/>
  <c r="AE648" i="106" s="1"/>
  <c r="S649" i="106"/>
  <c r="S650" i="106"/>
  <c r="X650" i="106" s="1"/>
  <c r="AC650" i="106" s="1"/>
  <c r="S651" i="106"/>
  <c r="X651" i="106" s="1"/>
  <c r="AC651" i="106" s="1"/>
  <c r="S652" i="106"/>
  <c r="AE652" i="106" s="1"/>
  <c r="S653" i="106"/>
  <c r="V653" i="106" s="1"/>
  <c r="S654" i="106"/>
  <c r="AE654" i="106" s="1"/>
  <c r="S655" i="106"/>
  <c r="V655" i="106" s="1"/>
  <c r="S656" i="106"/>
  <c r="X656" i="106" s="1"/>
  <c r="AC656" i="106" s="1"/>
  <c r="S657" i="106"/>
  <c r="X657" i="106" s="1"/>
  <c r="AC657" i="106" s="1"/>
  <c r="S658" i="106"/>
  <c r="AE658" i="106" s="1"/>
  <c r="S659" i="106"/>
  <c r="AE659" i="106" s="1"/>
  <c r="S660" i="106"/>
  <c r="AE660" i="106" s="1"/>
  <c r="S661" i="106"/>
  <c r="V661" i="106" s="1"/>
  <c r="S662" i="106"/>
  <c r="X662" i="106" s="1"/>
  <c r="AC662" i="106" s="1"/>
  <c r="S663" i="106"/>
  <c r="X663" i="106" s="1"/>
  <c r="AC663" i="106" s="1"/>
  <c r="S664" i="106"/>
  <c r="X664" i="106" s="1"/>
  <c r="AC664" i="106" s="1"/>
  <c r="S665" i="106"/>
  <c r="X665" i="106" s="1"/>
  <c r="AC665" i="106" s="1"/>
  <c r="S666" i="106"/>
  <c r="X666" i="106" s="1"/>
  <c r="AC666" i="106" s="1"/>
  <c r="S667" i="106"/>
  <c r="X667" i="106" s="1"/>
  <c r="AC667" i="106" s="1"/>
  <c r="S668" i="106"/>
  <c r="X668" i="106" s="1"/>
  <c r="AC668" i="106" s="1"/>
  <c r="S669" i="106"/>
  <c r="X669" i="106" s="1"/>
  <c r="AC669" i="106" s="1"/>
  <c r="S670" i="106"/>
  <c r="Z670" i="106" s="1"/>
  <c r="F671" i="106"/>
  <c r="G671" i="106"/>
  <c r="H671" i="106"/>
  <c r="I671" i="106"/>
  <c r="J671" i="106"/>
  <c r="K671" i="106"/>
  <c r="L671" i="106"/>
  <c r="M671" i="106"/>
  <c r="N671" i="106"/>
  <c r="O671" i="106"/>
  <c r="P671" i="106"/>
  <c r="Q671" i="106"/>
  <c r="R671" i="106"/>
  <c r="S673" i="106"/>
  <c r="X673" i="106" s="1"/>
  <c r="AC673" i="106" s="1"/>
  <c r="S674" i="106"/>
  <c r="X674" i="106" s="1"/>
  <c r="AC674" i="106" s="1"/>
  <c r="S675" i="106"/>
  <c r="X675" i="106" s="1"/>
  <c r="AC675" i="106" s="1"/>
  <c r="S676" i="106"/>
  <c r="AA676" i="106" s="1"/>
  <c r="S677" i="106"/>
  <c r="X677" i="106" s="1"/>
  <c r="AC677" i="106" s="1"/>
  <c r="S678" i="106"/>
  <c r="X678" i="106" s="1"/>
  <c r="AC678" i="106" s="1"/>
  <c r="S679" i="106"/>
  <c r="X679" i="106" s="1"/>
  <c r="AC679" i="106" s="1"/>
  <c r="S680" i="106"/>
  <c r="S681" i="106"/>
  <c r="AC681" i="106" s="1"/>
  <c r="S682" i="106"/>
  <c r="V682" i="106" s="1"/>
  <c r="S683" i="106"/>
  <c r="AC683" i="106" s="1"/>
  <c r="S684" i="106"/>
  <c r="X684" i="106" s="1"/>
  <c r="S685" i="106"/>
  <c r="X685" i="106" s="1"/>
  <c r="S686" i="106"/>
  <c r="X686" i="106" s="1"/>
  <c r="S687" i="106"/>
  <c r="X687" i="106" s="1"/>
  <c r="S688" i="106"/>
  <c r="X688" i="106" s="1"/>
  <c r="S689" i="106"/>
  <c r="AC689" i="106" s="1"/>
  <c r="S690" i="106"/>
  <c r="S691" i="106"/>
  <c r="AA691" i="106" s="1"/>
  <c r="S692" i="106"/>
  <c r="X692" i="106" s="1"/>
  <c r="S693" i="106"/>
  <c r="AE693" i="106" s="1"/>
  <c r="S694" i="106"/>
  <c r="X694" i="106" s="1"/>
  <c r="S695" i="106"/>
  <c r="X695" i="106" s="1"/>
  <c r="S696" i="106"/>
  <c r="X696" i="106" s="1"/>
  <c r="S697" i="106"/>
  <c r="F698" i="106"/>
  <c r="G698" i="106"/>
  <c r="H698" i="106"/>
  <c r="I698" i="106"/>
  <c r="J698" i="106"/>
  <c r="K698" i="106"/>
  <c r="L698" i="106"/>
  <c r="M698" i="106"/>
  <c r="N698" i="106"/>
  <c r="O698" i="106"/>
  <c r="P698" i="106"/>
  <c r="Q698" i="106"/>
  <c r="R698" i="106"/>
  <c r="S700" i="106"/>
  <c r="W700" i="106" s="1"/>
  <c r="S701" i="106"/>
  <c r="AD701" i="106" s="1"/>
  <c r="W701" i="106"/>
  <c r="S702" i="106"/>
  <c r="AD702" i="106" s="1"/>
  <c r="S703" i="106"/>
  <c r="AD703" i="106" s="1"/>
  <c r="S704" i="106"/>
  <c r="W704" i="106" s="1"/>
  <c r="S705" i="106"/>
  <c r="AD705" i="106" s="1"/>
  <c r="S706" i="106"/>
  <c r="AD706" i="106" s="1"/>
  <c r="S707" i="106"/>
  <c r="W707" i="106" s="1"/>
  <c r="S708" i="106"/>
  <c r="W708" i="106" s="1"/>
  <c r="S709" i="106"/>
  <c r="AD709" i="106" s="1"/>
  <c r="S710" i="106"/>
  <c r="AD710" i="106" s="1"/>
  <c r="S711" i="106"/>
  <c r="W711" i="106" s="1"/>
  <c r="AD711" i="106"/>
  <c r="S712" i="106"/>
  <c r="W712" i="106" s="1"/>
  <c r="S713" i="106"/>
  <c r="AD713" i="106" s="1"/>
  <c r="S714" i="106"/>
  <c r="AD714" i="106" s="1"/>
  <c r="S715" i="106"/>
  <c r="AD715" i="106" s="1"/>
  <c r="S716" i="106"/>
  <c r="W716" i="106" s="1"/>
  <c r="S717" i="106"/>
  <c r="AD717" i="106" s="1"/>
  <c r="S718" i="106"/>
  <c r="AD718" i="106" s="1"/>
  <c r="S719" i="106"/>
  <c r="W719" i="106" s="1"/>
  <c r="S720" i="106"/>
  <c r="W720" i="106" s="1"/>
  <c r="S721" i="106"/>
  <c r="AD721" i="106" s="1"/>
  <c r="W721" i="106"/>
  <c r="S722" i="106"/>
  <c r="AD722" i="106" s="1"/>
  <c r="S723" i="106"/>
  <c r="W723" i="106" s="1"/>
  <c r="S724" i="106"/>
  <c r="W724" i="106" s="1"/>
  <c r="S725" i="106"/>
  <c r="AD725" i="106" s="1"/>
  <c r="S726" i="106"/>
  <c r="AD726" i="106" s="1"/>
  <c r="W726" i="106"/>
  <c r="S727" i="106"/>
  <c r="AD727" i="106" s="1"/>
  <c r="S728" i="106"/>
  <c r="W728" i="106" s="1"/>
  <c r="S729" i="106"/>
  <c r="AD729" i="106" s="1"/>
  <c r="S730" i="106"/>
  <c r="AD730" i="106" s="1"/>
  <c r="S731" i="106"/>
  <c r="W731" i="106" s="1"/>
  <c r="S732" i="106"/>
  <c r="W732" i="106" s="1"/>
  <c r="S733" i="106"/>
  <c r="AD733" i="106" s="1"/>
  <c r="S734" i="106"/>
  <c r="AD734" i="106" s="1"/>
  <c r="S735" i="106"/>
  <c r="AD735" i="106" s="1"/>
  <c r="W735" i="106"/>
  <c r="S736" i="106"/>
  <c r="W736" i="106" s="1"/>
  <c r="S737" i="106"/>
  <c r="AD737" i="106" s="1"/>
  <c r="W737" i="106"/>
  <c r="S738" i="106"/>
  <c r="AD738" i="106" s="1"/>
  <c r="S739" i="106"/>
  <c r="W739" i="106" s="1"/>
  <c r="S740" i="106"/>
  <c r="W740" i="106" s="1"/>
  <c r="S741" i="106"/>
  <c r="AD741" i="106" s="1"/>
  <c r="S742" i="106"/>
  <c r="AD742" i="106" s="1"/>
  <c r="S743" i="106"/>
  <c r="W743" i="106" s="1"/>
  <c r="S744" i="106"/>
  <c r="W744" i="106" s="1"/>
  <c r="S745" i="106"/>
  <c r="AD745" i="106" s="1"/>
  <c r="S746" i="106"/>
  <c r="AD746" i="106" s="1"/>
  <c r="S747" i="106"/>
  <c r="W747" i="106" s="1"/>
  <c r="S748" i="106"/>
  <c r="W748" i="106" s="1"/>
  <c r="S749" i="106"/>
  <c r="AD749" i="106" s="1"/>
  <c r="S750" i="106"/>
  <c r="AD750" i="106" s="1"/>
  <c r="S751" i="106"/>
  <c r="AD751" i="106" s="1"/>
  <c r="W751" i="106"/>
  <c r="S752" i="106"/>
  <c r="W752" i="106" s="1"/>
  <c r="S753" i="106"/>
  <c r="AD753" i="106" s="1"/>
  <c r="S754" i="106"/>
  <c r="AD754" i="106" s="1"/>
  <c r="S755" i="106"/>
  <c r="W755" i="106" s="1"/>
  <c r="S756" i="106"/>
  <c r="W756" i="106" s="1"/>
  <c r="S757" i="106"/>
  <c r="AD757" i="106" s="1"/>
  <c r="S758" i="106"/>
  <c r="AD758" i="106" s="1"/>
  <c r="S759" i="106"/>
  <c r="W759" i="106" s="1"/>
  <c r="S760" i="106"/>
  <c r="W760" i="106" s="1"/>
  <c r="S761" i="106"/>
  <c r="AD761" i="106" s="1"/>
  <c r="S762" i="106"/>
  <c r="AD762" i="106" s="1"/>
  <c r="S763" i="106"/>
  <c r="W763" i="106" s="1"/>
  <c r="S764" i="106"/>
  <c r="W764" i="106" s="1"/>
  <c r="S765" i="106"/>
  <c r="AD765" i="106" s="1"/>
  <c r="S766" i="106"/>
  <c r="AD766" i="106" s="1"/>
  <c r="S767" i="106"/>
  <c r="AD767" i="106" s="1"/>
  <c r="S768" i="106"/>
  <c r="W768" i="106" s="1"/>
  <c r="S769" i="106"/>
  <c r="AD769" i="106" s="1"/>
  <c r="S770" i="106"/>
  <c r="AD770" i="106" s="1"/>
  <c r="S771" i="106"/>
  <c r="W771" i="106" s="1"/>
  <c r="S772" i="106"/>
  <c r="W772" i="106" s="1"/>
  <c r="S773" i="106"/>
  <c r="AD773" i="106" s="1"/>
  <c r="F774" i="106"/>
  <c r="G774" i="106"/>
  <c r="H774" i="106"/>
  <c r="I774" i="106"/>
  <c r="J774" i="106"/>
  <c r="K774" i="106"/>
  <c r="L774" i="106"/>
  <c r="M774" i="106"/>
  <c r="N774" i="106"/>
  <c r="O774" i="106"/>
  <c r="P774" i="106"/>
  <c r="Q774" i="106"/>
  <c r="R774" i="106"/>
  <c r="S776" i="106"/>
  <c r="W776" i="106" s="1"/>
  <c r="S777" i="106"/>
  <c r="AD777" i="106" s="1"/>
  <c r="S778" i="106"/>
  <c r="W778" i="106" s="1"/>
  <c r="S779" i="106"/>
  <c r="W779" i="106" s="1"/>
  <c r="S780" i="106"/>
  <c r="AD780" i="106" s="1"/>
  <c r="S781" i="106"/>
  <c r="AD781" i="106" s="1"/>
  <c r="S782" i="106"/>
  <c r="W782" i="106" s="1"/>
  <c r="S783" i="106"/>
  <c r="AD783" i="106" s="1"/>
  <c r="W783" i="106"/>
  <c r="S784" i="106"/>
  <c r="W784" i="106" s="1"/>
  <c r="S785" i="106"/>
  <c r="AD785" i="106" s="1"/>
  <c r="S786" i="106"/>
  <c r="W786" i="106" s="1"/>
  <c r="F787" i="106"/>
  <c r="G787" i="106"/>
  <c r="H787" i="106"/>
  <c r="I787" i="106"/>
  <c r="J787" i="106"/>
  <c r="K787" i="106"/>
  <c r="L787" i="106"/>
  <c r="M787" i="106"/>
  <c r="N787" i="106"/>
  <c r="O787" i="106"/>
  <c r="P787" i="106"/>
  <c r="Q787" i="106"/>
  <c r="R787" i="106"/>
  <c r="AB792" i="106"/>
  <c r="AE548" i="106" l="1"/>
  <c r="V497" i="106"/>
  <c r="W261" i="106"/>
  <c r="U226" i="106"/>
  <c r="U191" i="106"/>
  <c r="U167" i="106"/>
  <c r="U133" i="106"/>
  <c r="I789" i="106"/>
  <c r="S268" i="106"/>
  <c r="F136" i="106"/>
  <c r="W703" i="106"/>
  <c r="V646" i="106"/>
  <c r="AE613" i="106"/>
  <c r="R113" i="106"/>
  <c r="R136" i="106" s="1"/>
  <c r="R453" i="106" s="1"/>
  <c r="O46" i="106"/>
  <c r="O48" i="106" s="1"/>
  <c r="W742" i="106"/>
  <c r="W733" i="106"/>
  <c r="V571" i="106"/>
  <c r="AE524" i="106"/>
  <c r="W376" i="106"/>
  <c r="AC353" i="106"/>
  <c r="AD267" i="106"/>
  <c r="X19" i="106"/>
  <c r="AD364" i="106"/>
  <c r="AE342" i="106"/>
  <c r="U151" i="106"/>
  <c r="U118" i="106"/>
  <c r="O113" i="106"/>
  <c r="AE550" i="106"/>
  <c r="AE532" i="106"/>
  <c r="W710" i="106"/>
  <c r="Z676" i="106"/>
  <c r="AE653" i="106"/>
  <c r="V587" i="106"/>
  <c r="AD465" i="106"/>
  <c r="U275" i="106"/>
  <c r="U139" i="106"/>
  <c r="K46" i="106"/>
  <c r="K48" i="106" s="1"/>
  <c r="W749" i="106"/>
  <c r="X676" i="106"/>
  <c r="AE576" i="106"/>
  <c r="AC510" i="106"/>
  <c r="U319" i="106"/>
  <c r="L113" i="106"/>
  <c r="L136" i="106" s="1"/>
  <c r="V567" i="106"/>
  <c r="V558" i="106"/>
  <c r="AE549" i="106"/>
  <c r="AD396" i="106"/>
  <c r="W372" i="106"/>
  <c r="U125" i="106"/>
  <c r="X102" i="106"/>
  <c r="W780" i="106"/>
  <c r="W753" i="106"/>
  <c r="AA687" i="106"/>
  <c r="V659" i="106"/>
  <c r="O789" i="106"/>
  <c r="O792" i="106" s="1"/>
  <c r="W441" i="106"/>
  <c r="AD431" i="106"/>
  <c r="W249" i="106"/>
  <c r="AE210" i="106"/>
  <c r="U193" i="106"/>
  <c r="U122" i="106"/>
  <c r="U115" i="106"/>
  <c r="U94" i="106"/>
  <c r="I46" i="106"/>
  <c r="I48" i="106" s="1"/>
  <c r="W727" i="106"/>
  <c r="AA694" i="106"/>
  <c r="AE645" i="106"/>
  <c r="AE566" i="106"/>
  <c r="AE538" i="106"/>
  <c r="X515" i="106"/>
  <c r="AD484" i="106"/>
  <c r="W420" i="106"/>
  <c r="W410" i="106"/>
  <c r="AD401" i="106"/>
  <c r="W392" i="106"/>
  <c r="AC343" i="106"/>
  <c r="AE335" i="106"/>
  <c r="U307" i="106"/>
  <c r="U279" i="106"/>
  <c r="AE274" i="106"/>
  <c r="W266" i="106"/>
  <c r="X103" i="106"/>
  <c r="AE71" i="106"/>
  <c r="AE63" i="106"/>
  <c r="H46" i="106"/>
  <c r="H48" i="106" s="1"/>
  <c r="W769" i="106"/>
  <c r="W758" i="106"/>
  <c r="V658" i="106"/>
  <c r="V636" i="106"/>
  <c r="V612" i="106"/>
  <c r="V579" i="106"/>
  <c r="V544" i="106"/>
  <c r="V531" i="106"/>
  <c r="M528" i="106"/>
  <c r="M789" i="106" s="1"/>
  <c r="AD476" i="106"/>
  <c r="W468" i="106"/>
  <c r="W460" i="106"/>
  <c r="W447" i="106"/>
  <c r="AD440" i="106"/>
  <c r="AC358" i="106"/>
  <c r="AC295" i="106"/>
  <c r="U285" i="106"/>
  <c r="W256" i="106"/>
  <c r="U209" i="106"/>
  <c r="U171" i="106"/>
  <c r="U129" i="106"/>
  <c r="U121" i="106"/>
  <c r="AC54" i="106"/>
  <c r="S44" i="106"/>
  <c r="L528" i="106"/>
  <c r="W777" i="106"/>
  <c r="W757" i="106"/>
  <c r="W717" i="106"/>
  <c r="V693" i="106"/>
  <c r="AE611" i="106"/>
  <c r="AE584" i="106"/>
  <c r="V543" i="106"/>
  <c r="AE521" i="106"/>
  <c r="V505" i="106"/>
  <c r="AD483" i="106"/>
  <c r="W459" i="106"/>
  <c r="W439" i="106"/>
  <c r="AC357" i="106"/>
  <c r="AC349" i="106"/>
  <c r="U315" i="106"/>
  <c r="AE284" i="106"/>
  <c r="W263" i="106"/>
  <c r="U208" i="106"/>
  <c r="U199" i="106"/>
  <c r="I136" i="106"/>
  <c r="I453" i="106" s="1"/>
  <c r="I792" i="106" s="1"/>
  <c r="U81" i="106"/>
  <c r="AE70" i="106"/>
  <c r="AE62" i="106"/>
  <c r="X53" i="106"/>
  <c r="W741" i="106"/>
  <c r="W725" i="106"/>
  <c r="W709" i="106"/>
  <c r="AE616" i="106"/>
  <c r="V593" i="106"/>
  <c r="V570" i="106"/>
  <c r="V564" i="106"/>
  <c r="W445" i="106"/>
  <c r="AD398" i="106"/>
  <c r="AE225" i="106"/>
  <c r="AA216" i="106"/>
  <c r="U179" i="106"/>
  <c r="U119" i="106"/>
  <c r="X101" i="106"/>
  <c r="AD776" i="106"/>
  <c r="AD756" i="106"/>
  <c r="V610" i="106"/>
  <c r="V556" i="106"/>
  <c r="V535" i="106"/>
  <c r="AC511" i="106"/>
  <c r="W482" i="106"/>
  <c r="AD473" i="106"/>
  <c r="W466" i="106"/>
  <c r="W458" i="106"/>
  <c r="AD406" i="106"/>
  <c r="U323" i="106"/>
  <c r="U277" i="106"/>
  <c r="W253" i="106"/>
  <c r="W244" i="106"/>
  <c r="X234" i="106"/>
  <c r="U207" i="106"/>
  <c r="U198" i="106"/>
  <c r="U189" i="106"/>
  <c r="U147" i="106"/>
  <c r="U126" i="106"/>
  <c r="U89" i="106"/>
  <c r="AD740" i="106"/>
  <c r="AD724" i="106"/>
  <c r="W715" i="106"/>
  <c r="AD708" i="106"/>
  <c r="AE655" i="106"/>
  <c r="AC632" i="106"/>
  <c r="V583" i="106"/>
  <c r="H528" i="106"/>
  <c r="H789" i="106" s="1"/>
  <c r="H792" i="106" s="1"/>
  <c r="AD444" i="106"/>
  <c r="W416" i="106"/>
  <c r="AD397" i="106"/>
  <c r="AC347" i="106"/>
  <c r="AE339" i="106"/>
  <c r="U332" i="106"/>
  <c r="AE282" i="106"/>
  <c r="AD755" i="106"/>
  <c r="X681" i="106"/>
  <c r="V647" i="106"/>
  <c r="AE568" i="106"/>
  <c r="V555" i="106"/>
  <c r="AE540" i="106"/>
  <c r="V534" i="106"/>
  <c r="W472" i="106"/>
  <c r="W424" i="106"/>
  <c r="AD375" i="106"/>
  <c r="AE276" i="106"/>
  <c r="AC242" i="106"/>
  <c r="AE206" i="106"/>
  <c r="Q136" i="106"/>
  <c r="W773" i="106"/>
  <c r="AD747" i="106"/>
  <c r="AD739" i="106"/>
  <c r="X689" i="106"/>
  <c r="V654" i="106"/>
  <c r="V614" i="106"/>
  <c r="V582" i="106"/>
  <c r="W456" i="106"/>
  <c r="W443" i="106"/>
  <c r="AD404" i="106"/>
  <c r="X354" i="106"/>
  <c r="U289" i="106"/>
  <c r="W260" i="106"/>
  <c r="U117" i="106"/>
  <c r="H113" i="106"/>
  <c r="H136" i="106" s="1"/>
  <c r="Q46" i="106"/>
  <c r="Q48" i="106" s="1"/>
  <c r="Q453" i="106" s="1"/>
  <c r="W706" i="106"/>
  <c r="V660" i="106"/>
  <c r="X639" i="106"/>
  <c r="X630" i="106"/>
  <c r="AE607" i="106"/>
  <c r="V574" i="106"/>
  <c r="Q528" i="106"/>
  <c r="Q789" i="106" s="1"/>
  <c r="X517" i="106"/>
  <c r="AD479" i="106"/>
  <c r="W432" i="106"/>
  <c r="AD383" i="106"/>
  <c r="AE205" i="106"/>
  <c r="U186" i="106"/>
  <c r="O136" i="106"/>
  <c r="G113" i="106"/>
  <c r="G136" i="106" s="1"/>
  <c r="X57" i="106"/>
  <c r="S109" i="106"/>
  <c r="S113" i="106" s="1"/>
  <c r="G789" i="106"/>
  <c r="W781" i="106"/>
  <c r="AD760" i="106"/>
  <c r="W713" i="106"/>
  <c r="AE644" i="106"/>
  <c r="V586" i="106"/>
  <c r="V575" i="106"/>
  <c r="AE565" i="106"/>
  <c r="AC516" i="106"/>
  <c r="V493" i="106"/>
  <c r="W478" i="106"/>
  <c r="AD400" i="106"/>
  <c r="S393" i="106"/>
  <c r="AE338" i="106"/>
  <c r="AE333" i="106"/>
  <c r="AC298" i="106"/>
  <c r="W255" i="106"/>
  <c r="W248" i="106"/>
  <c r="X240" i="106"/>
  <c r="AC233" i="106"/>
  <c r="U185" i="106"/>
  <c r="U175" i="106"/>
  <c r="U130" i="106"/>
  <c r="U123" i="106"/>
  <c r="U66" i="106"/>
  <c r="X55" i="106"/>
  <c r="J46" i="106"/>
  <c r="J48" i="106" s="1"/>
  <c r="R46" i="106"/>
  <c r="R48" i="106" s="1"/>
  <c r="F46" i="106"/>
  <c r="F48" i="106" s="1"/>
  <c r="F453" i="106" s="1"/>
  <c r="AD731" i="106"/>
  <c r="AD719" i="106"/>
  <c r="AD707" i="106"/>
  <c r="AC686" i="106"/>
  <c r="AE580" i="106"/>
  <c r="AE554" i="106"/>
  <c r="S448" i="106"/>
  <c r="AE283" i="106"/>
  <c r="AD786" i="106"/>
  <c r="P789" i="106"/>
  <c r="W767" i="106"/>
  <c r="AD744" i="106"/>
  <c r="W738" i="106"/>
  <c r="AD712" i="106"/>
  <c r="V648" i="106"/>
  <c r="X631" i="106"/>
  <c r="AE606" i="106"/>
  <c r="AE585" i="106"/>
  <c r="V559" i="106"/>
  <c r="K528" i="106"/>
  <c r="K789" i="106" s="1"/>
  <c r="V522" i="106"/>
  <c r="V501" i="106"/>
  <c r="AD477" i="106"/>
  <c r="O453" i="106"/>
  <c r="AD411" i="106"/>
  <c r="AD405" i="106"/>
  <c r="AD399" i="106"/>
  <c r="W384" i="106"/>
  <c r="AE337" i="106"/>
  <c r="AC325" i="106"/>
  <c r="W247" i="106"/>
  <c r="AC239" i="106"/>
  <c r="AE204" i="106"/>
  <c r="H453" i="106"/>
  <c r="U197" i="106"/>
  <c r="U190" i="106"/>
  <c r="U183" i="106"/>
  <c r="U163" i="106"/>
  <c r="P113" i="106"/>
  <c r="P136" i="106" s="1"/>
  <c r="X107" i="106"/>
  <c r="AE93" i="106"/>
  <c r="U75" i="106"/>
  <c r="U69" i="106"/>
  <c r="AE65" i="106"/>
  <c r="G46" i="106"/>
  <c r="G48" i="106" s="1"/>
  <c r="AA19" i="106"/>
  <c r="AD784" i="106"/>
  <c r="AD779" i="106"/>
  <c r="AD772" i="106"/>
  <c r="W765" i="106"/>
  <c r="AD723" i="106"/>
  <c r="AC684" i="106"/>
  <c r="AE635" i="106"/>
  <c r="AE597" i="106"/>
  <c r="AE552" i="106"/>
  <c r="AE542" i="106"/>
  <c r="J528" i="106"/>
  <c r="J789" i="106" s="1"/>
  <c r="AC508" i="106"/>
  <c r="W488" i="106"/>
  <c r="AD481" i="106"/>
  <c r="AD446" i="106"/>
  <c r="AD442" i="106"/>
  <c r="AD438" i="106"/>
  <c r="W428" i="106"/>
  <c r="AD391" i="106"/>
  <c r="AD363" i="106"/>
  <c r="AE341" i="106"/>
  <c r="AE331" i="106"/>
  <c r="AE286" i="106"/>
  <c r="W259" i="106"/>
  <c r="W252" i="106"/>
  <c r="W245" i="106"/>
  <c r="X237" i="106"/>
  <c r="AE203" i="106"/>
  <c r="U127" i="106"/>
  <c r="N136" i="106"/>
  <c r="X106" i="106"/>
  <c r="U92" i="106"/>
  <c r="S73" i="106"/>
  <c r="M46" i="106"/>
  <c r="M48" i="106" s="1"/>
  <c r="AD728" i="106"/>
  <c r="W705" i="106"/>
  <c r="V652" i="106"/>
  <c r="V578" i="106"/>
  <c r="V547" i="106"/>
  <c r="S526" i="106"/>
  <c r="X513" i="106"/>
  <c r="AD469" i="106"/>
  <c r="AD409" i="106"/>
  <c r="AC356" i="106"/>
  <c r="U303" i="106"/>
  <c r="U195" i="106"/>
  <c r="AC100" i="106"/>
  <c r="AE68" i="106"/>
  <c r="U64" i="106"/>
  <c r="AC58" i="106"/>
  <c r="P46" i="106"/>
  <c r="P48" i="106" s="1"/>
  <c r="L46" i="106"/>
  <c r="L48" i="106" s="1"/>
  <c r="AA34" i="106"/>
  <c r="AD771" i="106"/>
  <c r="Z695" i="106"/>
  <c r="AA639" i="106"/>
  <c r="AE609" i="106"/>
  <c r="AE588" i="106"/>
  <c r="AE572" i="106"/>
  <c r="AE562" i="106"/>
  <c r="AE536" i="106"/>
  <c r="R528" i="106"/>
  <c r="R789" i="106" s="1"/>
  <c r="F528" i="106"/>
  <c r="F789" i="106" s="1"/>
  <c r="AD480" i="106"/>
  <c r="S463" i="106"/>
  <c r="AD402" i="106"/>
  <c r="AE340" i="106"/>
  <c r="AE281" i="106"/>
  <c r="AE273" i="106"/>
  <c r="AE211" i="106"/>
  <c r="M136" i="106"/>
  <c r="AC105" i="106"/>
  <c r="J113" i="106"/>
  <c r="J136" i="106" s="1"/>
  <c r="J453" i="106" s="1"/>
  <c r="AE91" i="106"/>
  <c r="AE72" i="106"/>
  <c r="AD763" i="106"/>
  <c r="W722" i="106"/>
  <c r="X683" i="106"/>
  <c r="AA634" i="106"/>
  <c r="AE596" i="106"/>
  <c r="V551" i="106"/>
  <c r="AE541" i="106"/>
  <c r="AE525" i="106"/>
  <c r="AC512" i="106"/>
  <c r="AD485" i="106"/>
  <c r="W474" i="106"/>
  <c r="W461" i="106"/>
  <c r="AD408" i="106"/>
  <c r="W390" i="106"/>
  <c r="W380" i="106"/>
  <c r="X360" i="106"/>
  <c r="U311" i="106"/>
  <c r="AE292" i="106"/>
  <c r="W257" i="106"/>
  <c r="AE202" i="106"/>
  <c r="U194" i="106"/>
  <c r="U187" i="106"/>
  <c r="U159" i="106"/>
  <c r="K136" i="106"/>
  <c r="N46" i="106"/>
  <c r="N48" i="106" s="1"/>
  <c r="V598" i="106"/>
  <c r="AE598" i="106"/>
  <c r="V502" i="106"/>
  <c r="AE502" i="106"/>
  <c r="AE492" i="106"/>
  <c r="V492" i="106"/>
  <c r="S486" i="106"/>
  <c r="W467" i="106"/>
  <c r="W785" i="106"/>
  <c r="W770" i="106"/>
  <c r="AD759" i="106"/>
  <c r="W754" i="106"/>
  <c r="AD743" i="106"/>
  <c r="X640" i="106"/>
  <c r="AA640" i="106"/>
  <c r="V590" i="106"/>
  <c r="AE590" i="106"/>
  <c r="AE569" i="106"/>
  <c r="AE545" i="106"/>
  <c r="V491" i="106"/>
  <c r="AE491" i="106"/>
  <c r="W366" i="106"/>
  <c r="AD366" i="106"/>
  <c r="V591" i="106"/>
  <c r="AE591" i="106"/>
  <c r="U310" i="106"/>
  <c r="AE310" i="106"/>
  <c r="AD764" i="106"/>
  <c r="AD748" i="106"/>
  <c r="AD732" i="106"/>
  <c r="AD716" i="106"/>
  <c r="AD700" i="106"/>
  <c r="AA688" i="106"/>
  <c r="AC589" i="106"/>
  <c r="AC514" i="106"/>
  <c r="AE500" i="106"/>
  <c r="V500" i="106"/>
  <c r="W489" i="106"/>
  <c r="AD489" i="106"/>
  <c r="AD471" i="106"/>
  <c r="U318" i="106"/>
  <c r="AE318" i="106"/>
  <c r="V649" i="106"/>
  <c r="AE649" i="106"/>
  <c r="V499" i="106"/>
  <c r="AE499" i="106"/>
  <c r="S698" i="106"/>
  <c r="X608" i="106"/>
  <c r="AC608" i="106"/>
  <c r="S518" i="106"/>
  <c r="AC232" i="106"/>
  <c r="X232" i="106"/>
  <c r="AE174" i="106"/>
  <c r="U174" i="106"/>
  <c r="V498" i="106"/>
  <c r="AE498" i="106"/>
  <c r="AD768" i="106"/>
  <c r="AD752" i="106"/>
  <c r="AD736" i="106"/>
  <c r="AD720" i="106"/>
  <c r="AD704" i="106"/>
  <c r="AC692" i="106"/>
  <c r="AE682" i="106"/>
  <c r="Z634" i="106"/>
  <c r="V629" i="106"/>
  <c r="S671" i="106"/>
  <c r="V595" i="106"/>
  <c r="AE595" i="106"/>
  <c r="AE577" i="106"/>
  <c r="AE553" i="106"/>
  <c r="AD475" i="106"/>
  <c r="X697" i="106"/>
  <c r="Z697" i="106"/>
  <c r="Z643" i="106"/>
  <c r="V594" i="106"/>
  <c r="AE594" i="106"/>
  <c r="V506" i="106"/>
  <c r="AE506" i="106"/>
  <c r="Z680" i="106"/>
  <c r="AA680" i="106"/>
  <c r="L789" i="106"/>
  <c r="S774" i="106"/>
  <c r="S627" i="106"/>
  <c r="U287" i="106"/>
  <c r="AE287" i="106"/>
  <c r="W762" i="106"/>
  <c r="W746" i="106"/>
  <c r="W730" i="106"/>
  <c r="W714" i="106"/>
  <c r="Z696" i="106"/>
  <c r="X691" i="106"/>
  <c r="X643" i="106"/>
  <c r="AC633" i="106"/>
  <c r="AE557" i="106"/>
  <c r="AE533" i="106"/>
  <c r="AE523" i="106"/>
  <c r="AE496" i="106"/>
  <c r="V496" i="106"/>
  <c r="W403" i="106"/>
  <c r="AD403" i="106"/>
  <c r="AD778" i="106"/>
  <c r="V495" i="106"/>
  <c r="AE495" i="106"/>
  <c r="X348" i="106"/>
  <c r="AC348" i="106"/>
  <c r="U294" i="106"/>
  <c r="AE294" i="106"/>
  <c r="S787" i="106"/>
  <c r="AD462" i="106"/>
  <c r="W462" i="106"/>
  <c r="AD782" i="106"/>
  <c r="W761" i="106"/>
  <c r="W745" i="106"/>
  <c r="W729" i="106"/>
  <c r="X670" i="106"/>
  <c r="AA670" i="106"/>
  <c r="AE561" i="106"/>
  <c r="AE537" i="106"/>
  <c r="N528" i="106"/>
  <c r="N789" i="106" s="1"/>
  <c r="AE504" i="106"/>
  <c r="V504" i="106"/>
  <c r="V494" i="106"/>
  <c r="AE494" i="106"/>
  <c r="W766" i="106"/>
  <c r="W750" i="106"/>
  <c r="W734" i="106"/>
  <c r="W718" i="106"/>
  <c r="W702" i="106"/>
  <c r="X690" i="106"/>
  <c r="AC690" i="106"/>
  <c r="AA685" i="106"/>
  <c r="X680" i="106"/>
  <c r="AE661" i="106"/>
  <c r="AE615" i="106"/>
  <c r="V599" i="106"/>
  <c r="AE599" i="106"/>
  <c r="AE592" i="106"/>
  <c r="V503" i="106"/>
  <c r="AE503" i="106"/>
  <c r="X355" i="106"/>
  <c r="AC355" i="106"/>
  <c r="U302" i="106"/>
  <c r="AE302" i="106"/>
  <c r="W425" i="106"/>
  <c r="AD425" i="106"/>
  <c r="W417" i="106"/>
  <c r="AD417" i="106"/>
  <c r="AE88" i="106"/>
  <c r="U88" i="106"/>
  <c r="X359" i="106"/>
  <c r="AC359" i="106"/>
  <c r="U317" i="106"/>
  <c r="AE317" i="106"/>
  <c r="U309" i="106"/>
  <c r="AE309" i="106"/>
  <c r="U301" i="106"/>
  <c r="AE301" i="106"/>
  <c r="U293" i="106"/>
  <c r="AE293" i="106"/>
  <c r="AE154" i="106"/>
  <c r="U154" i="106"/>
  <c r="AE146" i="106"/>
  <c r="U146" i="106"/>
  <c r="AE138" i="106"/>
  <c r="S181" i="106"/>
  <c r="U138" i="106"/>
  <c r="W430" i="106"/>
  <c r="AD423" i="106"/>
  <c r="AD415" i="106"/>
  <c r="AD407" i="106"/>
  <c r="X324" i="106"/>
  <c r="AC324" i="106"/>
  <c r="U316" i="106"/>
  <c r="AE316" i="106"/>
  <c r="U308" i="106"/>
  <c r="AE308" i="106"/>
  <c r="U300" i="106"/>
  <c r="AE300" i="106"/>
  <c r="AC238" i="106"/>
  <c r="X238" i="106"/>
  <c r="W382" i="106"/>
  <c r="AD382" i="106"/>
  <c r="W374" i="106"/>
  <c r="AD374" i="106"/>
  <c r="X299" i="106"/>
  <c r="AC299" i="106"/>
  <c r="AE162" i="106"/>
  <c r="U162" i="106"/>
  <c r="W429" i="106"/>
  <c r="AD429" i="106"/>
  <c r="W422" i="106"/>
  <c r="AD422" i="106"/>
  <c r="W414" i="106"/>
  <c r="AD414" i="106"/>
  <c r="S435" i="106"/>
  <c r="W381" i="106"/>
  <c r="AD381" i="106"/>
  <c r="W373" i="106"/>
  <c r="AD373" i="106"/>
  <c r="AE84" i="106"/>
  <c r="U84" i="106"/>
  <c r="AA20" i="106"/>
  <c r="X20" i="106"/>
  <c r="W421" i="106"/>
  <c r="AD421" i="106"/>
  <c r="S388" i="106"/>
  <c r="X352" i="106"/>
  <c r="AC352" i="106"/>
  <c r="AE322" i="106"/>
  <c r="AE314" i="106"/>
  <c r="AE306" i="106"/>
  <c r="U291" i="106"/>
  <c r="AE291" i="106"/>
  <c r="AE170" i="106"/>
  <c r="U170" i="106"/>
  <c r="W395" i="106"/>
  <c r="S412" i="106"/>
  <c r="X351" i="106"/>
  <c r="AC351" i="106"/>
  <c r="X345" i="106"/>
  <c r="AC345" i="106"/>
  <c r="U290" i="106"/>
  <c r="AE290" i="106"/>
  <c r="S451" i="106"/>
  <c r="W434" i="106"/>
  <c r="AD427" i="106"/>
  <c r="AD387" i="106"/>
  <c r="AD379" i="106"/>
  <c r="AD370" i="106"/>
  <c r="S361" i="106"/>
  <c r="AC350" i="106"/>
  <c r="AC344" i="106"/>
  <c r="U321" i="106"/>
  <c r="AE321" i="106"/>
  <c r="U313" i="106"/>
  <c r="AE313" i="106"/>
  <c r="U305" i="106"/>
  <c r="AE305" i="106"/>
  <c r="X297" i="106"/>
  <c r="AC297" i="106"/>
  <c r="AE272" i="106"/>
  <c r="AC235" i="106"/>
  <c r="X235" i="106"/>
  <c r="AE178" i="106"/>
  <c r="U178" i="106"/>
  <c r="AE150" i="106"/>
  <c r="U150" i="106"/>
  <c r="AE142" i="106"/>
  <c r="U142" i="106"/>
  <c r="U320" i="106"/>
  <c r="AE320" i="106"/>
  <c r="U312" i="106"/>
  <c r="AE312" i="106"/>
  <c r="U304" i="106"/>
  <c r="AE304" i="106"/>
  <c r="X296" i="106"/>
  <c r="AC296" i="106"/>
  <c r="AE158" i="106"/>
  <c r="U158" i="106"/>
  <c r="AD450" i="106"/>
  <c r="W433" i="106"/>
  <c r="AD433" i="106"/>
  <c r="W426" i="106"/>
  <c r="W386" i="106"/>
  <c r="AD386" i="106"/>
  <c r="W378" i="106"/>
  <c r="AD378" i="106"/>
  <c r="W369" i="106"/>
  <c r="AD369" i="106"/>
  <c r="X327" i="106"/>
  <c r="AC327" i="106"/>
  <c r="U271" i="106"/>
  <c r="AE271" i="106"/>
  <c r="AC241" i="106"/>
  <c r="X241" i="106"/>
  <c r="AE80" i="106"/>
  <c r="S95" i="106"/>
  <c r="U80" i="106"/>
  <c r="W418" i="106"/>
  <c r="AD418" i="106"/>
  <c r="W385" i="106"/>
  <c r="AD385" i="106"/>
  <c r="W377" i="106"/>
  <c r="AD377" i="106"/>
  <c r="X326" i="106"/>
  <c r="AC326" i="106"/>
  <c r="W262" i="106"/>
  <c r="AD262" i="106"/>
  <c r="AE166" i="106"/>
  <c r="U166" i="106"/>
  <c r="S212" i="106"/>
  <c r="AE177" i="106"/>
  <c r="AE173" i="106"/>
  <c r="AE169" i="106"/>
  <c r="AE165" i="106"/>
  <c r="AE161" i="106"/>
  <c r="AE157" i="106"/>
  <c r="AE153" i="106"/>
  <c r="AE149" i="106"/>
  <c r="AE145" i="106"/>
  <c r="AE141" i="106"/>
  <c r="AE87" i="106"/>
  <c r="AE83" i="106"/>
  <c r="AE79" i="106"/>
  <c r="AC26" i="106"/>
  <c r="S264" i="106"/>
  <c r="S134" i="106"/>
  <c r="S367" i="106"/>
  <c r="AE288" i="106"/>
  <c r="AE270" i="106"/>
  <c r="AE219" i="106"/>
  <c r="Z216" i="106"/>
  <c r="AE180" i="106"/>
  <c r="AE176" i="106"/>
  <c r="AE172" i="106"/>
  <c r="AE168" i="106"/>
  <c r="AE164" i="106"/>
  <c r="AE160" i="106"/>
  <c r="AE156" i="106"/>
  <c r="AE152" i="106"/>
  <c r="AE148" i="106"/>
  <c r="AE144" i="106"/>
  <c r="AE140" i="106"/>
  <c r="AE86" i="106"/>
  <c r="AE82" i="106"/>
  <c r="S77" i="106"/>
  <c r="Z34" i="106"/>
  <c r="S38" i="106"/>
  <c r="S46" i="106" s="1"/>
  <c r="AE76" i="106"/>
  <c r="S60" i="106"/>
  <c r="AC56" i="106"/>
  <c r="AC25" i="106"/>
  <c r="AD258" i="106"/>
  <c r="AD254" i="106"/>
  <c r="AD250" i="106"/>
  <c r="AD246" i="106"/>
  <c r="AE218" i="106"/>
  <c r="AE196" i="106"/>
  <c r="AE192" i="106"/>
  <c r="AE188" i="106"/>
  <c r="AE184" i="106"/>
  <c r="AE132" i="106"/>
  <c r="AE128" i="106"/>
  <c r="AE124" i="106"/>
  <c r="AE120" i="106"/>
  <c r="AE116" i="106"/>
  <c r="AC108" i="106"/>
  <c r="AC104" i="106"/>
  <c r="S200" i="106"/>
  <c r="S27" i="106"/>
  <c r="L453" i="106" l="1"/>
  <c r="L792" i="106" s="1"/>
  <c r="G453" i="106"/>
  <c r="G792" i="106" s="1"/>
  <c r="K453" i="106"/>
  <c r="K792" i="106" s="1"/>
  <c r="F792" i="106"/>
  <c r="P453" i="106"/>
  <c r="P792" i="106" s="1"/>
  <c r="R792" i="106"/>
  <c r="Q792" i="106"/>
  <c r="J792" i="106"/>
  <c r="M453" i="106"/>
  <c r="M792" i="106" s="1"/>
  <c r="S528" i="106"/>
  <c r="S789" i="106" s="1"/>
  <c r="N453" i="106"/>
  <c r="N792" i="106" s="1"/>
  <c r="S136" i="106"/>
  <c r="S453" i="106" s="1"/>
  <c r="S48" i="106"/>
  <c r="W792" i="106"/>
  <c r="U792" i="106"/>
  <c r="AD792" i="106"/>
  <c r="AA792" i="106"/>
  <c r="AC792" i="106"/>
  <c r="Z792" i="106"/>
  <c r="X792" i="106"/>
  <c r="AE792" i="106"/>
  <c r="V792" i="106"/>
  <c r="V793" i="106" s="1"/>
  <c r="AD793" i="106" l="1"/>
  <c r="AC795" i="106" s="1"/>
  <c r="AC796" i="106" s="1"/>
  <c r="S792" i="106"/>
  <c r="Z795" i="106" l="1"/>
  <c r="AE795" i="106" s="1"/>
  <c r="AA795" i="106"/>
  <c r="AA796" i="106" s="1"/>
  <c r="Z796" i="106" l="1"/>
  <c r="D44" i="2" s="1"/>
  <c r="AE796" i="106" l="1"/>
  <c r="Z798" i="106"/>
  <c r="A23" i="105" l="1"/>
  <c r="A24" i="105" s="1"/>
  <c r="A25" i="105" s="1"/>
  <c r="A26" i="105" s="1"/>
  <c r="A27" i="105" s="1"/>
  <c r="A28" i="105" s="1"/>
  <c r="A29" i="105" s="1"/>
  <c r="A30" i="105" s="1"/>
  <c r="A31" i="105" s="1"/>
  <c r="A32" i="105" s="1"/>
  <c r="A34" i="105" s="1"/>
  <c r="A37" i="105" s="1"/>
  <c r="A47" i="2"/>
  <c r="K14" i="105"/>
  <c r="A38" i="105" l="1"/>
  <c r="A39" i="105" s="1"/>
  <c r="A40" i="105" s="1"/>
  <c r="A41" i="105" s="1"/>
  <c r="A42" i="105" s="1"/>
  <c r="D8" i="102" l="1"/>
  <c r="D8" i="103"/>
  <c r="I17" i="2" l="1"/>
  <c r="B22" i="96" s="1"/>
  <c r="E17" i="105"/>
  <c r="K15" i="105"/>
  <c r="F17" i="105"/>
  <c r="G17" i="105"/>
  <c r="H17" i="105"/>
  <c r="I17" i="105"/>
  <c r="J17" i="105"/>
  <c r="K23" i="105"/>
  <c r="K24" i="105"/>
  <c r="K27" i="105"/>
  <c r="K28" i="105"/>
  <c r="J29" i="105"/>
  <c r="K29" i="105" s="1"/>
  <c r="K30" i="105"/>
  <c r="K26" i="105"/>
  <c r="B25" i="96" s="1"/>
  <c r="H19" i="105" l="1"/>
  <c r="H20" i="105" s="1"/>
  <c r="J19" i="105"/>
  <c r="J20" i="105" s="1"/>
  <c r="I25" i="105"/>
  <c r="G25" i="105"/>
  <c r="G19" i="105"/>
  <c r="G20" i="105" s="1"/>
  <c r="F25" i="105"/>
  <c r="F19" i="105"/>
  <c r="F20" i="105" s="1"/>
  <c r="E19" i="105"/>
  <c r="E20" i="105" s="1"/>
  <c r="E25" i="105"/>
  <c r="H25" i="105"/>
  <c r="J25" i="105"/>
  <c r="I29" i="2"/>
  <c r="I19" i="105"/>
  <c r="I20" i="105" s="1"/>
  <c r="K18" i="105"/>
  <c r="I21" i="2" s="1"/>
  <c r="B24" i="96" s="1"/>
  <c r="D17" i="105"/>
  <c r="K16" i="105"/>
  <c r="I19" i="2" s="1"/>
  <c r="B23" i="96" s="1"/>
  <c r="C17" i="105"/>
  <c r="E31" i="105" l="1"/>
  <c r="E32" i="105" s="1"/>
  <c r="E34" i="105" s="1"/>
  <c r="I31" i="105"/>
  <c r="I32" i="105" s="1"/>
  <c r="I34" i="105" s="1"/>
  <c r="F31" i="105"/>
  <c r="F32" i="105" s="1"/>
  <c r="F34" i="105" s="1"/>
  <c r="G31" i="105"/>
  <c r="G32" i="105" s="1"/>
  <c r="G34" i="105" s="1"/>
  <c r="H31" i="105"/>
  <c r="H32" i="105" s="1"/>
  <c r="H34" i="105" s="1"/>
  <c r="C25" i="105"/>
  <c r="D25" i="105"/>
  <c r="J31" i="105"/>
  <c r="J32" i="105" s="1"/>
  <c r="J34" i="105" s="1"/>
  <c r="C19" i="105"/>
  <c r="C20" i="105" s="1"/>
  <c r="D19" i="105"/>
  <c r="D20" i="105" s="1"/>
  <c r="K17" i="105"/>
  <c r="D31" i="105" l="1"/>
  <c r="C31" i="105"/>
  <c r="C32" i="105" s="1"/>
  <c r="C34" i="105" s="1"/>
  <c r="K19" i="105"/>
  <c r="I22" i="2" s="1"/>
  <c r="K25" i="105"/>
  <c r="K20" i="105" l="1"/>
  <c r="D32" i="105"/>
  <c r="D34" i="105" s="1"/>
  <c r="K31" i="105"/>
  <c r="K32" i="105" s="1"/>
  <c r="I28" i="2"/>
  <c r="K34" i="105" l="1"/>
  <c r="E13" i="103" l="1"/>
  <c r="H19" i="2" l="1"/>
  <c r="B19" i="96"/>
  <c r="B22" i="101"/>
  <c r="F30" i="101" s="1"/>
  <c r="H45" i="2" l="1"/>
  <c r="I45" i="2"/>
  <c r="G20" i="2"/>
  <c r="G23" i="2" s="1"/>
  <c r="H20" i="2"/>
  <c r="I20" i="2"/>
  <c r="I23" i="2" s="1"/>
  <c r="I34" i="2" s="1"/>
  <c r="I35" i="2" s="1"/>
  <c r="H22" i="2" l="1"/>
  <c r="H23" i="2" s="1"/>
  <c r="H28" i="2"/>
  <c r="I37" i="2"/>
  <c r="H34" i="2" l="1"/>
  <c r="H35" i="2" s="1"/>
  <c r="H37" i="2" s="1"/>
  <c r="G45" i="2"/>
  <c r="E14" i="102"/>
  <c r="B16" i="96" l="1"/>
  <c r="G31" i="2"/>
  <c r="G34" i="2" s="1"/>
  <c r="F28" i="101"/>
  <c r="G35" i="2" l="1"/>
  <c r="G37" i="2" s="1"/>
  <c r="F20" i="2" l="1"/>
  <c r="F23" i="2" s="1"/>
  <c r="F45" i="2" l="1"/>
  <c r="B25" i="101"/>
  <c r="K44" i="2" l="1"/>
  <c r="B20" i="101"/>
  <c r="F29" i="101" s="1"/>
  <c r="F31" i="101" s="1"/>
  <c r="B33" i="101" s="1"/>
  <c r="B35" i="101" s="1"/>
  <c r="B37" i="101" s="1"/>
  <c r="C11" i="101"/>
  <c r="B13" i="96" l="1"/>
  <c r="F31" i="2"/>
  <c r="F34" i="2" s="1"/>
  <c r="D43" i="2"/>
  <c r="K43" i="2" s="1"/>
  <c r="D42" i="2"/>
  <c r="K42" i="2" s="1"/>
  <c r="D41" i="2"/>
  <c r="K41" i="2" s="1"/>
  <c r="D40" i="2"/>
  <c r="F35" i="2" l="1"/>
  <c r="F37" i="2" s="1"/>
  <c r="K40" i="2"/>
  <c r="D45" i="2"/>
  <c r="K45" i="2"/>
  <c r="K47" i="2" s="1"/>
  <c r="E38" i="91"/>
  <c r="E43" i="91" s="1"/>
  <c r="D38" i="91"/>
  <c r="D43" i="91" s="1"/>
  <c r="E26" i="91"/>
  <c r="E12" i="91"/>
  <c r="E15" i="91" s="1"/>
  <c r="D26" i="91"/>
  <c r="D12" i="91"/>
  <c r="D15" i="91" s="1"/>
  <c r="D27" i="91" l="1"/>
  <c r="E27" i="91"/>
  <c r="D29" i="2" l="1"/>
  <c r="K29" i="2" s="1"/>
  <c r="D30" i="2"/>
  <c r="K30" i="2" s="1"/>
  <c r="D31" i="2"/>
  <c r="D32" i="2"/>
  <c r="K32" i="2" s="1"/>
  <c r="D33" i="2"/>
  <c r="K33" i="2" s="1"/>
  <c r="D34" i="2"/>
  <c r="D28" i="2"/>
  <c r="K28" i="2" s="1"/>
  <c r="D27" i="2"/>
  <c r="K27" i="2" s="1"/>
  <c r="D26" i="2"/>
  <c r="D22" i="2"/>
  <c r="K22" i="2" s="1"/>
  <c r="D21" i="2"/>
  <c r="K21" i="2" s="1"/>
  <c r="D19" i="2"/>
  <c r="K19" i="2" s="1"/>
  <c r="D18" i="2"/>
  <c r="K18" i="2" s="1"/>
  <c r="D17" i="2"/>
  <c r="K17" i="2" s="1"/>
  <c r="K26" i="2" l="1"/>
  <c r="D35" i="2"/>
  <c r="K20" i="2"/>
  <c r="K23" i="2" s="1"/>
  <c r="D46" i="91"/>
  <c r="D29" i="91" l="1"/>
  <c r="D31" i="91" s="1"/>
  <c r="E46" i="91"/>
  <c r="E29" i="91" l="1"/>
  <c r="E31" i="91" s="1"/>
  <c r="E13" i="25" l="1"/>
  <c r="E31" i="2" s="1"/>
  <c r="K31" i="2" l="1"/>
  <c r="B10" i="96"/>
  <c r="E45" i="2"/>
  <c r="E20" i="2" l="1"/>
  <c r="D20" i="2"/>
  <c r="E23" i="2" l="1"/>
  <c r="E34" i="2" s="1"/>
  <c r="D23" i="2"/>
  <c r="D37" i="2" s="1"/>
  <c r="D47" i="2" s="1"/>
  <c r="K34" i="2" l="1"/>
  <c r="K35" i="2" s="1"/>
  <c r="K37" i="2" s="1"/>
  <c r="E35" i="2" l="1"/>
  <c r="E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57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Reclass from Cash and A/R</t>
        </r>
      </text>
    </comment>
  </commentList>
</comments>
</file>

<file path=xl/sharedStrings.xml><?xml version="1.0" encoding="utf-8"?>
<sst xmlns="http://schemas.openxmlformats.org/spreadsheetml/2006/main" count="3193" uniqueCount="1282">
  <si>
    <t>Cascade Natural Gas Corporation</t>
  </si>
  <si>
    <t>SUMMARY OF OPERATIONS &amp; ADJUSTMENTS</t>
  </si>
  <si>
    <t>State of Washington</t>
  </si>
  <si>
    <t>Commission</t>
  </si>
  <si>
    <t>Statement</t>
  </si>
  <si>
    <t>Restated</t>
  </si>
  <si>
    <t>Basis</t>
  </si>
  <si>
    <t>Line</t>
  </si>
  <si>
    <t>of Operations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</si>
  <si>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</si>
  <si>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</si>
  <si>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</si>
  <si>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</si>
  <si>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</si>
  <si>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</si>
  <si>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</si>
  <si>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</si>
  <si>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</si>
  <si>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</si>
  <si>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</si>
  <si>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</si>
  <si>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</si>
  <si>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</si>
  <si>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</si>
  <si>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</si>
  <si>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</si>
  <si>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</si>
  <si>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</si>
  <si>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</si>
  <si>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</si>
  <si>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</si>
  <si>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</si>
  <si>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</si>
  <si>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</si>
  <si>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</si>
  <si>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</si>
  <si>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</si>
  <si>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</si>
  <si>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</si>
  <si>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</si>
  <si>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</si>
  <si>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</si>
  <si>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</si>
  <si>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</si>
  <si>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</si>
  <si>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</si>
  <si>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</si>
  <si>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</si>
  <si>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</si>
  <si>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</si>
  <si>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</si>
  <si>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</si>
  <si>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</si>
  <si>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Cust. Adv. For Constr.</t>
  </si>
  <si>
    <t xml:space="preserve">    Accum. Deferred Income Taxes</t>
  </si>
  <si>
    <t xml:space="preserve">        Total</t>
  </si>
  <si>
    <t>Rate Of Return</t>
  </si>
  <si>
    <t>Description</t>
  </si>
  <si>
    <t>Amount</t>
  </si>
  <si>
    <t>(a)</t>
  </si>
  <si>
    <t>(b)</t>
  </si>
  <si>
    <t>(e)</t>
  </si>
  <si>
    <t>(c)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</si>
  <si>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</si>
  <si>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</si>
  <si>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</si>
  <si>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</si>
  <si>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</si>
  <si>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</si>
  <si>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</si>
  <si>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</si>
  <si>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</si>
  <si>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</si>
  <si>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</si>
  <si>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</si>
  <si>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</si>
  <si>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</si>
  <si>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</si>
  <si>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</si>
  <si>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</si>
  <si>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</si>
  <si>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</si>
  <si>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</si>
  <si>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</si>
  <si>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</si>
  <si>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</si>
  <si>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</si>
  <si>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</si>
  <si>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</si>
  <si>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</si>
  <si>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</si>
  <si>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</si>
  <si>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</si>
  <si>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</si>
  <si>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</si>
  <si>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</si>
  <si>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SCHEDULE OF RATE BASE</t>
  </si>
  <si>
    <t>Utility Plant In Service</t>
  </si>
  <si>
    <t>Accumulated Depreciation</t>
  </si>
  <si>
    <t>Net Utility Plant</t>
  </si>
  <si>
    <t>Other:</t>
  </si>
  <si>
    <t>Customer Advances for Construction</t>
  </si>
  <si>
    <t>Accumulated Deferred Income Taxes</t>
  </si>
  <si>
    <t>Subtotal</t>
  </si>
  <si>
    <t>Working Capital</t>
  </si>
  <si>
    <t>TOTAL RATE BASE</t>
  </si>
  <si>
    <t>RATE</t>
  </si>
  <si>
    <t>RETURN</t>
  </si>
  <si>
    <t>Accounting Adjustments</t>
  </si>
  <si>
    <t>***</t>
  </si>
  <si>
    <t>Invested</t>
  </si>
  <si>
    <t>Capital</t>
  </si>
  <si>
    <t>Investment</t>
  </si>
  <si>
    <t>*</t>
  </si>
  <si>
    <t xml:space="preserve">   TOTAL UTILITY PLANT</t>
  </si>
  <si>
    <t>Accum Prov for Gas Acq Adj</t>
  </si>
  <si>
    <t xml:space="preserve">    Subtotal - Accum Depreciation</t>
  </si>
  <si>
    <t xml:space="preserve">   Subtotal - reclassed Accum Deprec</t>
  </si>
  <si>
    <t xml:space="preserve">   TOTAL ACCUM DEPRECIATION</t>
  </si>
  <si>
    <t xml:space="preserve">    NET PLANT</t>
  </si>
  <si>
    <t xml:space="preserve">Investment in Subs </t>
  </si>
  <si>
    <t xml:space="preserve">   TOTAL INVESTMENT IN SUBS</t>
  </si>
  <si>
    <t>Nonutility Property</t>
  </si>
  <si>
    <t>Nonutility Acc Prov Depr &amp; Amort</t>
  </si>
  <si>
    <t xml:space="preserve">   TOTAL OTHER INVESTMENTS</t>
  </si>
  <si>
    <t>1*</t>
  </si>
  <si>
    <t xml:space="preserve">   TOTAL CASH</t>
  </si>
  <si>
    <t xml:space="preserve">   TOTAL CASH EQUIVALENTS</t>
  </si>
  <si>
    <t xml:space="preserve">   Subtotal - Other A/R</t>
  </si>
  <si>
    <t xml:space="preserve">   </t>
  </si>
  <si>
    <t xml:space="preserve">Notes Receivable - Imperium Renewable  </t>
  </si>
  <si>
    <t>2*</t>
  </si>
  <si>
    <t>Notes Receivable - Touchstone</t>
  </si>
  <si>
    <t>Accts Receivable - MDU</t>
  </si>
  <si>
    <t>001*</t>
  </si>
  <si>
    <t>008*</t>
  </si>
  <si>
    <t>067*</t>
  </si>
  <si>
    <t>Accts Receivable - CSG</t>
  </si>
  <si>
    <t>046*</t>
  </si>
  <si>
    <t>Accts Receivable - PCEH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</si>
  <si>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</si>
  <si>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</si>
  <si>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</si>
  <si>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</si>
  <si>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</si>
  <si>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</si>
  <si>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</si>
  <si>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Intercompany settlements</t>
  </si>
  <si>
    <t xml:space="preserve">   TOTAL RECEIVABLES</t>
  </si>
  <si>
    <t xml:space="preserve">   TOTAL ACCUM PROV UNCOLLECT</t>
  </si>
  <si>
    <t xml:space="preserve">   NET RECEIVABLES</t>
  </si>
  <si>
    <t>Pipeline Imbalances</t>
  </si>
  <si>
    <t>Storage Boil-Off</t>
  </si>
  <si>
    <t>Liquified Natural Gas Stored</t>
  </si>
  <si>
    <t xml:space="preserve">    NET INVENTORIES</t>
  </si>
  <si>
    <t>Prepayments - Gas Storage</t>
  </si>
  <si>
    <t>Misc Current and Accrued Assets</t>
  </si>
  <si>
    <t>Derivative Instruments - Current</t>
  </si>
  <si>
    <t xml:space="preserve">   TOTAL CURRENT &amp; ACCR ASSETS</t>
  </si>
  <si>
    <t xml:space="preserve">   TOTAL ACCRUED REVENUES</t>
  </si>
  <si>
    <t>Unamort Debt Exp - 7.48% - 2027</t>
  </si>
  <si>
    <t>Unamort Debt Exp - 7.10% - 2029</t>
  </si>
  <si>
    <t xml:space="preserve">Unamort Debt Exp - 5.25% Insured notes </t>
  </si>
  <si>
    <t>Unamort Debt Exp - 5.21% - 2020</t>
  </si>
  <si>
    <t>Unamort Debt Exp - 5.79% - 2037</t>
  </si>
  <si>
    <t>Unamort Debt Exp - 4.11% - 2025</t>
  </si>
  <si>
    <t>Unamort Debt Exp - 4.36% - 2028</t>
  </si>
  <si>
    <t>Unamort Debt Exp - LOC 7/9/2018</t>
  </si>
  <si>
    <t xml:space="preserve">   TOTAL UNAMORT DEBT EXPENSE</t>
  </si>
  <si>
    <t>Unam Loss Reaq Debt - 7.50% - 2031</t>
  </si>
  <si>
    <t>Derivative Instruments - Noncurrent</t>
  </si>
  <si>
    <t>Preliminary Survey &amp; Investigations</t>
  </si>
  <si>
    <t>Other clearing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</si>
  <si>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</si>
  <si>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</si>
  <si>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</si>
  <si>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</si>
  <si>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</si>
  <si>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</si>
  <si>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</si>
  <si>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</si>
  <si>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</si>
  <si>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</si>
  <si>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</si>
  <si>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Regulatory debits</t>
  </si>
  <si>
    <t>^TOIPR</t>
  </si>
  <si>
    <t xml:space="preserve">     Subtotal Taxes Other Than Income</t>
  </si>
  <si>
    <t xml:space="preserve">   TOTAL DEPRECIATION</t>
  </si>
  <si>
    <t>Interest on LTD - 1st Mortgage Bonds</t>
  </si>
  <si>
    <t>Interest on LTD - Other</t>
  </si>
  <si>
    <t>LOC Interest</t>
  </si>
  <si>
    <t>Amort of Debt Disc &amp; Expense</t>
  </si>
  <si>
    <t xml:space="preserve">     Subtotal Interest Expense</t>
  </si>
  <si>
    <t xml:space="preserve">     Subtotal Income Taxes</t>
  </si>
  <si>
    <t xml:space="preserve">     Subtotal BTL Expense</t>
  </si>
  <si>
    <t>Dividend Decl - Common Stock</t>
  </si>
  <si>
    <t xml:space="preserve">     Subtotal Dividends</t>
  </si>
  <si>
    <t xml:space="preserve">   TOTAL DEBITS</t>
  </si>
  <si>
    <t>Common Stock Issued</t>
  </si>
  <si>
    <t>Unapprop Retained Earnings</t>
  </si>
  <si>
    <t>R/E Performance Share Dividend Equivalents</t>
  </si>
  <si>
    <t>Premium on Capital Stock</t>
  </si>
  <si>
    <t>Misc Paid in Capital</t>
  </si>
  <si>
    <t xml:space="preserve">     TOTAL EQUITY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</si>
  <si>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</si>
  <si>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</si>
  <si>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</si>
  <si>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</si>
  <si>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</si>
  <si>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</si>
  <si>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</si>
  <si>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Committed Line of Credit</t>
  </si>
  <si>
    <t xml:space="preserve">     TOTAL LONG-TERM DEBT</t>
  </si>
  <si>
    <t>Short-term debt</t>
  </si>
  <si>
    <t>Notes payable to Associated Companies</t>
  </si>
  <si>
    <t>Accts Pay - Gas costs</t>
  </si>
  <si>
    <t>Accts Pay - Future Source</t>
  </si>
  <si>
    <t>Accts Pay - Knife River</t>
  </si>
  <si>
    <t>Accts Pay - CSG</t>
  </si>
  <si>
    <t>Accts Pay - PCEH</t>
  </si>
  <si>
    <t xml:space="preserve">     Subtotal Accounts Payable Intercompany</t>
  </si>
  <si>
    <t xml:space="preserve">     Subtotal Tax Collections Payable</t>
  </si>
  <si>
    <t xml:space="preserve">     TOTAL ACCOUNTS PAYABLE</t>
  </si>
  <si>
    <t>Dividends Declared</t>
  </si>
  <si>
    <t>Customer Deposits</t>
  </si>
  <si>
    <t>Misc Current Liab - Vacation Wages</t>
  </si>
  <si>
    <t>WA</t>
  </si>
  <si>
    <t>OR</t>
  </si>
  <si>
    <t>Curr Yr Due SGL Automotive</t>
  </si>
  <si>
    <t>Core Gas Supply Hedging - Reg Liability</t>
  </si>
  <si>
    <t xml:space="preserve">     TOTAL MISC CURRENT LIABILITIES</t>
  </si>
  <si>
    <t>Reg Liab Post Retirement FAS 158</t>
  </si>
  <si>
    <t>Other Regulatory Liabilities - SFAS 109 Regulatory</t>
  </si>
  <si>
    <t>Regulatory Asset - ARO</t>
  </si>
  <si>
    <t xml:space="preserve">     TOTAL DEFERRED CREDITS</t>
  </si>
  <si>
    <t>Deferred Investment Tax Credits</t>
  </si>
  <si>
    <t xml:space="preserve">    TOTAL INCOME TAXES</t>
  </si>
  <si>
    <t>Rent from Gas Properties</t>
  </si>
  <si>
    <t>Interdepartmental Rents</t>
  </si>
  <si>
    <t xml:space="preserve">     TOTAL GAS REVENUE</t>
  </si>
  <si>
    <t>Interest and Dividend Income</t>
  </si>
  <si>
    <t>Misc Non-Oper Income</t>
  </si>
  <si>
    <t>Nonutility Revenues</t>
  </si>
  <si>
    <t xml:space="preserve">     TOTAL OTHER REVENUE</t>
  </si>
  <si>
    <t xml:space="preserve">     TOTAL CREDITS</t>
  </si>
  <si>
    <t>AA</t>
  </si>
  <si>
    <t>Working Capital (AMA)</t>
  </si>
  <si>
    <t>LTD</t>
  </si>
  <si>
    <t>Allocator (3-Factor Formula)</t>
  </si>
  <si>
    <t>YTD</t>
  </si>
  <si>
    <t>00047</t>
  </si>
  <si>
    <t>Acct</t>
  </si>
  <si>
    <t>Current</t>
  </si>
  <si>
    <t>AMA Total</t>
  </si>
  <si>
    <t>Assets</t>
  </si>
  <si>
    <t>Liabilities</t>
  </si>
  <si>
    <t>Washington</t>
  </si>
  <si>
    <t>Oregon</t>
  </si>
  <si>
    <t>Allocated</t>
  </si>
  <si>
    <t>Non-Utility</t>
  </si>
  <si>
    <t>Invested Capital</t>
  </si>
  <si>
    <t>( c)</t>
  </si>
  <si>
    <t>( e)</t>
  </si>
  <si>
    <t>(f)</t>
  </si>
  <si>
    <t>(g)</t>
  </si>
  <si>
    <t>(h)</t>
  </si>
  <si>
    <t>Other Investments - Funds held in trust</t>
  </si>
  <si>
    <t>Other Investments - Misc Insurance Assets</t>
  </si>
  <si>
    <t>Other Investments - SISP Defined Cont Plan</t>
  </si>
  <si>
    <t>Cash - General Account US Bank</t>
  </si>
  <si>
    <t>Cash - Acct Payable Disbursement</t>
  </si>
  <si>
    <t>Cash - Payroll Disbursement</t>
  </si>
  <si>
    <t>Cash - Concentration AP and Payroll</t>
  </si>
  <si>
    <t>Money Sweep (REPO) Account</t>
  </si>
  <si>
    <t>Working Funds - Aberdeen</t>
  </si>
  <si>
    <t>Working Funds - Bellingham</t>
  </si>
  <si>
    <t>Working Funds - Bremerton</t>
  </si>
  <si>
    <t>Working Funds - Longview</t>
  </si>
  <si>
    <t>Customer Accounts Receivable - Suspense</t>
  </si>
  <si>
    <t>47OR</t>
  </si>
  <si>
    <t>Customer Accounts Receivable - Gas</t>
  </si>
  <si>
    <t>47WA</t>
  </si>
  <si>
    <t>Customer Accounts Receivable - Large Volume</t>
  </si>
  <si>
    <t>Other Accounts Receivable - Misc.</t>
  </si>
  <si>
    <t>Other Accounts Receivable - Billing Clearing Control</t>
  </si>
  <si>
    <t>Other Accounts Receivable - Empolyee Receivable</t>
  </si>
  <si>
    <t>Other Accounts Receivable - Old Cascade SISP Payments &amp; Unbilled Oregon PPF accrual</t>
  </si>
  <si>
    <t>Accts Receivable - MDUR Resources</t>
  </si>
  <si>
    <t>Accts Receivable - Centenial Holdings</t>
  </si>
  <si>
    <t>Accum Prov for Uncollect - Gas Balance Forward</t>
  </si>
  <si>
    <t>Accum Prov for Uncollect - Gas Current Year Write-Offs</t>
  </si>
  <si>
    <t>Accum Prov for Uncollect - Gas Current Year Recoveries</t>
  </si>
  <si>
    <t>Accum Prov for Uncollect - Gas Current Year Provision</t>
  </si>
  <si>
    <t>Accum Prov for Uncollect - Large Volume Balance Forward</t>
  </si>
  <si>
    <t>Accum Prov for Uncollect - Large Volume Current Year Write-Offs</t>
  </si>
  <si>
    <t>Accum Prov for Uncollect - Large Volume Current Year Recoveries</t>
  </si>
  <si>
    <t>Accum Prov for Uncollect - Large Volume Current Year Provision</t>
  </si>
  <si>
    <t>Other Receivables - Balance Forward</t>
  </si>
  <si>
    <t>Other Receivables - Current Year Write-Offs</t>
  </si>
  <si>
    <t>Other Receivables - Current Year Recoveries</t>
  </si>
  <si>
    <t>Other Receivables - Current Year Provision</t>
  </si>
  <si>
    <t>Plant Materials &amp; Op Supplies - Central Stores</t>
  </si>
  <si>
    <t>Plant Materials &amp; Op Supplies - Aberdeen</t>
  </si>
  <si>
    <t>Plant Materials &amp; Op Supplies - Bellingham</t>
  </si>
  <si>
    <t>Plant Materials &amp; Op Supplies - Bend</t>
  </si>
  <si>
    <t>Plant Materials &amp; Op Supplies - Bremerton</t>
  </si>
  <si>
    <t>Plant Materials &amp; Op Supplies - Hermiston</t>
  </si>
  <si>
    <t>Plant Materials &amp; Op Supplies - Kennewick</t>
  </si>
  <si>
    <t>Plant Materials &amp; Op Supplies - Longview</t>
  </si>
  <si>
    <t>Plant Materials &amp; Op Supplies - Moses Lake</t>
  </si>
  <si>
    <t>Plant Materials &amp; Op Supplies - Mount Vernon</t>
  </si>
  <si>
    <t>Plant Materials &amp; Op Supplies - Mount Vernon Fab Shop</t>
  </si>
  <si>
    <t>Plant Materials &amp; Op Supplies - Ontario</t>
  </si>
  <si>
    <t>Plant Materials &amp; Op Supplies - Pendleton</t>
  </si>
  <si>
    <t>Plant Materials &amp; Op Supplies - Walla Walla</t>
  </si>
  <si>
    <t>Plant Materials &amp; Op Supplies - Wenatchee</t>
  </si>
  <si>
    <t>Plant Materials &amp; Op Supplies - Yakima</t>
  </si>
  <si>
    <t>Plant Materials &amp; Op Supplies - Yakima Fab Shop</t>
  </si>
  <si>
    <t>Plant Materials &amp; Op Supplies - Odorant Inventory</t>
  </si>
  <si>
    <t>Undistributed Stores Exp - Inventory Freight Clearing</t>
  </si>
  <si>
    <t>Undistributed Stores Exp - Inventory Adjustment/Variance Clearing</t>
  </si>
  <si>
    <t>Prepayments - Federal Income Tax</t>
  </si>
  <si>
    <t>Prepayments - State Income Tax</t>
  </si>
  <si>
    <t>Prepayments - FIN48 Current</t>
  </si>
  <si>
    <t>Prepayments - Other</t>
  </si>
  <si>
    <t>Prepayments - Software Maintenance Fee</t>
  </si>
  <si>
    <t>Prepayments - Gas Cost</t>
  </si>
  <si>
    <t>Prepayments - Gross Revenue Fee</t>
  </si>
  <si>
    <t>Prepayments - Dept. of Energy Fee</t>
  </si>
  <si>
    <t>Prepayments - Property Tax</t>
  </si>
  <si>
    <t>Misc Def Dr - Regulatory assets current Core Gas Supply Hedging</t>
  </si>
  <si>
    <t>Accrued Gas Revenues - Unbilled Residential</t>
  </si>
  <si>
    <t>Accrued Gas Revenues - Unbilled Commercial</t>
  </si>
  <si>
    <t>Accrued Gas Revenues - Unbilled Industrial</t>
  </si>
  <si>
    <t>Accrued Transportation Revenues - Unbilled Transportation</t>
  </si>
  <si>
    <t>Accrued Transportation Revenues - Unbilled Transportation - Egen</t>
  </si>
  <si>
    <t>Accumulated Deferred Income Tax - Federal FAS109 Grossup</t>
  </si>
  <si>
    <t>Accumulated Deferred Income Tax - Federal FAS109 Adjustment</t>
  </si>
  <si>
    <t>Accumulated Deferred Income Tax - Federal Customer Advances</t>
  </si>
  <si>
    <t>Accumulated Deferred Income Tax - Federal NonReg</t>
  </si>
  <si>
    <t>Accumulated Deferred Income Tax - Federal noncurrent Reg</t>
  </si>
  <si>
    <t>Accumulated Deferred Income Tax - Federal current Reg</t>
  </si>
  <si>
    <t>Accumulated Deferred Income Tax - State FAS109 Grossup</t>
  </si>
  <si>
    <t>Accumulated Deferred Income Tax - State FAS109 Adjustment</t>
  </si>
  <si>
    <t>Accumulated Deferred Income Tax - State Customer Advances</t>
  </si>
  <si>
    <t>Accumulated Deferred Income Tax - State Tax Reform Plant RB</t>
  </si>
  <si>
    <t>Accumulated Deferred Income Tax - State NonReg</t>
  </si>
  <si>
    <t>Accumulated Deferred Income Tax - State noncurrent Reg</t>
  </si>
  <si>
    <t>Accumulated Deferred Income Tax - State current Reg</t>
  </si>
  <si>
    <t>Accumulated Deferred Income Tax - Federal Tax Reform Plant RB</t>
  </si>
  <si>
    <t>Other Regulatory Asset - SFAS 109</t>
  </si>
  <si>
    <t>Other Regulatory Asset - FAS 158 - MDUR Pension</t>
  </si>
  <si>
    <t>Other Regulatory Asset - MAOP</t>
  </si>
  <si>
    <t>Other Regulatory Asset - Commercial Conservation Program</t>
  </si>
  <si>
    <t>Other Regulatory Asset - Low Income Weatherization</t>
  </si>
  <si>
    <t>Other Regulatory Asset - Conservation Administration &amp; Program Delivery Fees</t>
  </si>
  <si>
    <t>Other Regulatory Asset - Residential Conservation Program</t>
  </si>
  <si>
    <t>Other Regulatory Asset - Conservation Consolidated Adjustment</t>
  </si>
  <si>
    <t>Payroll clearing - Medical post tax</t>
  </si>
  <si>
    <t>Payroll clearing - Medical pre tax</t>
  </si>
  <si>
    <t>Payroll clearing - Medical Employer</t>
  </si>
  <si>
    <t>Payroll clearing - Dental post tax</t>
  </si>
  <si>
    <t>Payroll clearing - Dental pre tax</t>
  </si>
  <si>
    <t>Payroll clearing - Dental Employer</t>
  </si>
  <si>
    <t>Payroll clearing - Vision post tax</t>
  </si>
  <si>
    <t>Payroll clearing - Vision pre tax</t>
  </si>
  <si>
    <t>2020</t>
  </si>
  <si>
    <t>Payroll clearing - NCLI employer</t>
  </si>
  <si>
    <t>Payroll clearing - Voluntary Life</t>
  </si>
  <si>
    <t>Payroll clearing - AD&amp;D</t>
  </si>
  <si>
    <t>Payroll clearing - AD&amp;D Employer</t>
  </si>
  <si>
    <t>Payroll clearing - Spouse Life</t>
  </si>
  <si>
    <t>Payroll clearing - Dependent Life</t>
  </si>
  <si>
    <t>Payroll clearing - EAP Employer</t>
  </si>
  <si>
    <t>Payroll clearing - LTD</t>
  </si>
  <si>
    <t>Payroll clearing - LTD Employer</t>
  </si>
  <si>
    <t>Payroll clearing - STD Employer</t>
  </si>
  <si>
    <t>Payroll clearing - Oregon Workers Comp.</t>
  </si>
  <si>
    <t>OR1</t>
  </si>
  <si>
    <t>Payroll clearing - Oregon Workers Comp. - Benefit Assess</t>
  </si>
  <si>
    <t>Payroll clearing - Washington Workers Comp.</t>
  </si>
  <si>
    <t>Misc Def Dr - Post Retirement FAS158</t>
  </si>
  <si>
    <t>Misc Def Dr - Intervener Funding Residual</t>
  </si>
  <si>
    <t>Misc Def Dr - Intervener Funding Deferral</t>
  </si>
  <si>
    <t>Misc Def Dr - Intervener Funding Preauth. Mat</t>
  </si>
  <si>
    <t>Misc Def Dr - Bremerton MGP</t>
  </si>
  <si>
    <t>Misc Def Dr - Bellingham MGP</t>
  </si>
  <si>
    <t>Misc Def Dr - Eugene MGP</t>
  </si>
  <si>
    <t>Misc Def Dr - MAOP Deferred Costs</t>
  </si>
  <si>
    <t>Misc Def Dr - Enviromental Remediation Cost Adjustment</t>
  </si>
  <si>
    <t>Misc Def Dr - Weather Variance Deferral</t>
  </si>
  <si>
    <t>Misc Def Dr - Conservation Variance Deferral</t>
  </si>
  <si>
    <t>Taxes Other Than Income - Gross Revenue Regulatory Fee</t>
  </si>
  <si>
    <t>4262*</t>
  </si>
  <si>
    <t>Other Comprehensive Income - CNG SERP</t>
  </si>
  <si>
    <t>Other Comprehensive Income - MDUR Resources SISP</t>
  </si>
  <si>
    <t>4.09% Snr Nt Due 11/24/2044</t>
  </si>
  <si>
    <t>4.24% Snr Nt Due 11/24/2054</t>
  </si>
  <si>
    <t>4.09% Snr Nt Due 01/15/2045</t>
  </si>
  <si>
    <t>4.24% Snr Nt Due 01/15/2055</t>
  </si>
  <si>
    <t xml:space="preserve">Trade Accounts Payable </t>
  </si>
  <si>
    <t>Accts Pay - VISA Credit Card - PNC Bank</t>
  </si>
  <si>
    <t>Accts Pay - Bank Charges</t>
  </si>
  <si>
    <t>Accts Pay - Cap-Ex</t>
  </si>
  <si>
    <t>Accts Pay - CC&amp;B Customer Refund Requests</t>
  </si>
  <si>
    <t>Accts Pay - Misc. Payroll Deductions</t>
  </si>
  <si>
    <t>Accts Pay - 401K Employee Contribution</t>
  </si>
  <si>
    <t>Accts Pay - FSA - Medical</t>
  </si>
  <si>
    <t>Accts Pay - HSA Employee Contribution</t>
  </si>
  <si>
    <t>Accts Pay - 401K Loan Provision</t>
  </si>
  <si>
    <t>Accts Pay - MDU</t>
  </si>
  <si>
    <t>004*</t>
  </si>
  <si>
    <t>Accts Pay - MDUR Resources</t>
  </si>
  <si>
    <t>005*</t>
  </si>
  <si>
    <t>Accts Pay - Centenial Holdings</t>
  </si>
  <si>
    <t>Accts Pay - IGC</t>
  </si>
  <si>
    <t>Tax Collection Pay - Employee State Income Tax W/H</t>
  </si>
  <si>
    <t>TRA</t>
  </si>
  <si>
    <t>Tax Collection Pay - Employee State Transit W/H</t>
  </si>
  <si>
    <t>Tax Collection Pay - Employee Federeal Income Tax W/H</t>
  </si>
  <si>
    <t>Tax Collection Pay - Employee FICA W/H</t>
  </si>
  <si>
    <t>Income Taxes Accrued - Federal</t>
  </si>
  <si>
    <t>Other Taxes Accrued - FICA</t>
  </si>
  <si>
    <t>Other Taxes Accrued - FICA - Incentive Comp</t>
  </si>
  <si>
    <t>Other Taxes Accrued - Federal Unemployment</t>
  </si>
  <si>
    <t>Other Taxes Accrued - Oregon Unemployment</t>
  </si>
  <si>
    <t>Other Taxes Accrued - Oregon Workers Comp</t>
  </si>
  <si>
    <t>OR2</t>
  </si>
  <si>
    <t>Other Taxes Accrued - Oregon Workers Comp Benefit Assist</t>
  </si>
  <si>
    <t>Other Taxes Accrued - Washington Unemployment</t>
  </si>
  <si>
    <t>WA1</t>
  </si>
  <si>
    <t>Other Taxes Accrued - Washington Workers Comp</t>
  </si>
  <si>
    <t>Other Taxes Accrued - Washington Use Tax</t>
  </si>
  <si>
    <t>Other Taxes Accrued - Washington Sales Tax</t>
  </si>
  <si>
    <t>Other Taxes Accrued - Property Tax</t>
  </si>
  <si>
    <t>Other Taxes Accrued - City Franchise Tax</t>
  </si>
  <si>
    <t>Other Taxes Accrued - City Tax</t>
  </si>
  <si>
    <t>Other Taxes Accrued - Yakama Indian Nation Tax</t>
  </si>
  <si>
    <t>Other Taxes Accrued - Swinomish Tribal Tax</t>
  </si>
  <si>
    <t>Other Taxes Accrued - Gross Revenue Fee</t>
  </si>
  <si>
    <t>Other Taxes Accrued - Excise Tax</t>
  </si>
  <si>
    <t>Interest Accrued - 7.48% MTN due 9/15/2027</t>
  </si>
  <si>
    <t>Interest Accrued - 7.10% MTN due 3/16/2029</t>
  </si>
  <si>
    <t>Interest Accrued - Insured Qtrly 5.25% Notes</t>
  </si>
  <si>
    <t>Interest Accrued - 5.21% MTN due 9/1/2020</t>
  </si>
  <si>
    <t>Interest Accrued - 5.79% MTN due 3/8/2037</t>
  </si>
  <si>
    <t>Interest Accrued - 4.11% Sr Nt due 8/23/2025</t>
  </si>
  <si>
    <t>Interest Accrued - 4.36% Sr Nt due 8/23/2028</t>
  </si>
  <si>
    <t>Interest Accrued - 4.09% Sr Nt due 11/24/2044</t>
  </si>
  <si>
    <t>Interest Accrued - 4.24% Sr Nt due 11/24/2054</t>
  </si>
  <si>
    <t>Interest Accrued - 4.09% Sr Nt due 1/15/2045</t>
  </si>
  <si>
    <t>Interest Accrued - 4.24% Sr Nt due 1/15/2055</t>
  </si>
  <si>
    <t>Interest Accrued - Line of Credit Loan Fee</t>
  </si>
  <si>
    <t>Interest Accrued - Line of Credit Accrued Interest</t>
  </si>
  <si>
    <t>Misc Current Liab - Wages Payable</t>
  </si>
  <si>
    <t>Misc Current Liab - Variable Pay Incentive Comp.</t>
  </si>
  <si>
    <t>Other Current Liabilities - Misc. Accruals</t>
  </si>
  <si>
    <t>Other Current Liabilities - Accrued Accounting, Audit &amp; Tax</t>
  </si>
  <si>
    <t>Other Current Liabilities - SERP Current Liability</t>
  </si>
  <si>
    <t>Misc Current Liab - Winter Help Program</t>
  </si>
  <si>
    <t>Misc Current Liab - Energy Trust of Oregon</t>
  </si>
  <si>
    <t>Misc Current Liab - Weatherization</t>
  </si>
  <si>
    <t>Misc Current Liab - Low Income Bill Assist</t>
  </si>
  <si>
    <t>Misc Current Liab - Conservation Achievement Tariff</t>
  </si>
  <si>
    <t>Misc Current Liab - 401K - Employer Match</t>
  </si>
  <si>
    <t>Misc Current Liab - Accrued 401K Defined Con</t>
  </si>
  <si>
    <t>Misc Current Liab - Accrued 401K Profit Plan</t>
  </si>
  <si>
    <t>Accrued Provision - Tax Reform</t>
  </si>
  <si>
    <t>Other Deferred Credits - Commodity Deferral</t>
  </si>
  <si>
    <t>Other Deferred Credits - Demand Deferral</t>
  </si>
  <si>
    <t>Other Deferred Credits - Consolidated Gas Cost Tech Adjustment</t>
  </si>
  <si>
    <t>Other Deferred Credits - Gas Cost Unbilled Ammortization</t>
  </si>
  <si>
    <t>Other Deferred Credits - Gas Costs</t>
  </si>
  <si>
    <t>Accrued Provision - Injuries &amp; Damages NC (Bremerton MGP)</t>
  </si>
  <si>
    <t>Accrued Provision - Injuries &amp; Damages NC (Bellingham MGP)</t>
  </si>
  <si>
    <t>Accrued Provision - Injuries &amp; Damages NC (Eugene MGP)</t>
  </si>
  <si>
    <t>Pension and Benefits - Deferred Compensation</t>
  </si>
  <si>
    <t>Pension and Benefits - SISP Defined Contribution Plan</t>
  </si>
  <si>
    <t>Pension and Benefits - MDUR SISP FAS158</t>
  </si>
  <si>
    <t>ARO Liability - Noncurrent</t>
  </si>
  <si>
    <t>Customer Advances for Construction - Addition</t>
  </si>
  <si>
    <t>Customer Advances for Construction - Refund</t>
  </si>
  <si>
    <t>Customer Advances for Construction - Forfeitures</t>
  </si>
  <si>
    <t>Other Deferred Credits - Customer Unclaimed Credit</t>
  </si>
  <si>
    <t>Other Deferred Credits - SGL Automotive</t>
  </si>
  <si>
    <t>Pension Contribution</t>
  </si>
  <si>
    <t>Other Regulatory Liabilities - Federal impOR rate change</t>
  </si>
  <si>
    <t>Other Regulatory Liabilities - Protected-Plus EDIT</t>
  </si>
  <si>
    <t>Other Regulatory Liabilities - Protected-Plus EDIT grossup</t>
  </si>
  <si>
    <t>Other Regulatory Liabilities - Unprotected EDIT</t>
  </si>
  <si>
    <t>Other Regulatory Liabilities - Unprotected EDIT grossup</t>
  </si>
  <si>
    <t>Other Regulatory Liabilities - Temp Federal Income Tax Credit</t>
  </si>
  <si>
    <t>Other Regulatory Liabilities - Temp Federal Income Tax Credit grossup</t>
  </si>
  <si>
    <t>Other Regulatory Liabilities - Difference Temp Federal Income Tax Credit</t>
  </si>
  <si>
    <t>Other Regulatory Liabilities - Unbilled Ammortization</t>
  </si>
  <si>
    <t>Accum DIT - Federal FAS109 grossup</t>
  </si>
  <si>
    <t>Accum DIT - Federal FAS109 adjustment</t>
  </si>
  <si>
    <t>Accum DIT - Federal Utility Plant Deferred, APB11. RB</t>
  </si>
  <si>
    <t>Accum DIT - Federal Oregon Rate Change Def</t>
  </si>
  <si>
    <t>Accum DIT - Federal DIT-Tax Reform Plant</t>
  </si>
  <si>
    <t>Accum DIT - State FAS109 grossup</t>
  </si>
  <si>
    <t>Accum DIT - State FAS109 adjustment</t>
  </si>
  <si>
    <t>Accum DIT - State Utility Plant Deferred, APB11. RB</t>
  </si>
  <si>
    <t>Accum DIT - State Oregon Rate Change Def</t>
  </si>
  <si>
    <t>Accum DIT - Federal Unamortized Loss on Reaquired Debt, RB</t>
  </si>
  <si>
    <t>Accum DIT - Federal Def Tax Liability, NonReg</t>
  </si>
  <si>
    <t>Accum DIT - Federal Def Tax Liability, NC, Reg</t>
  </si>
  <si>
    <t>Accum DIT - State Unamortized Loss on Reaquired Debt, RB</t>
  </si>
  <si>
    <t>Accum DIT - State Def Tax Liability, NonReg</t>
  </si>
  <si>
    <t>Accum DIT - State Def Tax Liability, NC, Reg</t>
  </si>
  <si>
    <t>Gas Billed Revenue - Residential</t>
  </si>
  <si>
    <t>4800CP</t>
  </si>
  <si>
    <t>Gas Billed Revenue - Residential CAP</t>
  </si>
  <si>
    <t>Gas Billed Revenue - Industrial</t>
  </si>
  <si>
    <t>4809DE</t>
  </si>
  <si>
    <t>Gas Billed Revenue - Industrial Deficiency Billing</t>
  </si>
  <si>
    <t>Gas Billed Revenue - Commercial</t>
  </si>
  <si>
    <t>4810CP</t>
  </si>
  <si>
    <t>Gas Billed Revenue - Commercial CAP</t>
  </si>
  <si>
    <t>4810DE</t>
  </si>
  <si>
    <t>Gas Billed Revenue - Commercial Deficiency Billing</t>
  </si>
  <si>
    <t>Gas Billed Revenue - Interruptible Industrial</t>
  </si>
  <si>
    <t>Gas Billed Revenue - Residential Decoupling</t>
  </si>
  <si>
    <t>4800CV</t>
  </si>
  <si>
    <t>Gas Billed Revenue - Residential Conservation</t>
  </si>
  <si>
    <t>4809CP</t>
  </si>
  <si>
    <t>Gas Billed Revenue - Industrial Decoupling</t>
  </si>
  <si>
    <t>4809CV</t>
  </si>
  <si>
    <t>Gas Billed Revenue - Industrial Conservation</t>
  </si>
  <si>
    <t>Gas Billed Revenue - Commercial Decoupling</t>
  </si>
  <si>
    <t>4810CV</t>
  </si>
  <si>
    <t>Gas Billed Revenue - Commercial Conservation</t>
  </si>
  <si>
    <t>Gas Billed Revenue - Interruptible Commercial</t>
  </si>
  <si>
    <t>4811CP</t>
  </si>
  <si>
    <t>Gas Billed Revenue - Interruptible Commercial Decoupling</t>
  </si>
  <si>
    <t>4811CV</t>
  </si>
  <si>
    <t>Gas Billed Revenue - Interruptible Commercial Conservation</t>
  </si>
  <si>
    <t>4811DE</t>
  </si>
  <si>
    <t>Gas Billed Revenue - Interruptible Commercial Deficiency Billing</t>
  </si>
  <si>
    <t>4813CP</t>
  </si>
  <si>
    <t>Gas Billed Revenue - Interruptible Industrial Decoupling</t>
  </si>
  <si>
    <t>4813CV</t>
  </si>
  <si>
    <t>Gas Billed Revenue - Interruptible Industrial Conservation</t>
  </si>
  <si>
    <t>Unbilled Gas Revenue - Residential</t>
  </si>
  <si>
    <t>Unbilled Gas Revenue - Commercial</t>
  </si>
  <si>
    <t>Unbilled Gas Revenue - Interruptible Industrial</t>
  </si>
  <si>
    <t>Unbilled Gas Revenue - Interruptible Commercial</t>
  </si>
  <si>
    <t>MSRV</t>
  </si>
  <si>
    <t>Misc Gas Service Revenue - Miscellaneous</t>
  </si>
  <si>
    <t>SLMD</t>
  </si>
  <si>
    <t>Misc Gas Service Revenue - Service Line Modifications</t>
  </si>
  <si>
    <t>DAMG</t>
  </si>
  <si>
    <t>Misc Gas Service Revenue - 3rd Party Damages</t>
  </si>
  <si>
    <t>MMAT</t>
  </si>
  <si>
    <t>Misc Gas Service Revenue - Miscellaneous Material Sales</t>
  </si>
  <si>
    <t>Misc Gas Service Revenue - Service Line Modification</t>
  </si>
  <si>
    <t>Gas Transportation Revenues - Large Volume Industrial</t>
  </si>
  <si>
    <t>Gas Transportation Revenues - Electric Generation Industrial</t>
  </si>
  <si>
    <t>Unbilled Gas Transport Revenues - Large Volume Industrial</t>
  </si>
  <si>
    <t>Unbilled Gas Transport Revenues - Electric Generation Industrial</t>
  </si>
  <si>
    <t>MISC</t>
  </si>
  <si>
    <t>Other Gas Revenues - Miscelllaneous</t>
  </si>
  <si>
    <t>Other Gas Revenues - 3rd Party Damage</t>
  </si>
  <si>
    <t>Other Gas Revenues - Miscelllaneous Material Sales</t>
  </si>
  <si>
    <t>Other Gas Revenues - Service Line Modifications</t>
  </si>
  <si>
    <t>Tax Reform</t>
  </si>
  <si>
    <t>Tax Reform - Noncore</t>
  </si>
  <si>
    <t>Interest and Dividend Income - Short Term Investments</t>
  </si>
  <si>
    <t>Interest and Dividend Income - CIAC Tax grossup</t>
  </si>
  <si>
    <t>Interest and Dividend Income - PGA related</t>
  </si>
  <si>
    <t>Cash Discounts</t>
  </si>
  <si>
    <t>Allow Other Funds Used During Construction</t>
  </si>
  <si>
    <t>TOTALS</t>
  </si>
  <si>
    <t>Cash Working Capital</t>
  </si>
  <si>
    <t>Allocation Percentages based to Total Investment</t>
  </si>
  <si>
    <t>Gas Plant In Service-Excluding ARO</t>
  </si>
  <si>
    <t>Gas Plant In Service-ARO Only</t>
  </si>
  <si>
    <t>Accum Prov Deprec - Gas Util Excluding ARO</t>
  </si>
  <si>
    <t>Accum Prov Deprec - Gas Util ARO Only</t>
  </si>
  <si>
    <t>Money Center Acctount - US Bank</t>
  </si>
  <si>
    <t>Temporary Cash Investments - Money Center Account - US Bank</t>
  </si>
  <si>
    <t>Temporary Cash Investments - Money Sweep (REPO) Account</t>
  </si>
  <si>
    <t>Other Accounts Receivable - Federal Income Tax</t>
  </si>
  <si>
    <t>Other Accounts Receivable - State Income Tax</t>
  </si>
  <si>
    <t>Other Accounts Receivable - Prepaid FIN48 - Current</t>
  </si>
  <si>
    <t>Accts Receivable - FutureSource</t>
  </si>
  <si>
    <t>Plant Materials &amp; Op Supplies - Truck Stock WA</t>
  </si>
  <si>
    <t>Undistributed Stores Exp - Non-Inventory Purchases Clearing</t>
  </si>
  <si>
    <t>(Over) Under Recovery of Purchased Gas Costs</t>
  </si>
  <si>
    <t>Unamort Debt Exp - 4.09% - 2044</t>
  </si>
  <si>
    <t>Unamort Debt Exp - 4.24% - 2054</t>
  </si>
  <si>
    <t>Unamort Debt Exp - 4.09% - 2045</t>
  </si>
  <si>
    <t>Unamort Debt Exp - 4.24% - 2055</t>
  </si>
  <si>
    <t>Unamort Debt Exp - 3.62% - 2029</t>
  </si>
  <si>
    <t>Unamort Debt Exp - 3.82% - 2034</t>
  </si>
  <si>
    <t>Unamort Debt Exp - 4.26% - 2049</t>
  </si>
  <si>
    <t>Other Regulatory Asset - FAS 158 - MDUR Post-Retirement</t>
  </si>
  <si>
    <t>Other Regulatory Asset - FAS 158 Post-Retirment</t>
  </si>
  <si>
    <t>Misc Def Dr - Over-Refunded Temp FIT</t>
  </si>
  <si>
    <t>[01999,20401999]</t>
  </si>
  <si>
    <t>Misc Def Dr - Unbilled Decoupling Amort</t>
  </si>
  <si>
    <t>Misc Def Dr - Decoupling Deferral</t>
  </si>
  <si>
    <t>Taxes Other Than Income - Delaware - MDUR</t>
  </si>
  <si>
    <t>LOC - Commitment Fee</t>
  </si>
  <si>
    <t>Accrued Tax Interest</t>
  </si>
  <si>
    <t>Other Interest Expense - Short-term debt</t>
  </si>
  <si>
    <t>Other Interest Expense - Deferred Compensation</t>
  </si>
  <si>
    <t>3.62% Snr Nt Due 06/13/2029</t>
  </si>
  <si>
    <t>3.82% Snr Nt Due 06/13/2034</t>
  </si>
  <si>
    <t>4.26% Snr Nt Due 06/13/2049</t>
  </si>
  <si>
    <t>5.21% MTN Due 9/1/2020 - Due within 1 Year</t>
  </si>
  <si>
    <t>Accts Pay - Child Support</t>
  </si>
  <si>
    <t>Accts Pay - WBI</t>
  </si>
  <si>
    <t>Accrued Provision - Injuries &amp; Damages Current</t>
  </si>
  <si>
    <t>WA2</t>
  </si>
  <si>
    <t>Interest Accrued - 3.62% Sr Nt due 6/13/2029</t>
  </si>
  <si>
    <t>Interest Accrued - 3.82% Sr Nt due 6/13/2034</t>
  </si>
  <si>
    <t>Interest Accrued - 4.26% Sr Nt due 6/13/2049</t>
  </si>
  <si>
    <t>Interest Accrued - Short-term debt</t>
  </si>
  <si>
    <t>Other Taxes Accrued - Dept. of Energy Fee</t>
  </si>
  <si>
    <t>Other Deferred Credits - Temporary Gas Cst 3-year Ammortization</t>
  </si>
  <si>
    <t>Accrued Provision - Injuries &amp; Damages Non Current</t>
  </si>
  <si>
    <t>FAS 158 - MDUR Pension</t>
  </si>
  <si>
    <t>FAS 158 - MDUR Post-Retirement</t>
  </si>
  <si>
    <t>Core Gas Supply Hedging</t>
  </si>
  <si>
    <t>Other Regulatory Liabilities - OR Temp Federal Income Tax Credit</t>
  </si>
  <si>
    <t>Unbilled Gas Revenue - Residential Conservation</t>
  </si>
  <si>
    <t>Unbilled Gas Revenue - Commercial Conservation</t>
  </si>
  <si>
    <t>Interdepartmental Rents - MDU</t>
  </si>
  <si>
    <t>Interdepartmental Rents - IGC</t>
  </si>
  <si>
    <t xml:space="preserve">    Working Capital Allowance</t>
  </si>
  <si>
    <t>Unamort Debt Exp - 3.58% - 2050</t>
  </si>
  <si>
    <t>Unamort Debt Exp - 3.78% - 2060</t>
  </si>
  <si>
    <t>Unamort Debt Exp - 3.34% - 2060</t>
  </si>
  <si>
    <t>Unam Loss Reaq Debt - Retired IQN 5.25% (Issued 3.34%)</t>
  </si>
  <si>
    <t>Misc Def Dr - MAOP Non-Current 8/18 Amort</t>
  </si>
  <si>
    <t>Misc Def Dr - MAOP Non-Current 3/20 Amort</t>
  </si>
  <si>
    <t>Misc Def Dr - MAOP Non-Current 5/21 Amort</t>
  </si>
  <si>
    <t>Other Regulatory Asset - CAT Regulatory Asset</t>
  </si>
  <si>
    <t>Other Regulatory Asset - FAS 158 Pension</t>
  </si>
  <si>
    <t>3.58% Snr Nt Due 06/15/2050</t>
  </si>
  <si>
    <t>3.78% Snr Nt Due 06/15/2060</t>
  </si>
  <si>
    <t>3.34% Snr Nt Due 10/30/2060</t>
  </si>
  <si>
    <t>Accts Pay - Miscellaneous</t>
  </si>
  <si>
    <t>Invoice Pending - Goods O</t>
  </si>
  <si>
    <t>007*</t>
  </si>
  <si>
    <t>Accts Pay - InterSource</t>
  </si>
  <si>
    <t>Tax Collection Pay - Employee Medicare W/H</t>
  </si>
  <si>
    <t>FIN 48 - Current</t>
  </si>
  <si>
    <t>Other Taxes Accrued - FICA - Deferred</t>
  </si>
  <si>
    <t>Other Taxes Accrued - FICA - Deferred-Noncurrent</t>
  </si>
  <si>
    <t>Other Taxes Accrued - Medicare</t>
  </si>
  <si>
    <t>Other Taxes Accrued - Worker's Compensation-St</t>
  </si>
  <si>
    <t>Interest Accrued - 3.58% Sr Nt due 6/15/2050</t>
  </si>
  <si>
    <t>Interest Accrued - 3.78% Sr Nt due 6/15/2060</t>
  </si>
  <si>
    <t>Interest Accrued - 3.34% Sr Nt due 10/30/2060</t>
  </si>
  <si>
    <t>Income Taxes Accrued</t>
  </si>
  <si>
    <t>Other Taxes Accrued - CAT Fee</t>
  </si>
  <si>
    <t>Other Deferred Credits - OR Covid-19 Savings</t>
  </si>
  <si>
    <t>Other Deferred Credits - WA Covid-19 Savings</t>
  </si>
  <si>
    <t>Pension and Benefits - SERP Deferred Compensation</t>
  </si>
  <si>
    <t>Interdepartmental Rents - MDUR</t>
  </si>
  <si>
    <t>Allow Borrowed Funds Used During Construction</t>
  </si>
  <si>
    <t>WA-Direct</t>
  </si>
  <si>
    <t>WA-Allocated</t>
  </si>
  <si>
    <t>MDU-WA</t>
  </si>
  <si>
    <t>MDUR- WA</t>
  </si>
  <si>
    <t>MDUR Exec Incentive Plan</t>
  </si>
  <si>
    <t>MDUR Employee Incentive Plan</t>
  </si>
  <si>
    <t>MDU Exec Incentive Plan</t>
  </si>
  <si>
    <t>MDU Employee Incentive Plan</t>
  </si>
  <si>
    <t>CNG Direct Employee Incentive Plan</t>
  </si>
  <si>
    <t>CNG Allocated Employee Incentive Plan</t>
  </si>
  <si>
    <t>Total WA Executive Incentives</t>
  </si>
  <si>
    <t>Remove Executive Incentives</t>
  </si>
  <si>
    <t>Adj.</t>
  </si>
  <si>
    <t>2021</t>
  </si>
  <si>
    <t>December 2021</t>
  </si>
  <si>
    <t>Other Investments - Deferred Compensation Assets</t>
  </si>
  <si>
    <t>Other Investments - Unrealized Gains Deferred Comp</t>
  </si>
  <si>
    <t>Cash - General Account Wells Fargo</t>
  </si>
  <si>
    <t xml:space="preserve">Other Accounts Receivable - Receivable CC&amp;B </t>
  </si>
  <si>
    <t>Other Accounts Receivable - IRS Tax Levy</t>
  </si>
  <si>
    <t>Other Accounts Receivable - US EPA</t>
  </si>
  <si>
    <t>Interest &amp; Dividends Receivable</t>
  </si>
  <si>
    <t>Prepayments - Other Non-Deductible</t>
  </si>
  <si>
    <t>Core Market Commodity</t>
  </si>
  <si>
    <t>Core Market Demand</t>
  </si>
  <si>
    <t>Gas Cost Ammortization</t>
  </si>
  <si>
    <t>Gas Cost Ammortization Accrual Unbilled</t>
  </si>
  <si>
    <t>Gas Cost Ammortization- 3 year</t>
  </si>
  <si>
    <t>Other Regulatory Asset - OR Covid-19 Deferred Costs-Current</t>
  </si>
  <si>
    <t>Other Regulatory Asset - Big Heart Grant</t>
  </si>
  <si>
    <t>Other Regulatory Asset - OR Covid-19 Deferred Costs-Non-Current</t>
  </si>
  <si>
    <t>@ACCTCatCode02:184</t>
  </si>
  <si>
    <t>Misc Def Dr - MAOP Pre-Code Costs</t>
  </si>
  <si>
    <t>Misc Def Dr - WA Covid-19 Deferred Costs-Current</t>
  </si>
  <si>
    <t>Misc Def Dr - Big Heart Grant</t>
  </si>
  <si>
    <t>Misc Def Dr - WA Covid-19 Deferred Costs-Non-Current</t>
  </si>
  <si>
    <t>Misc Def Dr - Conservation Technical Adjustment</t>
  </si>
  <si>
    <t>Misc Def Dr - OR CAP Residential Weather Deferral</t>
  </si>
  <si>
    <t>Misc Def Dr - OR CAP Residential Conservation Deferral</t>
  </si>
  <si>
    <t>Misc Def Dr - OR CAP Commercial Weather Deferral</t>
  </si>
  <si>
    <t>Misc Def Dr - OR CAP Commercial Conservation Deferral</t>
  </si>
  <si>
    <t>Misc Def Dr - Decoupling Mechanism Adjustment</t>
  </si>
  <si>
    <t>I/C Asset-Net Benefit Funding</t>
  </si>
  <si>
    <t>Taxes Other Than Income - Property Tax</t>
  </si>
  <si>
    <t>Taxes Other Than Income - Other Tax</t>
  </si>
  <si>
    <t>Taxes Other Than Income - Department of Energy Fee</t>
  </si>
  <si>
    <t>Taxes Other Than Income - Franchise Taxes</t>
  </si>
  <si>
    <t>Taxes Other Than Income - Franchise Taxes Add on</t>
  </si>
  <si>
    <t>Taxes Other Than Income - Business &amp; Occupation Tax</t>
  </si>
  <si>
    <t>Taxes Other Than Income - Public Utility Tax</t>
  </si>
  <si>
    <t>Taxes Other Than Income - Payroll Taxes</t>
  </si>
  <si>
    <t>Amort of Loss on Reacquired Debt</t>
  </si>
  <si>
    <t>Other Interest Expense - Commitment Fee</t>
  </si>
  <si>
    <t>Other Interest Expense - Customer Deposits</t>
  </si>
  <si>
    <t>Other Interest Expense - Deferred Gas Costs</t>
  </si>
  <si>
    <t>Other Interest Expense - Other Deferral Balances</t>
  </si>
  <si>
    <t>Income Taxes, Other Inc &amp; Deductions - Federal</t>
  </si>
  <si>
    <t>Prov for DIT- Other Inc &amp; Deductions - Federal Non-Utility</t>
  </si>
  <si>
    <t>Investment Tax Credits</t>
  </si>
  <si>
    <t>Income Taxes, Utility Operations - Federal</t>
  </si>
  <si>
    <t>Income Taxes, Utility Operations - State</t>
  </si>
  <si>
    <t>Income Taxes, Other Inc &amp; Deductions - State</t>
  </si>
  <si>
    <t>Prov for DIT- Utility Operations - Federal</t>
  </si>
  <si>
    <t>Prov for DIT- Utility Operations - State</t>
  </si>
  <si>
    <t>Prov for DIT- Other Inc &amp; Deductions - State Non-Utility</t>
  </si>
  <si>
    <t>Prov for DIT (CR) - Utility Op Income - Federal</t>
  </si>
  <si>
    <t>Prov for DIT (CR) - Utility Op Income - State</t>
  </si>
  <si>
    <t>Prov for DIT (CR) - Other Inc &amp; Deductions - Federal Non-Utility</t>
  </si>
  <si>
    <t>Prov for DIT (CR) - Other Inc &amp; Deductions - State Non-Utility</t>
  </si>
  <si>
    <t>Accts Pay - Ghostcard Payable Clearing</t>
  </si>
  <si>
    <t>Accts Pay - Employee Union Dues</t>
  </si>
  <si>
    <t>ID</t>
  </si>
  <si>
    <t>Other Taxes Accrued - Idaho Unemployment</t>
  </si>
  <si>
    <t>WA3</t>
  </si>
  <si>
    <t>Other Taxes Accrued - Washington Cares Tax</t>
  </si>
  <si>
    <t>Other Deferred Credits - Resers Current</t>
  </si>
  <si>
    <t>Other Deferred Credits - Resers Noncurrent</t>
  </si>
  <si>
    <t>Directors and Officers Adjustment</t>
  </si>
  <si>
    <t>Disallowed Percentage</t>
  </si>
  <si>
    <t>Directors and</t>
  </si>
  <si>
    <t>Officers</t>
  </si>
  <si>
    <t>47</t>
  </si>
  <si>
    <t>1012</t>
  </si>
  <si>
    <t>Gas Plant In Service - WA (includes 1062 account for U Books)</t>
  </si>
  <si>
    <t>Gas Plant In Service - OR (includes 1062 account for U Books)</t>
  </si>
  <si>
    <t>020</t>
  </si>
  <si>
    <t>1014</t>
  </si>
  <si>
    <t>1052</t>
  </si>
  <si>
    <t>Plant Held for Future Use - WA</t>
  </si>
  <si>
    <t>Plant Held for Future Use - OR</t>
  </si>
  <si>
    <t>1062</t>
  </si>
  <si>
    <t>Gas Plant Completed Not Classified - WA (included in 1012 account for U Books)</t>
  </si>
  <si>
    <t>Gas Plant Completed Not Classified - OR (included in 1012 account for U Books)</t>
  </si>
  <si>
    <t>1072</t>
  </si>
  <si>
    <t>CWIP - Gas - WA</t>
  </si>
  <si>
    <t>CWIP - Gas - OR</t>
  </si>
  <si>
    <t>1082</t>
  </si>
  <si>
    <t>RWIP - Gas -WA</t>
  </si>
  <si>
    <t>RWIP - Gas - OR</t>
  </si>
  <si>
    <t>Accum Prov Deprec - Gas Util - WA</t>
  </si>
  <si>
    <t>Accum Prov Deprec - Gas Util -OR</t>
  </si>
  <si>
    <t>1084</t>
  </si>
  <si>
    <t>1112</t>
  </si>
  <si>
    <t>Amortization Expense (Intangible Plant) -WA</t>
  </si>
  <si>
    <t>Amortization Expense (Intangible Plant) - OR</t>
  </si>
  <si>
    <t>1152</t>
  </si>
  <si>
    <t>1087</t>
  </si>
  <si>
    <t>Accum Prov Gas - Non-ARO -WA</t>
  </si>
  <si>
    <t>Accum Prov Gas - Non-ARO - OR</t>
  </si>
  <si>
    <t>1088</t>
  </si>
  <si>
    <t>Gas Accum Prov ARO - WA</t>
  </si>
  <si>
    <t>Gas Accum Prov ARO - OR</t>
  </si>
  <si>
    <t>1231</t>
  </si>
  <si>
    <t>1210</t>
  </si>
  <si>
    <t>1220</t>
  </si>
  <si>
    <t>1244</t>
  </si>
  <si>
    <t>01</t>
  </si>
  <si>
    <t>02</t>
  </si>
  <si>
    <t>04</t>
  </si>
  <si>
    <t>051</t>
  </si>
  <si>
    <t>052</t>
  </si>
  <si>
    <t>1310</t>
  </si>
  <si>
    <t>2104</t>
  </si>
  <si>
    <t>2105</t>
  </si>
  <si>
    <t>2106</t>
  </si>
  <si>
    <t>2107</t>
  </si>
  <si>
    <t>2110</t>
  </si>
  <si>
    <t>2112</t>
  </si>
  <si>
    <t>2199</t>
  </si>
  <si>
    <t>1350</t>
  </si>
  <si>
    <t>47031</t>
  </si>
  <si>
    <t>47088</t>
  </si>
  <si>
    <t>47107</t>
  </si>
  <si>
    <t>47531</t>
  </si>
  <si>
    <t>1360</t>
  </si>
  <si>
    <t>2101</t>
  </si>
  <si>
    <t>2103</t>
  </si>
  <si>
    <t>1420</t>
  </si>
  <si>
    <t>1432</t>
  </si>
  <si>
    <t>00</t>
  </si>
  <si>
    <t>03</t>
  </si>
  <si>
    <t>041</t>
  </si>
  <si>
    <t>06</t>
  </si>
  <si>
    <t>20</t>
  </si>
  <si>
    <t>07</t>
  </si>
  <si>
    <t>1710</t>
  </si>
  <si>
    <t>1410</t>
  </si>
  <si>
    <t>1460</t>
  </si>
  <si>
    <t>1466</t>
  </si>
  <si>
    <t>1449</t>
  </si>
  <si>
    <t>000</t>
  </si>
  <si>
    <t>100</t>
  </si>
  <si>
    <t>300</t>
  </si>
  <si>
    <t>400</t>
  </si>
  <si>
    <t>1442</t>
  </si>
  <si>
    <t>1443</t>
  </si>
  <si>
    <t>1540</t>
  </si>
  <si>
    <t>2300</t>
  </si>
  <si>
    <t>47031000</t>
  </si>
  <si>
    <t>47088000</t>
  </si>
  <si>
    <t>47090000</t>
  </si>
  <si>
    <t>47107000</t>
  </si>
  <si>
    <t>47358000</t>
  </si>
  <si>
    <t>47491000</t>
  </si>
  <si>
    <t>47531000</t>
  </si>
  <si>
    <t>47585000</t>
  </si>
  <si>
    <t>47586000</t>
  </si>
  <si>
    <t>47586001</t>
  </si>
  <si>
    <t>47657000</t>
  </si>
  <si>
    <t>47698000</t>
  </si>
  <si>
    <t>47920000</t>
  </si>
  <si>
    <t>47931000</t>
  </si>
  <si>
    <t>47968000</t>
  </si>
  <si>
    <t>47968001</t>
  </si>
  <si>
    <t>2308</t>
  </si>
  <si>
    <t>2400</t>
  </si>
  <si>
    <t>1630</t>
  </si>
  <si>
    <t>2301</t>
  </si>
  <si>
    <t>2401</t>
  </si>
  <si>
    <t>2501</t>
  </si>
  <si>
    <t>1641</t>
  </si>
  <si>
    <t>1642</t>
  </si>
  <si>
    <t>1655</t>
  </si>
  <si>
    <t xml:space="preserve">Prepayments - Insurance </t>
  </si>
  <si>
    <t>1659</t>
  </si>
  <si>
    <t>Prepayments - Vehicle Licensing</t>
  </si>
  <si>
    <t>14</t>
  </si>
  <si>
    <t>15</t>
  </si>
  <si>
    <t>18</t>
  </si>
  <si>
    <t>22</t>
  </si>
  <si>
    <t>23</t>
  </si>
  <si>
    <t>24</t>
  </si>
  <si>
    <t>1747</t>
  </si>
  <si>
    <t>1750</t>
  </si>
  <si>
    <t>19</t>
  </si>
  <si>
    <t>1860</t>
  </si>
  <si>
    <t>20425</t>
  </si>
  <si>
    <t>20424</t>
  </si>
  <si>
    <t>1732</t>
  </si>
  <si>
    <t>1734</t>
  </si>
  <si>
    <t>1900</t>
  </si>
  <si>
    <t>961</t>
  </si>
  <si>
    <t>962</t>
  </si>
  <si>
    <t>96303</t>
  </si>
  <si>
    <t>964</t>
  </si>
  <si>
    <t>965</t>
  </si>
  <si>
    <t>975</t>
  </si>
  <si>
    <t>861</t>
  </si>
  <si>
    <t>862</t>
  </si>
  <si>
    <t>86303</t>
  </si>
  <si>
    <t>86305</t>
  </si>
  <si>
    <t>864</t>
  </si>
  <si>
    <t>865</t>
  </si>
  <si>
    <t>875</t>
  </si>
  <si>
    <t>96305</t>
  </si>
  <si>
    <t>1910</t>
  </si>
  <si>
    <t>01272</t>
  </si>
  <si>
    <t>01273</t>
  </si>
  <si>
    <t>01287</t>
  </si>
  <si>
    <t>01999</t>
  </si>
  <si>
    <t>01253</t>
  </si>
  <si>
    <t>01254</t>
  </si>
  <si>
    <t>01286</t>
  </si>
  <si>
    <t>01288</t>
  </si>
  <si>
    <t>1810</t>
  </si>
  <si>
    <t>13</t>
  </si>
  <si>
    <t>17</t>
  </si>
  <si>
    <t>21</t>
  </si>
  <si>
    <t>25</t>
  </si>
  <si>
    <t>26</t>
  </si>
  <si>
    <t>27</t>
  </si>
  <si>
    <t>28</t>
  </si>
  <si>
    <t>29</t>
  </si>
  <si>
    <t>30</t>
  </si>
  <si>
    <t>31</t>
  </si>
  <si>
    <t>32</t>
  </si>
  <si>
    <t>1890</t>
  </si>
  <si>
    <t>1832</t>
  </si>
  <si>
    <t>1823</t>
  </si>
  <si>
    <t>2042</t>
  </si>
  <si>
    <t>2044</t>
  </si>
  <si>
    <t>2048</t>
  </si>
  <si>
    <t>2049</t>
  </si>
  <si>
    <t>2037</t>
  </si>
  <si>
    <t>2047</t>
  </si>
  <si>
    <t>2050</t>
  </si>
  <si>
    <t>2051</t>
  </si>
  <si>
    <t>2052</t>
  </si>
  <si>
    <t>2053</t>
  </si>
  <si>
    <t>47020430</t>
  </si>
  <si>
    <t>47020431</t>
  </si>
  <si>
    <t>47020444</t>
  </si>
  <si>
    <t>47020449</t>
  </si>
  <si>
    <t>47020478</t>
  </si>
  <si>
    <t>1840</t>
  </si>
  <si>
    <t>1000</t>
  </si>
  <si>
    <t>1010</t>
  </si>
  <si>
    <t>1020</t>
  </si>
  <si>
    <t>1100</t>
  </si>
  <si>
    <t>1110</t>
  </si>
  <si>
    <t>1120</t>
  </si>
  <si>
    <t>1200</t>
  </si>
  <si>
    <t>2100</t>
  </si>
  <si>
    <t>2200</t>
  </si>
  <si>
    <t>2220</t>
  </si>
  <si>
    <t>4020</t>
  </si>
  <si>
    <t>4100</t>
  </si>
  <si>
    <t>4120</t>
  </si>
  <si>
    <t>4220</t>
  </si>
  <si>
    <t>4920</t>
  </si>
  <si>
    <t>Payroll clearing - Business Travel Employer</t>
  </si>
  <si>
    <t>20208</t>
  </si>
  <si>
    <t>20443</t>
  </si>
  <si>
    <t>20444</t>
  </si>
  <si>
    <t>20448</t>
  </si>
  <si>
    <t>20449</t>
  </si>
  <si>
    <t>20472</t>
  </si>
  <si>
    <t>20480</t>
  </si>
  <si>
    <t>20482</t>
  </si>
  <si>
    <t>20460</t>
  </si>
  <si>
    <t>20461</t>
  </si>
  <si>
    <t>20479</t>
  </si>
  <si>
    <t>20481</t>
  </si>
  <si>
    <t>20483</t>
  </si>
  <si>
    <t>20484</t>
  </si>
  <si>
    <t>20485</t>
  </si>
  <si>
    <t>20486</t>
  </si>
  <si>
    <t>20487</t>
  </si>
  <si>
    <t>20488</t>
  </si>
  <si>
    <t>20489</t>
  </si>
  <si>
    <t>1862</t>
  </si>
  <si>
    <t>20462</t>
  </si>
  <si>
    <t>20463</t>
  </si>
  <si>
    <t>20476</t>
  </si>
  <si>
    <t>20430</t>
  </si>
  <si>
    <t>20431</t>
  </si>
  <si>
    <t>20477</t>
  </si>
  <si>
    <t>20478</t>
  </si>
  <si>
    <t>1866</t>
  </si>
  <si>
    <t>4073</t>
  </si>
  <si>
    <t>4081</t>
  </si>
  <si>
    <t>299</t>
  </si>
  <si>
    <t>3441</t>
  </si>
  <si>
    <t>3442</t>
  </si>
  <si>
    <t>1441</t>
  </si>
  <si>
    <t>1445</t>
  </si>
  <si>
    <t>2442</t>
  </si>
  <si>
    <t>2443</t>
  </si>
  <si>
    <t>4032</t>
  </si>
  <si>
    <t>Depreciation Expense - Gas</t>
  </si>
  <si>
    <t>4042</t>
  </si>
  <si>
    <t>Amortization Lim-Term Plant - Software</t>
  </si>
  <si>
    <t>4062</t>
  </si>
  <si>
    <t>Amort Acquis Adj - Gas</t>
  </si>
  <si>
    <t>4271</t>
  </si>
  <si>
    <t>4279</t>
  </si>
  <si>
    <t>4280</t>
  </si>
  <si>
    <t>4281</t>
  </si>
  <si>
    <t>4310</t>
  </si>
  <si>
    <t>011</t>
  </si>
  <si>
    <t>1111</t>
  </si>
  <si>
    <t>4111</t>
  </si>
  <si>
    <t>2111</t>
  </si>
  <si>
    <t>3111</t>
  </si>
  <si>
    <t>3112</t>
  </si>
  <si>
    <t>4092</t>
  </si>
  <si>
    <t>1221</t>
  </si>
  <si>
    <t>4102</t>
  </si>
  <si>
    <t>4114</t>
  </si>
  <si>
    <t>4091</t>
  </si>
  <si>
    <t>1222</t>
  </si>
  <si>
    <t>4101</t>
  </si>
  <si>
    <t>4112</t>
  </si>
  <si>
    <t>4211</t>
  </si>
  <si>
    <t>Gain on Disposition of Property</t>
  </si>
  <si>
    <t>4212</t>
  </si>
  <si>
    <t>Loss on Disposition of Property</t>
  </si>
  <si>
    <t>4261</t>
  </si>
  <si>
    <t>Donations</t>
  </si>
  <si>
    <t>SISP</t>
  </si>
  <si>
    <t>4263</t>
  </si>
  <si>
    <t>Penalties</t>
  </si>
  <si>
    <t>4264</t>
  </si>
  <si>
    <t>Lobbying</t>
  </si>
  <si>
    <t>4265</t>
  </si>
  <si>
    <t>Other Deductions - Corporate Development</t>
  </si>
  <si>
    <t>4171</t>
  </si>
  <si>
    <t>Expense of Nonutility</t>
  </si>
  <si>
    <t>6011</t>
  </si>
  <si>
    <t>Purchased Gas Expense of Nonutility</t>
  </si>
  <si>
    <t>4082</t>
  </si>
  <si>
    <t>Taxes Other Than Income - BTL Property Tax</t>
  </si>
  <si>
    <t>4380</t>
  </si>
  <si>
    <t>2010</t>
  </si>
  <si>
    <t>0</t>
  </si>
  <si>
    <t>2160</t>
  </si>
  <si>
    <t>2071</t>
  </si>
  <si>
    <t>4390</t>
  </si>
  <si>
    <t>2190</t>
  </si>
  <si>
    <t>2240</t>
  </si>
  <si>
    <t>2241</t>
  </si>
  <si>
    <t>2242</t>
  </si>
  <si>
    <t>2310</t>
  </si>
  <si>
    <t>2330</t>
  </si>
  <si>
    <t>045</t>
  </si>
  <si>
    <t>2321</t>
  </si>
  <si>
    <t>2322</t>
  </si>
  <si>
    <t>005</t>
  </si>
  <si>
    <t>009</t>
  </si>
  <si>
    <t>010</t>
  </si>
  <si>
    <t>101</t>
  </si>
  <si>
    <t>312</t>
  </si>
  <si>
    <t>320</t>
  </si>
  <si>
    <t>321</t>
  </si>
  <si>
    <t>322</t>
  </si>
  <si>
    <t>323</t>
  </si>
  <si>
    <t>335</t>
  </si>
  <si>
    <t>339</t>
  </si>
  <si>
    <t>401</t>
  </si>
  <si>
    <t>2323</t>
  </si>
  <si>
    <t>2340</t>
  </si>
  <si>
    <t>2411</t>
  </si>
  <si>
    <t>2412</t>
  </si>
  <si>
    <t>2282</t>
  </si>
  <si>
    <t>2284</t>
  </si>
  <si>
    <t>2361</t>
  </si>
  <si>
    <t>41</t>
  </si>
  <si>
    <t>2362</t>
  </si>
  <si>
    <t>102</t>
  </si>
  <si>
    <t>105</t>
  </si>
  <si>
    <t>301</t>
  </si>
  <si>
    <t>2363</t>
  </si>
  <si>
    <t>2370</t>
  </si>
  <si>
    <t>2372</t>
  </si>
  <si>
    <t>2380</t>
  </si>
  <si>
    <t>2420</t>
  </si>
  <si>
    <t>201</t>
  </si>
  <si>
    <t>202</t>
  </si>
  <si>
    <t>224</t>
  </si>
  <si>
    <t>2422</t>
  </si>
  <si>
    <t>2423</t>
  </si>
  <si>
    <t>2428</t>
  </si>
  <si>
    <t>2429</t>
  </si>
  <si>
    <t>304</t>
  </si>
  <si>
    <t>Misc Current Liab - Deferred Comp - Current</t>
  </si>
  <si>
    <t>329</t>
  </si>
  <si>
    <t>336</t>
  </si>
  <si>
    <t>408</t>
  </si>
  <si>
    <t>2440</t>
  </si>
  <si>
    <t>2539</t>
  </si>
  <si>
    <t>0111</t>
  </si>
  <si>
    <t>2292</t>
  </si>
  <si>
    <t>2351</t>
  </si>
  <si>
    <t>2364</t>
  </si>
  <si>
    <t>40</t>
  </si>
  <si>
    <t>50</t>
  </si>
  <si>
    <t>2530</t>
  </si>
  <si>
    <t>01291</t>
  </si>
  <si>
    <t>02009</t>
  </si>
  <si>
    <t>01289</t>
  </si>
  <si>
    <t>01290</t>
  </si>
  <si>
    <t>02008</t>
  </si>
  <si>
    <t>2283</t>
  </si>
  <si>
    <t>0200</t>
  </si>
  <si>
    <t>1021</t>
  </si>
  <si>
    <t>2520</t>
  </si>
  <si>
    <t>Customer Advances for Construction - Balance - WA</t>
  </si>
  <si>
    <t>Customer Advances for Construction - Balance - OR</t>
  </si>
  <si>
    <t>200</t>
  </si>
  <si>
    <t>2992</t>
  </si>
  <si>
    <t>Customer Advances for Construction - DCC/CCC Refundable - WA</t>
  </si>
  <si>
    <t>Customer Advances for Construction - DCC/CCC Refundable - OR</t>
  </si>
  <si>
    <t>0101</t>
  </si>
  <si>
    <t>0104</t>
  </si>
  <si>
    <t>0106</t>
  </si>
  <si>
    <t>0108</t>
  </si>
  <si>
    <t>0109</t>
  </si>
  <si>
    <t>0110</t>
  </si>
  <si>
    <t>2540</t>
  </si>
  <si>
    <t>20201</t>
  </si>
  <si>
    <t>20217</t>
  </si>
  <si>
    <t>20222</t>
  </si>
  <si>
    <t>02011</t>
  </si>
  <si>
    <t>02010</t>
  </si>
  <si>
    <t>20209</t>
  </si>
  <si>
    <t>2550</t>
  </si>
  <si>
    <t>2820</t>
  </si>
  <si>
    <t>96301</t>
  </si>
  <si>
    <t>2830</t>
  </si>
  <si>
    <t>96302</t>
  </si>
  <si>
    <t>86301</t>
  </si>
  <si>
    <t>96304</t>
  </si>
  <si>
    <t>86302</t>
  </si>
  <si>
    <t>4940</t>
  </si>
  <si>
    <t>001</t>
  </si>
  <si>
    <t>004</t>
  </si>
  <si>
    <t>048</t>
  </si>
  <si>
    <t>4950</t>
  </si>
  <si>
    <t>4002</t>
  </si>
  <si>
    <t>4800</t>
  </si>
  <si>
    <t>4809</t>
  </si>
  <si>
    <t>4810</t>
  </si>
  <si>
    <t>4813</t>
  </si>
  <si>
    <t>4009</t>
  </si>
  <si>
    <t>4880</t>
  </si>
  <si>
    <t>4890</t>
  </si>
  <si>
    <t>4861</t>
  </si>
  <si>
    <t>4863</t>
  </si>
  <si>
    <t>4891</t>
  </si>
  <si>
    <t>4930</t>
  </si>
  <si>
    <t>4962</t>
  </si>
  <si>
    <t>4811</t>
  </si>
  <si>
    <t>4170</t>
  </si>
  <si>
    <t>4190</t>
  </si>
  <si>
    <t>1331</t>
  </si>
  <si>
    <t>403</t>
  </si>
  <si>
    <t>4191</t>
  </si>
  <si>
    <t>4210</t>
  </si>
  <si>
    <t>1511</t>
  </si>
  <si>
    <t>4320</t>
  </si>
  <si>
    <t>1333</t>
  </si>
  <si>
    <t>Allocated Working Capital</t>
  </si>
  <si>
    <t>Total Incentives</t>
  </si>
  <si>
    <t>Executive Incentives</t>
  </si>
  <si>
    <t>Employee Incentives</t>
  </si>
  <si>
    <t>5 Year Average of Employee Incentives</t>
  </si>
  <si>
    <t>Incentives</t>
  </si>
  <si>
    <r>
      <t xml:space="preserve">1.    </t>
    </r>
    <r>
      <rPr>
        <b/>
        <sz val="12"/>
        <rFont val="Times New Roman"/>
        <family val="1"/>
      </rPr>
      <t>Promotional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Advertising Adjustment</t>
    </r>
  </si>
  <si>
    <r>
      <t xml:space="preserve">3.    </t>
    </r>
    <r>
      <rPr>
        <b/>
        <sz val="12"/>
        <rFont val="Times New Roman"/>
        <family val="1"/>
      </rPr>
      <t>Directors &amp; Officers Adjustment</t>
    </r>
  </si>
  <si>
    <r>
      <t xml:space="preserve">2.    </t>
    </r>
    <r>
      <rPr>
        <b/>
        <sz val="12"/>
        <rFont val="Times New Roman"/>
        <family val="1"/>
      </rPr>
      <t>Incentives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Adjustment</t>
    </r>
  </si>
  <si>
    <t>Incentives Adjustment</t>
  </si>
  <si>
    <t>5 Year Average Adjustment</t>
  </si>
  <si>
    <t>Total Incentives Adjustment</t>
  </si>
  <si>
    <t>Promotional Advertising Expense Adjustment</t>
  </si>
  <si>
    <t>Month and Twelve Months Ended 12/31/2022</t>
  </si>
  <si>
    <t xml:space="preserve"> FOR THE 12 MONTH PERIOD ENDED 12/31/22</t>
  </si>
  <si>
    <t>Twelve Months Ended 12/31/22</t>
  </si>
  <si>
    <t>The following accounting adjustments are necessary to restate recorded utility operating results for the 12 months ended December 31, 2022.</t>
  </si>
  <si>
    <t>CY 2022</t>
  </si>
  <si>
    <t>Twelve Months Ending 12/31/22</t>
  </si>
  <si>
    <t>Twelve Months Ended December 31, 2022</t>
  </si>
  <si>
    <t>For the Twelve Months Ended December 31, 2022</t>
  </si>
  <si>
    <t xml:space="preserve">Supplemental </t>
  </si>
  <si>
    <t>Schedules</t>
  </si>
  <si>
    <t>Late</t>
  </si>
  <si>
    <t>Payment</t>
  </si>
  <si>
    <t>All rate base items in the "Twelve Months" column represent average of monthly average balances.</t>
  </si>
  <si>
    <t>Late Payment Charge Adjustment</t>
  </si>
  <si>
    <t>UG-210755 ROR</t>
  </si>
  <si>
    <r>
      <t xml:space="preserve">4.    </t>
    </r>
    <r>
      <rPr>
        <b/>
        <sz val="12"/>
        <rFont val="Times New Roman"/>
        <family val="1"/>
      </rPr>
      <t>Late Payment Adjustment</t>
    </r>
  </si>
  <si>
    <r>
      <t xml:space="preserve">5.    </t>
    </r>
    <r>
      <rPr>
        <b/>
        <sz val="12"/>
        <rFont val="Times New Roman"/>
        <family val="1"/>
      </rPr>
      <t>Supplemental Schedules Adjustment</t>
    </r>
  </si>
  <si>
    <t>Conservation</t>
  </si>
  <si>
    <t>PGA</t>
  </si>
  <si>
    <t>Sch 597</t>
  </si>
  <si>
    <t>Sch 594</t>
  </si>
  <si>
    <t>Sch 593</t>
  </si>
  <si>
    <t>Sch 596</t>
  </si>
  <si>
    <t>Sch 583</t>
  </si>
  <si>
    <t>Sch 582</t>
  </si>
  <si>
    <t>Sch 581</t>
  </si>
  <si>
    <t xml:space="preserve">Total Supplemental Adjustments </t>
  </si>
  <si>
    <t>WA Replacement Pipe Cost Recovery</t>
  </si>
  <si>
    <t>WA Decoupling Mechanism</t>
  </si>
  <si>
    <t>WA Energy Assistance Fund Program</t>
  </si>
  <si>
    <t>WA Conservation Cost Recovery</t>
  </si>
  <si>
    <t>Gas Costs &amp; Gas Cost Amortization</t>
  </si>
  <si>
    <t>WA Temp Federal Income Tax Rate Credit</t>
  </si>
  <si>
    <t>WA Unprotected Excess</t>
  </si>
  <si>
    <t>WA Protected-Plus Excess</t>
  </si>
  <si>
    <t>Line No</t>
  </si>
  <si>
    <t>Other</t>
  </si>
  <si>
    <t>EDIT/FIT</t>
  </si>
  <si>
    <t>Summary of Supplemental Schedule Removal Adjustments</t>
  </si>
  <si>
    <t>(i)</t>
  </si>
  <si>
    <t>(j)</t>
  </si>
  <si>
    <t>Twelve Months ended December 31, 2022</t>
  </si>
  <si>
    <t>4700001</t>
  </si>
  <si>
    <t>4701100</t>
  </si>
  <si>
    <t>4701200</t>
  </si>
  <si>
    <t>4701201</t>
  </si>
  <si>
    <t>4702100</t>
  </si>
  <si>
    <t>4702200</t>
  </si>
  <si>
    <t>4702300</t>
  </si>
  <si>
    <t>4703200</t>
  </si>
  <si>
    <t>4703300</t>
  </si>
  <si>
    <t>4703400</t>
  </si>
  <si>
    <t>4703401</t>
  </si>
  <si>
    <t>4703500</t>
  </si>
  <si>
    <t>4703501</t>
  </si>
  <si>
    <t>4704100</t>
  </si>
  <si>
    <t>4704200</t>
  </si>
  <si>
    <t>4704201</t>
  </si>
  <si>
    <t>4704300</t>
  </si>
  <si>
    <t>4704301</t>
  </si>
  <si>
    <t>Plant Materials &amp; Op Supplies - Baker City</t>
  </si>
  <si>
    <t>33</t>
  </si>
  <si>
    <t>Unamort Debt Exp - 4.26% - 2032</t>
  </si>
  <si>
    <t>34</t>
  </si>
  <si>
    <t>Unamort Debt Exp - 4.60% - 2052</t>
  </si>
  <si>
    <t>2054</t>
  </si>
  <si>
    <t>Other Regulatory Asset - OR EDP Discounts-Current</t>
  </si>
  <si>
    <t>2056</t>
  </si>
  <si>
    <t>Other Regulatory Asset - OR EDP Recovery Program-Current</t>
  </si>
  <si>
    <t>2057</t>
  </si>
  <si>
    <t>Other Regulatory Asset - OR Climate Control Plan-Current</t>
  </si>
  <si>
    <t>2058</t>
  </si>
  <si>
    <t>Other Regulatory Asset - WA Climate Commitment Act-Current</t>
  </si>
  <si>
    <t>2059</t>
  </si>
  <si>
    <t>Other Regulatory Asset - WA Intervenor Deferral-Current</t>
  </si>
  <si>
    <t>2060</t>
  </si>
  <si>
    <t>Other Regulatory Asset - WA Intervenor Amortization-Current</t>
  </si>
  <si>
    <t>2061</t>
  </si>
  <si>
    <t>Other Regulatory Asset - WA EDIT Recovery-Current</t>
  </si>
  <si>
    <t>2062</t>
  </si>
  <si>
    <t>Other Regulatory Asset - WA EDIT Recovery-Non-Current</t>
  </si>
  <si>
    <t>20490</t>
  </si>
  <si>
    <t>Misc Def Dr - WA Gross Revenue Fee Increase Deferral-Current</t>
  </si>
  <si>
    <t>I/C Asset-Unrealized Gain/Loss</t>
  </si>
  <si>
    <t>Other Interest Expense - Other</t>
  </si>
  <si>
    <t>4.26% Snr Nt Due 06/15/2032</t>
  </si>
  <si>
    <t>4.60% Snr Nt Due 06/15/2052</t>
  </si>
  <si>
    <t>OR3</t>
  </si>
  <si>
    <t>Other Taxes Accrued - Oregon Paid &amp; Family</t>
  </si>
  <si>
    <t>Interest Accrued - 4.26% Sr Nt due 06/15/2032</t>
  </si>
  <si>
    <t>Interest Accrued - 4.60% Sr Nt due 06/15/2052</t>
  </si>
  <si>
    <t>4005</t>
  </si>
  <si>
    <t>Unbilled Gas Revenue - Residential EDIT Recovery</t>
  </si>
  <si>
    <t>Unbilled Gas Revenue - Industrial EDIT Recovery</t>
  </si>
  <si>
    <t>Unbilled Gas Revenue - Commercial EDIT Recovery</t>
  </si>
  <si>
    <t>Unbilled Gas Revenue - Interruptible Industrial EDIT Recovery</t>
  </si>
  <si>
    <t>4895</t>
  </si>
  <si>
    <t>Unbilled Gas Transport Revenues - Large Volume Industrial EDIT Recovery</t>
  </si>
  <si>
    <t>Unbilled Gas Transport Revenues - Electric Generation Industrial EDIT Recovery</t>
  </si>
  <si>
    <t>Charge Adj.</t>
  </si>
  <si>
    <t>2022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</si>
  <si>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</si>
  <si>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</si>
  <si>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</si>
  <si>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</si>
  <si>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</si>
  <si>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</si>
  <si>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</si>
  <si>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</si>
  <si>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</si>
  <si>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</si>
  <si>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</si>
  <si>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</si>
  <si>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Working Capital for Rate Base WA</t>
  </si>
  <si>
    <t xml:space="preserve">     ---------------------------------------------------------</t>
  </si>
  <si>
    <t>Company</t>
  </si>
  <si>
    <t>Currency</t>
  </si>
  <si>
    <t>Period</t>
  </si>
  <si>
    <t>Format</t>
  </si>
  <si>
    <t>Year</t>
  </si>
  <si>
    <t>UO</t>
  </si>
  <si>
    <t>Ledger Type</t>
  </si>
  <si>
    <t>UW</t>
  </si>
  <si>
    <t>BU</t>
  </si>
  <si>
    <t>Sub Acct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</si>
</sst>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;[Red]\(#,##0.00\)"/>
    <numFmt numFmtId="168" formatCode="#,##0.0_);\(#,##0.0\)"/>
    <numFmt numFmtId="169" formatCode="_-* #,##0\ &quot;F&quot;_-;\-* #,##0\ &quot;F&quot;_-;_-* &quot;-&quot;\ &quot;F&quot;_-;_-@_-"/>
    <numFmt numFmtId="170" formatCode="#,##0."/>
    <numFmt numFmtId="171" formatCode="&quot;$&quot;###0;[Red]\(&quot;$&quot;###0\)"/>
    <numFmt numFmtId="172" formatCode="&quot;$&quot;#."/>
    <numFmt numFmtId="173" formatCode="&quot;$&quot;#,##0\ ;\(&quot;$&quot;#,##0\)"/>
    <numFmt numFmtId="174" formatCode="mmmm\ d\,\ yyyy"/>
    <numFmt numFmtId="175" formatCode="#.00"/>
    <numFmt numFmtId="176" formatCode="########\-###\-###"/>
    <numFmt numFmtId="177" formatCode="0.0"/>
    <numFmt numFmtId="178" formatCode="_-* #,##0.000000_-;\-* #,##0.000000_-;_-* &quot;-&quot;??????_-;_-@_-"/>
    <numFmt numFmtId="179" formatCode="#,##0.000;[Red]\-#,##0.000"/>
    <numFmt numFmtId="180" formatCode="#,##0.0_);\(#,##0.0\);\-\ ;"/>
    <numFmt numFmtId="181" formatCode="#,##0.0000"/>
    <numFmt numFmtId="182" formatCode="mmm\ dd\,\ yyyy"/>
    <numFmt numFmtId="183" formatCode="[$-409]m/d/yy\ h:mm\ AM/PM;@"/>
    <numFmt numFmtId="184" formatCode="_([$$-409]* #,##0_);_([$$-409]* \(#,##0\);_([$$-409]* &quot;-&quot;??_);_(@_)"/>
    <numFmt numFmtId="185" formatCode="_(* #,##0_);[Red]_(* \(#,##0\);_(* &quot;-&quot;??_);_(@_)"/>
  </numFmts>
  <fonts count="160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8.5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2"/>
      <name val="CG Times (W1)"/>
      <family val="1"/>
    </font>
    <font>
      <b/>
      <sz val="12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</fonts>
  <fills count="9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6716">
    <xf numFmtId="0" fontId="0" fillId="0" borderId="0"/>
    <xf numFmtId="43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/>
    <xf numFmtId="0" fontId="16" fillId="0" borderId="0"/>
    <xf numFmtId="164" fontId="14" fillId="0" borderId="0"/>
    <xf numFmtId="164" fontId="29" fillId="0" borderId="0"/>
    <xf numFmtId="167" fontId="17" fillId="2" borderId="0">
      <alignment horizontal="right"/>
    </xf>
    <xf numFmtId="0" fontId="18" fillId="3" borderId="0">
      <alignment horizontal="center"/>
    </xf>
    <xf numFmtId="0" fontId="19" fillId="4" borderId="0"/>
    <xf numFmtId="0" fontId="20" fillId="2" borderId="0" applyBorder="0">
      <alignment horizontal="centerContinuous"/>
    </xf>
    <xf numFmtId="0" fontId="21" fillId="4" borderId="0" applyBorder="0">
      <alignment horizontal="centerContinuous"/>
    </xf>
    <xf numFmtId="0" fontId="16" fillId="0" borderId="0"/>
    <xf numFmtId="43" fontId="1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2" fillId="0" borderId="0"/>
    <xf numFmtId="0" fontId="27" fillId="0" borderId="0"/>
    <xf numFmtId="44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39" fontId="34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39" fontId="34" fillId="0" borderId="0"/>
    <xf numFmtId="168" fontId="34" fillId="0" borderId="0"/>
    <xf numFmtId="39" fontId="34" fillId="0" borderId="0"/>
    <xf numFmtId="39" fontId="34" fillId="0" borderId="0"/>
    <xf numFmtId="168" fontId="34" fillId="0" borderId="0"/>
    <xf numFmtId="0" fontId="33" fillId="0" borderId="0"/>
    <xf numFmtId="9" fontId="3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41" fontId="17" fillId="0" borderId="0">
      <alignment vertical="top"/>
    </xf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1" fontId="17" fillId="0" borderId="0">
      <alignment vertical="top"/>
    </xf>
    <xf numFmtId="0" fontId="17" fillId="0" borderId="0">
      <alignment vertical="top"/>
    </xf>
    <xf numFmtId="9" fontId="33" fillId="0" borderId="0" applyFont="0" applyFill="0" applyBorder="0" applyAlignment="0" applyProtection="0"/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1" fontId="17" fillId="0" borderId="0">
      <alignment vertical="top"/>
    </xf>
    <xf numFmtId="0" fontId="32" fillId="0" borderId="0"/>
    <xf numFmtId="49" fontId="32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0"/>
    <xf numFmtId="0" fontId="32" fillId="0" borderId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1" fillId="0" borderId="0"/>
    <xf numFmtId="0" fontId="27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3" fillId="0" borderId="0"/>
    <xf numFmtId="9" fontId="27" fillId="0" borderId="0" applyFont="0" applyFill="0" applyBorder="0" applyAlignment="0" applyProtection="0"/>
    <xf numFmtId="0" fontId="11" fillId="0" borderId="0"/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3" fontId="32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39" fontId="34" fillId="0" borderId="0"/>
    <xf numFmtId="39" fontId="34" fillId="0" borderId="0"/>
    <xf numFmtId="39" fontId="34" fillId="0" borderId="0"/>
    <xf numFmtId="39" fontId="34" fillId="0" borderId="0"/>
    <xf numFmtId="168" fontId="34" fillId="0" borderId="0"/>
    <xf numFmtId="9" fontId="3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41" fontId="17" fillId="0" borderId="0">
      <alignment vertical="top"/>
    </xf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9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43" fontId="13" fillId="0" borderId="0" applyFont="0" applyFill="0" applyBorder="0" applyAlignment="0" applyProtection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43" fontId="1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6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164" fontId="14" fillId="0" borderId="0"/>
    <xf numFmtId="9" fontId="12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3" fillId="39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3" fillId="39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3" fillId="42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3" fillId="43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3" fillId="43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3" fillId="46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3" fillId="42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3" fillId="42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3" fillId="46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3" fillId="47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3" fillId="47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3" fillId="37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3" fillId="4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3" fillId="4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2" fillId="49" borderId="0" applyNumberFormat="0" applyBorder="0" applyAlignment="0" applyProtection="0"/>
    <xf numFmtId="0" fontId="52" fillId="41" borderId="0" applyNumberFormat="0" applyBorder="0" applyAlignment="0" applyProtection="0"/>
    <xf numFmtId="0" fontId="53" fillId="50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3" fillId="51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3" fillId="51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54" fillId="41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54" fillId="41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55" fillId="0" borderId="0">
      <protection locked="0"/>
    </xf>
    <xf numFmtId="0" fontId="56" fillId="0" borderId="0" applyNumberFormat="0" applyFill="0" applyBorder="0" applyAlignment="0" applyProtection="0"/>
    <xf numFmtId="0" fontId="57" fillId="52" borderId="0" applyNumberFormat="0" applyFill="0" applyBorder="0" applyAlignment="0" applyProtection="0">
      <protection locked="0"/>
    </xf>
    <xf numFmtId="0" fontId="55" fillId="0" borderId="0">
      <protection locked="0"/>
    </xf>
    <xf numFmtId="0" fontId="58" fillId="0" borderId="0" applyNumberFormat="0" applyFill="0" applyBorder="0" applyAlignment="0" applyProtection="0"/>
    <xf numFmtId="0" fontId="59" fillId="52" borderId="5" applyNumberFormat="0" applyFill="0" applyBorder="0" applyAlignment="0" applyProtection="0">
      <protection locked="0"/>
    </xf>
    <xf numFmtId="0" fontId="60" fillId="0" borderId="31" applyNumberFormat="0" applyFont="0" applyFill="0" applyAlignment="0" applyProtection="0"/>
    <xf numFmtId="0" fontId="60" fillId="0" borderId="31" applyNumberFormat="0" applyFon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61" fillId="53" borderId="33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5" fillId="9" borderId="25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62" fillId="42" borderId="34" applyNumberFormat="0" applyAlignment="0" applyProtection="0"/>
    <xf numFmtId="0" fontId="62" fillId="42" borderId="34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62" fillId="42" borderId="34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62" fillId="42" borderId="34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47" fillId="10" borderId="28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/>
    <xf numFmtId="0" fontId="19" fillId="54" borderId="0">
      <alignment horizontal="left"/>
    </xf>
    <xf numFmtId="0" fontId="64" fillId="2" borderId="0">
      <alignment horizontal="left"/>
    </xf>
    <xf numFmtId="0" fontId="65" fillId="54" borderId="0">
      <alignment horizontal="right"/>
    </xf>
    <xf numFmtId="0" fontId="59" fillId="2" borderId="0">
      <alignment horizontal="right"/>
    </xf>
    <xf numFmtId="0" fontId="59" fillId="2" borderId="0">
      <alignment horizontal="center"/>
    </xf>
    <xf numFmtId="0" fontId="65" fillId="54" borderId="0">
      <alignment horizontal="right"/>
    </xf>
    <xf numFmtId="0" fontId="59" fillId="2" borderId="0">
      <alignment horizontal="right"/>
    </xf>
    <xf numFmtId="0" fontId="66" fillId="2" borderId="0">
      <alignment horizontal="left"/>
    </xf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" fontId="67" fillId="0" borderId="0"/>
    <xf numFmtId="41" fontId="16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40" fontId="68" fillId="0" borderId="0" applyFont="0" applyFill="0" applyBorder="0" applyAlignment="0" applyProtection="0">
      <alignment horizontal="center"/>
    </xf>
    <xf numFmtId="0" fontId="68" fillId="0" borderId="0" applyFont="0" applyFill="0" applyBorder="0" applyAlignment="0" applyProtection="0">
      <alignment horizont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7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55" fillId="0" borderId="0">
      <protection locked="0"/>
    </xf>
    <xf numFmtId="0" fontId="75" fillId="0" borderId="0"/>
    <xf numFmtId="0" fontId="75" fillId="0" borderId="0"/>
    <xf numFmtId="0" fontId="75" fillId="0" borderId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78" fillId="0" borderId="0" applyFont="0" applyFill="0" applyBorder="0" applyAlignment="0" applyProtection="0"/>
    <xf numFmtId="3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78" fillId="0" borderId="0" applyFont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79" fillId="0" borderId="0" applyFont="0" applyFill="0" applyBorder="0" applyAlignment="0" applyProtection="0"/>
    <xf numFmtId="0" fontId="75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8" fontId="60" fillId="0" borderId="0" applyFont="0" applyFill="0" applyBorder="0" applyAlignment="0" applyProtection="0"/>
    <xf numFmtId="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2" fillId="0" borderId="0" applyFont="0" applyFill="0" applyBorder="0" applyAlignment="0" applyProtection="0"/>
    <xf numFmtId="8" fontId="7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81" fillId="0" borderId="0" applyFont="0" applyFill="0" applyBorder="0" applyProtection="0">
      <alignment horizontal="right"/>
    </xf>
    <xf numFmtId="5" fontId="75" fillId="0" borderId="0"/>
    <xf numFmtId="172" fontId="55" fillId="0" borderId="0">
      <protection locked="0"/>
    </xf>
    <xf numFmtId="173" fontId="78" fillId="0" borderId="0" applyFont="0" applyFill="0" applyBorder="0" applyAlignment="0" applyProtection="0"/>
    <xf numFmtId="5" fontId="16" fillId="0" borderId="0" applyFill="0" applyBorder="0" applyAlignment="0" applyProtection="0"/>
    <xf numFmtId="5" fontId="16" fillId="0" borderId="0" applyFill="0" applyBorder="0" applyAlignment="0" applyProtection="0"/>
    <xf numFmtId="0" fontId="16" fillId="0" borderId="0" applyFont="0" applyFill="0" applyBorder="0" applyAlignment="0" applyProtection="0"/>
    <xf numFmtId="173" fontId="78" fillId="0" borderId="0" applyFont="0" applyFill="0" applyBorder="0" applyAlignment="0" applyProtection="0"/>
    <xf numFmtId="7" fontId="81" fillId="0" borderId="0" applyFill="0" applyBorder="0">
      <alignment horizontal="right"/>
    </xf>
    <xf numFmtId="8" fontId="82" fillId="0" borderId="0" applyNumberFormat="0" applyFill="0" applyBorder="0" applyAlignment="0"/>
    <xf numFmtId="0" fontId="55" fillId="0" borderId="0">
      <protection locked="0"/>
    </xf>
    <xf numFmtId="0" fontId="75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" fontId="16" fillId="0" borderId="0" applyFont="0" applyFill="0" applyBorder="0" applyAlignment="0" applyProtection="0"/>
    <xf numFmtId="0" fontId="16" fillId="0" borderId="0"/>
    <xf numFmtId="0" fontId="16" fillId="0" borderId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78" fillId="0" borderId="0" applyFont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8" fillId="0" borderId="0" applyFont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34" fillId="0" borderId="0" applyFill="0" applyBorder="0" applyAlignment="0" applyProtection="0"/>
    <xf numFmtId="0" fontId="83" fillId="55" borderId="0" applyNumberFormat="0" applyBorder="0" applyAlignment="0" applyProtection="0"/>
    <xf numFmtId="0" fontId="83" fillId="56" borderId="0" applyNumberFormat="0" applyBorder="0" applyAlignment="0" applyProtection="0"/>
    <xf numFmtId="0" fontId="83" fillId="57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6" fillId="0" borderId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12" fillId="0" borderId="0" applyProtection="0"/>
    <xf numFmtId="3" fontId="87" fillId="0" borderId="0" applyFill="0" applyBorder="0" applyAlignment="0" applyProtection="0"/>
    <xf numFmtId="3" fontId="87" fillId="0" borderId="0" applyFill="0" applyBorder="0" applyAlignment="0" applyProtection="0"/>
    <xf numFmtId="3" fontId="87" fillId="0" borderId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Protection="0"/>
    <xf numFmtId="175" fontId="55" fillId="0" borderId="0">
      <protection locked="0"/>
    </xf>
    <xf numFmtId="2" fontId="78" fillId="0" borderId="0" applyFont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ont="0" applyFill="0" applyBorder="0" applyAlignment="0" applyProtection="0"/>
    <xf numFmtId="2" fontId="78" fillId="0" borderId="0" applyFont="0" applyFill="0" applyBorder="0" applyAlignment="0" applyProtection="0"/>
    <xf numFmtId="0" fontId="75" fillId="0" borderId="0"/>
    <xf numFmtId="0" fontId="81" fillId="0" borderId="0" applyFill="0" applyBorder="0">
      <alignment horizontal="right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63" fillId="52" borderId="17" applyFont="0" applyBorder="0" applyAlignment="0" applyProtection="0">
      <alignment vertical="top"/>
    </xf>
    <xf numFmtId="0" fontId="63" fillId="52" borderId="17" applyFont="0" applyBorder="0" applyAlignment="0" applyProtection="0">
      <alignment vertical="top"/>
    </xf>
    <xf numFmtId="0" fontId="63" fillId="52" borderId="17" applyFont="0" applyBorder="0" applyAlignment="0" applyProtection="0">
      <alignment vertical="top"/>
    </xf>
    <xf numFmtId="0" fontId="63" fillId="52" borderId="17" applyFont="0" applyBorder="0" applyAlignment="0" applyProtection="0">
      <alignment vertical="top"/>
    </xf>
    <xf numFmtId="0" fontId="91" fillId="0" borderId="0" applyFont="0" applyFill="0" applyBorder="0" applyAlignment="0" applyProtection="0">
      <alignment horizontal="left"/>
    </xf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92" fillId="58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92" fillId="58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38" fontId="63" fillId="59" borderId="0" applyNumberFormat="0" applyBorder="0" applyAlignment="0" applyProtection="0"/>
    <xf numFmtId="0" fontId="93" fillId="0" borderId="0"/>
    <xf numFmtId="0" fontId="26" fillId="0" borderId="35" applyNumberFormat="0" applyAlignment="0" applyProtection="0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55" fillId="0" borderId="0">
      <protection locked="0"/>
    </xf>
    <xf numFmtId="0" fontId="37" fillId="0" borderId="22" applyNumberFormat="0" applyFill="0" applyAlignment="0" applyProtection="0"/>
    <xf numFmtId="0" fontId="94" fillId="0" borderId="36" applyNumberFormat="0" applyFill="0" applyAlignment="0" applyProtection="0"/>
    <xf numFmtId="0" fontId="95" fillId="0" borderId="0" applyNumberFormat="0" applyFill="0" applyBorder="0" applyAlignment="0" applyProtection="0"/>
    <xf numFmtId="0" fontId="94" fillId="0" borderId="36" applyNumberFormat="0" applyFill="0" applyAlignment="0" applyProtection="0"/>
    <xf numFmtId="0" fontId="95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94" fillId="0" borderId="36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94" fillId="0" borderId="36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9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55" fillId="0" borderId="0">
      <protection locked="0"/>
    </xf>
    <xf numFmtId="0" fontId="38" fillId="0" borderId="23" applyNumberFormat="0" applyFill="0" applyAlignment="0" applyProtection="0"/>
    <xf numFmtId="0" fontId="97" fillId="0" borderId="37" applyNumberFormat="0" applyFill="0" applyAlignment="0" applyProtection="0"/>
    <xf numFmtId="0" fontId="98" fillId="0" borderId="0" applyNumberFormat="0" applyFill="0" applyBorder="0" applyAlignment="0" applyProtection="0"/>
    <xf numFmtId="0" fontId="97" fillId="0" borderId="37" applyNumberFormat="0" applyFill="0" applyAlignment="0" applyProtection="0"/>
    <xf numFmtId="0" fontId="98" fillId="0" borderId="0" applyNumberFormat="0" applyFill="0" applyBorder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97" fillId="0" borderId="37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97" fillId="0" borderId="37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99" fillId="0" borderId="38" applyNumberFormat="0" applyFill="0" applyAlignment="0" applyProtection="0"/>
    <xf numFmtId="0" fontId="99" fillId="0" borderId="38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99" fillId="0" borderId="38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99" fillId="0" borderId="38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10" fontId="63" fillId="60" borderId="17" applyNumberFormat="0" applyBorder="0" applyAlignment="0" applyProtection="0"/>
    <xf numFmtId="10" fontId="63" fillId="60" borderId="17" applyNumberFormat="0" applyBorder="0" applyAlignment="0" applyProtection="0"/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2" fillId="0" borderId="0" applyNumberFormat="0" applyFill="0" applyBorder="0" applyAlignment="0">
      <protection locked="0"/>
    </xf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103" fillId="50" borderId="33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43" fillId="8" borderId="25" applyNumberFormat="0" applyAlignment="0" applyProtection="0"/>
    <xf numFmtId="0" fontId="43" fillId="8" borderId="25" applyNumberFormat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>
      <protection locked="0"/>
    </xf>
    <xf numFmtId="0" fontId="43" fillId="8" borderId="25" applyNumberFormat="0" applyAlignment="0" applyProtection="0"/>
    <xf numFmtId="0" fontId="102" fillId="0" borderId="0" applyNumberFormat="0" applyFill="0" applyBorder="0" applyAlignment="0">
      <protection locked="0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3" fillId="60" borderId="0" applyNumberFormat="0" applyFont="0" applyBorder="0" applyAlignment="0" applyProtection="0">
      <alignment horizontal="center"/>
      <protection locked="0"/>
    </xf>
    <xf numFmtId="0" fontId="63" fillId="60" borderId="0" applyNumberFormat="0" applyFont="0" applyBorder="0" applyAlignment="0" applyProtection="0">
      <alignment horizontal="center"/>
      <protection locked="0"/>
    </xf>
    <xf numFmtId="0" fontId="63" fillId="60" borderId="8" applyNumberFormat="0" applyFont="0" applyAlignment="0" applyProtection="0">
      <alignment horizontal="center"/>
      <protection locked="0"/>
    </xf>
    <xf numFmtId="0" fontId="63" fillId="60" borderId="8" applyNumberFormat="0" applyFont="0" applyAlignment="0" applyProtection="0">
      <alignment horizontal="center"/>
      <protection locked="0"/>
    </xf>
    <xf numFmtId="0" fontId="63" fillId="60" borderId="8" applyNumberFormat="0" applyFont="0" applyAlignment="0" applyProtection="0">
      <alignment horizontal="center"/>
      <protection locked="0"/>
    </xf>
    <xf numFmtId="0" fontId="63" fillId="60" borderId="8" applyNumberFormat="0" applyFont="0" applyAlignment="0" applyProtection="0">
      <alignment horizontal="center"/>
      <protection locked="0"/>
    </xf>
    <xf numFmtId="0" fontId="19" fillId="54" borderId="0">
      <alignment horizontal="left"/>
    </xf>
    <xf numFmtId="0" fontId="64" fillId="2" borderId="0">
      <alignment horizontal="left"/>
    </xf>
    <xf numFmtId="0" fontId="64" fillId="2" borderId="0">
      <alignment horizontal="left"/>
    </xf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105" fillId="0" borderId="39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105" fillId="0" borderId="39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24" fillId="61" borderId="0"/>
    <xf numFmtId="176" fontId="16" fillId="0" borderId="0"/>
    <xf numFmtId="177" fontId="106" fillId="0" borderId="0" applyNumberFormat="0" applyFill="0" applyBorder="0" applyAlignment="0" applyProtection="0"/>
    <xf numFmtId="0" fontId="16" fillId="0" borderId="0" applyFill="0" applyBorder="0" applyProtection="0">
      <alignment horizontal="right"/>
    </xf>
    <xf numFmtId="0" fontId="16" fillId="0" borderId="0" applyFill="0" applyBorder="0" applyProtection="0">
      <alignment horizontal="right"/>
    </xf>
    <xf numFmtId="178" fontId="16" fillId="0" borderId="0" applyFill="0" applyBorder="0" applyProtection="0">
      <alignment horizontal="right"/>
    </xf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107" fillId="50" borderId="0" applyNumberFormat="0" applyBorder="0" applyAlignment="0" applyProtection="0"/>
    <xf numFmtId="0" fontId="107" fillId="50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107" fillId="50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107" fillId="50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165" fontId="108" fillId="0" borderId="0" applyFont="0" applyAlignment="0" applyProtection="0"/>
    <xf numFmtId="37" fontId="109" fillId="0" borderId="0" applyNumberFormat="0" applyFill="0" applyBorder="0"/>
    <xf numFmtId="0" fontId="63" fillId="0" borderId="40" applyNumberFormat="0" applyBorder="0" applyAlignment="0"/>
    <xf numFmtId="0" fontId="110" fillId="0" borderId="0"/>
    <xf numFmtId="179" fontId="16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6" fillId="0" borderId="0"/>
    <xf numFmtId="0" fontId="6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2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9" fillId="0" borderId="0"/>
    <xf numFmtId="49" fontId="16" fillId="0" borderId="0"/>
    <xf numFmtId="49" fontId="16" fillId="0" borderId="0"/>
    <xf numFmtId="0" fontId="7" fillId="0" borderId="0"/>
    <xf numFmtId="0" fontId="16" fillId="0" borderId="0"/>
    <xf numFmtId="0" fontId="7" fillId="0" borderId="0"/>
    <xf numFmtId="49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6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11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7" fillId="0" borderId="0"/>
    <xf numFmtId="0" fontId="111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12" fillId="0" borderId="0"/>
    <xf numFmtId="0" fontId="16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23" fillId="0" borderId="0"/>
    <xf numFmtId="0" fontId="73" fillId="0" borderId="0"/>
    <xf numFmtId="0" fontId="23" fillId="0" borderId="0"/>
    <xf numFmtId="0" fontId="71" fillId="0" borderId="0"/>
    <xf numFmtId="0" fontId="16" fillId="0" borderId="0"/>
    <xf numFmtId="0" fontId="7" fillId="0" borderId="0"/>
    <xf numFmtId="0" fontId="7" fillId="0" borderId="0"/>
    <xf numFmtId="0" fontId="71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3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8" fillId="0" borderId="0"/>
    <xf numFmtId="0" fontId="8" fillId="0" borderId="0"/>
    <xf numFmtId="0" fontId="16" fillId="0" borderId="0"/>
    <xf numFmtId="0" fontId="74" fillId="0" borderId="0"/>
    <xf numFmtId="0" fontId="12" fillId="0" borderId="0"/>
    <xf numFmtId="0" fontId="16" fillId="0" borderId="0"/>
    <xf numFmtId="164" fontId="14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164" fontId="14" fillId="0" borderId="0"/>
    <xf numFmtId="0" fontId="16" fillId="0" borderId="0"/>
    <xf numFmtId="0" fontId="7" fillId="0" borderId="0"/>
    <xf numFmtId="164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16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34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34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34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34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1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39" fontId="34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3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4" fillId="0" borderId="0"/>
    <xf numFmtId="0" fontId="16" fillId="0" borderId="0"/>
    <xf numFmtId="0" fontId="7" fillId="0" borderId="0"/>
    <xf numFmtId="164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39" fontId="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75" fillId="0" borderId="0"/>
    <xf numFmtId="0" fontId="113" fillId="0" borderId="0" applyFill="0" applyBorder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0" fontId="7" fillId="11" borderId="29" applyNumberFormat="0" applyFont="0" applyAlignment="0" applyProtection="0"/>
    <xf numFmtId="180" fontId="15" fillId="0" borderId="0" applyFont="0" applyFill="0" applyBorder="0" applyProtection="0"/>
    <xf numFmtId="180" fontId="15" fillId="0" borderId="0" applyFont="0" applyFill="0" applyBorder="0" applyProtection="0"/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" fontId="106" fillId="0" borderId="0" applyFont="0" applyFill="0" applyBorder="0" applyAlignment="0" applyProtection="0">
      <protection locked="0"/>
    </xf>
    <xf numFmtId="180" fontId="15" fillId="0" borderId="0" applyFont="0" applyFill="0" applyBorder="0" applyProtection="0"/>
    <xf numFmtId="180" fontId="15" fillId="0" borderId="0" applyFont="0" applyFill="0" applyBorder="0" applyProtection="0"/>
    <xf numFmtId="180" fontId="15" fillId="0" borderId="0" applyFont="0" applyFill="0" applyBorder="0" applyProtection="0"/>
    <xf numFmtId="180" fontId="15" fillId="0" borderId="0" applyFont="0" applyFill="0" applyBorder="0" applyProtection="0"/>
    <xf numFmtId="180" fontId="15" fillId="0" borderId="0" applyFont="0" applyFill="0" applyBorder="0" applyProtection="0"/>
    <xf numFmtId="180" fontId="15" fillId="0" borderId="0" applyFont="0" applyFill="0" applyBorder="0" applyProtection="0"/>
    <xf numFmtId="0" fontId="63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114" fillId="53" borderId="42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0" fontId="44" fillId="9" borderId="26" applyNumberFormat="0" applyAlignment="0" applyProtection="0"/>
    <xf numFmtId="40" fontId="115" fillId="52" borderId="0">
      <alignment horizontal="right"/>
    </xf>
    <xf numFmtId="40" fontId="17" fillId="52" borderId="0">
      <alignment horizontal="right"/>
    </xf>
    <xf numFmtId="40" fontId="17" fillId="52" borderId="0">
      <alignment horizontal="right"/>
    </xf>
    <xf numFmtId="40" fontId="17" fillId="52" borderId="0">
      <alignment horizontal="right"/>
    </xf>
    <xf numFmtId="0" fontId="116" fillId="52" borderId="0">
      <alignment horizontal="right"/>
    </xf>
    <xf numFmtId="0" fontId="19" fillId="4" borderId="5"/>
    <xf numFmtId="0" fontId="117" fillId="52" borderId="5"/>
    <xf numFmtId="0" fontId="64" fillId="52" borderId="0">
      <alignment horizontal="left"/>
    </xf>
    <xf numFmtId="0" fontId="64" fillId="52" borderId="0">
      <alignment horizontal="left"/>
    </xf>
    <xf numFmtId="0" fontId="117" fillId="0" borderId="0" applyBorder="0">
      <alignment horizontal="centerContinuous"/>
    </xf>
    <xf numFmtId="0" fontId="118" fillId="4" borderId="0" applyBorder="0">
      <alignment horizontal="centerContinuous"/>
    </xf>
    <xf numFmtId="0" fontId="119" fillId="0" borderId="0" applyBorder="0">
      <alignment horizontal="centerContinuous"/>
    </xf>
    <xf numFmtId="0" fontId="120" fillId="0" borderId="0" applyFill="0" applyBorder="0" applyProtection="0">
      <alignment horizontal="left"/>
    </xf>
    <xf numFmtId="0" fontId="121" fillId="0" borderId="0" applyFill="0" applyBorder="0" applyProtection="0">
      <alignment horizontal="left"/>
    </xf>
    <xf numFmtId="12" fontId="26" fillId="62" borderId="31">
      <alignment horizontal="left"/>
    </xf>
    <xf numFmtId="12" fontId="26" fillId="62" borderId="31">
      <alignment horizontal="left"/>
    </xf>
    <xf numFmtId="0" fontId="16" fillId="0" borderId="0" applyFont="0" applyFill="0" applyBorder="0" applyAlignment="0" applyProtection="0"/>
    <xf numFmtId="0" fontId="75" fillId="0" borderId="0"/>
    <xf numFmtId="0" fontId="75" fillId="0" borderId="0"/>
    <xf numFmtId="0" fontId="16" fillId="0" borderId="0" applyFont="0" applyFill="0" applyBorder="0" applyAlignment="0" applyProtection="0"/>
    <xf numFmtId="0" fontId="122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 applyFont="0" applyFill="0" applyBorder="0" applyProtection="0">
      <alignment horizontal="right"/>
    </xf>
    <xf numFmtId="0" fontId="60" fillId="0" borderId="0" applyFont="0" applyFill="0" applyBorder="0" applyProtection="0">
      <alignment horizontal="right"/>
    </xf>
    <xf numFmtId="9" fontId="123" fillId="0" borderId="0"/>
    <xf numFmtId="0" fontId="124" fillId="0" borderId="0"/>
    <xf numFmtId="0" fontId="81" fillId="0" borderId="0" applyFill="0" applyBorder="0">
      <alignment horizontal="right"/>
    </xf>
    <xf numFmtId="0" fontId="106" fillId="59" borderId="17" applyNumberFormat="0" applyFont="0" applyAlignment="0" applyProtection="0"/>
    <xf numFmtId="0" fontId="106" fillId="59" borderId="17" applyNumberFormat="0" applyFont="0" applyAlignment="0" applyProtection="0"/>
    <xf numFmtId="0" fontId="63" fillId="59" borderId="0" applyNumberFormat="0" applyFont="0" applyBorder="0" applyAlignment="0" applyProtection="0">
      <alignment horizontal="center"/>
      <protection locked="0"/>
    </xf>
    <xf numFmtId="0" fontId="63" fillId="59" borderId="0" applyNumberFormat="0" applyFont="0" applyBorder="0" applyAlignment="0" applyProtection="0">
      <alignment horizontal="center"/>
      <protection locked="0"/>
    </xf>
    <xf numFmtId="0" fontId="12" fillId="0" borderId="0">
      <alignment vertical="top"/>
    </xf>
    <xf numFmtId="0" fontId="12" fillId="0" borderId="0">
      <alignment vertical="top"/>
    </xf>
    <xf numFmtId="168" fontId="12" fillId="0" borderId="0">
      <alignment vertical="top"/>
    </xf>
    <xf numFmtId="168" fontId="12" fillId="0" borderId="0">
      <alignment vertical="top"/>
    </xf>
    <xf numFmtId="168" fontId="12" fillId="0" borderId="0">
      <alignment vertical="top"/>
    </xf>
    <xf numFmtId="168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68" fontId="12" fillId="0" borderId="0">
      <alignment vertical="top"/>
    </xf>
    <xf numFmtId="168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68" fontId="12" fillId="0" borderId="0">
      <alignment vertical="top"/>
    </xf>
    <xf numFmtId="168" fontId="12" fillId="0" borderId="0">
      <alignment vertical="top"/>
    </xf>
    <xf numFmtId="168" fontId="12" fillId="0" borderId="0">
      <alignment vertical="top"/>
    </xf>
    <xf numFmtId="168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68" fontId="12" fillId="0" borderId="0">
      <alignment vertical="top"/>
    </xf>
    <xf numFmtId="168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68" fontId="12" fillId="0" borderId="0">
      <alignment vertical="top"/>
    </xf>
    <xf numFmtId="168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68" fontId="12" fillId="0" borderId="0">
      <alignment vertical="top"/>
    </xf>
    <xf numFmtId="168" fontId="12" fillId="0" borderId="0">
      <alignment vertical="top"/>
    </xf>
    <xf numFmtId="0" fontId="55" fillId="0" borderId="0">
      <protection locked="0"/>
    </xf>
    <xf numFmtId="0" fontId="64" fillId="63" borderId="0">
      <alignment horizontal="center"/>
    </xf>
    <xf numFmtId="0" fontId="64" fillId="2" borderId="0">
      <alignment horizontal="center"/>
    </xf>
    <xf numFmtId="49" fontId="125" fillId="2" borderId="0">
      <alignment horizontal="center"/>
    </xf>
    <xf numFmtId="37" fontId="126" fillId="0" borderId="0" applyNumberFormat="0" applyFill="0" applyBorder="0" applyAlignment="0" applyProtection="0"/>
    <xf numFmtId="37" fontId="127" fillId="0" borderId="0" applyNumberFormat="0" applyFill="0" applyBorder="0" applyAlignment="0" applyProtection="0"/>
    <xf numFmtId="0" fontId="65" fillId="54" borderId="0">
      <alignment horizontal="center"/>
    </xf>
    <xf numFmtId="0" fontId="59" fillId="2" borderId="0">
      <alignment horizontal="center"/>
    </xf>
    <xf numFmtId="0" fontId="65" fillId="54" borderId="0">
      <alignment horizontal="centerContinuous"/>
    </xf>
    <xf numFmtId="0" fontId="59" fillId="2" borderId="0">
      <alignment horizontal="centerContinuous"/>
    </xf>
    <xf numFmtId="0" fontId="57" fillId="2" borderId="0">
      <alignment horizontal="left"/>
    </xf>
    <xf numFmtId="49" fontId="57" fillId="2" borderId="0">
      <alignment horizontal="center"/>
    </xf>
    <xf numFmtId="0" fontId="19" fillId="54" borderId="0">
      <alignment horizontal="left"/>
    </xf>
    <xf numFmtId="0" fontId="64" fillId="2" borderId="0">
      <alignment horizontal="left"/>
    </xf>
    <xf numFmtId="49" fontId="57" fillId="2" borderId="0">
      <alignment horizontal="left"/>
    </xf>
    <xf numFmtId="0" fontId="19" fillId="54" borderId="0">
      <alignment horizontal="centerContinuous"/>
    </xf>
    <xf numFmtId="0" fontId="64" fillId="2" borderId="0">
      <alignment horizontal="centerContinuous"/>
    </xf>
    <xf numFmtId="0" fontId="19" fillId="54" borderId="0">
      <alignment horizontal="right"/>
    </xf>
    <xf numFmtId="0" fontId="64" fillId="2" borderId="0">
      <alignment horizontal="right"/>
    </xf>
    <xf numFmtId="49" fontId="64" fillId="2" borderId="0">
      <alignment horizontal="left"/>
    </xf>
    <xf numFmtId="0" fontId="65" fillId="54" borderId="0">
      <alignment horizontal="right"/>
    </xf>
    <xf numFmtId="0" fontId="59" fillId="2" borderId="0">
      <alignment horizontal="right"/>
    </xf>
    <xf numFmtId="0" fontId="57" fillId="64" borderId="0">
      <alignment horizontal="center"/>
    </xf>
    <xf numFmtId="0" fontId="57" fillId="65" borderId="0">
      <alignment horizontal="center"/>
    </xf>
    <xf numFmtId="0" fontId="128" fillId="64" borderId="0">
      <alignment horizontal="center"/>
    </xf>
    <xf numFmtId="0" fontId="128" fillId="65" borderId="0">
      <alignment horizontal="center"/>
    </xf>
    <xf numFmtId="4" fontId="64" fillId="63" borderId="43" applyNumberFormat="0" applyProtection="0">
      <alignment vertical="center"/>
    </xf>
    <xf numFmtId="4" fontId="64" fillId="63" borderId="43" applyNumberFormat="0" applyProtection="0">
      <alignment vertical="center"/>
    </xf>
    <xf numFmtId="4" fontId="64" fillId="63" borderId="43" applyNumberFormat="0" applyProtection="0">
      <alignment vertical="center"/>
    </xf>
    <xf numFmtId="4" fontId="64" fillId="63" borderId="43" applyNumberFormat="0" applyProtection="0">
      <alignment vertical="center"/>
    </xf>
    <xf numFmtId="4" fontId="64" fillId="63" borderId="43" applyNumberFormat="0" applyProtection="0">
      <alignment vertical="center"/>
    </xf>
    <xf numFmtId="4" fontId="64" fillId="63" borderId="43" applyNumberFormat="0" applyProtection="0">
      <alignment vertical="center"/>
    </xf>
    <xf numFmtId="4" fontId="64" fillId="63" borderId="43" applyNumberFormat="0" applyProtection="0">
      <alignment vertical="center"/>
    </xf>
    <xf numFmtId="4" fontId="64" fillId="63" borderId="43" applyNumberFormat="0" applyProtection="0">
      <alignment vertical="center"/>
    </xf>
    <xf numFmtId="4" fontId="64" fillId="63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vertical="center"/>
    </xf>
    <xf numFmtId="4" fontId="64" fillId="66" borderId="43" applyNumberFormat="0" applyProtection="0">
      <alignment vertical="center"/>
    </xf>
    <xf numFmtId="4" fontId="64" fillId="66" borderId="43" applyNumberFormat="0" applyProtection="0">
      <alignment vertical="center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4" fontId="64" fillId="66" borderId="43" applyNumberFormat="0" applyProtection="0">
      <alignment horizontal="left" vertical="center" indent="1"/>
    </xf>
    <xf numFmtId="0" fontId="64" fillId="66" borderId="43" applyNumberFormat="0" applyProtection="0">
      <alignment horizontal="left" vertical="top" indent="1"/>
    </xf>
    <xf numFmtId="0" fontId="64" fillId="66" borderId="43" applyNumberFormat="0" applyProtection="0">
      <alignment horizontal="left" vertical="top" indent="1"/>
    </xf>
    <xf numFmtId="0" fontId="64" fillId="66" borderId="43" applyNumberFormat="0" applyProtection="0">
      <alignment horizontal="left" vertical="top" indent="1"/>
    </xf>
    <xf numFmtId="0" fontId="64" fillId="66" borderId="43" applyNumberFormat="0" applyProtection="0">
      <alignment horizontal="left" vertical="top" indent="1"/>
    </xf>
    <xf numFmtId="0" fontId="64" fillId="66" borderId="43" applyNumberFormat="0" applyProtection="0">
      <alignment horizontal="left" vertical="top" indent="1"/>
    </xf>
    <xf numFmtId="0" fontId="64" fillId="66" borderId="43" applyNumberFormat="0" applyProtection="0">
      <alignment horizontal="left" vertical="top" indent="1"/>
    </xf>
    <xf numFmtId="0" fontId="64" fillId="66" borderId="43" applyNumberFormat="0" applyProtection="0">
      <alignment horizontal="left" vertical="top" indent="1"/>
    </xf>
    <xf numFmtId="0" fontId="64" fillId="66" borderId="43" applyNumberFormat="0" applyProtection="0">
      <alignment horizontal="left" vertical="top" indent="1"/>
    </xf>
    <xf numFmtId="0" fontId="64" fillId="66" borderId="43" applyNumberFormat="0" applyProtection="0">
      <alignment horizontal="left" vertical="top" indent="1"/>
    </xf>
    <xf numFmtId="4" fontId="64" fillId="67" borderId="0" applyNumberFormat="0" applyProtection="0">
      <alignment horizontal="left" vertical="center" indent="1"/>
    </xf>
    <xf numFmtId="4" fontId="64" fillId="67" borderId="43" applyNumberFormat="0" applyProtection="0"/>
    <xf numFmtId="4" fontId="64" fillId="67" borderId="2" applyNumberFormat="0" applyProtection="0">
      <alignment vertical="center"/>
    </xf>
    <xf numFmtId="4" fontId="64" fillId="67" borderId="2" applyNumberFormat="0" applyProtection="0">
      <alignment vertical="center"/>
    </xf>
    <xf numFmtId="4" fontId="64" fillId="67" borderId="2" applyNumberFormat="0" applyProtection="0">
      <alignment vertical="center"/>
    </xf>
    <xf numFmtId="4" fontId="64" fillId="67" borderId="43" applyNumberFormat="0" applyProtection="0"/>
    <xf numFmtId="4" fontId="64" fillId="67" borderId="43" applyNumberFormat="0" applyProtection="0"/>
    <xf numFmtId="4" fontId="64" fillId="67" borderId="0" applyNumberFormat="0" applyProtection="0">
      <alignment horizontal="left" vertical="center" indent="1"/>
    </xf>
    <xf numFmtId="4" fontId="64" fillId="67" borderId="43" applyNumberFormat="0" applyProtection="0"/>
    <xf numFmtId="4" fontId="64" fillId="67" borderId="43" applyNumberFormat="0" applyProtection="0"/>
    <xf numFmtId="4" fontId="64" fillId="67" borderId="43" applyNumberFormat="0" applyProtection="0"/>
    <xf numFmtId="4" fontId="64" fillId="67" borderId="43" applyNumberFormat="0" applyProtection="0"/>
    <xf numFmtId="4" fontId="64" fillId="67" borderId="43" applyNumberFormat="0" applyProtection="0"/>
    <xf numFmtId="4" fontId="64" fillId="67" borderId="43" applyNumberFormat="0" applyProtection="0"/>
    <xf numFmtId="4" fontId="64" fillId="67" borderId="43" applyNumberFormat="0" applyProtection="0"/>
    <xf numFmtId="4" fontId="64" fillId="67" borderId="43" applyNumberFormat="0" applyProtection="0"/>
    <xf numFmtId="4" fontId="64" fillId="67" borderId="43" applyNumberFormat="0" applyProtection="0"/>
    <xf numFmtId="4" fontId="64" fillId="67" borderId="43" applyNumberFormat="0" applyProtection="0"/>
    <xf numFmtId="4" fontId="64" fillId="67" borderId="43" applyNumberFormat="0" applyProtection="0"/>
    <xf numFmtId="4" fontId="64" fillId="67" borderId="43" applyNumberFormat="0" applyProtection="0"/>
    <xf numFmtId="4" fontId="64" fillId="67" borderId="2" applyNumberFormat="0" applyProtection="0">
      <alignment vertical="center"/>
    </xf>
    <xf numFmtId="4" fontId="64" fillId="67" borderId="2" applyNumberFormat="0" applyProtection="0">
      <alignment vertical="center"/>
    </xf>
    <xf numFmtId="4" fontId="64" fillId="67" borderId="2" applyNumberFormat="0" applyProtection="0">
      <alignment vertical="center"/>
    </xf>
    <xf numFmtId="4" fontId="64" fillId="67" borderId="2" applyNumberFormat="0" applyProtection="0">
      <alignment vertical="center"/>
    </xf>
    <xf numFmtId="4" fontId="64" fillId="67" borderId="2" applyNumberFormat="0" applyProtection="0">
      <alignment vertical="center"/>
    </xf>
    <xf numFmtId="4" fontId="64" fillId="67" borderId="2" applyNumberFormat="0" applyProtection="0">
      <alignment vertical="center"/>
    </xf>
    <xf numFmtId="4" fontId="64" fillId="67" borderId="2" applyNumberFormat="0" applyProtection="0">
      <alignment vertical="center"/>
    </xf>
    <xf numFmtId="4" fontId="64" fillId="67" borderId="43" applyNumberFormat="0" applyProtection="0"/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64" fillId="77" borderId="44" applyNumberFormat="0" applyProtection="0">
      <alignment horizontal="left" vertical="center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25" fillId="79" borderId="0" applyNumberFormat="0" applyProtection="0">
      <alignment horizontal="left" vertical="center" indent="1"/>
    </xf>
    <xf numFmtId="4" fontId="125" fillId="79" borderId="0" applyNumberFormat="0" applyProtection="0">
      <alignment horizontal="left" vertical="center" indent="1"/>
    </xf>
    <xf numFmtId="4" fontId="125" fillId="80" borderId="0" applyNumberFormat="0" applyProtection="0">
      <alignment horizontal="left" vertical="center" indent="1"/>
    </xf>
    <xf numFmtId="4" fontId="125" fillId="79" borderId="0" applyNumberFormat="0" applyProtection="0">
      <alignment horizontal="left" vertical="center" indent="1"/>
    </xf>
    <xf numFmtId="4" fontId="125" fillId="80" borderId="0" applyNumberFormat="0" applyProtection="0">
      <alignment horizontal="left" vertical="center" indent="1"/>
    </xf>
    <xf numFmtId="4" fontId="125" fillId="79" borderId="0" applyNumberFormat="0" applyProtection="0">
      <alignment horizontal="left" vertical="center" indent="1"/>
    </xf>
    <xf numFmtId="4" fontId="125" fillId="79" borderId="0" applyNumberFormat="0" applyProtection="0">
      <alignment horizontal="left" vertical="center" indent="1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30" fillId="82" borderId="0" applyNumberFormat="0" applyProtection="0">
      <alignment horizontal="left" indent="1"/>
    </xf>
    <xf numFmtId="4" fontId="130" fillId="82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30" fillId="82" borderId="0" applyNumberFormat="0" applyProtection="0">
      <alignment horizontal="left" indent="1"/>
    </xf>
    <xf numFmtId="4" fontId="130" fillId="82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30" fillId="82" borderId="0" applyNumberFormat="0" applyProtection="0">
      <alignment horizontal="left" indent="1"/>
    </xf>
    <xf numFmtId="4" fontId="130" fillId="82" borderId="0" applyNumberFormat="0" applyProtection="0">
      <alignment horizontal="left" indent="1"/>
    </xf>
    <xf numFmtId="4" fontId="130" fillId="82" borderId="0" applyNumberFormat="0" applyProtection="0">
      <alignment horizontal="left" indent="1"/>
    </xf>
    <xf numFmtId="4" fontId="130" fillId="82" borderId="0" applyNumberFormat="0" applyProtection="0">
      <alignment horizontal="left" indent="1"/>
    </xf>
    <xf numFmtId="4" fontId="131" fillId="0" borderId="0" applyNumberFormat="0" applyProtection="0">
      <alignment horizontal="left" vertical="center" indent="1"/>
    </xf>
    <xf numFmtId="4" fontId="130" fillId="82" borderId="0" applyNumberFormat="0" applyProtection="0">
      <alignment horizontal="left" indent="1"/>
    </xf>
    <xf numFmtId="4" fontId="130" fillId="82" borderId="0" applyNumberFormat="0" applyProtection="0">
      <alignment horizontal="left" indent="1"/>
    </xf>
    <xf numFmtId="4" fontId="59" fillId="83" borderId="0" applyNumberFormat="0" applyProtection="0"/>
    <xf numFmtId="4" fontId="59" fillId="83" borderId="0" applyNumberFormat="0" applyProtection="0"/>
    <xf numFmtId="4" fontId="17" fillId="81" borderId="0" applyNumberFormat="0" applyProtection="0">
      <alignment horizontal="left" vertical="center" indent="1"/>
    </xf>
    <xf numFmtId="4" fontId="59" fillId="83" borderId="0" applyNumberFormat="0" applyProtection="0"/>
    <xf numFmtId="4" fontId="17" fillId="81" borderId="0" applyNumberFormat="0" applyProtection="0">
      <alignment horizontal="left" vertical="center" indent="1"/>
    </xf>
    <xf numFmtId="4" fontId="59" fillId="83" borderId="0" applyNumberFormat="0" applyProtection="0"/>
    <xf numFmtId="4" fontId="59" fillId="83" borderId="0" applyNumberFormat="0" applyProtection="0"/>
    <xf numFmtId="4" fontId="59" fillId="83" borderId="0" applyNumberFormat="0" applyProtection="0"/>
    <xf numFmtId="4" fontId="59" fillId="83" borderId="0" applyNumberFormat="0" applyProtection="0"/>
    <xf numFmtId="4" fontId="59" fillId="0" borderId="0" applyNumberFormat="0" applyProtection="0">
      <alignment horizontal="left" vertical="center" indent="1"/>
    </xf>
    <xf numFmtId="4" fontId="59" fillId="83" borderId="0" applyNumberFormat="0" applyProtection="0"/>
    <xf numFmtId="4" fontId="59" fillId="83" borderId="0" applyNumberFormat="0" applyProtection="0"/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32" fillId="60" borderId="43" applyNumberFormat="0" applyProtection="0">
      <alignment vertical="center"/>
    </xf>
    <xf numFmtId="4" fontId="132" fillId="60" borderId="43" applyNumberFormat="0" applyProtection="0">
      <alignment vertical="center"/>
    </xf>
    <xf numFmtId="4" fontId="132" fillId="60" borderId="43" applyNumberFormat="0" applyProtection="0">
      <alignment vertical="center"/>
    </xf>
    <xf numFmtId="4" fontId="132" fillId="60" borderId="43" applyNumberFormat="0" applyProtection="0">
      <alignment vertical="center"/>
    </xf>
    <xf numFmtId="4" fontId="132" fillId="60" borderId="43" applyNumberFormat="0" applyProtection="0">
      <alignment vertical="center"/>
    </xf>
    <xf numFmtId="4" fontId="132" fillId="60" borderId="43" applyNumberFormat="0" applyProtection="0">
      <alignment vertical="center"/>
    </xf>
    <xf numFmtId="4" fontId="132" fillId="60" borderId="43" applyNumberFormat="0" applyProtection="0">
      <alignment vertical="center"/>
    </xf>
    <xf numFmtId="4" fontId="132" fillId="60" borderId="43" applyNumberFormat="0" applyProtection="0">
      <alignment vertical="center"/>
    </xf>
    <xf numFmtId="4" fontId="132" fillId="60" borderId="43" applyNumberFormat="0" applyProtection="0">
      <alignment vertical="center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52" borderId="45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32" fillId="78" borderId="43" applyNumberFormat="0" applyProtection="0">
      <alignment horizontal="right" vertical="center"/>
    </xf>
    <xf numFmtId="4" fontId="132" fillId="78" borderId="43" applyNumberFormat="0" applyProtection="0">
      <alignment horizontal="right" vertical="center"/>
    </xf>
    <xf numFmtId="4" fontId="132" fillId="78" borderId="43" applyNumberFormat="0" applyProtection="0">
      <alignment horizontal="right" vertical="center"/>
    </xf>
    <xf numFmtId="4" fontId="132" fillId="78" borderId="43" applyNumberFormat="0" applyProtection="0">
      <alignment horizontal="right" vertical="center"/>
    </xf>
    <xf numFmtId="4" fontId="132" fillId="78" borderId="43" applyNumberFormat="0" applyProtection="0">
      <alignment horizontal="right" vertical="center"/>
    </xf>
    <xf numFmtId="4" fontId="132" fillId="78" borderId="43" applyNumberFormat="0" applyProtection="0">
      <alignment horizontal="right" vertical="center"/>
    </xf>
    <xf numFmtId="4" fontId="132" fillId="78" borderId="43" applyNumberFormat="0" applyProtection="0">
      <alignment horizontal="right" vertical="center"/>
    </xf>
    <xf numFmtId="4" fontId="132" fillId="78" borderId="43" applyNumberFormat="0" applyProtection="0">
      <alignment horizontal="right" vertical="center"/>
    </xf>
    <xf numFmtId="4" fontId="132" fillId="78" borderId="43" applyNumberFormat="0" applyProtection="0">
      <alignment horizontal="right" vertical="center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4" fontId="96" fillId="0" borderId="0" applyNumberFormat="0" applyProtection="0">
      <alignment horizontal="left" vertical="center"/>
    </xf>
    <xf numFmtId="4" fontId="133" fillId="86" borderId="0" applyNumberFormat="0" applyProtection="0">
      <alignment horizontal="left"/>
    </xf>
    <xf numFmtId="4" fontId="133" fillId="86" borderId="0" applyNumberFormat="0" applyProtection="0">
      <alignment horizontal="left"/>
    </xf>
    <xf numFmtId="4" fontId="133" fillId="86" borderId="0" applyNumberFormat="0" applyProtection="0">
      <alignment horizontal="left"/>
    </xf>
    <xf numFmtId="4" fontId="133" fillId="86" borderId="0" applyNumberFormat="0" applyProtection="0">
      <alignment horizontal="left"/>
    </xf>
    <xf numFmtId="4" fontId="133" fillId="86" borderId="0" applyNumberFormat="0" applyProtection="0">
      <alignment horizontal="left"/>
    </xf>
    <xf numFmtId="4" fontId="133" fillId="86" borderId="0" applyNumberFormat="0" applyProtection="0">
      <alignment horizontal="left"/>
    </xf>
    <xf numFmtId="4" fontId="96" fillId="0" borderId="0" applyNumberFormat="0" applyProtection="0">
      <alignment horizontal="left" vertical="center"/>
    </xf>
    <xf numFmtId="4" fontId="133" fillId="86" borderId="0" applyNumberFormat="0" applyProtection="0">
      <alignment horizontal="left"/>
    </xf>
    <xf numFmtId="4" fontId="134" fillId="78" borderId="43" applyNumberFormat="0" applyProtection="0">
      <alignment horizontal="right" vertical="center"/>
    </xf>
    <xf numFmtId="4" fontId="134" fillId="78" borderId="43" applyNumberFormat="0" applyProtection="0">
      <alignment horizontal="right" vertical="center"/>
    </xf>
    <xf numFmtId="4" fontId="134" fillId="78" borderId="43" applyNumberFormat="0" applyProtection="0">
      <alignment horizontal="right" vertical="center"/>
    </xf>
    <xf numFmtId="4" fontId="134" fillId="78" borderId="43" applyNumberFormat="0" applyProtection="0">
      <alignment horizontal="right" vertical="center"/>
    </xf>
    <xf numFmtId="4" fontId="134" fillId="78" borderId="43" applyNumberFormat="0" applyProtection="0">
      <alignment horizontal="right" vertical="center"/>
    </xf>
    <xf numFmtId="4" fontId="134" fillId="78" borderId="43" applyNumberFormat="0" applyProtection="0">
      <alignment horizontal="right" vertical="center"/>
    </xf>
    <xf numFmtId="4" fontId="134" fillId="78" borderId="43" applyNumberFormat="0" applyProtection="0">
      <alignment horizontal="right" vertical="center"/>
    </xf>
    <xf numFmtId="4" fontId="134" fillId="78" borderId="43" applyNumberFormat="0" applyProtection="0">
      <alignment horizontal="right" vertical="center"/>
    </xf>
    <xf numFmtId="4" fontId="134" fillId="78" borderId="43" applyNumberFormat="0" applyProtection="0">
      <alignment horizontal="right" vertical="center"/>
    </xf>
    <xf numFmtId="37" fontId="135" fillId="87" borderId="0" applyNumberFormat="0" applyFont="0" applyBorder="0" applyAlignment="0" applyProtection="0"/>
    <xf numFmtId="0" fontId="12" fillId="88" borderId="0" applyNumberFormat="0" applyFont="0" applyBorder="0" applyAlignment="0" applyProtection="0"/>
    <xf numFmtId="0" fontId="136" fillId="0" borderId="0" applyNumberFormat="0" applyFill="0" applyBorder="0" applyAlignment="0" applyProtection="0"/>
    <xf numFmtId="181" fontId="16" fillId="0" borderId="9">
      <alignment horizontal="justify" vertical="top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7" fillId="0" borderId="0">
      <alignment vertical="top"/>
    </xf>
    <xf numFmtId="182" fontId="16" fillId="0" borderId="0" applyFill="0" applyBorder="0" applyAlignment="0" applyProtection="0">
      <alignment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0" fontId="106" fillId="59" borderId="0" applyNumberFormat="0" applyFont="0" applyBorder="0" applyAlignment="0" applyProtection="0"/>
    <xf numFmtId="164" fontId="137" fillId="0" borderId="0" applyNumberFormat="0" applyFill="0" applyBorder="0" applyAlignment="0">
      <alignment horizontal="left"/>
    </xf>
    <xf numFmtId="0" fontId="138" fillId="0" borderId="0" applyFill="0" applyBorder="0" applyProtection="0">
      <alignment horizontal="center" vertical="center"/>
    </xf>
    <xf numFmtId="0" fontId="138" fillId="0" borderId="0" applyFill="0" applyBorder="0" applyProtection="0"/>
    <xf numFmtId="0" fontId="30" fillId="0" borderId="0" applyFill="0" applyBorder="0" applyProtection="0">
      <alignment horizontal="left"/>
    </xf>
    <xf numFmtId="0" fontId="139" fillId="0" borderId="0" applyFill="0" applyBorder="0" applyProtection="0">
      <alignment horizontal="left" vertical="top"/>
    </xf>
    <xf numFmtId="0" fontId="57" fillId="52" borderId="10" applyNumberFormat="0" applyFont="0" applyFill="0" applyAlignment="0" applyProtection="0">
      <protection locked="0"/>
    </xf>
    <xf numFmtId="0" fontId="57" fillId="52" borderId="10" applyNumberFormat="0" applyFont="0" applyFill="0" applyAlignment="0" applyProtection="0">
      <protection locked="0"/>
    </xf>
    <xf numFmtId="0" fontId="57" fillId="52" borderId="10" applyNumberFormat="0" applyFont="0" applyFill="0" applyAlignment="0" applyProtection="0">
      <protection locked="0"/>
    </xf>
    <xf numFmtId="0" fontId="57" fillId="52" borderId="10" applyNumberFormat="0" applyFont="0" applyFill="0" applyAlignment="0" applyProtection="0">
      <protection locked="0"/>
    </xf>
    <xf numFmtId="0" fontId="57" fillId="52" borderId="10" applyNumberFormat="0" applyFont="0" applyFill="0" applyAlignment="0" applyProtection="0">
      <protection locked="0"/>
    </xf>
    <xf numFmtId="0" fontId="57" fillId="52" borderId="10" applyNumberFormat="0" applyFont="0" applyFill="0" applyAlignment="0" applyProtection="0">
      <protection locked="0"/>
    </xf>
    <xf numFmtId="0" fontId="57" fillId="52" borderId="10" applyNumberFormat="0" applyFont="0" applyFill="0" applyAlignment="0" applyProtection="0">
      <protection locked="0"/>
    </xf>
    <xf numFmtId="0" fontId="57" fillId="52" borderId="46" applyNumberFormat="0" applyFont="0" applyFill="0" applyAlignment="0" applyProtection="0">
      <protection locked="0"/>
    </xf>
    <xf numFmtId="0" fontId="106" fillId="0" borderId="0" applyNumberFormat="0" applyFill="0" applyBorder="0" applyAlignment="0" applyProtection="0"/>
    <xf numFmtId="18" fontId="57" fillId="52" borderId="0" applyFont="0" applyFill="0" applyBorder="0" applyAlignment="0" applyProtection="0">
      <protection locked="0"/>
    </xf>
    <xf numFmtId="18" fontId="57" fillId="52" borderId="0" applyFont="0" applyFill="0" applyBorder="0" applyAlignment="0" applyProtection="0">
      <protection locked="0"/>
    </xf>
    <xf numFmtId="0" fontId="1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17">
      <alignment horizontal="center" vertical="center" wrapText="1"/>
    </xf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0" fillId="0" borderId="17">
      <alignment horizontal="center" vertical="center" wrapText="1"/>
    </xf>
    <xf numFmtId="0" fontId="30" fillId="0" borderId="17">
      <alignment horizontal="center" vertical="center" wrapText="1"/>
    </xf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5" fillId="0" borderId="47">
      <protection locked="0"/>
    </xf>
    <xf numFmtId="0" fontId="50" fillId="0" borderId="30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78" fillId="0" borderId="47" applyNumberFormat="0" applyFon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78" fillId="0" borderId="47" applyNumberFormat="0" applyFon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16" fillId="0" borderId="47" applyNumberFormat="0" applyFon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75" fillId="0" borderId="49"/>
    <xf numFmtId="164" fontId="141" fillId="0" borderId="0">
      <alignment horizontal="left"/>
    </xf>
    <xf numFmtId="0" fontId="75" fillId="0" borderId="50"/>
    <xf numFmtId="0" fontId="55" fillId="0" borderId="8">
      <protection locked="0"/>
    </xf>
    <xf numFmtId="38" fontId="17" fillId="0" borderId="1" applyFill="0" applyBorder="0" applyAlignment="0" applyProtection="0">
      <protection locked="0"/>
    </xf>
    <xf numFmtId="38" fontId="17" fillId="0" borderId="1" applyFill="0" applyBorder="0" applyAlignment="0" applyProtection="0">
      <protection locked="0"/>
    </xf>
    <xf numFmtId="37" fontId="63" fillId="66" borderId="0" applyNumberFormat="0" applyBorder="0" applyAlignment="0" applyProtection="0"/>
    <xf numFmtId="37" fontId="63" fillId="0" borderId="0"/>
    <xf numFmtId="3" fontId="128" fillId="89" borderId="51" applyProtection="0"/>
    <xf numFmtId="0" fontId="142" fillId="2" borderId="0">
      <alignment horizont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6" fillId="52" borderId="0" applyNumberFormat="0" applyFont="0" applyAlignment="0" applyProtection="0"/>
    <xf numFmtId="0" fontId="106" fillId="52" borderId="10" applyNumberFormat="0" applyFont="0" applyAlignment="0" applyProtection="0">
      <protection locked="0"/>
    </xf>
    <xf numFmtId="0" fontId="106" fillId="52" borderId="10" applyNumberFormat="0" applyFont="0" applyAlignment="0" applyProtection="0">
      <protection locked="0"/>
    </xf>
    <xf numFmtId="0" fontId="106" fillId="52" borderId="10" applyNumberFormat="0" applyFont="0" applyAlignment="0" applyProtection="0">
      <protection locked="0"/>
    </xf>
    <xf numFmtId="0" fontId="106" fillId="52" borderId="10" applyNumberFormat="0" applyFont="0" applyAlignment="0" applyProtection="0">
      <protection locked="0"/>
    </xf>
    <xf numFmtId="0" fontId="106" fillId="52" borderId="10" applyNumberFormat="0" applyFont="0" applyAlignment="0" applyProtection="0">
      <protection locked="0"/>
    </xf>
    <xf numFmtId="0" fontId="106" fillId="52" borderId="10" applyNumberFormat="0" applyFont="0" applyAlignment="0" applyProtection="0">
      <protection locked="0"/>
    </xf>
    <xf numFmtId="0" fontId="106" fillId="52" borderId="10" applyNumberFormat="0" applyFont="0" applyAlignment="0" applyProtection="0">
      <protection locked="0"/>
    </xf>
    <xf numFmtId="0" fontId="144" fillId="0" borderId="0" applyNumberFormat="0" applyFill="0" applyBorder="0" applyAlignment="0" applyProtection="0"/>
    <xf numFmtId="0" fontId="60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16" fillId="0" borderId="0"/>
    <xf numFmtId="0" fontId="146" fillId="0" borderId="0"/>
    <xf numFmtId="43" fontId="16" fillId="0" borderId="0" applyFont="0" applyFill="0" applyBorder="0" applyAlignment="0" applyProtection="0"/>
    <xf numFmtId="183" fontId="1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16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3" fontId="16" fillId="0" borderId="0" applyFont="0" applyFill="0" applyBorder="0" applyAlignment="0" applyProtection="0"/>
    <xf numFmtId="0" fontId="4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53" fillId="0" borderId="0"/>
    <xf numFmtId="43" fontId="15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20">
    <xf numFmtId="0" fontId="0" fillId="0" borderId="0" xfId="0"/>
    <xf numFmtId="165" fontId="15" fillId="0" borderId="0" xfId="1" applyNumberFormat="1" applyFont="1"/>
    <xf numFmtId="164" fontId="15" fillId="0" borderId="0" xfId="7" applyFont="1" applyAlignment="1">
      <alignment horizontal="centerContinuous"/>
    </xf>
    <xf numFmtId="0" fontId="15" fillId="0" borderId="0" xfId="6" applyFont="1"/>
    <xf numFmtId="0" fontId="24" fillId="0" borderId="0" xfId="6" applyFont="1" applyAlignment="1">
      <alignment horizontal="right"/>
    </xf>
    <xf numFmtId="166" fontId="15" fillId="0" borderId="0" xfId="3" applyNumberFormat="1" applyFont="1"/>
    <xf numFmtId="166" fontId="25" fillId="0" borderId="0" xfId="3" applyNumberFormat="1" applyFont="1"/>
    <xf numFmtId="42" fontId="15" fillId="0" borderId="7" xfId="8" applyNumberFormat="1" applyFont="1" applyBorder="1"/>
    <xf numFmtId="166" fontId="15" fillId="0" borderId="1" xfId="3" applyNumberFormat="1" applyFont="1" applyFill="1" applyBorder="1"/>
    <xf numFmtId="41" fontId="15" fillId="0" borderId="5" xfId="8" applyNumberFormat="1" applyFont="1" applyBorder="1"/>
    <xf numFmtId="41" fontId="15" fillId="0" borderId="1" xfId="8" applyNumberFormat="1" applyFont="1" applyBorder="1"/>
    <xf numFmtId="41" fontId="31" fillId="0" borderId="7" xfId="8" applyNumberFormat="1" applyFont="1" applyBorder="1"/>
    <xf numFmtId="41" fontId="31" fillId="0" borderId="1" xfId="8" applyNumberFormat="1" applyFont="1" applyBorder="1"/>
    <xf numFmtId="164" fontId="22" fillId="0" borderId="7" xfId="7" applyFont="1" applyBorder="1" applyAlignment="1">
      <alignment horizontal="centerContinuous"/>
    </xf>
    <xf numFmtId="164" fontId="15" fillId="0" borderId="9" xfId="8" applyFont="1" applyFill="1" applyBorder="1" applyAlignment="1" applyProtection="1">
      <alignment horizontal="center"/>
    </xf>
    <xf numFmtId="0" fontId="15" fillId="0" borderId="1" xfId="6" applyFont="1" applyFill="1" applyBorder="1"/>
    <xf numFmtId="166" fontId="35" fillId="0" borderId="5" xfId="3" applyNumberFormat="1" applyFont="1" applyFill="1" applyBorder="1"/>
    <xf numFmtId="41" fontId="22" fillId="0" borderId="1" xfId="8" applyNumberFormat="1" applyFont="1" applyFill="1" applyBorder="1"/>
    <xf numFmtId="164" fontId="14" fillId="0" borderId="0" xfId="205" applyBorder="1"/>
    <xf numFmtId="164" fontId="14" fillId="0" borderId="0" xfId="205"/>
    <xf numFmtId="9" fontId="0" fillId="0" borderId="0" xfId="206" applyFont="1"/>
    <xf numFmtId="164" fontId="14" fillId="0" borderId="0" xfId="205" applyAlignment="1">
      <alignment horizontal="center"/>
    </xf>
    <xf numFmtId="164" fontId="14" fillId="0" borderId="0" xfId="205" applyFill="1"/>
    <xf numFmtId="164" fontId="145" fillId="0" borderId="0" xfId="205" applyFont="1" applyAlignment="1"/>
    <xf numFmtId="164" fontId="12" fillId="0" borderId="0" xfId="205" applyFont="1" applyAlignment="1"/>
    <xf numFmtId="164" fontId="14" fillId="0" borderId="0" xfId="205" applyFont="1"/>
    <xf numFmtId="0" fontId="0" fillId="0" borderId="0" xfId="0" applyFill="1"/>
    <xf numFmtId="0" fontId="15" fillId="0" borderId="0" xfId="0" applyFont="1" applyFill="1"/>
    <xf numFmtId="0" fontId="15" fillId="0" borderId="0" xfId="0" applyFont="1" applyFill="1" applyAlignment="1">
      <alignment horizontal="left" wrapText="1"/>
    </xf>
    <xf numFmtId="0" fontId="8" fillId="0" borderId="0" xfId="0" applyFont="1" applyFill="1"/>
    <xf numFmtId="49" fontId="22" fillId="0" borderId="0" xfId="21237" applyNumberFormat="1" applyFont="1" applyFill="1"/>
    <xf numFmtId="49" fontId="16" fillId="0" borderId="0" xfId="26673" applyNumberFormat="1" applyFill="1" applyAlignment="1">
      <alignment horizontal="center"/>
    </xf>
    <xf numFmtId="49" fontId="16" fillId="0" borderId="0" xfId="26673" applyNumberFormat="1" applyFill="1" applyAlignment="1">
      <alignment horizontal="right"/>
    </xf>
    <xf numFmtId="49" fontId="147" fillId="0" borderId="0" xfId="26673" applyNumberFormat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165" fontId="148" fillId="0" borderId="0" xfId="1" applyNumberFormat="1" applyFont="1" applyFill="1" applyAlignment="1">
      <alignment horizontal="center"/>
    </xf>
    <xf numFmtId="43" fontId="148" fillId="0" borderId="0" xfId="1" applyFont="1" applyFill="1" applyAlignment="1">
      <alignment horizontal="center"/>
    </xf>
    <xf numFmtId="165" fontId="30" fillId="0" borderId="0" xfId="1" applyNumberFormat="1" applyFont="1" applyFill="1" applyAlignment="1">
      <alignment horizontal="center"/>
    </xf>
    <xf numFmtId="9" fontId="31" fillId="0" borderId="1" xfId="8" applyNumberFormat="1" applyFont="1" applyBorder="1"/>
    <xf numFmtId="9" fontId="15" fillId="0" borderId="1" xfId="8" applyNumberFormat="1" applyFont="1" applyBorder="1"/>
    <xf numFmtId="41" fontId="15" fillId="0" borderId="9" xfId="8" applyNumberFormat="1" applyFont="1" applyBorder="1"/>
    <xf numFmtId="41" fontId="31" fillId="0" borderId="13" xfId="8" applyNumberFormat="1" applyFont="1" applyBorder="1"/>
    <xf numFmtId="9" fontId="31" fillId="0" borderId="9" xfId="8" applyNumberFormat="1" applyFont="1" applyBorder="1"/>
    <xf numFmtId="166" fontId="35" fillId="0" borderId="4" xfId="3" applyNumberFormat="1" applyFont="1" applyFill="1" applyBorder="1"/>
    <xf numFmtId="43" fontId="16" fillId="0" borderId="0" xfId="19749" applyFont="1" applyFill="1"/>
    <xf numFmtId="43" fontId="16" fillId="0" borderId="0" xfId="19815" applyFont="1" applyFill="1"/>
    <xf numFmtId="43" fontId="16" fillId="0" borderId="0" xfId="26676" applyFont="1" applyFill="1"/>
    <xf numFmtId="43" fontId="16" fillId="0" borderId="65" xfId="19749" applyFont="1" applyFill="1" applyBorder="1"/>
    <xf numFmtId="43" fontId="16" fillId="0" borderId="65" xfId="19815" applyFont="1" applyFill="1" applyBorder="1"/>
    <xf numFmtId="43" fontId="16" fillId="0" borderId="0" xfId="19749" applyFont="1" applyFill="1" applyBorder="1"/>
    <xf numFmtId="43" fontId="16" fillId="0" borderId="0" xfId="19815" applyFont="1" applyFill="1" applyBorder="1"/>
    <xf numFmtId="43" fontId="16" fillId="0" borderId="0" xfId="19748" applyFont="1" applyFill="1"/>
    <xf numFmtId="43" fontId="8" fillId="0" borderId="0" xfId="26683" applyFont="1" applyFill="1"/>
    <xf numFmtId="43" fontId="16" fillId="0" borderId="0" xfId="173" applyFont="1" applyFill="1"/>
    <xf numFmtId="43" fontId="30" fillId="0" borderId="0" xfId="26676" applyFont="1" applyFill="1"/>
    <xf numFmtId="43" fontId="30" fillId="0" borderId="66" xfId="19749" applyFont="1" applyFill="1" applyBorder="1"/>
    <xf numFmtId="49" fontId="16" fillId="0" borderId="0" xfId="21504" applyNumberFormat="1" applyFont="1" applyFill="1"/>
    <xf numFmtId="0" fontId="16" fillId="0" borderId="0" xfId="21504" applyFont="1" applyFill="1"/>
    <xf numFmtId="43" fontId="16" fillId="0" borderId="0" xfId="21504" applyNumberFormat="1" applyFont="1" applyFill="1"/>
    <xf numFmtId="43" fontId="16" fillId="0" borderId="0" xfId="26683" applyFont="1" applyFill="1"/>
    <xf numFmtId="49" fontId="16" fillId="0" borderId="0" xfId="21456" applyNumberFormat="1" applyFill="1"/>
    <xf numFmtId="49" fontId="16" fillId="0" borderId="0" xfId="26697" applyNumberFormat="1" applyFill="1"/>
    <xf numFmtId="49" fontId="16" fillId="0" borderId="0" xfId="26697" quotePrefix="1" applyNumberFormat="1" applyFill="1"/>
    <xf numFmtId="49" fontId="16" fillId="0" borderId="0" xfId="26698" applyNumberFormat="1" applyFill="1"/>
    <xf numFmtId="2" fontId="16" fillId="0" borderId="0" xfId="21237" applyNumberFormat="1" applyFill="1" applyAlignment="1">
      <alignment wrapText="1"/>
    </xf>
    <xf numFmtId="49" fontId="16" fillId="0" borderId="0" xfId="21237" applyNumberFormat="1" applyFill="1"/>
    <xf numFmtId="49" fontId="16" fillId="0" borderId="0" xfId="26676" applyNumberFormat="1" applyFont="1" applyFill="1"/>
    <xf numFmtId="0" fontId="15" fillId="0" borderId="0" xfId="0" applyFont="1" applyFill="1" applyAlignment="1">
      <alignment horizontal="center"/>
    </xf>
    <xf numFmtId="0" fontId="22" fillId="0" borderId="0" xfId="21237" applyFont="1" applyFill="1" applyAlignment="1">
      <alignment horizontal="centerContinuous"/>
    </xf>
    <xf numFmtId="165" fontId="22" fillId="0" borderId="0" xfId="19729" applyNumberFormat="1" applyFont="1" applyFill="1" applyAlignment="1">
      <alignment horizontal="centerContinuous"/>
    </xf>
    <xf numFmtId="0" fontId="15" fillId="0" borderId="0" xfId="21237" applyFont="1"/>
    <xf numFmtId="0" fontId="22" fillId="0" borderId="0" xfId="21237" applyFont="1" applyFill="1" applyProtection="1">
      <protection locked="0"/>
    </xf>
    <xf numFmtId="0" fontId="22" fillId="0" borderId="0" xfId="21237" applyFont="1" applyFill="1"/>
    <xf numFmtId="165" fontId="22" fillId="0" borderId="0" xfId="19729" applyNumberFormat="1" applyFont="1" applyFill="1"/>
    <xf numFmtId="0" fontId="15" fillId="0" borderId="0" xfId="21237" applyFont="1" applyFill="1" applyAlignment="1">
      <alignment horizontal="centerContinuous"/>
    </xf>
    <xf numFmtId="165" fontId="15" fillId="0" borderId="0" xfId="19729" applyNumberFormat="1" applyFont="1" applyFill="1" applyAlignment="1">
      <alignment horizontal="centerContinuous"/>
    </xf>
    <xf numFmtId="0" fontId="15" fillId="0" borderId="52" xfId="21237" applyFont="1" applyFill="1" applyBorder="1" applyAlignment="1">
      <alignment wrapText="1"/>
    </xf>
    <xf numFmtId="0" fontId="15" fillId="0" borderId="53" xfId="21237" applyFont="1" applyFill="1" applyBorder="1" applyAlignment="1">
      <alignment wrapText="1"/>
    </xf>
    <xf numFmtId="165" fontId="15" fillId="0" borderId="54" xfId="19729" applyNumberFormat="1" applyFont="1" applyFill="1" applyBorder="1" applyAlignment="1">
      <alignment horizontal="center" wrapText="1"/>
    </xf>
    <xf numFmtId="165" fontId="15" fillId="0" borderId="55" xfId="19729" applyNumberFormat="1" applyFont="1" applyFill="1" applyBorder="1" applyAlignment="1">
      <alignment horizontal="center" wrapText="1"/>
    </xf>
    <xf numFmtId="0" fontId="15" fillId="0" borderId="56" xfId="21237" applyFont="1" applyFill="1" applyBorder="1"/>
    <xf numFmtId="0" fontId="15" fillId="0" borderId="0" xfId="21237" applyFont="1" applyFill="1" applyBorder="1"/>
    <xf numFmtId="165" fontId="15" fillId="0" borderId="57" xfId="19729" applyNumberFormat="1" applyFont="1" applyFill="1" applyBorder="1"/>
    <xf numFmtId="165" fontId="15" fillId="0" borderId="0" xfId="19729" applyNumberFormat="1" applyFont="1" applyFill="1" applyBorder="1" applyProtection="1">
      <protection locked="0"/>
    </xf>
    <xf numFmtId="165" fontId="15" fillId="0" borderId="57" xfId="19729" applyNumberFormat="1" applyFont="1" applyFill="1" applyBorder="1" applyProtection="1">
      <protection locked="0"/>
    </xf>
    <xf numFmtId="165" fontId="15" fillId="0" borderId="8" xfId="19729" applyNumberFormat="1" applyFont="1" applyFill="1" applyBorder="1" applyProtection="1">
      <protection locked="0"/>
    </xf>
    <xf numFmtId="165" fontId="15" fillId="0" borderId="58" xfId="19729" applyNumberFormat="1" applyFont="1" applyFill="1" applyBorder="1" applyProtection="1">
      <protection locked="0"/>
    </xf>
    <xf numFmtId="165" fontId="15" fillId="0" borderId="0" xfId="19729" applyNumberFormat="1" applyFont="1" applyFill="1" applyBorder="1"/>
    <xf numFmtId="165" fontId="15" fillId="0" borderId="12" xfId="19729" applyNumberFormat="1" applyFont="1" applyFill="1" applyBorder="1"/>
    <xf numFmtId="165" fontId="15" fillId="0" borderId="59" xfId="19729" applyNumberFormat="1" applyFont="1" applyFill="1" applyBorder="1"/>
    <xf numFmtId="165" fontId="15" fillId="0" borderId="20" xfId="19729" applyNumberFormat="1" applyFont="1" applyFill="1" applyBorder="1"/>
    <xf numFmtId="165" fontId="15" fillId="0" borderId="60" xfId="19729" applyNumberFormat="1" applyFont="1" applyFill="1" applyBorder="1"/>
    <xf numFmtId="165" fontId="15" fillId="0" borderId="66" xfId="26667" applyNumberFormat="1" applyFont="1" applyFill="1" applyBorder="1"/>
    <xf numFmtId="10" fontId="15" fillId="0" borderId="56" xfId="25357" applyNumberFormat="1" applyFont="1" applyFill="1" applyBorder="1"/>
    <xf numFmtId="10" fontId="15" fillId="0" borderId="0" xfId="25357" applyNumberFormat="1" applyFont="1" applyFill="1" applyBorder="1"/>
    <xf numFmtId="10" fontId="15" fillId="0" borderId="19" xfId="25357" applyNumberFormat="1" applyFont="1" applyFill="1" applyBorder="1"/>
    <xf numFmtId="10" fontId="15" fillId="0" borderId="61" xfId="25357" applyNumberFormat="1" applyFont="1" applyFill="1" applyBorder="1"/>
    <xf numFmtId="0" fontId="15" fillId="0" borderId="0" xfId="21237" applyFont="1" applyFill="1"/>
    <xf numFmtId="0" fontId="15" fillId="0" borderId="62" xfId="21237" applyFont="1" applyFill="1" applyBorder="1"/>
    <xf numFmtId="0" fontId="15" fillId="0" borderId="31" xfId="21237" applyFont="1" applyFill="1" applyBorder="1"/>
    <xf numFmtId="165" fontId="108" fillId="0" borderId="31" xfId="19729" applyNumberFormat="1" applyFont="1" applyFill="1" applyBorder="1"/>
    <xf numFmtId="165" fontId="108" fillId="0" borderId="63" xfId="19729" applyNumberFormat="1" applyFont="1" applyFill="1" applyBorder="1"/>
    <xf numFmtId="165" fontId="15" fillId="0" borderId="0" xfId="19729" applyNumberFormat="1" applyFont="1" applyFill="1"/>
    <xf numFmtId="0" fontId="15" fillId="0" borderId="52" xfId="21237" applyFont="1" applyFill="1" applyBorder="1"/>
    <xf numFmtId="0" fontId="15" fillId="0" borderId="53" xfId="21237" applyFont="1" applyFill="1" applyBorder="1"/>
    <xf numFmtId="165" fontId="15" fillId="0" borderId="53" xfId="19729" applyNumberFormat="1" applyFont="1" applyFill="1" applyBorder="1" applyProtection="1">
      <protection locked="0"/>
    </xf>
    <xf numFmtId="165" fontId="15" fillId="0" borderId="65" xfId="19729" applyNumberFormat="1" applyFont="1" applyFill="1" applyBorder="1" applyProtection="1">
      <protection locked="0"/>
    </xf>
    <xf numFmtId="165" fontId="15" fillId="0" borderId="0" xfId="21237" applyNumberFormat="1" applyFont="1" applyFill="1"/>
    <xf numFmtId="165" fontId="15" fillId="0" borderId="31" xfId="19729" applyNumberFormat="1" applyFont="1" applyFill="1" applyBorder="1"/>
    <xf numFmtId="165" fontId="15" fillId="0" borderId="63" xfId="19729" applyNumberFormat="1" applyFont="1" applyFill="1" applyBorder="1"/>
    <xf numFmtId="165" fontId="15" fillId="0" borderId="0" xfId="19729" applyNumberFormat="1" applyFont="1"/>
    <xf numFmtId="3" fontId="15" fillId="0" borderId="0" xfId="21237" applyNumberFormat="1" applyFont="1"/>
    <xf numFmtId="3" fontId="24" fillId="0" borderId="0" xfId="21237" applyNumberFormat="1" applyFont="1"/>
    <xf numFmtId="0" fontId="15" fillId="0" borderId="0" xfId="0" applyFont="1" applyFill="1" applyAlignment="1" applyProtection="1">
      <alignment horizontal="left"/>
    </xf>
    <xf numFmtId="0" fontId="15" fillId="0" borderId="0" xfId="0" applyFont="1" applyFill="1" applyAlignment="1">
      <alignment horizontal="centerContinuous"/>
    </xf>
    <xf numFmtId="0" fontId="22" fillId="0" borderId="0" xfId="0" applyFont="1" applyFill="1" applyAlignment="1" applyProtection="1">
      <alignment horizontal="center"/>
    </xf>
    <xf numFmtId="165" fontId="149" fillId="0" borderId="0" xfId="1" applyNumberFormat="1" applyFont="1" applyFill="1" applyBorder="1"/>
    <xf numFmtId="0" fontId="15" fillId="0" borderId="8" xfId="0" applyFont="1" applyFill="1" applyBorder="1"/>
    <xf numFmtId="0" fontId="15" fillId="0" borderId="0" xfId="0" applyFont="1" applyFill="1" applyBorder="1"/>
    <xf numFmtId="0" fontId="15" fillId="0" borderId="11" xfId="0" applyFont="1" applyFill="1" applyBorder="1"/>
    <xf numFmtId="0" fontId="15" fillId="0" borderId="3" xfId="0" applyFont="1" applyFill="1" applyBorder="1"/>
    <xf numFmtId="0" fontId="15" fillId="0" borderId="10" xfId="0" applyFont="1" applyFill="1" applyBorder="1"/>
    <xf numFmtId="0" fontId="15" fillId="0" borderId="3" xfId="0" applyFont="1" applyFill="1" applyBorder="1" applyAlignment="1" applyProtection="1">
      <alignment horizontal="centerContinuous"/>
    </xf>
    <xf numFmtId="0" fontId="15" fillId="0" borderId="2" xfId="0" applyFont="1" applyFill="1" applyBorder="1" applyAlignment="1" applyProtection="1">
      <alignment horizontal="centerContinuous"/>
    </xf>
    <xf numFmtId="8" fontId="15" fillId="0" borderId="0" xfId="0" applyNumberFormat="1" applyFont="1" applyFill="1"/>
    <xf numFmtId="0" fontId="15" fillId="0" borderId="1" xfId="0" applyFont="1" applyFill="1" applyBorder="1"/>
    <xf numFmtId="0" fontId="15" fillId="0" borderId="5" xfId="0" applyFont="1" applyFill="1" applyBorder="1"/>
    <xf numFmtId="0" fontId="15" fillId="0" borderId="5" xfId="0" applyFont="1" applyFill="1" applyBorder="1" applyAlignment="1" applyProtection="1">
      <alignment horizontal="centerContinuous"/>
    </xf>
    <xf numFmtId="0" fontId="15" fillId="0" borderId="1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Continuous"/>
    </xf>
    <xf numFmtId="0" fontId="15" fillId="0" borderId="1" xfId="0" applyFont="1" applyFill="1" applyBorder="1" applyAlignment="1" applyProtection="1">
      <alignment horizontal="left"/>
    </xf>
    <xf numFmtId="0" fontId="15" fillId="0" borderId="5" xfId="0" applyFont="1" applyFill="1" applyBorder="1" applyAlignment="1" applyProtection="1">
      <alignment horizontal="center"/>
    </xf>
    <xf numFmtId="0" fontId="15" fillId="0" borderId="9" xfId="0" applyFont="1" applyFill="1" applyBorder="1"/>
    <xf numFmtId="0" fontId="15" fillId="0" borderId="4" xfId="0" applyFont="1" applyFill="1" applyBorder="1" applyAlignment="1" applyProtection="1">
      <alignment horizontal="center"/>
    </xf>
    <xf numFmtId="0" fontId="15" fillId="0" borderId="8" xfId="0" applyFont="1" applyFill="1" applyBorder="1" applyAlignment="1">
      <alignment horizontal="centerContinuous"/>
    </xf>
    <xf numFmtId="0" fontId="15" fillId="0" borderId="4" xfId="0" applyFont="1" applyFill="1" applyBorder="1" applyAlignment="1" applyProtection="1">
      <alignment horizontal="centerContinuous"/>
    </xf>
    <xf numFmtId="0" fontId="15" fillId="0" borderId="13" xfId="0" applyFont="1" applyFill="1" applyBorder="1" applyAlignment="1" applyProtection="1">
      <alignment horizontal="centerContinuous"/>
    </xf>
    <xf numFmtId="0" fontId="15" fillId="0" borderId="2" xfId="0" applyFont="1" applyFill="1" applyBorder="1"/>
    <xf numFmtId="0" fontId="22" fillId="0" borderId="5" xfId="0" applyFont="1" applyFill="1" applyBorder="1" applyAlignment="1" applyProtection="1">
      <alignment horizontal="left"/>
    </xf>
    <xf numFmtId="0" fontId="15" fillId="0" borderId="7" xfId="0" applyFont="1" applyFill="1" applyBorder="1"/>
    <xf numFmtId="0" fontId="15" fillId="0" borderId="5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37" fontId="15" fillId="0" borderId="5" xfId="0" applyNumberFormat="1" applyFont="1" applyFill="1" applyBorder="1" applyProtection="1"/>
    <xf numFmtId="0" fontId="15" fillId="0" borderId="7" xfId="0" applyFont="1" applyFill="1" applyBorder="1" applyAlignment="1" applyProtection="1">
      <alignment horizontal="left"/>
    </xf>
    <xf numFmtId="165" fontId="34" fillId="0" borderId="0" xfId="14" applyNumberFormat="1" applyFont="1" applyFill="1" applyBorder="1"/>
    <xf numFmtId="0" fontId="15" fillId="0" borderId="6" xfId="0" applyFont="1" applyFill="1" applyBorder="1" applyAlignment="1" applyProtection="1">
      <alignment horizontal="left"/>
    </xf>
    <xf numFmtId="0" fontId="15" fillId="0" borderId="12" xfId="0" applyFont="1" applyFill="1" applyBorder="1" applyAlignment="1" applyProtection="1">
      <alignment horizontal="left"/>
    </xf>
    <xf numFmtId="37" fontId="15" fillId="0" borderId="6" xfId="0" applyNumberFormat="1" applyFont="1" applyFill="1" applyBorder="1" applyProtection="1"/>
    <xf numFmtId="37" fontId="15" fillId="0" borderId="67" xfId="0" applyNumberFormat="1" applyFont="1" applyFill="1" applyBorder="1" applyAlignment="1" applyProtection="1">
      <alignment horizontal="left"/>
    </xf>
    <xf numFmtId="37" fontId="15" fillId="0" borderId="7" xfId="0" applyNumberFormat="1" applyFont="1" applyFill="1" applyBorder="1" applyProtection="1"/>
    <xf numFmtId="0" fontId="15" fillId="0" borderId="12" xfId="0" applyFont="1" applyFill="1" applyBorder="1"/>
    <xf numFmtId="37" fontId="15" fillId="0" borderId="5" xfId="0" applyNumberFormat="1" applyFont="1" applyFill="1" applyBorder="1"/>
    <xf numFmtId="0" fontId="15" fillId="0" borderId="4" xfId="0" applyFont="1" applyFill="1" applyBorder="1" applyAlignment="1" applyProtection="1">
      <alignment horizontal="left"/>
    </xf>
    <xf numFmtId="0" fontId="15" fillId="0" borderId="8" xfId="0" applyFont="1" applyFill="1" applyBorder="1" applyAlignment="1" applyProtection="1">
      <alignment horizontal="left"/>
    </xf>
    <xf numFmtId="37" fontId="15" fillId="0" borderId="4" xfId="0" applyNumberFormat="1" applyFont="1" applyFill="1" applyBorder="1" applyProtection="1"/>
    <xf numFmtId="37" fontId="15" fillId="0" borderId="13" xfId="0" applyNumberFormat="1" applyFont="1" applyFill="1" applyBorder="1" applyAlignment="1" applyProtection="1">
      <alignment horizontal="left"/>
    </xf>
    <xf numFmtId="0" fontId="22" fillId="0" borderId="1" xfId="0" applyFont="1" applyFill="1" applyBorder="1" applyAlignment="1" applyProtection="1">
      <alignment horizontal="left"/>
    </xf>
    <xf numFmtId="0" fontId="15" fillId="0" borderId="67" xfId="0" applyFont="1" applyFill="1" applyBorder="1" applyAlignment="1" applyProtection="1">
      <alignment horizontal="left"/>
    </xf>
    <xf numFmtId="37" fontId="15" fillId="0" borderId="0" xfId="0" applyNumberFormat="1" applyFont="1" applyFill="1"/>
    <xf numFmtId="0" fontId="15" fillId="0" borderId="13" xfId="0" applyFont="1" applyFill="1" applyBorder="1" applyAlignment="1">
      <alignment horizontal="center"/>
    </xf>
    <xf numFmtId="0" fontId="22" fillId="0" borderId="9" xfId="0" applyFont="1" applyFill="1" applyBorder="1" applyAlignment="1" applyProtection="1">
      <alignment horizontal="left"/>
    </xf>
    <xf numFmtId="10" fontId="15" fillId="0" borderId="4" xfId="0" applyNumberFormat="1" applyFont="1" applyFill="1" applyBorder="1" applyProtection="1"/>
    <xf numFmtId="0" fontId="15" fillId="0" borderId="4" xfId="0" applyFont="1" applyFill="1" applyBorder="1"/>
    <xf numFmtId="0" fontId="15" fillId="0" borderId="13" xfId="0" applyFont="1" applyFill="1" applyBorder="1"/>
    <xf numFmtId="0" fontId="22" fillId="0" borderId="0" xfId="0" applyFont="1" applyFill="1" applyBorder="1" applyAlignment="1" applyProtection="1">
      <alignment horizontal="left"/>
    </xf>
    <xf numFmtId="0" fontId="22" fillId="0" borderId="0" xfId="0" applyFont="1" applyFill="1"/>
    <xf numFmtId="10" fontId="22" fillId="0" borderId="0" xfId="0" applyNumberFormat="1" applyFont="1" applyFill="1"/>
    <xf numFmtId="43" fontId="15" fillId="0" borderId="0" xfId="1" applyFont="1" applyFill="1"/>
    <xf numFmtId="164" fontId="15" fillId="0" borderId="2" xfId="8" applyFont="1" applyBorder="1" applyAlignment="1" applyProtection="1">
      <alignment horizontal="centerContinuous"/>
    </xf>
    <xf numFmtId="164" fontId="15" fillId="0" borderId="10" xfId="8" applyFont="1" applyBorder="1" applyAlignment="1" applyProtection="1">
      <alignment horizontal="centerContinuous"/>
    </xf>
    <xf numFmtId="164" fontId="15" fillId="0" borderId="10" xfId="8" applyFont="1" applyBorder="1" applyAlignment="1">
      <alignment horizontal="centerContinuous"/>
    </xf>
    <xf numFmtId="164" fontId="15" fillId="0" borderId="3" xfId="8" applyFont="1" applyBorder="1" applyAlignment="1">
      <alignment horizontal="centerContinuous"/>
    </xf>
    <xf numFmtId="164" fontId="15" fillId="0" borderId="0" xfId="8" applyFont="1"/>
    <xf numFmtId="164" fontId="22" fillId="0" borderId="0" xfId="8" applyFont="1" applyBorder="1" applyAlignment="1" applyProtection="1">
      <alignment horizontal="centerContinuous"/>
    </xf>
    <xf numFmtId="164" fontId="15" fillId="0" borderId="0" xfId="8" applyFont="1" applyBorder="1" applyAlignment="1">
      <alignment horizontal="centerContinuous"/>
    </xf>
    <xf numFmtId="164" fontId="15" fillId="0" borderId="5" xfId="8" applyFont="1" applyBorder="1" applyAlignment="1">
      <alignment horizontal="centerContinuous"/>
    </xf>
    <xf numFmtId="164" fontId="15" fillId="0" borderId="13" xfId="8" applyFont="1" applyBorder="1" applyAlignment="1" applyProtection="1">
      <alignment horizontal="centerContinuous"/>
    </xf>
    <xf numFmtId="164" fontId="15" fillId="0" borderId="8" xfId="8" applyFont="1" applyBorder="1" applyAlignment="1" applyProtection="1">
      <alignment horizontal="centerContinuous"/>
    </xf>
    <xf numFmtId="164" fontId="15" fillId="0" borderId="8" xfId="8" applyFont="1" applyBorder="1" applyAlignment="1">
      <alignment horizontal="centerContinuous"/>
    </xf>
    <xf numFmtId="164" fontId="15" fillId="0" borderId="4" xfId="8" applyFont="1" applyBorder="1" applyAlignment="1">
      <alignment horizontal="centerContinuous"/>
    </xf>
    <xf numFmtId="164" fontId="15" fillId="0" borderId="21" xfId="8" applyFont="1" applyBorder="1" applyAlignment="1" applyProtection="1">
      <alignment horizontal="center"/>
    </xf>
    <xf numFmtId="164" fontId="15" fillId="0" borderId="11" xfId="8" applyFont="1" applyBorder="1" applyAlignment="1" applyProtection="1">
      <alignment horizontal="center"/>
    </xf>
    <xf numFmtId="164" fontId="15" fillId="0" borderId="14" xfId="8" applyFont="1" applyBorder="1"/>
    <xf numFmtId="164" fontId="15" fillId="0" borderId="11" xfId="8" applyFont="1" applyBorder="1"/>
    <xf numFmtId="164" fontId="15" fillId="0" borderId="15" xfId="8" applyFont="1" applyBorder="1"/>
    <xf numFmtId="164" fontId="15" fillId="0" borderId="18" xfId="8" applyFont="1" applyBorder="1" applyAlignment="1" applyProtection="1">
      <alignment horizontal="center"/>
    </xf>
    <xf numFmtId="164" fontId="15" fillId="0" borderId="9" xfId="8" applyFont="1" applyBorder="1" applyAlignment="1" applyProtection="1">
      <alignment horizontal="centerContinuous"/>
    </xf>
    <xf numFmtId="164" fontId="15" fillId="0" borderId="9" xfId="8" applyFont="1" applyBorder="1"/>
    <xf numFmtId="164" fontId="15" fillId="0" borderId="16" xfId="8" applyFont="1" applyBorder="1" applyAlignment="1" applyProtection="1">
      <alignment horizontal="center"/>
    </xf>
    <xf numFmtId="164" fontId="15" fillId="0" borderId="21" xfId="8" applyFont="1" applyBorder="1"/>
    <xf numFmtId="164" fontId="15" fillId="0" borderId="17" xfId="8" applyFont="1" applyBorder="1" applyAlignment="1" applyProtection="1">
      <alignment horizontal="centerContinuous"/>
    </xf>
    <xf numFmtId="164" fontId="15" fillId="0" borderId="17" xfId="8" applyFont="1" applyBorder="1" applyAlignment="1" applyProtection="1">
      <alignment horizontal="center"/>
    </xf>
    <xf numFmtId="164" fontId="15" fillId="0" borderId="15" xfId="8" applyFont="1" applyBorder="1" applyAlignment="1" applyProtection="1">
      <alignment horizontal="center"/>
    </xf>
    <xf numFmtId="41" fontId="15" fillId="0" borderId="2" xfId="8" applyNumberFormat="1" applyFont="1" applyBorder="1"/>
    <xf numFmtId="41" fontId="15" fillId="0" borderId="11" xfId="8" applyNumberFormat="1" applyFont="1" applyBorder="1"/>
    <xf numFmtId="41" fontId="15" fillId="0" borderId="3" xfId="8" applyNumberFormat="1" applyFont="1" applyBorder="1"/>
    <xf numFmtId="41" fontId="15" fillId="0" borderId="7" xfId="8" applyNumberFormat="1" applyFont="1" applyBorder="1"/>
    <xf numFmtId="41" fontId="15" fillId="0" borderId="13" xfId="8" applyNumberFormat="1" applyFont="1" applyBorder="1"/>
    <xf numFmtId="41" fontId="15" fillId="0" borderId="4" xfId="8" applyNumberFormat="1" applyFont="1" applyBorder="1"/>
    <xf numFmtId="164" fontId="22" fillId="0" borderId="0" xfId="7" applyFont="1" applyAlignment="1">
      <alignment horizontal="centerContinuous"/>
    </xf>
    <xf numFmtId="3" fontId="150" fillId="0" borderId="0" xfId="0" applyNumberFormat="1" applyFont="1" applyBorder="1" applyAlignment="1">
      <alignment horizontal="center"/>
    </xf>
    <xf numFmtId="164" fontId="15" fillId="0" borderId="0" xfId="7" applyFont="1"/>
    <xf numFmtId="17" fontId="15" fillId="0" borderId="0" xfId="6" applyNumberFormat="1" applyFont="1"/>
    <xf numFmtId="0" fontId="15" fillId="0" borderId="0" xfId="0" applyFont="1"/>
    <xf numFmtId="0" fontId="151" fillId="0" borderId="0" xfId="0" applyFont="1" applyAlignment="1">
      <alignment horizontal="right"/>
    </xf>
    <xf numFmtId="0" fontId="151" fillId="0" borderId="0" xfId="0" applyFont="1" applyAlignment="1">
      <alignment horizontal="left"/>
    </xf>
    <xf numFmtId="166" fontId="15" fillId="0" borderId="65" xfId="3" applyNumberFormat="1" applyFont="1" applyBorder="1"/>
    <xf numFmtId="166" fontId="151" fillId="0" borderId="0" xfId="3" applyNumberFormat="1" applyFont="1"/>
    <xf numFmtId="0" fontId="151" fillId="0" borderId="0" xfId="0" applyFont="1"/>
    <xf numFmtId="0" fontId="152" fillId="0" borderId="0" xfId="0" applyFont="1" applyAlignment="1">
      <alignment horizontal="right"/>
    </xf>
    <xf numFmtId="165" fontId="151" fillId="0" borderId="0" xfId="1" applyNumberFormat="1" applyFont="1"/>
    <xf numFmtId="44" fontId="151" fillId="0" borderId="0" xfId="0" applyNumberFormat="1" applyFont="1"/>
    <xf numFmtId="166" fontId="151" fillId="0" borderId="68" xfId="3" applyNumberFormat="1" applyFont="1" applyBorder="1"/>
    <xf numFmtId="0" fontId="152" fillId="0" borderId="0" xfId="0" applyFont="1"/>
    <xf numFmtId="166" fontId="152" fillId="0" borderId="20" xfId="3" applyNumberFormat="1" applyFont="1" applyBorder="1"/>
    <xf numFmtId="165" fontId="15" fillId="0" borderId="64" xfId="19729" applyNumberFormat="1" applyFont="1" applyFill="1" applyBorder="1" applyProtection="1">
      <protection locked="0"/>
    </xf>
    <xf numFmtId="44" fontId="15" fillId="0" borderId="0" xfId="3" applyFont="1" applyBorder="1"/>
    <xf numFmtId="0" fontId="15" fillId="0" borderId="0" xfId="0" applyFont="1" applyBorder="1"/>
    <xf numFmtId="43" fontId="15" fillId="0" borderId="0" xfId="1" applyFont="1"/>
    <xf numFmtId="43" fontId="15" fillId="0" borderId="0" xfId="21237" applyNumberFormat="1" applyFont="1"/>
    <xf numFmtId="0" fontId="15" fillId="0" borderId="0" xfId="21237" applyFont="1" applyFill="1" applyAlignment="1">
      <alignment vertical="top" wrapText="1"/>
    </xf>
    <xf numFmtId="0" fontId="15" fillId="0" borderId="5" xfId="0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15" fillId="0" borderId="0" xfId="0" applyFont="1" applyFill="1" applyAlignment="1">
      <alignment horizontal="center"/>
    </xf>
    <xf numFmtId="165" fontId="15" fillId="0" borderId="61" xfId="19729" applyNumberFormat="1" applyFont="1" applyFill="1" applyBorder="1"/>
    <xf numFmtId="44" fontId="15" fillId="0" borderId="0" xfId="3" applyFont="1" applyFill="1"/>
    <xf numFmtId="37" fontId="15" fillId="0" borderId="0" xfId="1" applyNumberFormat="1" applyFont="1" applyFill="1"/>
    <xf numFmtId="166" fontId="15" fillId="0" borderId="0" xfId="0" applyNumberFormat="1" applyFont="1"/>
    <xf numFmtId="0" fontId="22" fillId="0" borderId="0" xfId="23510" applyFont="1"/>
    <xf numFmtId="0" fontId="156" fillId="0" borderId="0" xfId="26706" applyFont="1"/>
    <xf numFmtId="0" fontId="15" fillId="0" borderId="0" xfId="23596" quotePrefix="1" applyFont="1"/>
    <xf numFmtId="185" fontId="15" fillId="0" borderId="0" xfId="23596" quotePrefix="1" applyNumberFormat="1" applyFont="1"/>
    <xf numFmtId="43" fontId="15" fillId="0" borderId="65" xfId="23596" applyNumberFormat="1" applyFont="1" applyBorder="1" applyAlignment="1">
      <alignment horizontal="center"/>
    </xf>
    <xf numFmtId="43" fontId="15" fillId="0" borderId="0" xfId="26707" applyFont="1"/>
    <xf numFmtId="43" fontId="156" fillId="0" borderId="0" xfId="26706" applyNumberFormat="1" applyFont="1"/>
    <xf numFmtId="0" fontId="151" fillId="0" borderId="0" xfId="26706" applyFont="1"/>
    <xf numFmtId="0" fontId="15" fillId="0" borderId="0" xfId="26706" applyFont="1" applyAlignment="1">
      <alignment wrapText="1"/>
    </xf>
    <xf numFmtId="185" fontId="157" fillId="0" borderId="0" xfId="26706" applyNumberFormat="1" applyFont="1"/>
    <xf numFmtId="184" fontId="151" fillId="0" borderId="0" xfId="26706" applyNumberFormat="1" applyFont="1"/>
    <xf numFmtId="6" fontId="158" fillId="0" borderId="0" xfId="26706" applyNumberFormat="1" applyFont="1"/>
    <xf numFmtId="0" fontId="158" fillId="0" borderId="0" xfId="26706" applyFont="1"/>
    <xf numFmtId="184" fontId="158" fillId="0" borderId="0" xfId="26706" applyNumberFormat="1" applyFont="1"/>
    <xf numFmtId="0" fontId="159" fillId="0" borderId="0" xfId="26706" applyFont="1"/>
    <xf numFmtId="184" fontId="157" fillId="0" borderId="0" xfId="26706" applyNumberFormat="1" applyFont="1"/>
    <xf numFmtId="0" fontId="15" fillId="0" borderId="69" xfId="23596" quotePrefix="1" applyFont="1" applyBorder="1" applyAlignment="1">
      <alignment horizontal="center"/>
    </xf>
    <xf numFmtId="0" fontId="15" fillId="0" borderId="9" xfId="23596" quotePrefix="1" applyFont="1" applyBorder="1" applyAlignment="1">
      <alignment horizontal="center"/>
    </xf>
    <xf numFmtId="0" fontId="15" fillId="0" borderId="70" xfId="23596" applyFont="1" applyBorder="1" applyAlignment="1">
      <alignment horizontal="center" wrapText="1"/>
    </xf>
    <xf numFmtId="0" fontId="15" fillId="0" borderId="70" xfId="26706" applyFont="1" applyBorder="1" applyAlignment="1">
      <alignment horizontal="center" wrapText="1"/>
    </xf>
    <xf numFmtId="0" fontId="15" fillId="0" borderId="73" xfId="23596" applyFont="1" applyBorder="1" applyAlignment="1">
      <alignment horizontal="center" wrapText="1"/>
    </xf>
    <xf numFmtId="43" fontId="15" fillId="0" borderId="9" xfId="23596" applyNumberFormat="1" applyFont="1" applyBorder="1" applyAlignment="1">
      <alignment horizontal="center"/>
    </xf>
    <xf numFmtId="0" fontId="15" fillId="0" borderId="73" xfId="26706" applyFont="1" applyBorder="1" applyAlignment="1">
      <alignment horizontal="center" wrapText="1"/>
    </xf>
    <xf numFmtId="0" fontId="15" fillId="0" borderId="9" xfId="23596" applyFont="1" applyBorder="1"/>
    <xf numFmtId="0" fontId="15" fillId="0" borderId="71" xfId="23596" applyFont="1" applyBorder="1" applyAlignment="1">
      <alignment horizontal="center" wrapText="1"/>
    </xf>
    <xf numFmtId="43" fontId="15" fillId="0" borderId="4" xfId="23596" applyNumberFormat="1" applyFont="1" applyBorder="1" applyAlignment="1">
      <alignment horizontal="center"/>
    </xf>
    <xf numFmtId="0" fontId="15" fillId="0" borderId="71" xfId="23596" quotePrefix="1" applyFont="1" applyBorder="1" applyAlignment="1">
      <alignment horizontal="center"/>
    </xf>
    <xf numFmtId="0" fontId="15" fillId="0" borderId="4" xfId="23596" quotePrefix="1" applyFont="1" applyBorder="1" applyAlignment="1">
      <alignment horizontal="center"/>
    </xf>
    <xf numFmtId="0" fontId="15" fillId="0" borderId="9" xfId="23596" applyFont="1" applyBorder="1" applyAlignment="1">
      <alignment horizontal="center" wrapText="1"/>
    </xf>
    <xf numFmtId="43" fontId="16" fillId="0" borderId="70" xfId="19749" applyFont="1" applyFill="1" applyBorder="1"/>
    <xf numFmtId="43" fontId="16" fillId="0" borderId="68" xfId="19749" applyFont="1" applyFill="1" applyBorder="1"/>
    <xf numFmtId="166" fontId="15" fillId="0" borderId="68" xfId="3" applyNumberFormat="1" applyFont="1" applyBorder="1"/>
    <xf numFmtId="165" fontId="15" fillId="0" borderId="70" xfId="19729" applyNumberFormat="1" applyFont="1" applyFill="1" applyBorder="1"/>
    <xf numFmtId="165" fontId="15" fillId="0" borderId="74" xfId="19729" applyNumberFormat="1" applyFont="1" applyFill="1" applyBorder="1"/>
    <xf numFmtId="0" fontId="15" fillId="0" borderId="1" xfId="23596" applyFont="1" applyBorder="1" applyAlignment="1">
      <alignment horizontal="center" wrapText="1"/>
    </xf>
    <xf numFmtId="0" fontId="15" fillId="0" borderId="5" xfId="23596" quotePrefix="1" applyFont="1" applyBorder="1" applyAlignment="1">
      <alignment horizontal="center"/>
    </xf>
    <xf numFmtId="164" fontId="145" fillId="0" borderId="0" xfId="205" applyFont="1" applyAlignment="1">
      <alignment horizontal="center"/>
    </xf>
    <xf numFmtId="0" fontId="22" fillId="0" borderId="0" xfId="21237" applyFont="1" applyFill="1" applyAlignment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69" xfId="23596" quotePrefix="1" applyFont="1" applyBorder="1" applyAlignment="1">
      <alignment horizontal="center"/>
    </xf>
    <xf numFmtId="0" fontId="15" fillId="0" borderId="70" xfId="23596" quotePrefix="1" applyFont="1" applyBorder="1" applyAlignment="1">
      <alignment horizontal="center"/>
    </xf>
    <xf numFmtId="0" fontId="15" fillId="0" borderId="71" xfId="23596" quotePrefix="1" applyFont="1" applyBorder="1" applyAlignment="1">
      <alignment horizontal="center"/>
    </xf>
    <xf numFmtId="0" fontId="15" fillId="0" borderId="72" xfId="23596" quotePrefix="1" applyFont="1" applyBorder="1" applyAlignment="1">
      <alignment horizontal="center"/>
    </xf>
    <xf numFmtId="0" fontId="22" fillId="0" borderId="0" xfId="23510" applyFont="1" applyAlignment="1">
      <alignment horizontal="center"/>
    </xf>
    <xf numFmtId="43" fontId="8" fillId="0" borderId="0" xfId="26709" applyFont="1" applyFill="1"/>
    <xf numFmtId="43" fontId="16" fillId="0" borderId="0" xfId="26715" applyFont="1" applyFill="1"/>
    <xf numFmtId="43" fontId="1" fillId="0" borderId="0" xfId="26667" applyFont="1" applyFill="1"/>
    <xf numFmtId="0" fontId="8" fillId="0" borderId="0" xfId="26708" applyFont="1" applyFill="1"/>
    <xf numFmtId="0" fontId="148" fillId="0" borderId="0" xfId="26708" applyFont="1" applyFill="1"/>
    <xf numFmtId="10" fontId="148" fillId="0" borderId="0" xfId="26708" applyNumberFormat="1" applyFont="1" applyFill="1"/>
    <xf numFmtId="0" fontId="8" fillId="0" borderId="0" xfId="26708" applyFont="1" applyFill="1" applyAlignment="1">
      <alignment horizontal="center" wrapText="1"/>
    </xf>
    <xf numFmtId="0" fontId="8" fillId="0" borderId="0" xfId="26708" applyFont="1" applyFill="1" applyAlignment="1">
      <alignment horizontal="center"/>
    </xf>
    <xf numFmtId="0" fontId="148" fillId="0" borderId="0" xfId="26708" applyFont="1" applyFill="1" applyAlignment="1">
      <alignment horizontal="center"/>
    </xf>
    <xf numFmtId="49" fontId="30" fillId="0" borderId="65" xfId="26673" quotePrefix="1" applyNumberFormat="1" applyFont="1" applyFill="1" applyBorder="1" applyAlignment="1">
      <alignment horizontal="center"/>
    </xf>
    <xf numFmtId="49" fontId="30" fillId="0" borderId="65" xfId="26673" applyNumberFormat="1" applyFont="1" applyFill="1" applyBorder="1" applyAlignment="1">
      <alignment horizontal="center"/>
    </xf>
    <xf numFmtId="0" fontId="8" fillId="0" borderId="0" xfId="26708" quotePrefix="1" applyFont="1" applyFill="1"/>
    <xf numFmtId="43" fontId="8" fillId="0" borderId="0" xfId="26708" applyNumberFormat="1" applyFont="1" applyFill="1"/>
    <xf numFmtId="39" fontId="8" fillId="0" borderId="0" xfId="26708" applyNumberFormat="1" applyFont="1" applyFill="1"/>
    <xf numFmtId="0" fontId="16" fillId="0" borderId="0" xfId="21237" applyFill="1"/>
    <xf numFmtId="49" fontId="8" fillId="0" borderId="0" xfId="26712" applyNumberFormat="1" applyFont="1" applyFill="1"/>
    <xf numFmtId="0" fontId="16" fillId="0" borderId="0" xfId="26708" quotePrefix="1" applyFont="1" applyFill="1"/>
    <xf numFmtId="39" fontId="148" fillId="0" borderId="0" xfId="26708" applyNumberFormat="1" applyFont="1" applyFill="1"/>
    <xf numFmtId="2" fontId="8" fillId="0" borderId="0" xfId="26712" applyNumberFormat="1" applyFont="1" applyFill="1" applyAlignment="1">
      <alignment wrapText="1"/>
    </xf>
    <xf numFmtId="49" fontId="8" fillId="0" borderId="0" xfId="26714" applyNumberFormat="1" applyFont="1" applyFill="1"/>
    <xf numFmtId="49" fontId="16" fillId="0" borderId="0" xfId="26712" applyNumberFormat="1" applyFont="1" applyFill="1"/>
    <xf numFmtId="49" fontId="8" fillId="0" borderId="0" xfId="26713" applyNumberFormat="1" applyFont="1" applyFill="1"/>
    <xf numFmtId="43" fontId="148" fillId="0" borderId="0" xfId="26708" applyNumberFormat="1" applyFont="1" applyFill="1"/>
    <xf numFmtId="49" fontId="148" fillId="0" borderId="0" xfId="26712" applyNumberFormat="1" applyFont="1" applyFill="1"/>
    <xf numFmtId="10" fontId="8" fillId="0" borderId="0" xfId="26708" applyNumberFormat="1" applyFont="1" applyFill="1"/>
    <xf numFmtId="10" fontId="8" fillId="0" borderId="0" xfId="26711" applyNumberFormat="1" applyFont="1" applyFill="1"/>
    <xf numFmtId="39" fontId="8" fillId="0" borderId="17" xfId="26708" applyNumberFormat="1" applyFont="1" applyFill="1" applyBorder="1"/>
    <xf numFmtId="10" fontId="148" fillId="0" borderId="0" xfId="26708" applyNumberFormat="1" applyFont="1" applyFill="1" applyAlignment="1">
      <alignment horizontal="right"/>
    </xf>
    <xf numFmtId="0" fontId="8" fillId="0" borderId="0" xfId="0" applyFont="1" applyFill="1" applyAlignment="1">
      <alignment wrapText="1"/>
    </xf>
    <xf numFmtId="0" fontId="16" fillId="0" borderId="0" xfId="21237" applyFill="1" applyBorder="1"/>
    <xf numFmtId="0" fontId="50" fillId="0" borderId="0" xfId="26710" applyFont="1" applyFill="1" applyBorder="1" applyAlignment="1">
      <alignment horizontal="center"/>
    </xf>
    <xf numFmtId="43" fontId="16" fillId="0" borderId="0" xfId="21237" applyNumberFormat="1" applyFill="1" applyBorder="1"/>
    <xf numFmtId="43" fontId="1" fillId="0" borderId="0" xfId="26667" applyFont="1" applyFill="1" applyBorder="1"/>
    <xf numFmtId="0" fontId="1" fillId="0" borderId="0" xfId="26710" applyFill="1" applyBorder="1"/>
    <xf numFmtId="0" fontId="50" fillId="0" borderId="0" xfId="26710" applyFont="1" applyFill="1" applyBorder="1" applyAlignment="1">
      <alignment horizontal="right"/>
    </xf>
    <xf numFmtId="43" fontId="50" fillId="0" borderId="0" xfId="26710" applyNumberFormat="1" applyFont="1" applyFill="1" applyBorder="1"/>
    <xf numFmtId="43" fontId="1" fillId="0" borderId="0" xfId="26710" applyNumberFormat="1" applyFill="1" applyBorder="1"/>
    <xf numFmtId="0" fontId="16" fillId="0" borderId="0" xfId="21237" applyFill="1" applyBorder="1" applyAlignment="1">
      <alignment horizontal="right"/>
    </xf>
    <xf numFmtId="0" fontId="30" fillId="0" borderId="0" xfId="21237" applyFont="1" applyFill="1" applyBorder="1"/>
    <xf numFmtId="10" fontId="0" fillId="0" borderId="0" xfId="25375" applyNumberFormat="1" applyFont="1" applyFill="1" applyBorder="1"/>
    <xf numFmtId="0" fontId="8" fillId="0" borderId="0" xfId="26708" applyFont="1" applyFill="1" applyBorder="1"/>
    <xf numFmtId="49" fontId="30" fillId="0" borderId="0" xfId="26673" quotePrefix="1" applyNumberFormat="1" applyFont="1" applyFill="1" applyBorder="1" applyAlignment="1">
      <alignment horizontal="center"/>
    </xf>
  </cellXfs>
  <cellStyles count="26716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10" xfId="26667" xr:uid="{00000000-0005-0000-0000-0000444C0000}"/>
    <cellStyle name="Comma 10 2" xfId="108" xr:uid="{00000000-0005-0000-0000-0000454C0000}"/>
    <cellStyle name="Comma 10 2 2" xfId="104" xr:uid="{00000000-0005-0000-0000-0000464C0000}"/>
    <cellStyle name="Comma 10 2 2 2" xfId="19729" xr:uid="{00000000-0005-0000-0000-0000474C0000}"/>
    <cellStyle name="Comma 10 2 2 2 2" xfId="19730" xr:uid="{00000000-0005-0000-0000-0000484C0000}"/>
    <cellStyle name="Comma 10 2 2 3" xfId="19731" xr:uid="{00000000-0005-0000-0000-0000494C0000}"/>
    <cellStyle name="Comma 10 3" xfId="19732" xr:uid="{00000000-0005-0000-0000-00004A4C0000}"/>
    <cellStyle name="Comma 10 3 2" xfId="19733" xr:uid="{00000000-0005-0000-0000-00004B4C0000}"/>
    <cellStyle name="Comma 10 3 2 2" xfId="19734" xr:uid="{00000000-0005-0000-0000-00004C4C0000}"/>
    <cellStyle name="Comma 10 3 3" xfId="19735" xr:uid="{00000000-0005-0000-0000-00004D4C0000}"/>
    <cellStyle name="Comma 10 4" xfId="19736" xr:uid="{00000000-0005-0000-0000-00004E4C0000}"/>
    <cellStyle name="Comma 10 5" xfId="19737" xr:uid="{00000000-0005-0000-0000-00004F4C0000}"/>
    <cellStyle name="Comma 11" xfId="110" xr:uid="{00000000-0005-0000-0000-0000504C0000}"/>
    <cellStyle name="Comma 11 2" xfId="19738" xr:uid="{00000000-0005-0000-0000-0000514C0000}"/>
    <cellStyle name="Comma 11 3" xfId="19739" xr:uid="{00000000-0005-0000-0000-0000524C0000}"/>
    <cellStyle name="Comma 11 4" xfId="19740" xr:uid="{00000000-0005-0000-0000-0000534C0000}"/>
    <cellStyle name="Comma 12" xfId="169" xr:uid="{00000000-0005-0000-0000-0000544C0000}"/>
    <cellStyle name="Comma 12 2" xfId="19741" xr:uid="{00000000-0005-0000-0000-0000554C0000}"/>
    <cellStyle name="Comma 12 2 2" xfId="19742" xr:uid="{00000000-0005-0000-0000-0000564C0000}"/>
    <cellStyle name="Comma 12 3" xfId="19743" xr:uid="{00000000-0005-0000-0000-0000574C0000}"/>
    <cellStyle name="Comma 12 4" xfId="19744" xr:uid="{00000000-0005-0000-0000-0000584C0000}"/>
    <cellStyle name="Comma 13" xfId="19745" xr:uid="{00000000-0005-0000-0000-0000594C0000}"/>
    <cellStyle name="Comma 13 2" xfId="19746" xr:uid="{00000000-0005-0000-0000-00005A4C0000}"/>
    <cellStyle name="Comma 14" xfId="19747" xr:uid="{00000000-0005-0000-0000-00005B4C0000}"/>
    <cellStyle name="Comma 15" xfId="19748" xr:uid="{00000000-0005-0000-0000-00005C4C0000}"/>
    <cellStyle name="Comma 15 2" xfId="26696" xr:uid="{00000000-0005-0000-0000-00005D4C0000}"/>
    <cellStyle name="Comma 16" xfId="19749" xr:uid="{00000000-0005-0000-0000-00005E4C0000}"/>
    <cellStyle name="Comma 16 2" xfId="26677" xr:uid="{00000000-0005-0000-0000-00005F4C0000}"/>
    <cellStyle name="Comma 17" xfId="19750" xr:uid="{00000000-0005-0000-0000-0000604C0000}"/>
    <cellStyle name="Comma 18" xfId="19751" xr:uid="{00000000-0005-0000-0000-0000614C0000}"/>
    <cellStyle name="Comma 18 2" xfId="26691" xr:uid="{00000000-0005-0000-0000-0000624C0000}"/>
    <cellStyle name="Comma 19" xfId="19752" xr:uid="{00000000-0005-0000-0000-0000634C0000}"/>
    <cellStyle name="Comma 2" xfId="2" xr:uid="{00000000-0005-0000-0000-0000644C0000}"/>
    <cellStyle name="Comma 2 10" xfId="26683" xr:uid="{00000000-0005-0000-0000-0000654C0000}"/>
    <cellStyle name="Comma 2 2" xfId="57" xr:uid="{00000000-0005-0000-0000-0000664C0000}"/>
    <cellStyle name="Comma 2 2 2" xfId="19753" xr:uid="{00000000-0005-0000-0000-0000674C0000}"/>
    <cellStyle name="Comma 2 2 2 2" xfId="19754" xr:uid="{00000000-0005-0000-0000-0000684C0000}"/>
    <cellStyle name="Comma 2 2 2 3" xfId="19755" xr:uid="{00000000-0005-0000-0000-0000694C0000}"/>
    <cellStyle name="Comma 2 2 2 4" xfId="19756" xr:uid="{00000000-0005-0000-0000-00006A4C0000}"/>
    <cellStyle name="Comma 2 2 3" xfId="19757" xr:uid="{00000000-0005-0000-0000-00006B4C0000}"/>
    <cellStyle name="Comma 2 2 3 2" xfId="19758" xr:uid="{00000000-0005-0000-0000-00006C4C0000}"/>
    <cellStyle name="Comma 2 2 4" xfId="19759" xr:uid="{00000000-0005-0000-0000-00006D4C0000}"/>
    <cellStyle name="Comma 2 2 5" xfId="19760" xr:uid="{00000000-0005-0000-0000-00006E4C0000}"/>
    <cellStyle name="Comma 2 3" xfId="68" xr:uid="{00000000-0005-0000-0000-00006F4C0000}"/>
    <cellStyle name="Comma 2 3 10" xfId="26715" xr:uid="{89BEC0F0-82C3-475F-A157-955312E1446C}"/>
    <cellStyle name="Comma 2 3 2" xfId="19761" xr:uid="{00000000-0005-0000-0000-0000704C0000}"/>
    <cellStyle name="Comma 2 3 2 2" xfId="19762" xr:uid="{00000000-0005-0000-0000-0000714C0000}"/>
    <cellStyle name="Comma 2 3 2 2 2" xfId="19763" xr:uid="{00000000-0005-0000-0000-0000724C0000}"/>
    <cellStyle name="Comma 2 3 2 2 2 2" xfId="19764" xr:uid="{00000000-0005-0000-0000-0000734C0000}"/>
    <cellStyle name="Comma 2 3 2 2 3" xfId="19765" xr:uid="{00000000-0005-0000-0000-0000744C0000}"/>
    <cellStyle name="Comma 2 3 2 2 4" xfId="19766" xr:uid="{00000000-0005-0000-0000-0000754C0000}"/>
    <cellStyle name="Comma 2 3 2 3" xfId="19767" xr:uid="{00000000-0005-0000-0000-0000764C0000}"/>
    <cellStyle name="Comma 2 3 2 3 2" xfId="19768" xr:uid="{00000000-0005-0000-0000-0000774C0000}"/>
    <cellStyle name="Comma 2 3 2 4" xfId="19769" xr:uid="{00000000-0005-0000-0000-0000784C0000}"/>
    <cellStyle name="Comma 2 3 2 5" xfId="19770" xr:uid="{00000000-0005-0000-0000-0000794C0000}"/>
    <cellStyle name="Comma 2 3 3" xfId="19771" xr:uid="{00000000-0005-0000-0000-00007A4C0000}"/>
    <cellStyle name="Comma 2 3 3 2" xfId="19772" xr:uid="{00000000-0005-0000-0000-00007B4C0000}"/>
    <cellStyle name="Comma 2 3 3 2 2" xfId="19773" xr:uid="{00000000-0005-0000-0000-00007C4C0000}"/>
    <cellStyle name="Comma 2 3 3 3" xfId="19774" xr:uid="{00000000-0005-0000-0000-00007D4C0000}"/>
    <cellStyle name="Comma 2 3 3 4" xfId="19775" xr:uid="{00000000-0005-0000-0000-00007E4C0000}"/>
    <cellStyle name="Comma 2 3 4" xfId="19776" xr:uid="{00000000-0005-0000-0000-00007F4C0000}"/>
    <cellStyle name="Comma 2 3 4 2" xfId="19777" xr:uid="{00000000-0005-0000-0000-0000804C0000}"/>
    <cellStyle name="Comma 2 3 5" xfId="19778" xr:uid="{00000000-0005-0000-0000-0000814C0000}"/>
    <cellStyle name="Comma 2 3 5 2" xfId="19779" xr:uid="{00000000-0005-0000-0000-0000824C0000}"/>
    <cellStyle name="Comma 2 3 6" xfId="19780" xr:uid="{00000000-0005-0000-0000-0000834C0000}"/>
    <cellStyle name="Comma 2 3 7" xfId="19781" xr:uid="{00000000-0005-0000-0000-0000844C0000}"/>
    <cellStyle name="Comma 2 3 8" xfId="19782" xr:uid="{00000000-0005-0000-0000-0000854C0000}"/>
    <cellStyle name="Comma 2 3 9" xfId="26693" xr:uid="{00000000-0005-0000-0000-0000864C0000}"/>
    <cellStyle name="Comma 2 4" xfId="173" xr:uid="{00000000-0005-0000-0000-0000874C0000}"/>
    <cellStyle name="Comma 2 4 2" xfId="19783" xr:uid="{00000000-0005-0000-0000-0000884C0000}"/>
    <cellStyle name="Comma 2 4 4" xfId="26699" xr:uid="{00000000-0005-0000-0000-0000894C0000}"/>
    <cellStyle name="Comma 2 5" xfId="19784" xr:uid="{00000000-0005-0000-0000-00008A4C0000}"/>
    <cellStyle name="Comma 2 5 2" xfId="19785" xr:uid="{00000000-0005-0000-0000-00008B4C0000}"/>
    <cellStyle name="Comma 2 6" xfId="19786" xr:uid="{00000000-0005-0000-0000-00008C4C0000}"/>
    <cellStyle name="Comma 2 6 2" xfId="19787" xr:uid="{00000000-0005-0000-0000-00008D4C0000}"/>
    <cellStyle name="Comma 2 6 3" xfId="19788" xr:uid="{00000000-0005-0000-0000-00008E4C0000}"/>
    <cellStyle name="Comma 2 7" xfId="19789" xr:uid="{00000000-0005-0000-0000-00008F4C0000}"/>
    <cellStyle name="Comma 2 8" xfId="19790" xr:uid="{00000000-0005-0000-0000-0000904C0000}"/>
    <cellStyle name="Comma 2 9" xfId="19791" xr:uid="{00000000-0005-0000-0000-0000914C0000}"/>
    <cellStyle name="Comma 20" xfId="19792" xr:uid="{00000000-0005-0000-0000-0000924C0000}"/>
    <cellStyle name="Comma 20 2" xfId="26690" xr:uid="{00000000-0005-0000-0000-0000934C0000}"/>
    <cellStyle name="Comma 21" xfId="19793" xr:uid="{00000000-0005-0000-0000-0000944C0000}"/>
    <cellStyle name="Comma 21 2" xfId="19794" xr:uid="{00000000-0005-0000-0000-0000954C0000}"/>
    <cellStyle name="Comma 21 3" xfId="26689" xr:uid="{00000000-0005-0000-0000-0000964C0000}"/>
    <cellStyle name="Comma 22" xfId="19795" xr:uid="{00000000-0005-0000-0000-0000974C0000}"/>
    <cellStyle name="Comma 22 2" xfId="26688" xr:uid="{00000000-0005-0000-0000-0000984C0000}"/>
    <cellStyle name="Comma 23" xfId="17" xr:uid="{00000000-0005-0000-0000-0000994C0000}"/>
    <cellStyle name="Comma 23 2" xfId="123" xr:uid="{00000000-0005-0000-0000-00009A4C0000}"/>
    <cellStyle name="Comma 23 2 2" xfId="19796" xr:uid="{00000000-0005-0000-0000-00009B4C0000}"/>
    <cellStyle name="Comma 23 2 2 2" xfId="19797" xr:uid="{00000000-0005-0000-0000-00009C4C0000}"/>
    <cellStyle name="Comma 23 2 3" xfId="19798" xr:uid="{00000000-0005-0000-0000-00009D4C0000}"/>
    <cellStyle name="Comma 23 3" xfId="151" xr:uid="{00000000-0005-0000-0000-00009E4C0000}"/>
    <cellStyle name="Comma 23 3 2" xfId="19799" xr:uid="{00000000-0005-0000-0000-00009F4C0000}"/>
    <cellStyle name="Comma 23 3 2 2" xfId="19800" xr:uid="{00000000-0005-0000-0000-0000A04C0000}"/>
    <cellStyle name="Comma 23 3 3" xfId="19801" xr:uid="{00000000-0005-0000-0000-0000A14C0000}"/>
    <cellStyle name="Comma 23 4" xfId="19802" xr:uid="{00000000-0005-0000-0000-0000A24C0000}"/>
    <cellStyle name="Comma 24" xfId="56" xr:uid="{00000000-0005-0000-0000-0000A34C0000}"/>
    <cellStyle name="Comma 24 2" xfId="161" xr:uid="{00000000-0005-0000-0000-0000A44C0000}"/>
    <cellStyle name="Comma 24 2 2" xfId="19803" xr:uid="{00000000-0005-0000-0000-0000A54C0000}"/>
    <cellStyle name="Comma 24 2 2 2" xfId="19804" xr:uid="{00000000-0005-0000-0000-0000A64C0000}"/>
    <cellStyle name="Comma 24 2 3" xfId="19805" xr:uid="{00000000-0005-0000-0000-0000A74C0000}"/>
    <cellStyle name="Comma 24 2 4" xfId="26687" xr:uid="{00000000-0005-0000-0000-0000A84C0000}"/>
    <cellStyle name="Comma 24 3" xfId="101" xr:uid="{00000000-0005-0000-0000-0000A94C0000}"/>
    <cellStyle name="Comma 24 3 2" xfId="19806" xr:uid="{00000000-0005-0000-0000-0000AA4C0000}"/>
    <cellStyle name="Comma 24 3 2 2" xfId="19807" xr:uid="{00000000-0005-0000-0000-0000AB4C0000}"/>
    <cellStyle name="Comma 24 3 3" xfId="19808" xr:uid="{00000000-0005-0000-0000-0000AC4C0000}"/>
    <cellStyle name="Comma 24 4" xfId="19809" xr:uid="{00000000-0005-0000-0000-0000AD4C0000}"/>
    <cellStyle name="Comma 24 5" xfId="19810" xr:uid="{00000000-0005-0000-0000-0000AE4C0000}"/>
    <cellStyle name="Comma 25" xfId="153" xr:uid="{00000000-0005-0000-0000-0000AF4C0000}"/>
    <cellStyle name="Comma 25 2" xfId="19811" xr:uid="{00000000-0005-0000-0000-0000B04C0000}"/>
    <cellStyle name="Comma 25 2 2" xfId="19812" xr:uid="{00000000-0005-0000-0000-0000B14C0000}"/>
    <cellStyle name="Comma 25 2 3" xfId="26676" xr:uid="{00000000-0005-0000-0000-0000B24C0000}"/>
    <cellStyle name="Comma 25 3" xfId="19813" xr:uid="{00000000-0005-0000-0000-0000B34C0000}"/>
    <cellStyle name="Comma 25 4" xfId="19814" xr:uid="{00000000-0005-0000-0000-0000B44C0000}"/>
    <cellStyle name="Comma 26" xfId="19815" xr:uid="{00000000-0005-0000-0000-0000B54C0000}"/>
    <cellStyle name="Comma 26 2" xfId="26686" xr:uid="{00000000-0005-0000-0000-0000B64C0000}"/>
    <cellStyle name="Comma 27" xfId="19816" xr:uid="{00000000-0005-0000-0000-0000B74C0000}"/>
    <cellStyle name="Comma 28" xfId="19817" xr:uid="{00000000-0005-0000-0000-0000B84C0000}"/>
    <cellStyle name="Comma 29" xfId="19818" xr:uid="{00000000-0005-0000-0000-0000B94C0000}"/>
    <cellStyle name="Comma 3" xfId="15" xr:uid="{00000000-0005-0000-0000-0000BA4C0000}"/>
    <cellStyle name="Comma 3 10" xfId="19819" xr:uid="{00000000-0005-0000-0000-0000BB4C0000}"/>
    <cellStyle name="Comma 3 2" xfId="69" xr:uid="{00000000-0005-0000-0000-0000BC4C0000}"/>
    <cellStyle name="Comma 3 2 2" xfId="102" xr:uid="{00000000-0005-0000-0000-0000BD4C0000}"/>
    <cellStyle name="Comma 3 2 2 2" xfId="19820" xr:uid="{00000000-0005-0000-0000-0000BE4C0000}"/>
    <cellStyle name="Comma 3 2 2 2 2" xfId="19821" xr:uid="{00000000-0005-0000-0000-0000BF4C0000}"/>
    <cellStyle name="Comma 3 2 2 3" xfId="19822" xr:uid="{00000000-0005-0000-0000-0000C04C0000}"/>
    <cellStyle name="Comma 3 2 3" xfId="19823" xr:uid="{00000000-0005-0000-0000-0000C14C0000}"/>
    <cellStyle name="Comma 3 2 3 2" xfId="19824" xr:uid="{00000000-0005-0000-0000-0000C24C0000}"/>
    <cellStyle name="Comma 3 2 3 3" xfId="19825" xr:uid="{00000000-0005-0000-0000-0000C34C0000}"/>
    <cellStyle name="Comma 3 2 4" xfId="19826" xr:uid="{00000000-0005-0000-0000-0000C44C0000}"/>
    <cellStyle name="Comma 3 2 4 2" xfId="19827" xr:uid="{00000000-0005-0000-0000-0000C54C0000}"/>
    <cellStyle name="Comma 3 2 4 3" xfId="19828" xr:uid="{00000000-0005-0000-0000-0000C64C0000}"/>
    <cellStyle name="Comma 3 2 5" xfId="19829" xr:uid="{00000000-0005-0000-0000-0000C74C0000}"/>
    <cellStyle name="Comma 3 2 5 2" xfId="19830" xr:uid="{00000000-0005-0000-0000-0000C84C0000}"/>
    <cellStyle name="Comma 3 2 5 3" xfId="19831" xr:uid="{00000000-0005-0000-0000-0000C94C0000}"/>
    <cellStyle name="Comma 3 2 6" xfId="19832" xr:uid="{00000000-0005-0000-0000-0000CA4C0000}"/>
    <cellStyle name="Comma 3 2 7" xfId="19833" xr:uid="{00000000-0005-0000-0000-0000CB4C0000}"/>
    <cellStyle name="Comma 3 2 8" xfId="19834" xr:uid="{00000000-0005-0000-0000-0000CC4C0000}"/>
    <cellStyle name="Comma 3 2 9" xfId="26703" xr:uid="{A0798680-4B5B-449D-89CC-FAA2739B51AE}"/>
    <cellStyle name="Comma 3 3" xfId="19835" xr:uid="{00000000-0005-0000-0000-0000CD4C0000}"/>
    <cellStyle name="Comma 3 3 2" xfId="19836" xr:uid="{00000000-0005-0000-0000-0000CE4C0000}"/>
    <cellStyle name="Comma 3 3 3" xfId="19837" xr:uid="{00000000-0005-0000-0000-0000CF4C0000}"/>
    <cellStyle name="Comma 3 4" xfId="19838" xr:uid="{00000000-0005-0000-0000-0000D04C0000}"/>
    <cellStyle name="Comma 3 5" xfId="19839" xr:uid="{00000000-0005-0000-0000-0000D14C0000}"/>
    <cellStyle name="Comma 3 5 2" xfId="19840" xr:uid="{00000000-0005-0000-0000-0000D24C0000}"/>
    <cellStyle name="Comma 3 6" xfId="19841" xr:uid="{00000000-0005-0000-0000-0000D34C0000}"/>
    <cellStyle name="Comma 3 7" xfId="19842" xr:uid="{00000000-0005-0000-0000-0000D44C0000}"/>
    <cellStyle name="Comma 3 8" xfId="19843" xr:uid="{00000000-0005-0000-0000-0000D54C0000}"/>
    <cellStyle name="Comma 3 9" xfId="19844" xr:uid="{00000000-0005-0000-0000-0000D64C0000}"/>
    <cellStyle name="Comma 30" xfId="19845" xr:uid="{00000000-0005-0000-0000-0000D74C0000}"/>
    <cellStyle name="Comma 31" xfId="19846" xr:uid="{00000000-0005-0000-0000-0000D84C0000}"/>
    <cellStyle name="Comma 31 2" xfId="26692" xr:uid="{00000000-0005-0000-0000-0000D94C0000}"/>
    <cellStyle name="Comma 32" xfId="19847" xr:uid="{00000000-0005-0000-0000-0000DA4C0000}"/>
    <cellStyle name="Comma 32 2" xfId="26695" xr:uid="{00000000-0005-0000-0000-0000DB4C0000}"/>
    <cellStyle name="Comma 33" xfId="19848" xr:uid="{00000000-0005-0000-0000-0000DC4C0000}"/>
    <cellStyle name="Comma 34" xfId="19849" xr:uid="{00000000-0005-0000-0000-0000DD4C0000}"/>
    <cellStyle name="Comma 34 2" xfId="26685" xr:uid="{00000000-0005-0000-0000-0000DE4C0000}"/>
    <cellStyle name="Comma 35" xfId="19850" xr:uid="{00000000-0005-0000-0000-0000DF4C0000}"/>
    <cellStyle name="Comma 35 2" xfId="26694" xr:uid="{00000000-0005-0000-0000-0000E04C0000}"/>
    <cellStyle name="Comma 36" xfId="19851" xr:uid="{00000000-0005-0000-0000-0000E14C0000}"/>
    <cellStyle name="Comma 37" xfId="19852" xr:uid="{00000000-0005-0000-0000-0000E24C0000}"/>
    <cellStyle name="Comma 38" xfId="19853" xr:uid="{00000000-0005-0000-0000-0000E34C0000}"/>
    <cellStyle name="Comma 39" xfId="19854" xr:uid="{00000000-0005-0000-0000-0000E44C0000}"/>
    <cellStyle name="Comma 4" xfId="67" xr:uid="{00000000-0005-0000-0000-0000E54C0000}"/>
    <cellStyle name="Comma 4 2" xfId="172" xr:uid="{00000000-0005-0000-0000-0000E64C0000}"/>
    <cellStyle name="Comma 4 2 2" xfId="19855" xr:uid="{00000000-0005-0000-0000-0000E74C0000}"/>
    <cellStyle name="Comma 4 2 2 2" xfId="19856" xr:uid="{00000000-0005-0000-0000-0000E84C0000}"/>
    <cellStyle name="Comma 4 2 2 2 2" xfId="19857" xr:uid="{00000000-0005-0000-0000-0000E94C0000}"/>
    <cellStyle name="Comma 4 2 2 2 2 2" xfId="19858" xr:uid="{00000000-0005-0000-0000-0000EA4C0000}"/>
    <cellStyle name="Comma 4 2 2 2 3" xfId="19859" xr:uid="{00000000-0005-0000-0000-0000EB4C0000}"/>
    <cellStyle name="Comma 4 2 2 3" xfId="19860" xr:uid="{00000000-0005-0000-0000-0000EC4C0000}"/>
    <cellStyle name="Comma 4 2 2 3 2" xfId="19861" xr:uid="{00000000-0005-0000-0000-0000ED4C0000}"/>
    <cellStyle name="Comma 4 2 2 4" xfId="19862" xr:uid="{00000000-0005-0000-0000-0000EE4C0000}"/>
    <cellStyle name="Comma 4 2 2 5" xfId="19863" xr:uid="{00000000-0005-0000-0000-0000EF4C0000}"/>
    <cellStyle name="Comma 4 2 3" xfId="19864" xr:uid="{00000000-0005-0000-0000-0000F04C0000}"/>
    <cellStyle name="Comma 4 2 3 2" xfId="19865" xr:uid="{00000000-0005-0000-0000-0000F14C0000}"/>
    <cellStyle name="Comma 4 2 3 2 2" xfId="19866" xr:uid="{00000000-0005-0000-0000-0000F24C0000}"/>
    <cellStyle name="Comma 4 2 3 3" xfId="19867" xr:uid="{00000000-0005-0000-0000-0000F34C0000}"/>
    <cellStyle name="Comma 4 2 4" xfId="19868" xr:uid="{00000000-0005-0000-0000-0000F44C0000}"/>
    <cellStyle name="Comma 4 2 4 2" xfId="19869" xr:uid="{00000000-0005-0000-0000-0000F54C0000}"/>
    <cellStyle name="Comma 4 2 5" xfId="19870" xr:uid="{00000000-0005-0000-0000-0000F64C0000}"/>
    <cellStyle name="Comma 4 2 6" xfId="19871" xr:uid="{00000000-0005-0000-0000-0000F74C0000}"/>
    <cellStyle name="Comma 4 2 7" xfId="19872" xr:uid="{00000000-0005-0000-0000-0000F84C0000}"/>
    <cellStyle name="Comma 4 2 8" xfId="19873" xr:uid="{00000000-0005-0000-0000-0000F94C0000}"/>
    <cellStyle name="Comma 4 3" xfId="19874" xr:uid="{00000000-0005-0000-0000-0000FA4C0000}"/>
    <cellStyle name="Comma 4 4" xfId="19875" xr:uid="{00000000-0005-0000-0000-0000FB4C0000}"/>
    <cellStyle name="Comma 4 5" xfId="19876" xr:uid="{00000000-0005-0000-0000-0000FC4C0000}"/>
    <cellStyle name="Comma 40" xfId="19877" xr:uid="{00000000-0005-0000-0000-0000FD4C0000}"/>
    <cellStyle name="Comma 40 2" xfId="19878" xr:uid="{00000000-0005-0000-0000-0000FE4C0000}"/>
    <cellStyle name="Comma 40 2 2" xfId="19879" xr:uid="{00000000-0005-0000-0000-0000FF4C0000}"/>
    <cellStyle name="Comma 40 3" xfId="19880" xr:uid="{00000000-0005-0000-0000-0000004D0000}"/>
    <cellStyle name="Comma 41" xfId="19881" xr:uid="{00000000-0005-0000-0000-0000014D0000}"/>
    <cellStyle name="Comma 41 2" xfId="19882" xr:uid="{00000000-0005-0000-0000-0000024D0000}"/>
    <cellStyle name="Comma 41 2 2" xfId="19883" xr:uid="{00000000-0005-0000-0000-0000034D0000}"/>
    <cellStyle name="Comma 41 3" xfId="19884" xr:uid="{00000000-0005-0000-0000-0000044D0000}"/>
    <cellStyle name="Comma 42" xfId="19885" xr:uid="{00000000-0005-0000-0000-0000054D0000}"/>
    <cellStyle name="Comma 42 2" xfId="19886" xr:uid="{00000000-0005-0000-0000-0000064D0000}"/>
    <cellStyle name="Comma 42 2 2" xfId="19887" xr:uid="{00000000-0005-0000-0000-0000074D0000}"/>
    <cellStyle name="Comma 42 3" xfId="19888" xr:uid="{00000000-0005-0000-0000-0000084D0000}"/>
    <cellStyle name="Comma 43" xfId="19889" xr:uid="{00000000-0005-0000-0000-0000094D0000}"/>
    <cellStyle name="Comma 43 2" xfId="19890" xr:uid="{00000000-0005-0000-0000-00000A4D0000}"/>
    <cellStyle name="Comma 43 2 2" xfId="19891" xr:uid="{00000000-0005-0000-0000-00000B4D0000}"/>
    <cellStyle name="Comma 43 3" xfId="19892" xr:uid="{00000000-0005-0000-0000-00000C4D0000}"/>
    <cellStyle name="Comma 44" xfId="19893" xr:uid="{00000000-0005-0000-0000-00000D4D0000}"/>
    <cellStyle name="Comma 45" xfId="19894" xr:uid="{00000000-0005-0000-0000-00000E4D0000}"/>
    <cellStyle name="Comma 46" xfId="19895" xr:uid="{00000000-0005-0000-0000-00000F4D0000}"/>
    <cellStyle name="Comma 47" xfId="19896" xr:uid="{00000000-0005-0000-0000-0000104D0000}"/>
    <cellStyle name="Comma 48" xfId="19897" xr:uid="{00000000-0005-0000-0000-0000114D0000}"/>
    <cellStyle name="Comma 49" xfId="19898" xr:uid="{00000000-0005-0000-0000-0000124D0000}"/>
    <cellStyle name="Comma 5" xfId="80" xr:uid="{00000000-0005-0000-0000-0000134D0000}"/>
    <cellStyle name="Comma 5 2" xfId="134" xr:uid="{00000000-0005-0000-0000-0000144D0000}"/>
    <cellStyle name="Comma 5 2 2" xfId="19899" xr:uid="{00000000-0005-0000-0000-0000154D0000}"/>
    <cellStyle name="Comma 5 3" xfId="116" xr:uid="{00000000-0005-0000-0000-0000164D0000}"/>
    <cellStyle name="Comma 5 4" xfId="19900" xr:uid="{00000000-0005-0000-0000-0000174D0000}"/>
    <cellStyle name="Comma 50" xfId="19901" xr:uid="{00000000-0005-0000-0000-0000184D0000}"/>
    <cellStyle name="Comma 51" xfId="19902" xr:uid="{00000000-0005-0000-0000-0000194D0000}"/>
    <cellStyle name="Comma 52" xfId="19903" xr:uid="{00000000-0005-0000-0000-00001A4D0000}"/>
    <cellStyle name="Comma 53" xfId="19904" xr:uid="{00000000-0005-0000-0000-00001B4D0000}"/>
    <cellStyle name="Comma 54" xfId="19905" xr:uid="{00000000-0005-0000-0000-00001C4D0000}"/>
    <cellStyle name="Comma 55" xfId="19906" xr:uid="{00000000-0005-0000-0000-00001D4D0000}"/>
    <cellStyle name="Comma 56" xfId="19907" xr:uid="{00000000-0005-0000-0000-00001E4D0000}"/>
    <cellStyle name="Comma 57" xfId="19908" xr:uid="{00000000-0005-0000-0000-00001F4D0000}"/>
    <cellStyle name="Comma 58" xfId="19909" xr:uid="{00000000-0005-0000-0000-0000204D0000}"/>
    <cellStyle name="Comma 59" xfId="19910" xr:uid="{00000000-0005-0000-0000-0000214D0000}"/>
    <cellStyle name="Comma 6" xfId="84" xr:uid="{00000000-0005-0000-0000-0000224D0000}"/>
    <cellStyle name="Comma 6 2" xfId="89" xr:uid="{00000000-0005-0000-0000-0000234D0000}"/>
    <cellStyle name="Comma 6 2 2" xfId="19911" xr:uid="{00000000-0005-0000-0000-0000244D0000}"/>
    <cellStyle name="Comma 6 2 3" xfId="19912" xr:uid="{00000000-0005-0000-0000-0000254D0000}"/>
    <cellStyle name="Comma 6 2 4" xfId="19913" xr:uid="{00000000-0005-0000-0000-0000264D0000}"/>
    <cellStyle name="Comma 6 2 5" xfId="19914" xr:uid="{00000000-0005-0000-0000-0000274D0000}"/>
    <cellStyle name="Comma 6 3" xfId="138" xr:uid="{00000000-0005-0000-0000-0000284D0000}"/>
    <cellStyle name="Comma 6 3 2" xfId="19915" xr:uid="{00000000-0005-0000-0000-0000294D0000}"/>
    <cellStyle name="Comma 6 4" xfId="114" xr:uid="{00000000-0005-0000-0000-00002A4D0000}"/>
    <cellStyle name="Comma 6 4 2" xfId="19916" xr:uid="{00000000-0005-0000-0000-00002B4D0000}"/>
    <cellStyle name="Comma 6 4 2 2" xfId="19917" xr:uid="{00000000-0005-0000-0000-00002C4D0000}"/>
    <cellStyle name="Comma 6 4 2 2 2" xfId="19918" xr:uid="{00000000-0005-0000-0000-00002D4D0000}"/>
    <cellStyle name="Comma 6 4 2 3" xfId="19919" xr:uid="{00000000-0005-0000-0000-00002E4D0000}"/>
    <cellStyle name="Comma 6 4 3" xfId="19920" xr:uid="{00000000-0005-0000-0000-00002F4D0000}"/>
    <cellStyle name="Comma 6 4 3 2" xfId="19921" xr:uid="{00000000-0005-0000-0000-0000304D0000}"/>
    <cellStyle name="Comma 6 4 4" xfId="19922" xr:uid="{00000000-0005-0000-0000-0000314D0000}"/>
    <cellStyle name="Comma 6 4 5" xfId="19923" xr:uid="{00000000-0005-0000-0000-0000324D0000}"/>
    <cellStyle name="Comma 6 5" xfId="180" xr:uid="{00000000-0005-0000-0000-0000334D0000}"/>
    <cellStyle name="Comma 6 5 2" xfId="19924" xr:uid="{00000000-0005-0000-0000-0000344D0000}"/>
    <cellStyle name="Comma 6 5 2 2" xfId="19925" xr:uid="{00000000-0005-0000-0000-0000354D0000}"/>
    <cellStyle name="Comma 6 5 2 2 2" xfId="19926" xr:uid="{00000000-0005-0000-0000-0000364D0000}"/>
    <cellStyle name="Comma 6 5 2 3" xfId="19927" xr:uid="{00000000-0005-0000-0000-0000374D0000}"/>
    <cellStyle name="Comma 6 5 3" xfId="19928" xr:uid="{00000000-0005-0000-0000-0000384D0000}"/>
    <cellStyle name="Comma 6 5 3 2" xfId="19929" xr:uid="{00000000-0005-0000-0000-0000394D0000}"/>
    <cellStyle name="Comma 6 5 4" xfId="19930" xr:uid="{00000000-0005-0000-0000-00003A4D0000}"/>
    <cellStyle name="Comma 6 5 5" xfId="19931" xr:uid="{00000000-0005-0000-0000-00003B4D0000}"/>
    <cellStyle name="Comma 6 6" xfId="193" xr:uid="{00000000-0005-0000-0000-00003C4D0000}"/>
    <cellStyle name="Comma 6 6 2" xfId="19932" xr:uid="{00000000-0005-0000-0000-00003D4D0000}"/>
    <cellStyle name="Comma 6 6 2 2" xfId="19933" xr:uid="{00000000-0005-0000-0000-00003E4D0000}"/>
    <cellStyle name="Comma 6 6 2 2 2" xfId="19934" xr:uid="{00000000-0005-0000-0000-00003F4D0000}"/>
    <cellStyle name="Comma 6 6 2 3" xfId="19935" xr:uid="{00000000-0005-0000-0000-0000404D0000}"/>
    <cellStyle name="Comma 6 6 3" xfId="19936" xr:uid="{00000000-0005-0000-0000-0000414D0000}"/>
    <cellStyle name="Comma 6 6 3 2" xfId="19937" xr:uid="{00000000-0005-0000-0000-0000424D0000}"/>
    <cellStyle name="Comma 6 6 4" xfId="19938" xr:uid="{00000000-0005-0000-0000-0000434D0000}"/>
    <cellStyle name="Comma 6 6 5" xfId="19939" xr:uid="{00000000-0005-0000-0000-0000444D0000}"/>
    <cellStyle name="Comma 6 7" xfId="19940" xr:uid="{00000000-0005-0000-0000-0000454D0000}"/>
    <cellStyle name="Comma 60" xfId="26670" xr:uid="{00000000-0005-0000-0000-0000464D0000}"/>
    <cellStyle name="Comma 61" xfId="26674" xr:uid="{00000000-0005-0000-0000-0000474D0000}"/>
    <cellStyle name="Comma 62" xfId="26705" xr:uid="{E8CD39A1-0354-4BC7-BF69-9B30DACBF9B7}"/>
    <cellStyle name="Comma 63" xfId="26707" xr:uid="{B9AB399C-6C7A-49E1-8D05-937C8C628675}"/>
    <cellStyle name="Comma 64" xfId="26709" xr:uid="{490B59E6-B536-40DF-8815-E80B1B462F5C}"/>
    <cellStyle name="Comma 7" xfId="64" xr:uid="{00000000-0005-0000-0000-0000484D0000}"/>
    <cellStyle name="Comma 7 2" xfId="97" xr:uid="{00000000-0005-0000-0000-0000494D0000}"/>
    <cellStyle name="Comma 7 2 2" xfId="189" xr:uid="{00000000-0005-0000-0000-00004A4D0000}"/>
    <cellStyle name="Comma 7 2 2 2" xfId="19941" xr:uid="{00000000-0005-0000-0000-00004B4D0000}"/>
    <cellStyle name="Comma 7 2 2 2 2" xfId="19942" xr:uid="{00000000-0005-0000-0000-00004C4D0000}"/>
    <cellStyle name="Comma 7 2 2 2 2 2" xfId="19943" xr:uid="{00000000-0005-0000-0000-00004D4D0000}"/>
    <cellStyle name="Comma 7 2 2 2 3" xfId="19944" xr:uid="{00000000-0005-0000-0000-00004E4D0000}"/>
    <cellStyle name="Comma 7 2 2 3" xfId="19945" xr:uid="{00000000-0005-0000-0000-00004F4D0000}"/>
    <cellStyle name="Comma 7 2 2 3 2" xfId="19946" xr:uid="{00000000-0005-0000-0000-0000504D0000}"/>
    <cellStyle name="Comma 7 2 2 4" xfId="19947" xr:uid="{00000000-0005-0000-0000-0000514D0000}"/>
    <cellStyle name="Comma 7 2 2 5" xfId="19948" xr:uid="{00000000-0005-0000-0000-0000524D0000}"/>
    <cellStyle name="Comma 7 2 3" xfId="202" xr:uid="{00000000-0005-0000-0000-0000534D0000}"/>
    <cellStyle name="Comma 7 2 3 2" xfId="19949" xr:uid="{00000000-0005-0000-0000-0000544D0000}"/>
    <cellStyle name="Comma 7 2 3 2 2" xfId="19950" xr:uid="{00000000-0005-0000-0000-0000554D0000}"/>
    <cellStyle name="Comma 7 2 3 2 2 2" xfId="19951" xr:uid="{00000000-0005-0000-0000-0000564D0000}"/>
    <cellStyle name="Comma 7 2 3 2 3" xfId="19952" xr:uid="{00000000-0005-0000-0000-0000574D0000}"/>
    <cellStyle name="Comma 7 2 3 3" xfId="19953" xr:uid="{00000000-0005-0000-0000-0000584D0000}"/>
    <cellStyle name="Comma 7 2 3 3 2" xfId="19954" xr:uid="{00000000-0005-0000-0000-0000594D0000}"/>
    <cellStyle name="Comma 7 2 3 4" xfId="19955" xr:uid="{00000000-0005-0000-0000-00005A4D0000}"/>
    <cellStyle name="Comma 7 2 3 5" xfId="19956" xr:uid="{00000000-0005-0000-0000-00005B4D0000}"/>
    <cellStyle name="Comma 7 2 4" xfId="19957" xr:uid="{00000000-0005-0000-0000-00005C4D0000}"/>
    <cellStyle name="Comma 7 2 4 2" xfId="19958" xr:uid="{00000000-0005-0000-0000-00005D4D0000}"/>
    <cellStyle name="Comma 7 2 4 2 2" xfId="19959" xr:uid="{00000000-0005-0000-0000-00005E4D0000}"/>
    <cellStyle name="Comma 7 2 4 3" xfId="19960" xr:uid="{00000000-0005-0000-0000-00005F4D0000}"/>
    <cellStyle name="Comma 7 2 4 4" xfId="19961" xr:uid="{00000000-0005-0000-0000-0000604D0000}"/>
    <cellStyle name="Comma 7 2 5" xfId="19962" xr:uid="{00000000-0005-0000-0000-0000614D0000}"/>
    <cellStyle name="Comma 7 2 5 2" xfId="19963" xr:uid="{00000000-0005-0000-0000-0000624D0000}"/>
    <cellStyle name="Comma 7 2 6" xfId="19964" xr:uid="{00000000-0005-0000-0000-0000634D0000}"/>
    <cellStyle name="Comma 7 2 7" xfId="19965" xr:uid="{00000000-0005-0000-0000-0000644D0000}"/>
    <cellStyle name="Comma 7 3" xfId="133" xr:uid="{00000000-0005-0000-0000-0000654D0000}"/>
    <cellStyle name="Comma 7 3 2" xfId="187" xr:uid="{00000000-0005-0000-0000-0000664D0000}"/>
    <cellStyle name="Comma 7 3 2 2" xfId="19966" xr:uid="{00000000-0005-0000-0000-0000674D0000}"/>
    <cellStyle name="Comma 7 3 2 2 2" xfId="19967" xr:uid="{00000000-0005-0000-0000-0000684D0000}"/>
    <cellStyle name="Comma 7 3 2 2 2 2" xfId="19968" xr:uid="{00000000-0005-0000-0000-0000694D0000}"/>
    <cellStyle name="Comma 7 3 2 2 3" xfId="19969" xr:uid="{00000000-0005-0000-0000-00006A4D0000}"/>
    <cellStyle name="Comma 7 3 2 3" xfId="19970" xr:uid="{00000000-0005-0000-0000-00006B4D0000}"/>
    <cellStyle name="Comma 7 3 2 3 2" xfId="19971" xr:uid="{00000000-0005-0000-0000-00006C4D0000}"/>
    <cellStyle name="Comma 7 3 2 4" xfId="19972" xr:uid="{00000000-0005-0000-0000-00006D4D0000}"/>
    <cellStyle name="Comma 7 3 3" xfId="200" xr:uid="{00000000-0005-0000-0000-00006E4D0000}"/>
    <cellStyle name="Comma 7 3 3 2" xfId="19973" xr:uid="{00000000-0005-0000-0000-00006F4D0000}"/>
    <cellStyle name="Comma 7 3 3 2 2" xfId="19974" xr:uid="{00000000-0005-0000-0000-0000704D0000}"/>
    <cellStyle name="Comma 7 3 3 2 2 2" xfId="19975" xr:uid="{00000000-0005-0000-0000-0000714D0000}"/>
    <cellStyle name="Comma 7 3 3 2 3" xfId="19976" xr:uid="{00000000-0005-0000-0000-0000724D0000}"/>
    <cellStyle name="Comma 7 3 3 3" xfId="19977" xr:uid="{00000000-0005-0000-0000-0000734D0000}"/>
    <cellStyle name="Comma 7 3 3 3 2" xfId="19978" xr:uid="{00000000-0005-0000-0000-0000744D0000}"/>
    <cellStyle name="Comma 7 3 3 4" xfId="19979" xr:uid="{00000000-0005-0000-0000-0000754D0000}"/>
    <cellStyle name="Comma 7 3 4" xfId="19980" xr:uid="{00000000-0005-0000-0000-0000764D0000}"/>
    <cellStyle name="Comma 7 3 4 2" xfId="19981" xr:uid="{00000000-0005-0000-0000-0000774D0000}"/>
    <cellStyle name="Comma 7 3 4 2 2" xfId="19982" xr:uid="{00000000-0005-0000-0000-0000784D0000}"/>
    <cellStyle name="Comma 7 3 4 3" xfId="19983" xr:uid="{00000000-0005-0000-0000-0000794D0000}"/>
    <cellStyle name="Comma 7 3 5" xfId="19984" xr:uid="{00000000-0005-0000-0000-00007A4D0000}"/>
    <cellStyle name="Comma 7 3 5 2" xfId="19985" xr:uid="{00000000-0005-0000-0000-00007B4D0000}"/>
    <cellStyle name="Comma 7 3 6" xfId="19986" xr:uid="{00000000-0005-0000-0000-00007C4D0000}"/>
    <cellStyle name="Comma 7 3 7" xfId="19987" xr:uid="{00000000-0005-0000-0000-00007D4D0000}"/>
    <cellStyle name="Comma 7 4" xfId="182" xr:uid="{00000000-0005-0000-0000-00007E4D0000}"/>
    <cellStyle name="Comma 7 4 2" xfId="19988" xr:uid="{00000000-0005-0000-0000-00007F4D0000}"/>
    <cellStyle name="Comma 7 4 2 2" xfId="19989" xr:uid="{00000000-0005-0000-0000-0000804D0000}"/>
    <cellStyle name="Comma 7 4 2 2 2" xfId="19990" xr:uid="{00000000-0005-0000-0000-0000814D0000}"/>
    <cellStyle name="Comma 7 4 2 3" xfId="19991" xr:uid="{00000000-0005-0000-0000-0000824D0000}"/>
    <cellStyle name="Comma 7 4 3" xfId="19992" xr:uid="{00000000-0005-0000-0000-0000834D0000}"/>
    <cellStyle name="Comma 7 4 3 2" xfId="19993" xr:uid="{00000000-0005-0000-0000-0000844D0000}"/>
    <cellStyle name="Comma 7 4 4" xfId="19994" xr:uid="{00000000-0005-0000-0000-0000854D0000}"/>
    <cellStyle name="Comma 7 4 5" xfId="19995" xr:uid="{00000000-0005-0000-0000-0000864D0000}"/>
    <cellStyle name="Comma 7 5" xfId="195" xr:uid="{00000000-0005-0000-0000-0000874D0000}"/>
    <cellStyle name="Comma 7 5 2" xfId="19996" xr:uid="{00000000-0005-0000-0000-0000884D0000}"/>
    <cellStyle name="Comma 7 5 2 2" xfId="19997" xr:uid="{00000000-0005-0000-0000-0000894D0000}"/>
    <cellStyle name="Comma 7 5 2 2 2" xfId="19998" xr:uid="{00000000-0005-0000-0000-00008A4D0000}"/>
    <cellStyle name="Comma 7 5 2 3" xfId="19999" xr:uid="{00000000-0005-0000-0000-00008B4D0000}"/>
    <cellStyle name="Comma 7 5 3" xfId="20000" xr:uid="{00000000-0005-0000-0000-00008C4D0000}"/>
    <cellStyle name="Comma 7 5 3 2" xfId="20001" xr:uid="{00000000-0005-0000-0000-00008D4D0000}"/>
    <cellStyle name="Comma 7 5 4" xfId="20002" xr:uid="{00000000-0005-0000-0000-00008E4D0000}"/>
    <cellStyle name="Comma 7 5 5" xfId="20003" xr:uid="{00000000-0005-0000-0000-00008F4D0000}"/>
    <cellStyle name="Comma 7 6" xfId="20004" xr:uid="{00000000-0005-0000-0000-0000904D0000}"/>
    <cellStyle name="Comma 7 6 2" xfId="20005" xr:uid="{00000000-0005-0000-0000-0000914D0000}"/>
    <cellStyle name="Comma 7 6 2 2" xfId="20006" xr:uid="{00000000-0005-0000-0000-0000924D0000}"/>
    <cellStyle name="Comma 7 6 3" xfId="20007" xr:uid="{00000000-0005-0000-0000-0000934D0000}"/>
    <cellStyle name="Comma 7 7" xfId="20008" xr:uid="{00000000-0005-0000-0000-0000944D0000}"/>
    <cellStyle name="Comma 7 7 2" xfId="20009" xr:uid="{00000000-0005-0000-0000-0000954D0000}"/>
    <cellStyle name="Comma 7 8" xfId="20010" xr:uid="{00000000-0005-0000-0000-0000964D0000}"/>
    <cellStyle name="Comma 7 9" xfId="20011" xr:uid="{00000000-0005-0000-0000-0000974D0000}"/>
    <cellStyle name="Comma 8" xfId="94" xr:uid="{00000000-0005-0000-0000-0000984D0000}"/>
    <cellStyle name="Comma 8 2" xfId="142" xr:uid="{00000000-0005-0000-0000-0000994D0000}"/>
    <cellStyle name="Comma 8 2 2" xfId="20012" xr:uid="{00000000-0005-0000-0000-00009A4D0000}"/>
    <cellStyle name="Comma 8 2 2 2" xfId="20013" xr:uid="{00000000-0005-0000-0000-00009B4D0000}"/>
    <cellStyle name="Comma 8 2 2 3" xfId="20014" xr:uid="{00000000-0005-0000-0000-00009C4D0000}"/>
    <cellStyle name="Comma 8 2 2 4" xfId="20015" xr:uid="{00000000-0005-0000-0000-00009D4D0000}"/>
    <cellStyle name="Comma 8 2 3" xfId="20016" xr:uid="{00000000-0005-0000-0000-00009E4D0000}"/>
    <cellStyle name="Comma 8 2 3 2" xfId="20017" xr:uid="{00000000-0005-0000-0000-00009F4D0000}"/>
    <cellStyle name="Comma 8 2 3 3" xfId="20018" xr:uid="{00000000-0005-0000-0000-0000A04D0000}"/>
    <cellStyle name="Comma 8 2 3 4" xfId="20019" xr:uid="{00000000-0005-0000-0000-0000A14D0000}"/>
    <cellStyle name="Comma 8 2 4" xfId="20020" xr:uid="{00000000-0005-0000-0000-0000A24D0000}"/>
    <cellStyle name="Comma 8 2 4 2" xfId="20021" xr:uid="{00000000-0005-0000-0000-0000A34D0000}"/>
    <cellStyle name="Comma 8 2 5" xfId="20022" xr:uid="{00000000-0005-0000-0000-0000A44D0000}"/>
    <cellStyle name="Comma 8 2 6" xfId="20023" xr:uid="{00000000-0005-0000-0000-0000A54D0000}"/>
    <cellStyle name="Comma 8 2 7" xfId="20024" xr:uid="{00000000-0005-0000-0000-0000A64D0000}"/>
    <cellStyle name="Comma 8 3" xfId="184" xr:uid="{00000000-0005-0000-0000-0000A74D0000}"/>
    <cellStyle name="Comma 8 3 2" xfId="20025" xr:uid="{00000000-0005-0000-0000-0000A84D0000}"/>
    <cellStyle name="Comma 8 3 2 2" xfId="20026" xr:uid="{00000000-0005-0000-0000-0000A94D0000}"/>
    <cellStyle name="Comma 8 3 2 2 2" xfId="20027" xr:uid="{00000000-0005-0000-0000-0000AA4D0000}"/>
    <cellStyle name="Comma 8 3 2 3" xfId="20028" xr:uid="{00000000-0005-0000-0000-0000AB4D0000}"/>
    <cellStyle name="Comma 8 3 3" xfId="20029" xr:uid="{00000000-0005-0000-0000-0000AC4D0000}"/>
    <cellStyle name="Comma 8 3 3 2" xfId="20030" xr:uid="{00000000-0005-0000-0000-0000AD4D0000}"/>
    <cellStyle name="Comma 8 3 4" xfId="20031" xr:uid="{00000000-0005-0000-0000-0000AE4D0000}"/>
    <cellStyle name="Comma 8 3 5" xfId="20032" xr:uid="{00000000-0005-0000-0000-0000AF4D0000}"/>
    <cellStyle name="Comma 8 4" xfId="197" xr:uid="{00000000-0005-0000-0000-0000B04D0000}"/>
    <cellStyle name="Comma 8 4 2" xfId="20033" xr:uid="{00000000-0005-0000-0000-0000B14D0000}"/>
    <cellStyle name="Comma 8 4 2 2" xfId="20034" xr:uid="{00000000-0005-0000-0000-0000B24D0000}"/>
    <cellStyle name="Comma 8 4 2 2 2" xfId="20035" xr:uid="{00000000-0005-0000-0000-0000B34D0000}"/>
    <cellStyle name="Comma 8 4 2 3" xfId="20036" xr:uid="{00000000-0005-0000-0000-0000B44D0000}"/>
    <cellStyle name="Comma 8 4 3" xfId="20037" xr:uid="{00000000-0005-0000-0000-0000B54D0000}"/>
    <cellStyle name="Comma 8 4 3 2" xfId="20038" xr:uid="{00000000-0005-0000-0000-0000B64D0000}"/>
    <cellStyle name="Comma 8 4 4" xfId="20039" xr:uid="{00000000-0005-0000-0000-0000B74D0000}"/>
    <cellStyle name="Comma 8 4 5" xfId="20040" xr:uid="{00000000-0005-0000-0000-0000B84D0000}"/>
    <cellStyle name="Comma 8 5" xfId="20041" xr:uid="{00000000-0005-0000-0000-0000B94D0000}"/>
    <cellStyle name="Comma 8 5 2" xfId="20042" xr:uid="{00000000-0005-0000-0000-0000BA4D0000}"/>
    <cellStyle name="Comma 8 5 2 2" xfId="20043" xr:uid="{00000000-0005-0000-0000-0000BB4D0000}"/>
    <cellStyle name="Comma 8 5 3" xfId="20044" xr:uid="{00000000-0005-0000-0000-0000BC4D0000}"/>
    <cellStyle name="Comma 8 5 4" xfId="20045" xr:uid="{00000000-0005-0000-0000-0000BD4D0000}"/>
    <cellStyle name="Comma 8 6" xfId="20046" xr:uid="{00000000-0005-0000-0000-0000BE4D0000}"/>
    <cellStyle name="Comma 8 6 2" xfId="20047" xr:uid="{00000000-0005-0000-0000-0000BF4D0000}"/>
    <cellStyle name="Comma 8 7" xfId="20048" xr:uid="{00000000-0005-0000-0000-0000C04D0000}"/>
    <cellStyle name="Comma 8 8" xfId="20049" xr:uid="{00000000-0005-0000-0000-0000C14D0000}"/>
    <cellStyle name="Comma 9" xfId="122" xr:uid="{00000000-0005-0000-0000-0000C24D0000}"/>
    <cellStyle name="Comma 9 2" xfId="20050" xr:uid="{00000000-0005-0000-0000-0000C34D0000}"/>
    <cellStyle name="Comma 9 2 2" xfId="20051" xr:uid="{00000000-0005-0000-0000-0000C44D0000}"/>
    <cellStyle name="Comma 9 2 3" xfId="20052" xr:uid="{00000000-0005-0000-0000-0000C54D0000}"/>
    <cellStyle name="Comma 9 3" xfId="20053" xr:uid="{00000000-0005-0000-0000-0000C64D0000}"/>
    <cellStyle name="Comma 9 4" xfId="20054" xr:uid="{00000000-0005-0000-0000-0000C74D0000}"/>
    <cellStyle name="Comma 9 5" xfId="20055" xr:uid="{00000000-0005-0000-0000-0000C84D0000}"/>
    <cellStyle name="Comma 9 6" xfId="20056" xr:uid="{00000000-0005-0000-0000-0000C94D0000}"/>
    <cellStyle name="Comma0" xfId="20057" xr:uid="{00000000-0005-0000-0000-0000CA4D0000}"/>
    <cellStyle name="Comma0 - Style2" xfId="20058" xr:uid="{00000000-0005-0000-0000-0000CB4D0000}"/>
    <cellStyle name="Comma0 - Style3" xfId="20059" xr:uid="{00000000-0005-0000-0000-0000CC4D0000}"/>
    <cellStyle name="Comma0 - Style4" xfId="20060" xr:uid="{00000000-0005-0000-0000-0000CD4D0000}"/>
    <cellStyle name="Comma0 10" xfId="20061" xr:uid="{00000000-0005-0000-0000-0000CE4D0000}"/>
    <cellStyle name="Comma0 11" xfId="20062" xr:uid="{00000000-0005-0000-0000-0000CF4D0000}"/>
    <cellStyle name="Comma0 12" xfId="20063" xr:uid="{00000000-0005-0000-0000-0000D04D0000}"/>
    <cellStyle name="Comma0 13" xfId="20064" xr:uid="{00000000-0005-0000-0000-0000D14D0000}"/>
    <cellStyle name="Comma0 14" xfId="20065" xr:uid="{00000000-0005-0000-0000-0000D24D0000}"/>
    <cellStyle name="Comma0 15" xfId="20066" xr:uid="{00000000-0005-0000-0000-0000D34D0000}"/>
    <cellStyle name="Comma0 16" xfId="20067" xr:uid="{00000000-0005-0000-0000-0000D44D0000}"/>
    <cellStyle name="Comma0 17" xfId="20068" xr:uid="{00000000-0005-0000-0000-0000D54D0000}"/>
    <cellStyle name="Comma0 18" xfId="20069" xr:uid="{00000000-0005-0000-0000-0000D64D0000}"/>
    <cellStyle name="Comma0 19" xfId="20070" xr:uid="{00000000-0005-0000-0000-0000D74D0000}"/>
    <cellStyle name="Comma0 2" xfId="20071" xr:uid="{00000000-0005-0000-0000-0000D84D0000}"/>
    <cellStyle name="Comma0 2 2" xfId="20072" xr:uid="{00000000-0005-0000-0000-0000D94D0000}"/>
    <cellStyle name="Comma0 20" xfId="20073" xr:uid="{00000000-0005-0000-0000-0000DA4D0000}"/>
    <cellStyle name="Comma0 21" xfId="20074" xr:uid="{00000000-0005-0000-0000-0000DB4D0000}"/>
    <cellStyle name="Comma0 22" xfId="20075" xr:uid="{00000000-0005-0000-0000-0000DC4D0000}"/>
    <cellStyle name="Comma0 23" xfId="20076" xr:uid="{00000000-0005-0000-0000-0000DD4D0000}"/>
    <cellStyle name="Comma0 24" xfId="20077" xr:uid="{00000000-0005-0000-0000-0000DE4D0000}"/>
    <cellStyle name="Comma0 25" xfId="20078" xr:uid="{00000000-0005-0000-0000-0000DF4D0000}"/>
    <cellStyle name="Comma0 26" xfId="20079" xr:uid="{00000000-0005-0000-0000-0000E04D0000}"/>
    <cellStyle name="Comma0 27" xfId="20080" xr:uid="{00000000-0005-0000-0000-0000E14D0000}"/>
    <cellStyle name="Comma0 28" xfId="20081" xr:uid="{00000000-0005-0000-0000-0000E24D0000}"/>
    <cellStyle name="Comma0 29" xfId="20082" xr:uid="{00000000-0005-0000-0000-0000E34D0000}"/>
    <cellStyle name="Comma0 3" xfId="20083" xr:uid="{00000000-0005-0000-0000-0000E44D0000}"/>
    <cellStyle name="Comma0 3 2" xfId="20084" xr:uid="{00000000-0005-0000-0000-0000E54D0000}"/>
    <cellStyle name="Comma0 30" xfId="20085" xr:uid="{00000000-0005-0000-0000-0000E64D0000}"/>
    <cellStyle name="Comma0 31" xfId="20086" xr:uid="{00000000-0005-0000-0000-0000E74D0000}"/>
    <cellStyle name="Comma0 32" xfId="20087" xr:uid="{00000000-0005-0000-0000-0000E84D0000}"/>
    <cellStyle name="Comma0 33" xfId="20088" xr:uid="{00000000-0005-0000-0000-0000E94D0000}"/>
    <cellStyle name="Comma0 34" xfId="20089" xr:uid="{00000000-0005-0000-0000-0000EA4D0000}"/>
    <cellStyle name="Comma0 35" xfId="20090" xr:uid="{00000000-0005-0000-0000-0000EB4D0000}"/>
    <cellStyle name="Comma0 36" xfId="20091" xr:uid="{00000000-0005-0000-0000-0000EC4D0000}"/>
    <cellStyle name="Comma0 37" xfId="20092" xr:uid="{00000000-0005-0000-0000-0000ED4D0000}"/>
    <cellStyle name="Comma0 38" xfId="20093" xr:uid="{00000000-0005-0000-0000-0000EE4D0000}"/>
    <cellStyle name="Comma0 39" xfId="20094" xr:uid="{00000000-0005-0000-0000-0000EF4D0000}"/>
    <cellStyle name="Comma0 4" xfId="20095" xr:uid="{00000000-0005-0000-0000-0000F04D0000}"/>
    <cellStyle name="Comma0 40" xfId="20096" xr:uid="{00000000-0005-0000-0000-0000F14D0000}"/>
    <cellStyle name="Comma0 41" xfId="20097" xr:uid="{00000000-0005-0000-0000-0000F24D0000}"/>
    <cellStyle name="Comma0 42" xfId="20098" xr:uid="{00000000-0005-0000-0000-0000F34D0000}"/>
    <cellStyle name="Comma0 43" xfId="20099" xr:uid="{00000000-0005-0000-0000-0000F44D0000}"/>
    <cellStyle name="Comma0 44" xfId="20100" xr:uid="{00000000-0005-0000-0000-0000F54D0000}"/>
    <cellStyle name="Comma0 45" xfId="20101" xr:uid="{00000000-0005-0000-0000-0000F64D0000}"/>
    <cellStyle name="Comma0 46" xfId="20102" xr:uid="{00000000-0005-0000-0000-0000F74D0000}"/>
    <cellStyle name="Comma0 47" xfId="20103" xr:uid="{00000000-0005-0000-0000-0000F84D0000}"/>
    <cellStyle name="Comma0 48" xfId="20104" xr:uid="{00000000-0005-0000-0000-0000F94D0000}"/>
    <cellStyle name="Comma0 49" xfId="20105" xr:uid="{00000000-0005-0000-0000-0000FA4D0000}"/>
    <cellStyle name="Comma0 5" xfId="20106" xr:uid="{00000000-0005-0000-0000-0000FB4D0000}"/>
    <cellStyle name="Comma0 50" xfId="20107" xr:uid="{00000000-0005-0000-0000-0000FC4D0000}"/>
    <cellStyle name="Comma0 51" xfId="20108" xr:uid="{00000000-0005-0000-0000-0000FD4D0000}"/>
    <cellStyle name="Comma0 52" xfId="20109" xr:uid="{00000000-0005-0000-0000-0000FE4D0000}"/>
    <cellStyle name="Comma0 53" xfId="20110" xr:uid="{00000000-0005-0000-0000-0000FF4D0000}"/>
    <cellStyle name="Comma0 54" xfId="20111" xr:uid="{00000000-0005-0000-0000-0000004E0000}"/>
    <cellStyle name="Comma0 6" xfId="20112" xr:uid="{00000000-0005-0000-0000-0000014E0000}"/>
    <cellStyle name="Comma0 7" xfId="20113" xr:uid="{00000000-0005-0000-0000-0000024E0000}"/>
    <cellStyle name="Comma0 8" xfId="20114" xr:uid="{00000000-0005-0000-0000-0000034E0000}"/>
    <cellStyle name="Comma0 9" xfId="20115" xr:uid="{00000000-0005-0000-0000-0000044E0000}"/>
    <cellStyle name="Comma0_01- IGC IS" xfId="20116" xr:uid="{00000000-0005-0000-0000-0000054E0000}"/>
    <cellStyle name="Comma1 - Style1" xfId="20117" xr:uid="{00000000-0005-0000-0000-0000064E0000}"/>
    <cellStyle name="Currency" xfId="3" builtinId="4"/>
    <cellStyle name="Currency [1]" xfId="20118" xr:uid="{00000000-0005-0000-0000-0000084E0000}"/>
    <cellStyle name="Currency [1] 2" xfId="20119" xr:uid="{00000000-0005-0000-0000-0000094E0000}"/>
    <cellStyle name="Currency [2]" xfId="20120" xr:uid="{00000000-0005-0000-0000-00000A4E0000}"/>
    <cellStyle name="Currency [2] 2" xfId="20121" xr:uid="{00000000-0005-0000-0000-00000B4E0000}"/>
    <cellStyle name="Currency [3]" xfId="20122" xr:uid="{00000000-0005-0000-0000-00000C4E0000}"/>
    <cellStyle name="Currency [3] 2" xfId="20123" xr:uid="{00000000-0005-0000-0000-00000D4E0000}"/>
    <cellStyle name="Currency 10" xfId="20124" xr:uid="{00000000-0005-0000-0000-00000E4E0000}"/>
    <cellStyle name="Currency 10 2" xfId="20125" xr:uid="{00000000-0005-0000-0000-00000F4E0000}"/>
    <cellStyle name="Currency 11" xfId="20126" xr:uid="{00000000-0005-0000-0000-0000104E0000}"/>
    <cellStyle name="Currency 12" xfId="20127" xr:uid="{00000000-0005-0000-0000-0000114E0000}"/>
    <cellStyle name="Currency 13" xfId="20128" xr:uid="{00000000-0005-0000-0000-0000124E0000}"/>
    <cellStyle name="Currency 14" xfId="20129" xr:uid="{00000000-0005-0000-0000-0000134E0000}"/>
    <cellStyle name="Currency 15" xfId="20130" xr:uid="{00000000-0005-0000-0000-0000144E0000}"/>
    <cellStyle name="Currency 16" xfId="20131" xr:uid="{00000000-0005-0000-0000-0000154E0000}"/>
    <cellStyle name="Currency 17" xfId="20132" xr:uid="{00000000-0005-0000-0000-0000164E0000}"/>
    <cellStyle name="Currency 18" xfId="20133" xr:uid="{00000000-0005-0000-0000-0000174E0000}"/>
    <cellStyle name="Currency 19" xfId="20134" xr:uid="{00000000-0005-0000-0000-0000184E0000}"/>
    <cellStyle name="Currency 2" xfId="4" xr:uid="{00000000-0005-0000-0000-0000194E0000}"/>
    <cellStyle name="Currency 2 10" xfId="20135" xr:uid="{00000000-0005-0000-0000-00001A4E0000}"/>
    <cellStyle name="Currency 2 11" xfId="20136" xr:uid="{00000000-0005-0000-0000-00001B4E0000}"/>
    <cellStyle name="Currency 2 2" xfId="71" xr:uid="{00000000-0005-0000-0000-00001C4E0000}"/>
    <cellStyle name="Currency 2 2 2" xfId="20137" xr:uid="{00000000-0005-0000-0000-00001D4E0000}"/>
    <cellStyle name="Currency 2 2 2 2" xfId="20138" xr:uid="{00000000-0005-0000-0000-00001E4E0000}"/>
    <cellStyle name="Currency 2 2 2 2 2" xfId="20139" xr:uid="{00000000-0005-0000-0000-00001F4E0000}"/>
    <cellStyle name="Currency 2 2 2 2 3" xfId="20140" xr:uid="{00000000-0005-0000-0000-0000204E0000}"/>
    <cellStyle name="Currency 2 2 2 3" xfId="20141" xr:uid="{00000000-0005-0000-0000-0000214E0000}"/>
    <cellStyle name="Currency 2 2 2 4" xfId="20142" xr:uid="{00000000-0005-0000-0000-0000224E0000}"/>
    <cellStyle name="Currency 2 2 3" xfId="20143" xr:uid="{00000000-0005-0000-0000-0000234E0000}"/>
    <cellStyle name="Currency 2 2 3 2" xfId="20144" xr:uid="{00000000-0005-0000-0000-0000244E0000}"/>
    <cellStyle name="Currency 2 2 3 3" xfId="20145" xr:uid="{00000000-0005-0000-0000-0000254E0000}"/>
    <cellStyle name="Currency 2 2 4" xfId="20146" xr:uid="{00000000-0005-0000-0000-0000264E0000}"/>
    <cellStyle name="Currency 2 2 5" xfId="20147" xr:uid="{00000000-0005-0000-0000-0000274E0000}"/>
    <cellStyle name="Currency 2 2 6" xfId="20148" xr:uid="{00000000-0005-0000-0000-0000284E0000}"/>
    <cellStyle name="Currency 2 3" xfId="175" xr:uid="{00000000-0005-0000-0000-0000294E0000}"/>
    <cellStyle name="Currency 2 3 2" xfId="20149" xr:uid="{00000000-0005-0000-0000-00002A4E0000}"/>
    <cellStyle name="Currency 2 3 2 2" xfId="20150" xr:uid="{00000000-0005-0000-0000-00002B4E0000}"/>
    <cellStyle name="Currency 2 3 2 3" xfId="20151" xr:uid="{00000000-0005-0000-0000-00002C4E0000}"/>
    <cellStyle name="Currency 2 3 3" xfId="20152" xr:uid="{00000000-0005-0000-0000-00002D4E0000}"/>
    <cellStyle name="Currency 2 3 4" xfId="20153" xr:uid="{00000000-0005-0000-0000-00002E4E0000}"/>
    <cellStyle name="Currency 2 3 5" xfId="20154" xr:uid="{00000000-0005-0000-0000-00002F4E0000}"/>
    <cellStyle name="Currency 2 4" xfId="20155" xr:uid="{00000000-0005-0000-0000-0000304E0000}"/>
    <cellStyle name="Currency 2 5" xfId="20156" xr:uid="{00000000-0005-0000-0000-0000314E0000}"/>
    <cellStyle name="Currency 2 6" xfId="20157" xr:uid="{00000000-0005-0000-0000-0000324E0000}"/>
    <cellStyle name="Currency 2 6 2" xfId="20158" xr:uid="{00000000-0005-0000-0000-0000334E0000}"/>
    <cellStyle name="Currency 2 7" xfId="20159" xr:uid="{00000000-0005-0000-0000-0000344E0000}"/>
    <cellStyle name="Currency 2 7 2" xfId="20160" xr:uid="{00000000-0005-0000-0000-0000354E0000}"/>
    <cellStyle name="Currency 2 8" xfId="20161" xr:uid="{00000000-0005-0000-0000-0000364E0000}"/>
    <cellStyle name="Currency 2 9" xfId="20162" xr:uid="{00000000-0005-0000-0000-0000374E0000}"/>
    <cellStyle name="Currency 20" xfId="20163" xr:uid="{00000000-0005-0000-0000-0000384E0000}"/>
    <cellStyle name="Currency 21" xfId="20164" xr:uid="{00000000-0005-0000-0000-0000394E0000}"/>
    <cellStyle name="Currency 22" xfId="20165" xr:uid="{00000000-0005-0000-0000-00003A4E0000}"/>
    <cellStyle name="Currency 23" xfId="20166" xr:uid="{00000000-0005-0000-0000-00003B4E0000}"/>
    <cellStyle name="Currency 24" xfId="20167" xr:uid="{00000000-0005-0000-0000-00003C4E0000}"/>
    <cellStyle name="Currency 25" xfId="26671" xr:uid="{00000000-0005-0000-0000-00003D4E0000}"/>
    <cellStyle name="Currency 3" xfId="58" xr:uid="{00000000-0005-0000-0000-00003E4E0000}"/>
    <cellStyle name="Currency 3 2" xfId="72" xr:uid="{00000000-0005-0000-0000-00003F4E0000}"/>
    <cellStyle name="Currency 3 2 2" xfId="61" xr:uid="{00000000-0005-0000-0000-0000404E0000}"/>
    <cellStyle name="Currency 3 2 2 2" xfId="20168" xr:uid="{00000000-0005-0000-0000-0000414E0000}"/>
    <cellStyle name="Currency 3 2 2 2 2" xfId="20169" xr:uid="{00000000-0005-0000-0000-0000424E0000}"/>
    <cellStyle name="Currency 3 2 2 3" xfId="20170" xr:uid="{00000000-0005-0000-0000-0000434E0000}"/>
    <cellStyle name="Currency 3 2 2 4" xfId="20171" xr:uid="{00000000-0005-0000-0000-0000444E0000}"/>
    <cellStyle name="Currency 3 2 3" xfId="20172" xr:uid="{00000000-0005-0000-0000-0000454E0000}"/>
    <cellStyle name="Currency 3 2 3 2" xfId="20173" xr:uid="{00000000-0005-0000-0000-0000464E0000}"/>
    <cellStyle name="Currency 3 2 3 3" xfId="20174" xr:uid="{00000000-0005-0000-0000-0000474E0000}"/>
    <cellStyle name="Currency 3 2 4" xfId="20175" xr:uid="{00000000-0005-0000-0000-0000484E0000}"/>
    <cellStyle name="Currency 3 2 4 2" xfId="20176" xr:uid="{00000000-0005-0000-0000-0000494E0000}"/>
    <cellStyle name="Currency 3 2 4 3" xfId="20177" xr:uid="{00000000-0005-0000-0000-00004A4E0000}"/>
    <cellStyle name="Currency 3 2 5" xfId="20178" xr:uid="{00000000-0005-0000-0000-00004B4E0000}"/>
    <cellStyle name="Currency 3 2 5 2" xfId="20179" xr:uid="{00000000-0005-0000-0000-00004C4E0000}"/>
    <cellStyle name="Currency 3 2 5 3" xfId="20180" xr:uid="{00000000-0005-0000-0000-00004D4E0000}"/>
    <cellStyle name="Currency 3 2 6" xfId="20181" xr:uid="{00000000-0005-0000-0000-00004E4E0000}"/>
    <cellStyle name="Currency 3 2 7" xfId="20182" xr:uid="{00000000-0005-0000-0000-00004F4E0000}"/>
    <cellStyle name="Currency 3 2 8" xfId="20183" xr:uid="{00000000-0005-0000-0000-0000504E0000}"/>
    <cellStyle name="Currency 3 3" xfId="145" xr:uid="{00000000-0005-0000-0000-0000514E0000}"/>
    <cellStyle name="Currency 3 3 2" xfId="20184" xr:uid="{00000000-0005-0000-0000-0000524E0000}"/>
    <cellStyle name="Currency 3 3 2 2" xfId="20185" xr:uid="{00000000-0005-0000-0000-0000534E0000}"/>
    <cellStyle name="Currency 3 3 3" xfId="20186" xr:uid="{00000000-0005-0000-0000-0000544E0000}"/>
    <cellStyle name="Currency 3 3 4" xfId="20187" xr:uid="{00000000-0005-0000-0000-0000554E0000}"/>
    <cellStyle name="Currency 3 4" xfId="20188" xr:uid="{00000000-0005-0000-0000-0000564E0000}"/>
    <cellStyle name="Currency 3 4 2" xfId="20189" xr:uid="{00000000-0005-0000-0000-0000574E0000}"/>
    <cellStyle name="Currency 3 5" xfId="20190" xr:uid="{00000000-0005-0000-0000-0000584E0000}"/>
    <cellStyle name="Currency 3 6" xfId="20191" xr:uid="{00000000-0005-0000-0000-0000594E0000}"/>
    <cellStyle name="Currency 4" xfId="70" xr:uid="{00000000-0005-0000-0000-00005A4E0000}"/>
    <cellStyle name="Currency 4 2" xfId="144" xr:uid="{00000000-0005-0000-0000-00005B4E0000}"/>
    <cellStyle name="Currency 4 2 2" xfId="20192" xr:uid="{00000000-0005-0000-0000-00005C4E0000}"/>
    <cellStyle name="Currency 4 2 2 2" xfId="20193" xr:uid="{00000000-0005-0000-0000-00005D4E0000}"/>
    <cellStyle name="Currency 4 2 3" xfId="20194" xr:uid="{00000000-0005-0000-0000-00005E4E0000}"/>
    <cellStyle name="Currency 4 3" xfId="174" xr:uid="{00000000-0005-0000-0000-00005F4E0000}"/>
    <cellStyle name="Currency 4 3 2" xfId="20195" xr:uid="{00000000-0005-0000-0000-0000604E0000}"/>
    <cellStyle name="Currency 4 4" xfId="20196" xr:uid="{00000000-0005-0000-0000-0000614E0000}"/>
    <cellStyle name="Currency 5" xfId="82" xr:uid="{00000000-0005-0000-0000-0000624E0000}"/>
    <cellStyle name="Currency 5 10" xfId="20197" xr:uid="{00000000-0005-0000-0000-0000634E0000}"/>
    <cellStyle name="Currency 5 2" xfId="136" xr:uid="{00000000-0005-0000-0000-0000644E0000}"/>
    <cellStyle name="Currency 5 2 2" xfId="20198" xr:uid="{00000000-0005-0000-0000-0000654E0000}"/>
    <cellStyle name="Currency 5 2 2 2" xfId="20199" xr:uid="{00000000-0005-0000-0000-0000664E0000}"/>
    <cellStyle name="Currency 5 2 2 2 2" xfId="20200" xr:uid="{00000000-0005-0000-0000-0000674E0000}"/>
    <cellStyle name="Currency 5 2 2 3" xfId="20201" xr:uid="{00000000-0005-0000-0000-0000684E0000}"/>
    <cellStyle name="Currency 5 2 3" xfId="20202" xr:uid="{00000000-0005-0000-0000-0000694E0000}"/>
    <cellStyle name="Currency 5 2 3 2" xfId="20203" xr:uid="{00000000-0005-0000-0000-00006A4E0000}"/>
    <cellStyle name="Currency 5 2 4" xfId="20204" xr:uid="{00000000-0005-0000-0000-00006B4E0000}"/>
    <cellStyle name="Currency 5 2 5" xfId="20205" xr:uid="{00000000-0005-0000-0000-00006C4E0000}"/>
    <cellStyle name="Currency 5 2 6" xfId="20206" xr:uid="{00000000-0005-0000-0000-00006D4E0000}"/>
    <cellStyle name="Currency 5 3" xfId="117" xr:uid="{00000000-0005-0000-0000-00006E4E0000}"/>
    <cellStyle name="Currency 5 3 2" xfId="20207" xr:uid="{00000000-0005-0000-0000-00006F4E0000}"/>
    <cellStyle name="Currency 5 3 2 2" xfId="20208" xr:uid="{00000000-0005-0000-0000-0000704E0000}"/>
    <cellStyle name="Currency 5 3 3" xfId="20209" xr:uid="{00000000-0005-0000-0000-0000714E0000}"/>
    <cellStyle name="Currency 5 3 4" xfId="20210" xr:uid="{00000000-0005-0000-0000-0000724E0000}"/>
    <cellStyle name="Currency 5 3 5" xfId="20211" xr:uid="{00000000-0005-0000-0000-0000734E0000}"/>
    <cellStyle name="Currency 5 3 6" xfId="20212" xr:uid="{00000000-0005-0000-0000-0000744E0000}"/>
    <cellStyle name="Currency 5 3 7" xfId="20213" xr:uid="{00000000-0005-0000-0000-0000754E0000}"/>
    <cellStyle name="Currency 5 4" xfId="20214" xr:uid="{00000000-0005-0000-0000-0000764E0000}"/>
    <cellStyle name="Currency 5 4 2" xfId="20215" xr:uid="{00000000-0005-0000-0000-0000774E0000}"/>
    <cellStyle name="Currency 5 5" xfId="20216" xr:uid="{00000000-0005-0000-0000-0000784E0000}"/>
    <cellStyle name="Currency 5 6" xfId="20217" xr:uid="{00000000-0005-0000-0000-0000794E0000}"/>
    <cellStyle name="Currency 5 7" xfId="20218" xr:uid="{00000000-0005-0000-0000-00007A4E0000}"/>
    <cellStyle name="Currency 5 8" xfId="20219" xr:uid="{00000000-0005-0000-0000-00007B4E0000}"/>
    <cellStyle name="Currency 5 9" xfId="20220" xr:uid="{00000000-0005-0000-0000-00007C4E0000}"/>
    <cellStyle name="Currency 6" xfId="85" xr:uid="{00000000-0005-0000-0000-00007D4E0000}"/>
    <cellStyle name="Currency 6 2" xfId="90" xr:uid="{00000000-0005-0000-0000-00007E4E0000}"/>
    <cellStyle name="Currency 6 2 2" xfId="20221" xr:uid="{00000000-0005-0000-0000-00007F4E0000}"/>
    <cellStyle name="Currency 6 3" xfId="20222" xr:uid="{00000000-0005-0000-0000-0000804E0000}"/>
    <cellStyle name="Currency 7" xfId="65" xr:uid="{00000000-0005-0000-0000-0000814E0000}"/>
    <cellStyle name="Currency 7 2" xfId="98" xr:uid="{00000000-0005-0000-0000-0000824E0000}"/>
    <cellStyle name="Currency 7 2 2" xfId="190" xr:uid="{00000000-0005-0000-0000-0000834E0000}"/>
    <cellStyle name="Currency 7 2 2 2" xfId="20223" xr:uid="{00000000-0005-0000-0000-0000844E0000}"/>
    <cellStyle name="Currency 7 2 2 2 2" xfId="20224" xr:uid="{00000000-0005-0000-0000-0000854E0000}"/>
    <cellStyle name="Currency 7 2 2 2 2 2" xfId="20225" xr:uid="{00000000-0005-0000-0000-0000864E0000}"/>
    <cellStyle name="Currency 7 2 2 2 3" xfId="20226" xr:uid="{00000000-0005-0000-0000-0000874E0000}"/>
    <cellStyle name="Currency 7 2 2 3" xfId="20227" xr:uid="{00000000-0005-0000-0000-0000884E0000}"/>
    <cellStyle name="Currency 7 2 2 3 2" xfId="20228" xr:uid="{00000000-0005-0000-0000-0000894E0000}"/>
    <cellStyle name="Currency 7 2 2 4" xfId="20229" xr:uid="{00000000-0005-0000-0000-00008A4E0000}"/>
    <cellStyle name="Currency 7 2 2 5" xfId="20230" xr:uid="{00000000-0005-0000-0000-00008B4E0000}"/>
    <cellStyle name="Currency 7 2 3" xfId="203" xr:uid="{00000000-0005-0000-0000-00008C4E0000}"/>
    <cellStyle name="Currency 7 2 3 2" xfId="20231" xr:uid="{00000000-0005-0000-0000-00008D4E0000}"/>
    <cellStyle name="Currency 7 2 3 2 2" xfId="20232" xr:uid="{00000000-0005-0000-0000-00008E4E0000}"/>
    <cellStyle name="Currency 7 2 3 2 2 2" xfId="20233" xr:uid="{00000000-0005-0000-0000-00008F4E0000}"/>
    <cellStyle name="Currency 7 2 3 2 3" xfId="20234" xr:uid="{00000000-0005-0000-0000-0000904E0000}"/>
    <cellStyle name="Currency 7 2 3 3" xfId="20235" xr:uid="{00000000-0005-0000-0000-0000914E0000}"/>
    <cellStyle name="Currency 7 2 3 3 2" xfId="20236" xr:uid="{00000000-0005-0000-0000-0000924E0000}"/>
    <cellStyle name="Currency 7 2 3 4" xfId="20237" xr:uid="{00000000-0005-0000-0000-0000934E0000}"/>
    <cellStyle name="Currency 7 2 3 5" xfId="20238" xr:uid="{00000000-0005-0000-0000-0000944E0000}"/>
    <cellStyle name="Currency 7 2 4" xfId="20239" xr:uid="{00000000-0005-0000-0000-0000954E0000}"/>
    <cellStyle name="Currency 7 2 4 2" xfId="20240" xr:uid="{00000000-0005-0000-0000-0000964E0000}"/>
    <cellStyle name="Currency 7 2 4 2 2" xfId="20241" xr:uid="{00000000-0005-0000-0000-0000974E0000}"/>
    <cellStyle name="Currency 7 2 4 3" xfId="20242" xr:uid="{00000000-0005-0000-0000-0000984E0000}"/>
    <cellStyle name="Currency 7 2 5" xfId="20243" xr:uid="{00000000-0005-0000-0000-0000994E0000}"/>
    <cellStyle name="Currency 7 2 5 2" xfId="20244" xr:uid="{00000000-0005-0000-0000-00009A4E0000}"/>
    <cellStyle name="Currency 7 2 6" xfId="20245" xr:uid="{00000000-0005-0000-0000-00009B4E0000}"/>
    <cellStyle name="Currency 7 2 7" xfId="20246" xr:uid="{00000000-0005-0000-0000-00009C4E0000}"/>
    <cellStyle name="Currency 7 3" xfId="185" xr:uid="{00000000-0005-0000-0000-00009D4E0000}"/>
    <cellStyle name="Currency 7 3 2" xfId="20247" xr:uid="{00000000-0005-0000-0000-00009E4E0000}"/>
    <cellStyle name="Currency 7 3 2 2" xfId="20248" xr:uid="{00000000-0005-0000-0000-00009F4E0000}"/>
    <cellStyle name="Currency 7 3 2 2 2" xfId="20249" xr:uid="{00000000-0005-0000-0000-0000A04E0000}"/>
    <cellStyle name="Currency 7 3 2 3" xfId="20250" xr:uid="{00000000-0005-0000-0000-0000A14E0000}"/>
    <cellStyle name="Currency 7 3 3" xfId="20251" xr:uid="{00000000-0005-0000-0000-0000A24E0000}"/>
    <cellStyle name="Currency 7 3 3 2" xfId="20252" xr:uid="{00000000-0005-0000-0000-0000A34E0000}"/>
    <cellStyle name="Currency 7 3 4" xfId="20253" xr:uid="{00000000-0005-0000-0000-0000A44E0000}"/>
    <cellStyle name="Currency 7 3 5" xfId="20254" xr:uid="{00000000-0005-0000-0000-0000A54E0000}"/>
    <cellStyle name="Currency 7 4" xfId="198" xr:uid="{00000000-0005-0000-0000-0000A64E0000}"/>
    <cellStyle name="Currency 7 4 2" xfId="20255" xr:uid="{00000000-0005-0000-0000-0000A74E0000}"/>
    <cellStyle name="Currency 7 4 2 2" xfId="20256" xr:uid="{00000000-0005-0000-0000-0000A84E0000}"/>
    <cellStyle name="Currency 7 4 2 2 2" xfId="20257" xr:uid="{00000000-0005-0000-0000-0000A94E0000}"/>
    <cellStyle name="Currency 7 4 2 3" xfId="20258" xr:uid="{00000000-0005-0000-0000-0000AA4E0000}"/>
    <cellStyle name="Currency 7 4 3" xfId="20259" xr:uid="{00000000-0005-0000-0000-0000AB4E0000}"/>
    <cellStyle name="Currency 7 4 3 2" xfId="20260" xr:uid="{00000000-0005-0000-0000-0000AC4E0000}"/>
    <cellStyle name="Currency 7 4 4" xfId="20261" xr:uid="{00000000-0005-0000-0000-0000AD4E0000}"/>
    <cellStyle name="Currency 7 4 5" xfId="20262" xr:uid="{00000000-0005-0000-0000-0000AE4E0000}"/>
    <cellStyle name="Currency 7 5" xfId="20263" xr:uid="{00000000-0005-0000-0000-0000AF4E0000}"/>
    <cellStyle name="Currency 7 5 2" xfId="20264" xr:uid="{00000000-0005-0000-0000-0000B04E0000}"/>
    <cellStyle name="Currency 7 5 2 2" xfId="20265" xr:uid="{00000000-0005-0000-0000-0000B14E0000}"/>
    <cellStyle name="Currency 7 5 3" xfId="20266" xr:uid="{00000000-0005-0000-0000-0000B24E0000}"/>
    <cellStyle name="Currency 7 5 4" xfId="20267" xr:uid="{00000000-0005-0000-0000-0000B34E0000}"/>
    <cellStyle name="Currency 7 6" xfId="20268" xr:uid="{00000000-0005-0000-0000-0000B44E0000}"/>
    <cellStyle name="Currency 7 6 2" xfId="20269" xr:uid="{00000000-0005-0000-0000-0000B54E0000}"/>
    <cellStyle name="Currency 7 7" xfId="20270" xr:uid="{00000000-0005-0000-0000-0000B64E0000}"/>
    <cellStyle name="Currency 7 8" xfId="20271" xr:uid="{00000000-0005-0000-0000-0000B74E0000}"/>
    <cellStyle name="Currency 8" xfId="95" xr:uid="{00000000-0005-0000-0000-0000B84E0000}"/>
    <cellStyle name="Currency 8 2" xfId="109" xr:uid="{00000000-0005-0000-0000-0000B94E0000}"/>
    <cellStyle name="Currency 8 2 2" xfId="20272" xr:uid="{00000000-0005-0000-0000-0000BA4E0000}"/>
    <cellStyle name="Currency 8 3" xfId="20273" xr:uid="{00000000-0005-0000-0000-0000BB4E0000}"/>
    <cellStyle name="Currency 8 3 2" xfId="20274" xr:uid="{00000000-0005-0000-0000-0000BC4E0000}"/>
    <cellStyle name="Currency 8 3 2 2" xfId="20275" xr:uid="{00000000-0005-0000-0000-0000BD4E0000}"/>
    <cellStyle name="Currency 8 3 3" xfId="20276" xr:uid="{00000000-0005-0000-0000-0000BE4E0000}"/>
    <cellStyle name="Currency 8 4" xfId="20277" xr:uid="{00000000-0005-0000-0000-0000BF4E0000}"/>
    <cellStyle name="Currency 8 4 2" xfId="20278" xr:uid="{00000000-0005-0000-0000-0000C04E0000}"/>
    <cellStyle name="Currency 8 5" xfId="20279" xr:uid="{00000000-0005-0000-0000-0000C14E0000}"/>
    <cellStyle name="Currency 8 6" xfId="20280" xr:uid="{00000000-0005-0000-0000-0000C24E0000}"/>
    <cellStyle name="Currency 9" xfId="170" xr:uid="{00000000-0005-0000-0000-0000C34E0000}"/>
    <cellStyle name="Currency 9 2" xfId="20281" xr:uid="{00000000-0005-0000-0000-0000C44E0000}"/>
    <cellStyle name="Currency 9 2 2" xfId="20282" xr:uid="{00000000-0005-0000-0000-0000C54E0000}"/>
    <cellStyle name="Currency 9 2 3" xfId="20283" xr:uid="{00000000-0005-0000-0000-0000C64E0000}"/>
    <cellStyle name="Currency 9 3" xfId="20284" xr:uid="{00000000-0005-0000-0000-0000C74E0000}"/>
    <cellStyle name="Currency 9 4" xfId="20285" xr:uid="{00000000-0005-0000-0000-0000C84E0000}"/>
    <cellStyle name="Currency No Comma" xfId="20286" xr:uid="{00000000-0005-0000-0000-0000C94E0000}"/>
    <cellStyle name="Currency(0)" xfId="20287" xr:uid="{00000000-0005-0000-0000-0000CA4E0000}"/>
    <cellStyle name="Currency0" xfId="20288" xr:uid="{00000000-0005-0000-0000-0000CB4E0000}"/>
    <cellStyle name="Currency0 2" xfId="20289" xr:uid="{00000000-0005-0000-0000-0000CC4E0000}"/>
    <cellStyle name="Currency0 2 2" xfId="20290" xr:uid="{00000000-0005-0000-0000-0000CD4E0000}"/>
    <cellStyle name="Currency0 3" xfId="20291" xr:uid="{00000000-0005-0000-0000-0000CE4E0000}"/>
    <cellStyle name="Currency0 4" xfId="20292" xr:uid="{00000000-0005-0000-0000-0000CF4E0000}"/>
    <cellStyle name="Currency0 5" xfId="20293" xr:uid="{00000000-0005-0000-0000-0000D04E0000}"/>
    <cellStyle name="Currsmall" xfId="20294" xr:uid="{00000000-0005-0000-0000-0000D14E0000}"/>
    <cellStyle name="Data Link" xfId="20295" xr:uid="{00000000-0005-0000-0000-0000D24E0000}"/>
    <cellStyle name="Date" xfId="20296" xr:uid="{00000000-0005-0000-0000-0000D34E0000}"/>
    <cellStyle name="Date - Style3" xfId="20297" xr:uid="{00000000-0005-0000-0000-0000D44E0000}"/>
    <cellStyle name="Date (mm/dd/yy)" xfId="20298" xr:uid="{00000000-0005-0000-0000-0000D54E0000}"/>
    <cellStyle name="Date (mm/yy)" xfId="20299" xr:uid="{00000000-0005-0000-0000-0000D64E0000}"/>
    <cellStyle name="Date (mmm/yy)" xfId="20300" xr:uid="{00000000-0005-0000-0000-0000D74E0000}"/>
    <cellStyle name="Date (Mon, Tues, etc)" xfId="20301" xr:uid="{00000000-0005-0000-0000-0000D84E0000}"/>
    <cellStyle name="Date (Monday, Tuesday, etc)" xfId="20302" xr:uid="{00000000-0005-0000-0000-0000D94E0000}"/>
    <cellStyle name="Date 10" xfId="20303" xr:uid="{00000000-0005-0000-0000-0000DA4E0000}"/>
    <cellStyle name="Date 11" xfId="20304" xr:uid="{00000000-0005-0000-0000-0000DB4E0000}"/>
    <cellStyle name="Date 12" xfId="20305" xr:uid="{00000000-0005-0000-0000-0000DC4E0000}"/>
    <cellStyle name="Date 13" xfId="20306" xr:uid="{00000000-0005-0000-0000-0000DD4E0000}"/>
    <cellStyle name="Date 14" xfId="20307" xr:uid="{00000000-0005-0000-0000-0000DE4E0000}"/>
    <cellStyle name="Date 15" xfId="20308" xr:uid="{00000000-0005-0000-0000-0000DF4E0000}"/>
    <cellStyle name="Date 16" xfId="20309" xr:uid="{00000000-0005-0000-0000-0000E04E0000}"/>
    <cellStyle name="Date 17" xfId="20310" xr:uid="{00000000-0005-0000-0000-0000E14E0000}"/>
    <cellStyle name="Date 18" xfId="20311" xr:uid="{00000000-0005-0000-0000-0000E24E0000}"/>
    <cellStyle name="Date 19" xfId="20312" xr:uid="{00000000-0005-0000-0000-0000E34E0000}"/>
    <cellStyle name="Date 2" xfId="20313" xr:uid="{00000000-0005-0000-0000-0000E44E0000}"/>
    <cellStyle name="Date 2 2" xfId="20314" xr:uid="{00000000-0005-0000-0000-0000E54E0000}"/>
    <cellStyle name="Date 20" xfId="20315" xr:uid="{00000000-0005-0000-0000-0000E64E0000}"/>
    <cellStyle name="Date 21" xfId="20316" xr:uid="{00000000-0005-0000-0000-0000E74E0000}"/>
    <cellStyle name="Date 22" xfId="20317" xr:uid="{00000000-0005-0000-0000-0000E84E0000}"/>
    <cellStyle name="Date 23" xfId="20318" xr:uid="{00000000-0005-0000-0000-0000E94E0000}"/>
    <cellStyle name="Date 24" xfId="20319" xr:uid="{00000000-0005-0000-0000-0000EA4E0000}"/>
    <cellStyle name="Date 25" xfId="20320" xr:uid="{00000000-0005-0000-0000-0000EB4E0000}"/>
    <cellStyle name="Date 26" xfId="20321" xr:uid="{00000000-0005-0000-0000-0000EC4E0000}"/>
    <cellStyle name="Date 27" xfId="20322" xr:uid="{00000000-0005-0000-0000-0000ED4E0000}"/>
    <cellStyle name="Date 28" xfId="20323" xr:uid="{00000000-0005-0000-0000-0000EE4E0000}"/>
    <cellStyle name="Date 29" xfId="20324" xr:uid="{00000000-0005-0000-0000-0000EF4E0000}"/>
    <cellStyle name="Date 3" xfId="20325" xr:uid="{00000000-0005-0000-0000-0000F04E0000}"/>
    <cellStyle name="Date 30" xfId="20326" xr:uid="{00000000-0005-0000-0000-0000F14E0000}"/>
    <cellStyle name="Date 31" xfId="20327" xr:uid="{00000000-0005-0000-0000-0000F24E0000}"/>
    <cellStyle name="Date 32" xfId="20328" xr:uid="{00000000-0005-0000-0000-0000F34E0000}"/>
    <cellStyle name="Date 33" xfId="20329" xr:uid="{00000000-0005-0000-0000-0000F44E0000}"/>
    <cellStyle name="Date 34" xfId="20330" xr:uid="{00000000-0005-0000-0000-0000F54E0000}"/>
    <cellStyle name="Date 35" xfId="20331" xr:uid="{00000000-0005-0000-0000-0000F64E0000}"/>
    <cellStyle name="Date 36" xfId="20332" xr:uid="{00000000-0005-0000-0000-0000F74E0000}"/>
    <cellStyle name="Date 37" xfId="20333" xr:uid="{00000000-0005-0000-0000-0000F84E0000}"/>
    <cellStyle name="Date 38" xfId="20334" xr:uid="{00000000-0005-0000-0000-0000F94E0000}"/>
    <cellStyle name="Date 39" xfId="20335" xr:uid="{00000000-0005-0000-0000-0000FA4E0000}"/>
    <cellStyle name="Date 4" xfId="20336" xr:uid="{00000000-0005-0000-0000-0000FB4E0000}"/>
    <cellStyle name="Date 40" xfId="20337" xr:uid="{00000000-0005-0000-0000-0000FC4E0000}"/>
    <cellStyle name="Date 41" xfId="20338" xr:uid="{00000000-0005-0000-0000-0000FD4E0000}"/>
    <cellStyle name="Date 42" xfId="20339" xr:uid="{00000000-0005-0000-0000-0000FE4E0000}"/>
    <cellStyle name="Date 43" xfId="20340" xr:uid="{00000000-0005-0000-0000-0000FF4E0000}"/>
    <cellStyle name="Date 44" xfId="20341" xr:uid="{00000000-0005-0000-0000-0000004F0000}"/>
    <cellStyle name="Date 45" xfId="20342" xr:uid="{00000000-0005-0000-0000-0000014F0000}"/>
    <cellStyle name="Date 46" xfId="20343" xr:uid="{00000000-0005-0000-0000-0000024F0000}"/>
    <cellStyle name="Date 47" xfId="20344" xr:uid="{00000000-0005-0000-0000-0000034F0000}"/>
    <cellStyle name="Date 48" xfId="20345" xr:uid="{00000000-0005-0000-0000-0000044F0000}"/>
    <cellStyle name="Date 49" xfId="20346" xr:uid="{00000000-0005-0000-0000-0000054F0000}"/>
    <cellStyle name="Date 5" xfId="20347" xr:uid="{00000000-0005-0000-0000-0000064F0000}"/>
    <cellStyle name="Date 50" xfId="20348" xr:uid="{00000000-0005-0000-0000-0000074F0000}"/>
    <cellStyle name="Date 51" xfId="20349" xr:uid="{00000000-0005-0000-0000-0000084F0000}"/>
    <cellStyle name="Date 52" xfId="20350" xr:uid="{00000000-0005-0000-0000-0000094F0000}"/>
    <cellStyle name="Date 6" xfId="20351" xr:uid="{00000000-0005-0000-0000-00000A4F0000}"/>
    <cellStyle name="Date 7" xfId="20352" xr:uid="{00000000-0005-0000-0000-00000B4F0000}"/>
    <cellStyle name="Date 8" xfId="20353" xr:uid="{00000000-0005-0000-0000-00000C4F0000}"/>
    <cellStyle name="Date 9" xfId="20354" xr:uid="{00000000-0005-0000-0000-00000D4F0000}"/>
    <cellStyle name="Date_2002SavingsIdeasSummary" xfId="20355" xr:uid="{00000000-0005-0000-0000-00000E4F0000}"/>
    <cellStyle name="Emphasis 1" xfId="20356" xr:uid="{00000000-0005-0000-0000-00000F4F0000}"/>
    <cellStyle name="Emphasis 2" xfId="20357" xr:uid="{00000000-0005-0000-0000-0000104F0000}"/>
    <cellStyle name="Emphasis 3" xfId="20358" xr:uid="{00000000-0005-0000-0000-0000114F0000}"/>
    <cellStyle name="Explanatory Text 10" xfId="20359" xr:uid="{00000000-0005-0000-0000-0000124F0000}"/>
    <cellStyle name="Explanatory Text 11" xfId="20360" xr:uid="{00000000-0005-0000-0000-0000134F0000}"/>
    <cellStyle name="Explanatory Text 12" xfId="20361" xr:uid="{00000000-0005-0000-0000-0000144F0000}"/>
    <cellStyle name="Explanatory Text 13" xfId="20362" xr:uid="{00000000-0005-0000-0000-0000154F0000}"/>
    <cellStyle name="Explanatory Text 14" xfId="20363" xr:uid="{00000000-0005-0000-0000-0000164F0000}"/>
    <cellStyle name="Explanatory Text 15" xfId="20364" xr:uid="{00000000-0005-0000-0000-0000174F0000}"/>
    <cellStyle name="Explanatory Text 16" xfId="20365" xr:uid="{00000000-0005-0000-0000-0000184F0000}"/>
    <cellStyle name="Explanatory Text 17" xfId="20366" xr:uid="{00000000-0005-0000-0000-0000194F0000}"/>
    <cellStyle name="Explanatory Text 18" xfId="20367" xr:uid="{00000000-0005-0000-0000-00001A4F0000}"/>
    <cellStyle name="Explanatory Text 19" xfId="20368" xr:uid="{00000000-0005-0000-0000-00001B4F0000}"/>
    <cellStyle name="Explanatory Text 2" xfId="20369" xr:uid="{00000000-0005-0000-0000-00001C4F0000}"/>
    <cellStyle name="Explanatory Text 20" xfId="20370" xr:uid="{00000000-0005-0000-0000-00001D4F0000}"/>
    <cellStyle name="Explanatory Text 21" xfId="20371" xr:uid="{00000000-0005-0000-0000-00001E4F0000}"/>
    <cellStyle name="Explanatory Text 22" xfId="20372" xr:uid="{00000000-0005-0000-0000-00001F4F0000}"/>
    <cellStyle name="Explanatory Text 23" xfId="20373" xr:uid="{00000000-0005-0000-0000-0000204F0000}"/>
    <cellStyle name="Explanatory Text 24" xfId="20374" xr:uid="{00000000-0005-0000-0000-0000214F0000}"/>
    <cellStyle name="Explanatory Text 25" xfId="20375" xr:uid="{00000000-0005-0000-0000-0000224F0000}"/>
    <cellStyle name="Explanatory Text 26" xfId="20376" xr:uid="{00000000-0005-0000-0000-0000234F0000}"/>
    <cellStyle name="Explanatory Text 27" xfId="20377" xr:uid="{00000000-0005-0000-0000-0000244F0000}"/>
    <cellStyle name="Explanatory Text 28" xfId="20378" xr:uid="{00000000-0005-0000-0000-0000254F0000}"/>
    <cellStyle name="Explanatory Text 29" xfId="20379" xr:uid="{00000000-0005-0000-0000-0000264F0000}"/>
    <cellStyle name="Explanatory Text 3" xfId="20380" xr:uid="{00000000-0005-0000-0000-0000274F0000}"/>
    <cellStyle name="Explanatory Text 30" xfId="20381" xr:uid="{00000000-0005-0000-0000-0000284F0000}"/>
    <cellStyle name="Explanatory Text 31" xfId="20382" xr:uid="{00000000-0005-0000-0000-0000294F0000}"/>
    <cellStyle name="Explanatory Text 32" xfId="20383" xr:uid="{00000000-0005-0000-0000-00002A4F0000}"/>
    <cellStyle name="Explanatory Text 33" xfId="20384" xr:uid="{00000000-0005-0000-0000-00002B4F0000}"/>
    <cellStyle name="Explanatory Text 34" xfId="20385" xr:uid="{00000000-0005-0000-0000-00002C4F0000}"/>
    <cellStyle name="Explanatory Text 35" xfId="20386" xr:uid="{00000000-0005-0000-0000-00002D4F0000}"/>
    <cellStyle name="Explanatory Text 36" xfId="20387" xr:uid="{00000000-0005-0000-0000-00002E4F0000}"/>
    <cellStyle name="Explanatory Text 37" xfId="20388" xr:uid="{00000000-0005-0000-0000-00002F4F0000}"/>
    <cellStyle name="Explanatory Text 38" xfId="20389" xr:uid="{00000000-0005-0000-0000-0000304F0000}"/>
    <cellStyle name="Explanatory Text 39" xfId="20390" xr:uid="{00000000-0005-0000-0000-0000314F0000}"/>
    <cellStyle name="Explanatory Text 4" xfId="20391" xr:uid="{00000000-0005-0000-0000-0000324F0000}"/>
    <cellStyle name="Explanatory Text 40" xfId="20392" xr:uid="{00000000-0005-0000-0000-0000334F0000}"/>
    <cellStyle name="Explanatory Text 41" xfId="20393" xr:uid="{00000000-0005-0000-0000-0000344F0000}"/>
    <cellStyle name="Explanatory Text 42" xfId="20394" xr:uid="{00000000-0005-0000-0000-0000354F0000}"/>
    <cellStyle name="Explanatory Text 43" xfId="20395" xr:uid="{00000000-0005-0000-0000-0000364F0000}"/>
    <cellStyle name="Explanatory Text 44" xfId="20396" xr:uid="{00000000-0005-0000-0000-0000374F0000}"/>
    <cellStyle name="Explanatory Text 45" xfId="20397" xr:uid="{00000000-0005-0000-0000-0000384F0000}"/>
    <cellStyle name="Explanatory Text 46" xfId="20398" xr:uid="{00000000-0005-0000-0000-0000394F0000}"/>
    <cellStyle name="Explanatory Text 47" xfId="20399" xr:uid="{00000000-0005-0000-0000-00003A4F0000}"/>
    <cellStyle name="Explanatory Text 48" xfId="20400" xr:uid="{00000000-0005-0000-0000-00003B4F0000}"/>
    <cellStyle name="Explanatory Text 49" xfId="20401" xr:uid="{00000000-0005-0000-0000-00003C4F0000}"/>
    <cellStyle name="Explanatory Text 5" xfId="20402" xr:uid="{00000000-0005-0000-0000-00003D4F0000}"/>
    <cellStyle name="Explanatory Text 50" xfId="20403" xr:uid="{00000000-0005-0000-0000-00003E4F0000}"/>
    <cellStyle name="Explanatory Text 51" xfId="20404" xr:uid="{00000000-0005-0000-0000-00003F4F0000}"/>
    <cellStyle name="Explanatory Text 52" xfId="20405" xr:uid="{00000000-0005-0000-0000-0000404F0000}"/>
    <cellStyle name="Explanatory Text 53" xfId="20406" xr:uid="{00000000-0005-0000-0000-0000414F0000}"/>
    <cellStyle name="Explanatory Text 54" xfId="20407" xr:uid="{00000000-0005-0000-0000-0000424F0000}"/>
    <cellStyle name="Explanatory Text 55" xfId="20408" xr:uid="{00000000-0005-0000-0000-0000434F0000}"/>
    <cellStyle name="Explanatory Text 56" xfId="20409" xr:uid="{00000000-0005-0000-0000-0000444F0000}"/>
    <cellStyle name="Explanatory Text 57" xfId="20410" xr:uid="{00000000-0005-0000-0000-0000454F0000}"/>
    <cellStyle name="Explanatory Text 58" xfId="20411" xr:uid="{00000000-0005-0000-0000-0000464F0000}"/>
    <cellStyle name="Explanatory Text 59" xfId="20412" xr:uid="{00000000-0005-0000-0000-0000474F0000}"/>
    <cellStyle name="Explanatory Text 6" xfId="20413" xr:uid="{00000000-0005-0000-0000-0000484F0000}"/>
    <cellStyle name="Explanatory Text 60" xfId="20414" xr:uid="{00000000-0005-0000-0000-0000494F0000}"/>
    <cellStyle name="Explanatory Text 61" xfId="20415" xr:uid="{00000000-0005-0000-0000-00004A4F0000}"/>
    <cellStyle name="Explanatory Text 62" xfId="20416" xr:uid="{00000000-0005-0000-0000-00004B4F0000}"/>
    <cellStyle name="Explanatory Text 63" xfId="20417" xr:uid="{00000000-0005-0000-0000-00004C4F0000}"/>
    <cellStyle name="Explanatory Text 64" xfId="20418" xr:uid="{00000000-0005-0000-0000-00004D4F0000}"/>
    <cellStyle name="Explanatory Text 65" xfId="20419" xr:uid="{00000000-0005-0000-0000-00004E4F0000}"/>
    <cellStyle name="Explanatory Text 66" xfId="20420" xr:uid="{00000000-0005-0000-0000-00004F4F0000}"/>
    <cellStyle name="Explanatory Text 67" xfId="20421" xr:uid="{00000000-0005-0000-0000-0000504F0000}"/>
    <cellStyle name="Explanatory Text 68" xfId="20422" xr:uid="{00000000-0005-0000-0000-0000514F0000}"/>
    <cellStyle name="Explanatory Text 69" xfId="20423" xr:uid="{00000000-0005-0000-0000-0000524F0000}"/>
    <cellStyle name="Explanatory Text 7" xfId="20424" xr:uid="{00000000-0005-0000-0000-0000534F0000}"/>
    <cellStyle name="Explanatory Text 70" xfId="20425" xr:uid="{00000000-0005-0000-0000-0000544F0000}"/>
    <cellStyle name="Explanatory Text 71" xfId="20426" xr:uid="{00000000-0005-0000-0000-0000554F0000}"/>
    <cellStyle name="Explanatory Text 72" xfId="20427" xr:uid="{00000000-0005-0000-0000-0000564F0000}"/>
    <cellStyle name="Explanatory Text 8" xfId="20428" xr:uid="{00000000-0005-0000-0000-0000574F0000}"/>
    <cellStyle name="Explanatory Text 9" xfId="20429" xr:uid="{00000000-0005-0000-0000-0000584F0000}"/>
    <cellStyle name="F2" xfId="20430" xr:uid="{00000000-0005-0000-0000-0000594F0000}"/>
    <cellStyle name="F2 2" xfId="20431" xr:uid="{00000000-0005-0000-0000-00005A4F0000}"/>
    <cellStyle name="F2 3" xfId="20432" xr:uid="{00000000-0005-0000-0000-00005B4F0000}"/>
    <cellStyle name="F3" xfId="20433" xr:uid="{00000000-0005-0000-0000-00005C4F0000}"/>
    <cellStyle name="F3 2" xfId="20434" xr:uid="{00000000-0005-0000-0000-00005D4F0000}"/>
    <cellStyle name="F3 3" xfId="20435" xr:uid="{00000000-0005-0000-0000-00005E4F0000}"/>
    <cellStyle name="F4" xfId="20436" xr:uid="{00000000-0005-0000-0000-00005F4F0000}"/>
    <cellStyle name="F4 2" xfId="20437" xr:uid="{00000000-0005-0000-0000-0000604F0000}"/>
    <cellStyle name="F4 3" xfId="20438" xr:uid="{00000000-0005-0000-0000-0000614F0000}"/>
    <cellStyle name="F5" xfId="20439" xr:uid="{00000000-0005-0000-0000-0000624F0000}"/>
    <cellStyle name="F5 2" xfId="20440" xr:uid="{00000000-0005-0000-0000-0000634F0000}"/>
    <cellStyle name="F5 3" xfId="20441" xr:uid="{00000000-0005-0000-0000-0000644F0000}"/>
    <cellStyle name="F6" xfId="20442" xr:uid="{00000000-0005-0000-0000-0000654F0000}"/>
    <cellStyle name="F6 2" xfId="20443" xr:uid="{00000000-0005-0000-0000-0000664F0000}"/>
    <cellStyle name="F6 3" xfId="20444" xr:uid="{00000000-0005-0000-0000-0000674F0000}"/>
    <cellStyle name="F7" xfId="20445" xr:uid="{00000000-0005-0000-0000-0000684F0000}"/>
    <cellStyle name="F7 2" xfId="20446" xr:uid="{00000000-0005-0000-0000-0000694F0000}"/>
    <cellStyle name="F7 3" xfId="20447" xr:uid="{00000000-0005-0000-0000-00006A4F0000}"/>
    <cellStyle name="F8" xfId="20448" xr:uid="{00000000-0005-0000-0000-00006B4F0000}"/>
    <cellStyle name="F8 2" xfId="20449" xr:uid="{00000000-0005-0000-0000-00006C4F0000}"/>
    <cellStyle name="F8 3" xfId="20450" xr:uid="{00000000-0005-0000-0000-00006D4F0000}"/>
    <cellStyle name="Fixed" xfId="20451" xr:uid="{00000000-0005-0000-0000-00006E4F0000}"/>
    <cellStyle name="Fixed 2" xfId="20452" xr:uid="{00000000-0005-0000-0000-00006F4F0000}"/>
    <cellStyle name="Fixed 2 2" xfId="20453" xr:uid="{00000000-0005-0000-0000-0000704F0000}"/>
    <cellStyle name="Fixed 3" xfId="20454" xr:uid="{00000000-0005-0000-0000-0000714F0000}"/>
    <cellStyle name="Fixed 4" xfId="20455" xr:uid="{00000000-0005-0000-0000-0000724F0000}"/>
    <cellStyle name="Fixed 5" xfId="20456" xr:uid="{00000000-0005-0000-0000-0000734F0000}"/>
    <cellStyle name="Fixed1 - Style1" xfId="20457" xr:uid="{00000000-0005-0000-0000-0000744F0000}"/>
    <cellStyle name="Fixlong" xfId="20458" xr:uid="{00000000-0005-0000-0000-0000754F0000}"/>
    <cellStyle name="Followed Hyperlink 2" xfId="20459" xr:uid="{00000000-0005-0000-0000-0000764F0000}"/>
    <cellStyle name="Followed Hyperlink 3" xfId="20460" xr:uid="{00000000-0005-0000-0000-0000774F0000}"/>
    <cellStyle name="Formula" xfId="20461" xr:uid="{00000000-0005-0000-0000-0000784F0000}"/>
    <cellStyle name="Formula 2" xfId="20462" xr:uid="{00000000-0005-0000-0000-0000794F0000}"/>
    <cellStyle name="Formula 2 2" xfId="20463" xr:uid="{00000000-0005-0000-0000-00007A4F0000}"/>
    <cellStyle name="Formula 3" xfId="20464" xr:uid="{00000000-0005-0000-0000-00007B4F0000}"/>
    <cellStyle name="General" xfId="20465" xr:uid="{00000000-0005-0000-0000-00007C4F0000}"/>
    <cellStyle name="Good 10" xfId="20466" xr:uid="{00000000-0005-0000-0000-00007D4F0000}"/>
    <cellStyle name="Good 11" xfId="20467" xr:uid="{00000000-0005-0000-0000-00007E4F0000}"/>
    <cellStyle name="Good 12" xfId="20468" xr:uid="{00000000-0005-0000-0000-00007F4F0000}"/>
    <cellStyle name="Good 13" xfId="20469" xr:uid="{00000000-0005-0000-0000-0000804F0000}"/>
    <cellStyle name="Good 14" xfId="20470" xr:uid="{00000000-0005-0000-0000-0000814F0000}"/>
    <cellStyle name="Good 15" xfId="20471" xr:uid="{00000000-0005-0000-0000-0000824F0000}"/>
    <cellStyle name="Good 16" xfId="20472" xr:uid="{00000000-0005-0000-0000-0000834F0000}"/>
    <cellStyle name="Good 17" xfId="20473" xr:uid="{00000000-0005-0000-0000-0000844F0000}"/>
    <cellStyle name="Good 18" xfId="20474" xr:uid="{00000000-0005-0000-0000-0000854F0000}"/>
    <cellStyle name="Good 19" xfId="20475" xr:uid="{00000000-0005-0000-0000-0000864F0000}"/>
    <cellStyle name="Good 2" xfId="20476" xr:uid="{00000000-0005-0000-0000-0000874F0000}"/>
    <cellStyle name="Good 2 2" xfId="20477" xr:uid="{00000000-0005-0000-0000-0000884F0000}"/>
    <cellStyle name="Good 2 3" xfId="20478" xr:uid="{00000000-0005-0000-0000-0000894F0000}"/>
    <cellStyle name="Good 20" xfId="20479" xr:uid="{00000000-0005-0000-0000-00008A4F0000}"/>
    <cellStyle name="Good 21" xfId="20480" xr:uid="{00000000-0005-0000-0000-00008B4F0000}"/>
    <cellStyle name="Good 22" xfId="20481" xr:uid="{00000000-0005-0000-0000-00008C4F0000}"/>
    <cellStyle name="Good 23" xfId="20482" xr:uid="{00000000-0005-0000-0000-00008D4F0000}"/>
    <cellStyle name="Good 24" xfId="20483" xr:uid="{00000000-0005-0000-0000-00008E4F0000}"/>
    <cellStyle name="Good 25" xfId="20484" xr:uid="{00000000-0005-0000-0000-00008F4F0000}"/>
    <cellStyle name="Good 26" xfId="20485" xr:uid="{00000000-0005-0000-0000-0000904F0000}"/>
    <cellStyle name="Good 27" xfId="20486" xr:uid="{00000000-0005-0000-0000-0000914F0000}"/>
    <cellStyle name="Good 28" xfId="20487" xr:uid="{00000000-0005-0000-0000-0000924F0000}"/>
    <cellStyle name="Good 29" xfId="20488" xr:uid="{00000000-0005-0000-0000-0000934F0000}"/>
    <cellStyle name="Good 3" xfId="20489" xr:uid="{00000000-0005-0000-0000-0000944F0000}"/>
    <cellStyle name="Good 3 2" xfId="20490" xr:uid="{00000000-0005-0000-0000-0000954F0000}"/>
    <cellStyle name="Good 30" xfId="20491" xr:uid="{00000000-0005-0000-0000-0000964F0000}"/>
    <cellStyle name="Good 31" xfId="20492" xr:uid="{00000000-0005-0000-0000-0000974F0000}"/>
    <cellStyle name="Good 32" xfId="20493" xr:uid="{00000000-0005-0000-0000-0000984F0000}"/>
    <cellStyle name="Good 33" xfId="20494" xr:uid="{00000000-0005-0000-0000-0000994F0000}"/>
    <cellStyle name="Good 34" xfId="20495" xr:uid="{00000000-0005-0000-0000-00009A4F0000}"/>
    <cellStyle name="Good 35" xfId="20496" xr:uid="{00000000-0005-0000-0000-00009B4F0000}"/>
    <cellStyle name="Good 36" xfId="20497" xr:uid="{00000000-0005-0000-0000-00009C4F0000}"/>
    <cellStyle name="Good 37" xfId="20498" xr:uid="{00000000-0005-0000-0000-00009D4F0000}"/>
    <cellStyle name="Good 38" xfId="20499" xr:uid="{00000000-0005-0000-0000-00009E4F0000}"/>
    <cellStyle name="Good 39" xfId="20500" xr:uid="{00000000-0005-0000-0000-00009F4F0000}"/>
    <cellStyle name="Good 4" xfId="20501" xr:uid="{00000000-0005-0000-0000-0000A04F0000}"/>
    <cellStyle name="Good 4 2" xfId="20502" xr:uid="{00000000-0005-0000-0000-0000A14F0000}"/>
    <cellStyle name="Good 40" xfId="20503" xr:uid="{00000000-0005-0000-0000-0000A24F0000}"/>
    <cellStyle name="Good 41" xfId="20504" xr:uid="{00000000-0005-0000-0000-0000A34F0000}"/>
    <cellStyle name="Good 42" xfId="20505" xr:uid="{00000000-0005-0000-0000-0000A44F0000}"/>
    <cellStyle name="Good 43" xfId="20506" xr:uid="{00000000-0005-0000-0000-0000A54F0000}"/>
    <cellStyle name="Good 44" xfId="20507" xr:uid="{00000000-0005-0000-0000-0000A64F0000}"/>
    <cellStyle name="Good 45" xfId="20508" xr:uid="{00000000-0005-0000-0000-0000A74F0000}"/>
    <cellStyle name="Good 46" xfId="20509" xr:uid="{00000000-0005-0000-0000-0000A84F0000}"/>
    <cellStyle name="Good 47" xfId="20510" xr:uid="{00000000-0005-0000-0000-0000A94F0000}"/>
    <cellStyle name="Good 48" xfId="20511" xr:uid="{00000000-0005-0000-0000-0000AA4F0000}"/>
    <cellStyle name="Good 49" xfId="20512" xr:uid="{00000000-0005-0000-0000-0000AB4F0000}"/>
    <cellStyle name="Good 5" xfId="20513" xr:uid="{00000000-0005-0000-0000-0000AC4F0000}"/>
    <cellStyle name="Good 50" xfId="20514" xr:uid="{00000000-0005-0000-0000-0000AD4F0000}"/>
    <cellStyle name="Good 51" xfId="20515" xr:uid="{00000000-0005-0000-0000-0000AE4F0000}"/>
    <cellStyle name="Good 52" xfId="20516" xr:uid="{00000000-0005-0000-0000-0000AF4F0000}"/>
    <cellStyle name="Good 53" xfId="20517" xr:uid="{00000000-0005-0000-0000-0000B04F0000}"/>
    <cellStyle name="Good 54" xfId="20518" xr:uid="{00000000-0005-0000-0000-0000B14F0000}"/>
    <cellStyle name="Good 55" xfId="20519" xr:uid="{00000000-0005-0000-0000-0000B24F0000}"/>
    <cellStyle name="Good 56" xfId="20520" xr:uid="{00000000-0005-0000-0000-0000B34F0000}"/>
    <cellStyle name="Good 57" xfId="20521" xr:uid="{00000000-0005-0000-0000-0000B44F0000}"/>
    <cellStyle name="Good 58" xfId="20522" xr:uid="{00000000-0005-0000-0000-0000B54F0000}"/>
    <cellStyle name="Good 59" xfId="20523" xr:uid="{00000000-0005-0000-0000-0000B64F0000}"/>
    <cellStyle name="Good 6" xfId="20524" xr:uid="{00000000-0005-0000-0000-0000B74F0000}"/>
    <cellStyle name="Good 60" xfId="20525" xr:uid="{00000000-0005-0000-0000-0000B84F0000}"/>
    <cellStyle name="Good 61" xfId="20526" xr:uid="{00000000-0005-0000-0000-0000B94F0000}"/>
    <cellStyle name="Good 62" xfId="20527" xr:uid="{00000000-0005-0000-0000-0000BA4F0000}"/>
    <cellStyle name="Good 63" xfId="20528" xr:uid="{00000000-0005-0000-0000-0000BB4F0000}"/>
    <cellStyle name="Good 64" xfId="20529" xr:uid="{00000000-0005-0000-0000-0000BC4F0000}"/>
    <cellStyle name="Good 65" xfId="20530" xr:uid="{00000000-0005-0000-0000-0000BD4F0000}"/>
    <cellStyle name="Good 66" xfId="20531" xr:uid="{00000000-0005-0000-0000-0000BE4F0000}"/>
    <cellStyle name="Good 67" xfId="20532" xr:uid="{00000000-0005-0000-0000-0000BF4F0000}"/>
    <cellStyle name="Good 68" xfId="20533" xr:uid="{00000000-0005-0000-0000-0000C04F0000}"/>
    <cellStyle name="Good 69" xfId="20534" xr:uid="{00000000-0005-0000-0000-0000C14F0000}"/>
    <cellStyle name="Good 7" xfId="20535" xr:uid="{00000000-0005-0000-0000-0000C24F0000}"/>
    <cellStyle name="Good 70" xfId="20536" xr:uid="{00000000-0005-0000-0000-0000C34F0000}"/>
    <cellStyle name="Good 71" xfId="20537" xr:uid="{00000000-0005-0000-0000-0000C44F0000}"/>
    <cellStyle name="Good 72" xfId="20538" xr:uid="{00000000-0005-0000-0000-0000C54F0000}"/>
    <cellStyle name="Good 8" xfId="20539" xr:uid="{00000000-0005-0000-0000-0000C64F0000}"/>
    <cellStyle name="Good 9" xfId="20540" xr:uid="{00000000-0005-0000-0000-0000C74F0000}"/>
    <cellStyle name="Grey" xfId="20541" xr:uid="{00000000-0005-0000-0000-0000C84F0000}"/>
    <cellStyle name="header" xfId="20542" xr:uid="{00000000-0005-0000-0000-0000C94F0000}"/>
    <cellStyle name="Header1" xfId="20543" xr:uid="{00000000-0005-0000-0000-0000CA4F0000}"/>
    <cellStyle name="Header2" xfId="20544" xr:uid="{00000000-0005-0000-0000-0000CB4F0000}"/>
    <cellStyle name="Header2 2" xfId="20545" xr:uid="{00000000-0005-0000-0000-0000CC4F0000}"/>
    <cellStyle name="Header2 2 2" xfId="20546" xr:uid="{00000000-0005-0000-0000-0000CD4F0000}"/>
    <cellStyle name="Header2 2 2 2" xfId="20547" xr:uid="{00000000-0005-0000-0000-0000CE4F0000}"/>
    <cellStyle name="Header2 2 3" xfId="20548" xr:uid="{00000000-0005-0000-0000-0000CF4F0000}"/>
    <cellStyle name="Header2 3" xfId="20549" xr:uid="{00000000-0005-0000-0000-0000D04F0000}"/>
    <cellStyle name="Header2 3 2" xfId="20550" xr:uid="{00000000-0005-0000-0000-0000D14F0000}"/>
    <cellStyle name="Header2 4" xfId="20551" xr:uid="{00000000-0005-0000-0000-0000D24F0000}"/>
    <cellStyle name="Heading 1 10" xfId="20552" xr:uid="{00000000-0005-0000-0000-0000D34F0000}"/>
    <cellStyle name="Heading 1 11" xfId="20553" xr:uid="{00000000-0005-0000-0000-0000D44F0000}"/>
    <cellStyle name="Heading 1 12" xfId="20554" xr:uid="{00000000-0005-0000-0000-0000D54F0000}"/>
    <cellStyle name="Heading 1 13" xfId="20555" xr:uid="{00000000-0005-0000-0000-0000D64F0000}"/>
    <cellStyle name="Heading 1 14" xfId="20556" xr:uid="{00000000-0005-0000-0000-0000D74F0000}"/>
    <cellStyle name="Heading 1 15" xfId="20557" xr:uid="{00000000-0005-0000-0000-0000D84F0000}"/>
    <cellStyle name="Heading 1 16" xfId="20558" xr:uid="{00000000-0005-0000-0000-0000D94F0000}"/>
    <cellStyle name="Heading 1 17" xfId="20559" xr:uid="{00000000-0005-0000-0000-0000DA4F0000}"/>
    <cellStyle name="Heading 1 18" xfId="20560" xr:uid="{00000000-0005-0000-0000-0000DB4F0000}"/>
    <cellStyle name="Heading 1 19" xfId="20561" xr:uid="{00000000-0005-0000-0000-0000DC4F0000}"/>
    <cellStyle name="Heading 1 2" xfId="20562" xr:uid="{00000000-0005-0000-0000-0000DD4F0000}"/>
    <cellStyle name="Heading 1 2 2" xfId="20563" xr:uid="{00000000-0005-0000-0000-0000DE4F0000}"/>
    <cellStyle name="Heading 1 2 2 2" xfId="20564" xr:uid="{00000000-0005-0000-0000-0000DF4F0000}"/>
    <cellStyle name="Heading 1 2 3" xfId="20565" xr:uid="{00000000-0005-0000-0000-0000E04F0000}"/>
    <cellStyle name="Heading 1 2 4" xfId="20566" xr:uid="{00000000-0005-0000-0000-0000E14F0000}"/>
    <cellStyle name="Heading 1 2 5" xfId="20567" xr:uid="{00000000-0005-0000-0000-0000E24F0000}"/>
    <cellStyle name="Heading 1 20" xfId="20568" xr:uid="{00000000-0005-0000-0000-0000E34F0000}"/>
    <cellStyle name="Heading 1 21" xfId="20569" xr:uid="{00000000-0005-0000-0000-0000E44F0000}"/>
    <cellStyle name="Heading 1 22" xfId="20570" xr:uid="{00000000-0005-0000-0000-0000E54F0000}"/>
    <cellStyle name="Heading 1 23" xfId="20571" xr:uid="{00000000-0005-0000-0000-0000E64F0000}"/>
    <cellStyle name="Heading 1 24" xfId="20572" xr:uid="{00000000-0005-0000-0000-0000E74F0000}"/>
    <cellStyle name="Heading 1 25" xfId="20573" xr:uid="{00000000-0005-0000-0000-0000E84F0000}"/>
    <cellStyle name="Heading 1 26" xfId="20574" xr:uid="{00000000-0005-0000-0000-0000E94F0000}"/>
    <cellStyle name="Heading 1 27" xfId="20575" xr:uid="{00000000-0005-0000-0000-0000EA4F0000}"/>
    <cellStyle name="Heading 1 28" xfId="20576" xr:uid="{00000000-0005-0000-0000-0000EB4F0000}"/>
    <cellStyle name="Heading 1 29" xfId="20577" xr:uid="{00000000-0005-0000-0000-0000EC4F0000}"/>
    <cellStyle name="Heading 1 3" xfId="20578" xr:uid="{00000000-0005-0000-0000-0000ED4F0000}"/>
    <cellStyle name="Heading 1 3 2" xfId="20579" xr:uid="{00000000-0005-0000-0000-0000EE4F0000}"/>
    <cellStyle name="Heading 1 30" xfId="20580" xr:uid="{00000000-0005-0000-0000-0000EF4F0000}"/>
    <cellStyle name="Heading 1 31" xfId="20581" xr:uid="{00000000-0005-0000-0000-0000F04F0000}"/>
    <cellStyle name="Heading 1 32" xfId="20582" xr:uid="{00000000-0005-0000-0000-0000F14F0000}"/>
    <cellStyle name="Heading 1 33" xfId="20583" xr:uid="{00000000-0005-0000-0000-0000F24F0000}"/>
    <cellStyle name="Heading 1 34" xfId="20584" xr:uid="{00000000-0005-0000-0000-0000F34F0000}"/>
    <cellStyle name="Heading 1 35" xfId="20585" xr:uid="{00000000-0005-0000-0000-0000F44F0000}"/>
    <cellStyle name="Heading 1 36" xfId="20586" xr:uid="{00000000-0005-0000-0000-0000F54F0000}"/>
    <cellStyle name="Heading 1 37" xfId="20587" xr:uid="{00000000-0005-0000-0000-0000F64F0000}"/>
    <cellStyle name="Heading 1 38" xfId="20588" xr:uid="{00000000-0005-0000-0000-0000F74F0000}"/>
    <cellStyle name="Heading 1 39" xfId="20589" xr:uid="{00000000-0005-0000-0000-0000F84F0000}"/>
    <cellStyle name="Heading 1 4" xfId="20590" xr:uid="{00000000-0005-0000-0000-0000F94F0000}"/>
    <cellStyle name="Heading 1 4 2" xfId="20591" xr:uid="{00000000-0005-0000-0000-0000FA4F0000}"/>
    <cellStyle name="Heading 1 40" xfId="20592" xr:uid="{00000000-0005-0000-0000-0000FB4F0000}"/>
    <cellStyle name="Heading 1 41" xfId="20593" xr:uid="{00000000-0005-0000-0000-0000FC4F0000}"/>
    <cellStyle name="Heading 1 42" xfId="20594" xr:uid="{00000000-0005-0000-0000-0000FD4F0000}"/>
    <cellStyle name="Heading 1 43" xfId="20595" xr:uid="{00000000-0005-0000-0000-0000FE4F0000}"/>
    <cellStyle name="Heading 1 44" xfId="20596" xr:uid="{00000000-0005-0000-0000-0000FF4F0000}"/>
    <cellStyle name="Heading 1 45" xfId="20597" xr:uid="{00000000-0005-0000-0000-000000500000}"/>
    <cellStyle name="Heading 1 46" xfId="20598" xr:uid="{00000000-0005-0000-0000-000001500000}"/>
    <cellStyle name="Heading 1 47" xfId="20599" xr:uid="{00000000-0005-0000-0000-000002500000}"/>
    <cellStyle name="Heading 1 48" xfId="20600" xr:uid="{00000000-0005-0000-0000-000003500000}"/>
    <cellStyle name="Heading 1 49" xfId="20601" xr:uid="{00000000-0005-0000-0000-000004500000}"/>
    <cellStyle name="Heading 1 5" xfId="20602" xr:uid="{00000000-0005-0000-0000-000005500000}"/>
    <cellStyle name="Heading 1 50" xfId="20603" xr:uid="{00000000-0005-0000-0000-000006500000}"/>
    <cellStyle name="Heading 1 51" xfId="20604" xr:uid="{00000000-0005-0000-0000-000007500000}"/>
    <cellStyle name="Heading 1 52" xfId="20605" xr:uid="{00000000-0005-0000-0000-000008500000}"/>
    <cellStyle name="Heading 1 53" xfId="20606" xr:uid="{00000000-0005-0000-0000-000009500000}"/>
    <cellStyle name="Heading 1 54" xfId="20607" xr:uid="{00000000-0005-0000-0000-00000A500000}"/>
    <cellStyle name="Heading 1 55" xfId="20608" xr:uid="{00000000-0005-0000-0000-00000B500000}"/>
    <cellStyle name="Heading 1 56" xfId="20609" xr:uid="{00000000-0005-0000-0000-00000C500000}"/>
    <cellStyle name="Heading 1 57" xfId="20610" xr:uid="{00000000-0005-0000-0000-00000D500000}"/>
    <cellStyle name="Heading 1 58" xfId="20611" xr:uid="{00000000-0005-0000-0000-00000E500000}"/>
    <cellStyle name="Heading 1 59" xfId="20612" xr:uid="{00000000-0005-0000-0000-00000F500000}"/>
    <cellStyle name="Heading 1 6" xfId="20613" xr:uid="{00000000-0005-0000-0000-000010500000}"/>
    <cellStyle name="Heading 1 60" xfId="20614" xr:uid="{00000000-0005-0000-0000-000011500000}"/>
    <cellStyle name="Heading 1 61" xfId="20615" xr:uid="{00000000-0005-0000-0000-000012500000}"/>
    <cellStyle name="Heading 1 62" xfId="20616" xr:uid="{00000000-0005-0000-0000-000013500000}"/>
    <cellStyle name="Heading 1 63" xfId="20617" xr:uid="{00000000-0005-0000-0000-000014500000}"/>
    <cellStyle name="Heading 1 64" xfId="20618" xr:uid="{00000000-0005-0000-0000-000015500000}"/>
    <cellStyle name="Heading 1 65" xfId="20619" xr:uid="{00000000-0005-0000-0000-000016500000}"/>
    <cellStyle name="Heading 1 66" xfId="20620" xr:uid="{00000000-0005-0000-0000-000017500000}"/>
    <cellStyle name="Heading 1 67" xfId="20621" xr:uid="{00000000-0005-0000-0000-000018500000}"/>
    <cellStyle name="Heading 1 68" xfId="20622" xr:uid="{00000000-0005-0000-0000-000019500000}"/>
    <cellStyle name="Heading 1 69" xfId="20623" xr:uid="{00000000-0005-0000-0000-00001A500000}"/>
    <cellStyle name="Heading 1 7" xfId="20624" xr:uid="{00000000-0005-0000-0000-00001B500000}"/>
    <cellStyle name="Heading 1 70" xfId="20625" xr:uid="{00000000-0005-0000-0000-00001C500000}"/>
    <cellStyle name="Heading 1 71" xfId="20626" xr:uid="{00000000-0005-0000-0000-00001D500000}"/>
    <cellStyle name="Heading 1 72" xfId="20627" xr:uid="{00000000-0005-0000-0000-00001E500000}"/>
    <cellStyle name="Heading 1 73" xfId="20628" xr:uid="{00000000-0005-0000-0000-00001F500000}"/>
    <cellStyle name="Heading 1 8" xfId="20629" xr:uid="{00000000-0005-0000-0000-000020500000}"/>
    <cellStyle name="Heading 1 9" xfId="20630" xr:uid="{00000000-0005-0000-0000-000021500000}"/>
    <cellStyle name="Heading 2 10" xfId="20631" xr:uid="{00000000-0005-0000-0000-000022500000}"/>
    <cellStyle name="Heading 2 11" xfId="20632" xr:uid="{00000000-0005-0000-0000-000023500000}"/>
    <cellStyle name="Heading 2 12" xfId="20633" xr:uid="{00000000-0005-0000-0000-000024500000}"/>
    <cellStyle name="Heading 2 13" xfId="20634" xr:uid="{00000000-0005-0000-0000-000025500000}"/>
    <cellStyle name="Heading 2 14" xfId="20635" xr:uid="{00000000-0005-0000-0000-000026500000}"/>
    <cellStyle name="Heading 2 15" xfId="20636" xr:uid="{00000000-0005-0000-0000-000027500000}"/>
    <cellStyle name="Heading 2 16" xfId="20637" xr:uid="{00000000-0005-0000-0000-000028500000}"/>
    <cellStyle name="Heading 2 17" xfId="20638" xr:uid="{00000000-0005-0000-0000-000029500000}"/>
    <cellStyle name="Heading 2 18" xfId="20639" xr:uid="{00000000-0005-0000-0000-00002A500000}"/>
    <cellStyle name="Heading 2 19" xfId="20640" xr:uid="{00000000-0005-0000-0000-00002B500000}"/>
    <cellStyle name="Heading 2 2" xfId="20641" xr:uid="{00000000-0005-0000-0000-00002C500000}"/>
    <cellStyle name="Heading 2 2 2" xfId="20642" xr:uid="{00000000-0005-0000-0000-00002D500000}"/>
    <cellStyle name="Heading 2 2 2 2" xfId="20643" xr:uid="{00000000-0005-0000-0000-00002E500000}"/>
    <cellStyle name="Heading 2 2 3" xfId="20644" xr:uid="{00000000-0005-0000-0000-00002F500000}"/>
    <cellStyle name="Heading 2 2 4" xfId="20645" xr:uid="{00000000-0005-0000-0000-000030500000}"/>
    <cellStyle name="Heading 2 2 5" xfId="20646" xr:uid="{00000000-0005-0000-0000-000031500000}"/>
    <cellStyle name="Heading 2 20" xfId="20647" xr:uid="{00000000-0005-0000-0000-000032500000}"/>
    <cellStyle name="Heading 2 21" xfId="20648" xr:uid="{00000000-0005-0000-0000-000033500000}"/>
    <cellStyle name="Heading 2 22" xfId="20649" xr:uid="{00000000-0005-0000-0000-000034500000}"/>
    <cellStyle name="Heading 2 23" xfId="20650" xr:uid="{00000000-0005-0000-0000-000035500000}"/>
    <cellStyle name="Heading 2 24" xfId="20651" xr:uid="{00000000-0005-0000-0000-000036500000}"/>
    <cellStyle name="Heading 2 25" xfId="20652" xr:uid="{00000000-0005-0000-0000-000037500000}"/>
    <cellStyle name="Heading 2 26" xfId="20653" xr:uid="{00000000-0005-0000-0000-000038500000}"/>
    <cellStyle name="Heading 2 27" xfId="20654" xr:uid="{00000000-0005-0000-0000-000039500000}"/>
    <cellStyle name="Heading 2 28" xfId="20655" xr:uid="{00000000-0005-0000-0000-00003A500000}"/>
    <cellStyle name="Heading 2 29" xfId="20656" xr:uid="{00000000-0005-0000-0000-00003B500000}"/>
    <cellStyle name="Heading 2 3" xfId="20657" xr:uid="{00000000-0005-0000-0000-00003C500000}"/>
    <cellStyle name="Heading 2 3 2" xfId="20658" xr:uid="{00000000-0005-0000-0000-00003D500000}"/>
    <cellStyle name="Heading 2 30" xfId="20659" xr:uid="{00000000-0005-0000-0000-00003E500000}"/>
    <cellStyle name="Heading 2 31" xfId="20660" xr:uid="{00000000-0005-0000-0000-00003F500000}"/>
    <cellStyle name="Heading 2 32" xfId="20661" xr:uid="{00000000-0005-0000-0000-000040500000}"/>
    <cellStyle name="Heading 2 33" xfId="20662" xr:uid="{00000000-0005-0000-0000-000041500000}"/>
    <cellStyle name="Heading 2 34" xfId="20663" xr:uid="{00000000-0005-0000-0000-000042500000}"/>
    <cellStyle name="Heading 2 35" xfId="20664" xr:uid="{00000000-0005-0000-0000-000043500000}"/>
    <cellStyle name="Heading 2 36" xfId="20665" xr:uid="{00000000-0005-0000-0000-000044500000}"/>
    <cellStyle name="Heading 2 37" xfId="20666" xr:uid="{00000000-0005-0000-0000-000045500000}"/>
    <cellStyle name="Heading 2 38" xfId="20667" xr:uid="{00000000-0005-0000-0000-000046500000}"/>
    <cellStyle name="Heading 2 39" xfId="20668" xr:uid="{00000000-0005-0000-0000-000047500000}"/>
    <cellStyle name="Heading 2 4" xfId="20669" xr:uid="{00000000-0005-0000-0000-000048500000}"/>
    <cellStyle name="Heading 2 4 2" xfId="20670" xr:uid="{00000000-0005-0000-0000-000049500000}"/>
    <cellStyle name="Heading 2 40" xfId="20671" xr:uid="{00000000-0005-0000-0000-00004A500000}"/>
    <cellStyle name="Heading 2 41" xfId="20672" xr:uid="{00000000-0005-0000-0000-00004B500000}"/>
    <cellStyle name="Heading 2 42" xfId="20673" xr:uid="{00000000-0005-0000-0000-00004C500000}"/>
    <cellStyle name="Heading 2 43" xfId="20674" xr:uid="{00000000-0005-0000-0000-00004D500000}"/>
    <cellStyle name="Heading 2 44" xfId="20675" xr:uid="{00000000-0005-0000-0000-00004E500000}"/>
    <cellStyle name="Heading 2 45" xfId="20676" xr:uid="{00000000-0005-0000-0000-00004F500000}"/>
    <cellStyle name="Heading 2 46" xfId="20677" xr:uid="{00000000-0005-0000-0000-000050500000}"/>
    <cellStyle name="Heading 2 47" xfId="20678" xr:uid="{00000000-0005-0000-0000-000051500000}"/>
    <cellStyle name="Heading 2 48" xfId="20679" xr:uid="{00000000-0005-0000-0000-000052500000}"/>
    <cellStyle name="Heading 2 49" xfId="20680" xr:uid="{00000000-0005-0000-0000-000053500000}"/>
    <cellStyle name="Heading 2 5" xfId="20681" xr:uid="{00000000-0005-0000-0000-000054500000}"/>
    <cellStyle name="Heading 2 50" xfId="20682" xr:uid="{00000000-0005-0000-0000-000055500000}"/>
    <cellStyle name="Heading 2 51" xfId="20683" xr:uid="{00000000-0005-0000-0000-000056500000}"/>
    <cellStyle name="Heading 2 52" xfId="20684" xr:uid="{00000000-0005-0000-0000-000057500000}"/>
    <cellStyle name="Heading 2 53" xfId="20685" xr:uid="{00000000-0005-0000-0000-000058500000}"/>
    <cellStyle name="Heading 2 54" xfId="20686" xr:uid="{00000000-0005-0000-0000-000059500000}"/>
    <cellStyle name="Heading 2 55" xfId="20687" xr:uid="{00000000-0005-0000-0000-00005A500000}"/>
    <cellStyle name="Heading 2 56" xfId="20688" xr:uid="{00000000-0005-0000-0000-00005B500000}"/>
    <cellStyle name="Heading 2 57" xfId="20689" xr:uid="{00000000-0005-0000-0000-00005C500000}"/>
    <cellStyle name="Heading 2 58" xfId="20690" xr:uid="{00000000-0005-0000-0000-00005D500000}"/>
    <cellStyle name="Heading 2 59" xfId="20691" xr:uid="{00000000-0005-0000-0000-00005E500000}"/>
    <cellStyle name="Heading 2 6" xfId="20692" xr:uid="{00000000-0005-0000-0000-00005F500000}"/>
    <cellStyle name="Heading 2 60" xfId="20693" xr:uid="{00000000-0005-0000-0000-000060500000}"/>
    <cellStyle name="Heading 2 61" xfId="20694" xr:uid="{00000000-0005-0000-0000-000061500000}"/>
    <cellStyle name="Heading 2 62" xfId="20695" xr:uid="{00000000-0005-0000-0000-000062500000}"/>
    <cellStyle name="Heading 2 63" xfId="20696" xr:uid="{00000000-0005-0000-0000-000063500000}"/>
    <cellStyle name="Heading 2 64" xfId="20697" xr:uid="{00000000-0005-0000-0000-000064500000}"/>
    <cellStyle name="Heading 2 65" xfId="20698" xr:uid="{00000000-0005-0000-0000-000065500000}"/>
    <cellStyle name="Heading 2 66" xfId="20699" xr:uid="{00000000-0005-0000-0000-000066500000}"/>
    <cellStyle name="Heading 2 67" xfId="20700" xr:uid="{00000000-0005-0000-0000-000067500000}"/>
    <cellStyle name="Heading 2 68" xfId="20701" xr:uid="{00000000-0005-0000-0000-000068500000}"/>
    <cellStyle name="Heading 2 69" xfId="20702" xr:uid="{00000000-0005-0000-0000-000069500000}"/>
    <cellStyle name="Heading 2 7" xfId="20703" xr:uid="{00000000-0005-0000-0000-00006A500000}"/>
    <cellStyle name="Heading 2 70" xfId="20704" xr:uid="{00000000-0005-0000-0000-00006B500000}"/>
    <cellStyle name="Heading 2 71" xfId="20705" xr:uid="{00000000-0005-0000-0000-00006C500000}"/>
    <cellStyle name="Heading 2 72" xfId="20706" xr:uid="{00000000-0005-0000-0000-00006D500000}"/>
    <cellStyle name="Heading 2 73" xfId="20707" xr:uid="{00000000-0005-0000-0000-00006E500000}"/>
    <cellStyle name="Heading 2 8" xfId="20708" xr:uid="{00000000-0005-0000-0000-00006F500000}"/>
    <cellStyle name="Heading 2 9" xfId="20709" xr:uid="{00000000-0005-0000-0000-000070500000}"/>
    <cellStyle name="Heading 3 10" xfId="20710" xr:uid="{00000000-0005-0000-0000-000071500000}"/>
    <cellStyle name="Heading 3 11" xfId="20711" xr:uid="{00000000-0005-0000-0000-000072500000}"/>
    <cellStyle name="Heading 3 12" xfId="20712" xr:uid="{00000000-0005-0000-0000-000073500000}"/>
    <cellStyle name="Heading 3 13" xfId="20713" xr:uid="{00000000-0005-0000-0000-000074500000}"/>
    <cellStyle name="Heading 3 14" xfId="20714" xr:uid="{00000000-0005-0000-0000-000075500000}"/>
    <cellStyle name="Heading 3 15" xfId="20715" xr:uid="{00000000-0005-0000-0000-000076500000}"/>
    <cellStyle name="Heading 3 16" xfId="20716" xr:uid="{00000000-0005-0000-0000-000077500000}"/>
    <cellStyle name="Heading 3 17" xfId="20717" xr:uid="{00000000-0005-0000-0000-000078500000}"/>
    <cellStyle name="Heading 3 18" xfId="20718" xr:uid="{00000000-0005-0000-0000-000079500000}"/>
    <cellStyle name="Heading 3 19" xfId="20719" xr:uid="{00000000-0005-0000-0000-00007A500000}"/>
    <cellStyle name="Heading 3 2" xfId="20720" xr:uid="{00000000-0005-0000-0000-00007B500000}"/>
    <cellStyle name="Heading 3 2 2" xfId="20721" xr:uid="{00000000-0005-0000-0000-00007C500000}"/>
    <cellStyle name="Heading 3 2 3" xfId="20722" xr:uid="{00000000-0005-0000-0000-00007D500000}"/>
    <cellStyle name="Heading 3 20" xfId="20723" xr:uid="{00000000-0005-0000-0000-00007E500000}"/>
    <cellStyle name="Heading 3 21" xfId="20724" xr:uid="{00000000-0005-0000-0000-00007F500000}"/>
    <cellStyle name="Heading 3 22" xfId="20725" xr:uid="{00000000-0005-0000-0000-000080500000}"/>
    <cellStyle name="Heading 3 23" xfId="20726" xr:uid="{00000000-0005-0000-0000-000081500000}"/>
    <cellStyle name="Heading 3 24" xfId="20727" xr:uid="{00000000-0005-0000-0000-000082500000}"/>
    <cellStyle name="Heading 3 25" xfId="20728" xr:uid="{00000000-0005-0000-0000-000083500000}"/>
    <cellStyle name="Heading 3 26" xfId="20729" xr:uid="{00000000-0005-0000-0000-000084500000}"/>
    <cellStyle name="Heading 3 27" xfId="20730" xr:uid="{00000000-0005-0000-0000-000085500000}"/>
    <cellStyle name="Heading 3 28" xfId="20731" xr:uid="{00000000-0005-0000-0000-000086500000}"/>
    <cellStyle name="Heading 3 29" xfId="20732" xr:uid="{00000000-0005-0000-0000-000087500000}"/>
    <cellStyle name="Heading 3 3" xfId="20733" xr:uid="{00000000-0005-0000-0000-000088500000}"/>
    <cellStyle name="Heading 3 3 2" xfId="20734" xr:uid="{00000000-0005-0000-0000-000089500000}"/>
    <cellStyle name="Heading 3 30" xfId="20735" xr:uid="{00000000-0005-0000-0000-00008A500000}"/>
    <cellStyle name="Heading 3 31" xfId="20736" xr:uid="{00000000-0005-0000-0000-00008B500000}"/>
    <cellStyle name="Heading 3 32" xfId="20737" xr:uid="{00000000-0005-0000-0000-00008C500000}"/>
    <cellStyle name="Heading 3 33" xfId="20738" xr:uid="{00000000-0005-0000-0000-00008D500000}"/>
    <cellStyle name="Heading 3 34" xfId="20739" xr:uid="{00000000-0005-0000-0000-00008E500000}"/>
    <cellStyle name="Heading 3 35" xfId="20740" xr:uid="{00000000-0005-0000-0000-00008F500000}"/>
    <cellStyle name="Heading 3 36" xfId="20741" xr:uid="{00000000-0005-0000-0000-000090500000}"/>
    <cellStyle name="Heading 3 37" xfId="20742" xr:uid="{00000000-0005-0000-0000-000091500000}"/>
    <cellStyle name="Heading 3 38" xfId="20743" xr:uid="{00000000-0005-0000-0000-000092500000}"/>
    <cellStyle name="Heading 3 39" xfId="20744" xr:uid="{00000000-0005-0000-0000-000093500000}"/>
    <cellStyle name="Heading 3 4" xfId="20745" xr:uid="{00000000-0005-0000-0000-000094500000}"/>
    <cellStyle name="Heading 3 4 2" xfId="20746" xr:uid="{00000000-0005-0000-0000-000095500000}"/>
    <cellStyle name="Heading 3 40" xfId="20747" xr:uid="{00000000-0005-0000-0000-000096500000}"/>
    <cellStyle name="Heading 3 41" xfId="20748" xr:uid="{00000000-0005-0000-0000-000097500000}"/>
    <cellStyle name="Heading 3 42" xfId="20749" xr:uid="{00000000-0005-0000-0000-000098500000}"/>
    <cellStyle name="Heading 3 43" xfId="20750" xr:uid="{00000000-0005-0000-0000-000099500000}"/>
    <cellStyle name="Heading 3 44" xfId="20751" xr:uid="{00000000-0005-0000-0000-00009A500000}"/>
    <cellStyle name="Heading 3 45" xfId="20752" xr:uid="{00000000-0005-0000-0000-00009B500000}"/>
    <cellStyle name="Heading 3 46" xfId="20753" xr:uid="{00000000-0005-0000-0000-00009C500000}"/>
    <cellStyle name="Heading 3 47" xfId="20754" xr:uid="{00000000-0005-0000-0000-00009D500000}"/>
    <cellStyle name="Heading 3 48" xfId="20755" xr:uid="{00000000-0005-0000-0000-00009E500000}"/>
    <cellStyle name="Heading 3 49" xfId="20756" xr:uid="{00000000-0005-0000-0000-00009F500000}"/>
    <cellStyle name="Heading 3 5" xfId="20757" xr:uid="{00000000-0005-0000-0000-0000A0500000}"/>
    <cellStyle name="Heading 3 50" xfId="20758" xr:uid="{00000000-0005-0000-0000-0000A1500000}"/>
    <cellStyle name="Heading 3 51" xfId="20759" xr:uid="{00000000-0005-0000-0000-0000A2500000}"/>
    <cellStyle name="Heading 3 52" xfId="20760" xr:uid="{00000000-0005-0000-0000-0000A3500000}"/>
    <cellStyle name="Heading 3 53" xfId="20761" xr:uid="{00000000-0005-0000-0000-0000A4500000}"/>
    <cellStyle name="Heading 3 54" xfId="20762" xr:uid="{00000000-0005-0000-0000-0000A5500000}"/>
    <cellStyle name="Heading 3 55" xfId="20763" xr:uid="{00000000-0005-0000-0000-0000A6500000}"/>
    <cellStyle name="Heading 3 56" xfId="20764" xr:uid="{00000000-0005-0000-0000-0000A7500000}"/>
    <cellStyle name="Heading 3 57" xfId="20765" xr:uid="{00000000-0005-0000-0000-0000A8500000}"/>
    <cellStyle name="Heading 3 58" xfId="20766" xr:uid="{00000000-0005-0000-0000-0000A9500000}"/>
    <cellStyle name="Heading 3 59" xfId="20767" xr:uid="{00000000-0005-0000-0000-0000AA500000}"/>
    <cellStyle name="Heading 3 6" xfId="20768" xr:uid="{00000000-0005-0000-0000-0000AB500000}"/>
    <cellStyle name="Heading 3 60" xfId="20769" xr:uid="{00000000-0005-0000-0000-0000AC500000}"/>
    <cellStyle name="Heading 3 61" xfId="20770" xr:uid="{00000000-0005-0000-0000-0000AD500000}"/>
    <cellStyle name="Heading 3 62" xfId="20771" xr:uid="{00000000-0005-0000-0000-0000AE500000}"/>
    <cellStyle name="Heading 3 63" xfId="20772" xr:uid="{00000000-0005-0000-0000-0000AF500000}"/>
    <cellStyle name="Heading 3 64" xfId="20773" xr:uid="{00000000-0005-0000-0000-0000B0500000}"/>
    <cellStyle name="Heading 3 65" xfId="20774" xr:uid="{00000000-0005-0000-0000-0000B1500000}"/>
    <cellStyle name="Heading 3 66" xfId="20775" xr:uid="{00000000-0005-0000-0000-0000B2500000}"/>
    <cellStyle name="Heading 3 67" xfId="20776" xr:uid="{00000000-0005-0000-0000-0000B3500000}"/>
    <cellStyle name="Heading 3 68" xfId="20777" xr:uid="{00000000-0005-0000-0000-0000B4500000}"/>
    <cellStyle name="Heading 3 69" xfId="20778" xr:uid="{00000000-0005-0000-0000-0000B5500000}"/>
    <cellStyle name="Heading 3 7" xfId="20779" xr:uid="{00000000-0005-0000-0000-0000B6500000}"/>
    <cellStyle name="Heading 3 70" xfId="20780" xr:uid="{00000000-0005-0000-0000-0000B7500000}"/>
    <cellStyle name="Heading 3 71" xfId="20781" xr:uid="{00000000-0005-0000-0000-0000B8500000}"/>
    <cellStyle name="Heading 3 72" xfId="20782" xr:uid="{00000000-0005-0000-0000-0000B9500000}"/>
    <cellStyle name="Heading 3 8" xfId="20783" xr:uid="{00000000-0005-0000-0000-0000BA500000}"/>
    <cellStyle name="Heading 3 9" xfId="20784" xr:uid="{00000000-0005-0000-0000-0000BB500000}"/>
    <cellStyle name="Heading 4 10" xfId="20785" xr:uid="{00000000-0005-0000-0000-0000BC500000}"/>
    <cellStyle name="Heading 4 11" xfId="20786" xr:uid="{00000000-0005-0000-0000-0000BD500000}"/>
    <cellStyle name="Heading 4 12" xfId="20787" xr:uid="{00000000-0005-0000-0000-0000BE500000}"/>
    <cellStyle name="Heading 4 13" xfId="20788" xr:uid="{00000000-0005-0000-0000-0000BF500000}"/>
    <cellStyle name="Heading 4 14" xfId="20789" xr:uid="{00000000-0005-0000-0000-0000C0500000}"/>
    <cellStyle name="Heading 4 15" xfId="20790" xr:uid="{00000000-0005-0000-0000-0000C1500000}"/>
    <cellStyle name="Heading 4 16" xfId="20791" xr:uid="{00000000-0005-0000-0000-0000C2500000}"/>
    <cellStyle name="Heading 4 17" xfId="20792" xr:uid="{00000000-0005-0000-0000-0000C3500000}"/>
    <cellStyle name="Heading 4 18" xfId="20793" xr:uid="{00000000-0005-0000-0000-0000C4500000}"/>
    <cellStyle name="Heading 4 19" xfId="20794" xr:uid="{00000000-0005-0000-0000-0000C5500000}"/>
    <cellStyle name="Heading 4 2" xfId="20795" xr:uid="{00000000-0005-0000-0000-0000C6500000}"/>
    <cellStyle name="Heading 4 2 2" xfId="20796" xr:uid="{00000000-0005-0000-0000-0000C7500000}"/>
    <cellStyle name="Heading 4 2 3" xfId="20797" xr:uid="{00000000-0005-0000-0000-0000C8500000}"/>
    <cellStyle name="Heading 4 20" xfId="20798" xr:uid="{00000000-0005-0000-0000-0000C9500000}"/>
    <cellStyle name="Heading 4 21" xfId="20799" xr:uid="{00000000-0005-0000-0000-0000CA500000}"/>
    <cellStyle name="Heading 4 22" xfId="20800" xr:uid="{00000000-0005-0000-0000-0000CB500000}"/>
    <cellStyle name="Heading 4 23" xfId="20801" xr:uid="{00000000-0005-0000-0000-0000CC500000}"/>
    <cellStyle name="Heading 4 24" xfId="20802" xr:uid="{00000000-0005-0000-0000-0000CD500000}"/>
    <cellStyle name="Heading 4 25" xfId="20803" xr:uid="{00000000-0005-0000-0000-0000CE500000}"/>
    <cellStyle name="Heading 4 26" xfId="20804" xr:uid="{00000000-0005-0000-0000-0000CF500000}"/>
    <cellStyle name="Heading 4 27" xfId="20805" xr:uid="{00000000-0005-0000-0000-0000D0500000}"/>
    <cellStyle name="Heading 4 28" xfId="20806" xr:uid="{00000000-0005-0000-0000-0000D1500000}"/>
    <cellStyle name="Heading 4 29" xfId="20807" xr:uid="{00000000-0005-0000-0000-0000D2500000}"/>
    <cellStyle name="Heading 4 3" xfId="20808" xr:uid="{00000000-0005-0000-0000-0000D3500000}"/>
    <cellStyle name="Heading 4 3 2" xfId="20809" xr:uid="{00000000-0005-0000-0000-0000D4500000}"/>
    <cellStyle name="Heading 4 30" xfId="20810" xr:uid="{00000000-0005-0000-0000-0000D5500000}"/>
    <cellStyle name="Heading 4 31" xfId="20811" xr:uid="{00000000-0005-0000-0000-0000D6500000}"/>
    <cellStyle name="Heading 4 32" xfId="20812" xr:uid="{00000000-0005-0000-0000-0000D7500000}"/>
    <cellStyle name="Heading 4 33" xfId="20813" xr:uid="{00000000-0005-0000-0000-0000D8500000}"/>
    <cellStyle name="Heading 4 34" xfId="20814" xr:uid="{00000000-0005-0000-0000-0000D9500000}"/>
    <cellStyle name="Heading 4 35" xfId="20815" xr:uid="{00000000-0005-0000-0000-0000DA500000}"/>
    <cellStyle name="Heading 4 36" xfId="20816" xr:uid="{00000000-0005-0000-0000-0000DB500000}"/>
    <cellStyle name="Heading 4 37" xfId="20817" xr:uid="{00000000-0005-0000-0000-0000DC500000}"/>
    <cellStyle name="Heading 4 38" xfId="20818" xr:uid="{00000000-0005-0000-0000-0000DD500000}"/>
    <cellStyle name="Heading 4 39" xfId="20819" xr:uid="{00000000-0005-0000-0000-0000DE500000}"/>
    <cellStyle name="Heading 4 4" xfId="20820" xr:uid="{00000000-0005-0000-0000-0000DF500000}"/>
    <cellStyle name="Heading 4 4 2" xfId="20821" xr:uid="{00000000-0005-0000-0000-0000E0500000}"/>
    <cellStyle name="Heading 4 40" xfId="20822" xr:uid="{00000000-0005-0000-0000-0000E1500000}"/>
    <cellStyle name="Heading 4 41" xfId="20823" xr:uid="{00000000-0005-0000-0000-0000E2500000}"/>
    <cellStyle name="Heading 4 42" xfId="20824" xr:uid="{00000000-0005-0000-0000-0000E3500000}"/>
    <cellStyle name="Heading 4 43" xfId="20825" xr:uid="{00000000-0005-0000-0000-0000E4500000}"/>
    <cellStyle name="Heading 4 44" xfId="20826" xr:uid="{00000000-0005-0000-0000-0000E5500000}"/>
    <cellStyle name="Heading 4 45" xfId="20827" xr:uid="{00000000-0005-0000-0000-0000E6500000}"/>
    <cellStyle name="Heading 4 46" xfId="20828" xr:uid="{00000000-0005-0000-0000-0000E7500000}"/>
    <cellStyle name="Heading 4 47" xfId="20829" xr:uid="{00000000-0005-0000-0000-0000E8500000}"/>
    <cellStyle name="Heading 4 48" xfId="20830" xr:uid="{00000000-0005-0000-0000-0000E9500000}"/>
    <cellStyle name="Heading 4 49" xfId="20831" xr:uid="{00000000-0005-0000-0000-0000EA500000}"/>
    <cellStyle name="Heading 4 5" xfId="20832" xr:uid="{00000000-0005-0000-0000-0000EB500000}"/>
    <cellStyle name="Heading 4 50" xfId="20833" xr:uid="{00000000-0005-0000-0000-0000EC500000}"/>
    <cellStyle name="Heading 4 51" xfId="20834" xr:uid="{00000000-0005-0000-0000-0000ED500000}"/>
    <cellStyle name="Heading 4 52" xfId="20835" xr:uid="{00000000-0005-0000-0000-0000EE500000}"/>
    <cellStyle name="Heading 4 53" xfId="20836" xr:uid="{00000000-0005-0000-0000-0000EF500000}"/>
    <cellStyle name="Heading 4 54" xfId="20837" xr:uid="{00000000-0005-0000-0000-0000F0500000}"/>
    <cellStyle name="Heading 4 55" xfId="20838" xr:uid="{00000000-0005-0000-0000-0000F1500000}"/>
    <cellStyle name="Heading 4 56" xfId="20839" xr:uid="{00000000-0005-0000-0000-0000F2500000}"/>
    <cellStyle name="Heading 4 57" xfId="20840" xr:uid="{00000000-0005-0000-0000-0000F3500000}"/>
    <cellStyle name="Heading 4 58" xfId="20841" xr:uid="{00000000-0005-0000-0000-0000F4500000}"/>
    <cellStyle name="Heading 4 59" xfId="20842" xr:uid="{00000000-0005-0000-0000-0000F5500000}"/>
    <cellStyle name="Heading 4 6" xfId="20843" xr:uid="{00000000-0005-0000-0000-0000F6500000}"/>
    <cellStyle name="Heading 4 60" xfId="20844" xr:uid="{00000000-0005-0000-0000-0000F7500000}"/>
    <cellStyle name="Heading 4 61" xfId="20845" xr:uid="{00000000-0005-0000-0000-0000F8500000}"/>
    <cellStyle name="Heading 4 62" xfId="20846" xr:uid="{00000000-0005-0000-0000-0000F9500000}"/>
    <cellStyle name="Heading 4 63" xfId="20847" xr:uid="{00000000-0005-0000-0000-0000FA500000}"/>
    <cellStyle name="Heading 4 64" xfId="20848" xr:uid="{00000000-0005-0000-0000-0000FB500000}"/>
    <cellStyle name="Heading 4 65" xfId="20849" xr:uid="{00000000-0005-0000-0000-0000FC500000}"/>
    <cellStyle name="Heading 4 66" xfId="20850" xr:uid="{00000000-0005-0000-0000-0000FD500000}"/>
    <cellStyle name="Heading 4 67" xfId="20851" xr:uid="{00000000-0005-0000-0000-0000FE500000}"/>
    <cellStyle name="Heading 4 68" xfId="20852" xr:uid="{00000000-0005-0000-0000-0000FF500000}"/>
    <cellStyle name="Heading 4 69" xfId="20853" xr:uid="{00000000-0005-0000-0000-000000510000}"/>
    <cellStyle name="Heading 4 7" xfId="20854" xr:uid="{00000000-0005-0000-0000-000001510000}"/>
    <cellStyle name="Heading 4 70" xfId="20855" xr:uid="{00000000-0005-0000-0000-000002510000}"/>
    <cellStyle name="Heading 4 71" xfId="20856" xr:uid="{00000000-0005-0000-0000-000003510000}"/>
    <cellStyle name="Heading 4 72" xfId="20857" xr:uid="{00000000-0005-0000-0000-000004510000}"/>
    <cellStyle name="Heading 4 8" xfId="20858" xr:uid="{00000000-0005-0000-0000-000005510000}"/>
    <cellStyle name="Heading 4 9" xfId="20859" xr:uid="{00000000-0005-0000-0000-000006510000}"/>
    <cellStyle name="HEADING1" xfId="20860" xr:uid="{00000000-0005-0000-0000-000007510000}"/>
    <cellStyle name="HEADING2" xfId="20861" xr:uid="{00000000-0005-0000-0000-000008510000}"/>
    <cellStyle name="HEADING2 2" xfId="20862" xr:uid="{00000000-0005-0000-0000-000009510000}"/>
    <cellStyle name="Hyperlink 2" xfId="20863" xr:uid="{00000000-0005-0000-0000-00000A510000}"/>
    <cellStyle name="Hyperlink 2 2" xfId="20864" xr:uid="{00000000-0005-0000-0000-00000B510000}"/>
    <cellStyle name="Hyperlink 3" xfId="20865" xr:uid="{00000000-0005-0000-0000-00000C510000}"/>
    <cellStyle name="Hyperlink 4" xfId="20866" xr:uid="{00000000-0005-0000-0000-00000D510000}"/>
    <cellStyle name="Input [yellow]" xfId="20867" xr:uid="{00000000-0005-0000-0000-00000E510000}"/>
    <cellStyle name="Input [yellow] 2" xfId="20868" xr:uid="{00000000-0005-0000-0000-00000F510000}"/>
    <cellStyle name="Input 10" xfId="20869" xr:uid="{00000000-0005-0000-0000-000010510000}"/>
    <cellStyle name="Input 10 2" xfId="20870" xr:uid="{00000000-0005-0000-0000-000011510000}"/>
    <cellStyle name="Input 10 3" xfId="20871" xr:uid="{00000000-0005-0000-0000-000012510000}"/>
    <cellStyle name="Input 11" xfId="20872" xr:uid="{00000000-0005-0000-0000-000013510000}"/>
    <cellStyle name="Input 11 2" xfId="20873" xr:uid="{00000000-0005-0000-0000-000014510000}"/>
    <cellStyle name="Input 11 3" xfId="20874" xr:uid="{00000000-0005-0000-0000-000015510000}"/>
    <cellStyle name="Input 12" xfId="20875" xr:uid="{00000000-0005-0000-0000-000016510000}"/>
    <cellStyle name="Input 12 2" xfId="20876" xr:uid="{00000000-0005-0000-0000-000017510000}"/>
    <cellStyle name="Input 12 3" xfId="20877" xr:uid="{00000000-0005-0000-0000-000018510000}"/>
    <cellStyle name="Input 13" xfId="20878" xr:uid="{00000000-0005-0000-0000-000019510000}"/>
    <cellStyle name="Input 13 2" xfId="20879" xr:uid="{00000000-0005-0000-0000-00001A510000}"/>
    <cellStyle name="Input 13 3" xfId="20880" xr:uid="{00000000-0005-0000-0000-00001B510000}"/>
    <cellStyle name="Input 14" xfId="20881" xr:uid="{00000000-0005-0000-0000-00001C510000}"/>
    <cellStyle name="Input 14 2" xfId="20882" xr:uid="{00000000-0005-0000-0000-00001D510000}"/>
    <cellStyle name="Input 14 3" xfId="20883" xr:uid="{00000000-0005-0000-0000-00001E510000}"/>
    <cellStyle name="Input 15" xfId="20884" xr:uid="{00000000-0005-0000-0000-00001F510000}"/>
    <cellStyle name="Input 15 2" xfId="20885" xr:uid="{00000000-0005-0000-0000-000020510000}"/>
    <cellStyle name="Input 15 3" xfId="20886" xr:uid="{00000000-0005-0000-0000-000021510000}"/>
    <cellStyle name="Input 16" xfId="20887" xr:uid="{00000000-0005-0000-0000-000022510000}"/>
    <cellStyle name="Input 16 2" xfId="20888" xr:uid="{00000000-0005-0000-0000-000023510000}"/>
    <cellStyle name="Input 16 3" xfId="20889" xr:uid="{00000000-0005-0000-0000-000024510000}"/>
    <cellStyle name="Input 17" xfId="20890" xr:uid="{00000000-0005-0000-0000-000025510000}"/>
    <cellStyle name="Input 17 2" xfId="20891" xr:uid="{00000000-0005-0000-0000-000026510000}"/>
    <cellStyle name="Input 17 3" xfId="20892" xr:uid="{00000000-0005-0000-0000-000027510000}"/>
    <cellStyle name="Input 18" xfId="20893" xr:uid="{00000000-0005-0000-0000-000028510000}"/>
    <cellStyle name="Input 18 2" xfId="20894" xr:uid="{00000000-0005-0000-0000-000029510000}"/>
    <cellStyle name="Input 18 3" xfId="20895" xr:uid="{00000000-0005-0000-0000-00002A510000}"/>
    <cellStyle name="Input 19" xfId="20896" xr:uid="{00000000-0005-0000-0000-00002B510000}"/>
    <cellStyle name="Input 19 2" xfId="20897" xr:uid="{00000000-0005-0000-0000-00002C510000}"/>
    <cellStyle name="Input 19 3" xfId="20898" xr:uid="{00000000-0005-0000-0000-00002D510000}"/>
    <cellStyle name="Input 2" xfId="20899" xr:uid="{00000000-0005-0000-0000-00002E510000}"/>
    <cellStyle name="Input 2 2" xfId="20900" xr:uid="{00000000-0005-0000-0000-00002F510000}"/>
    <cellStyle name="Input 2 2 2" xfId="20901" xr:uid="{00000000-0005-0000-0000-000030510000}"/>
    <cellStyle name="Input 2 2 2 2" xfId="20902" xr:uid="{00000000-0005-0000-0000-000031510000}"/>
    <cellStyle name="Input 2 2 3" xfId="20903" xr:uid="{00000000-0005-0000-0000-000032510000}"/>
    <cellStyle name="Input 2 2 3 2" xfId="20904" xr:uid="{00000000-0005-0000-0000-000033510000}"/>
    <cellStyle name="Input 2 2 3 3" xfId="20905" xr:uid="{00000000-0005-0000-0000-000034510000}"/>
    <cellStyle name="Input 2 2 4" xfId="20906" xr:uid="{00000000-0005-0000-0000-000035510000}"/>
    <cellStyle name="Input 2 2 4 2" xfId="20907" xr:uid="{00000000-0005-0000-0000-000036510000}"/>
    <cellStyle name="Input 2 2 4 3" xfId="20908" xr:uid="{00000000-0005-0000-0000-000037510000}"/>
    <cellStyle name="Input 2 3" xfId="20909" xr:uid="{00000000-0005-0000-0000-000038510000}"/>
    <cellStyle name="Input 2 4" xfId="20910" xr:uid="{00000000-0005-0000-0000-000039510000}"/>
    <cellStyle name="Input 2 4 2" xfId="20911" xr:uid="{00000000-0005-0000-0000-00003A510000}"/>
    <cellStyle name="Input 2 5" xfId="20912" xr:uid="{00000000-0005-0000-0000-00003B510000}"/>
    <cellStyle name="Input 2 5 2" xfId="20913" xr:uid="{00000000-0005-0000-0000-00003C510000}"/>
    <cellStyle name="Input 2 5 3" xfId="20914" xr:uid="{00000000-0005-0000-0000-00003D510000}"/>
    <cellStyle name="Input 2 6" xfId="20915" xr:uid="{00000000-0005-0000-0000-00003E510000}"/>
    <cellStyle name="Input 2 6 2" xfId="20916" xr:uid="{00000000-0005-0000-0000-00003F510000}"/>
    <cellStyle name="Input 2 6 3" xfId="20917" xr:uid="{00000000-0005-0000-0000-000040510000}"/>
    <cellStyle name="Input 20" xfId="20918" xr:uid="{00000000-0005-0000-0000-000041510000}"/>
    <cellStyle name="Input 20 2" xfId="20919" xr:uid="{00000000-0005-0000-0000-000042510000}"/>
    <cellStyle name="Input 20 3" xfId="20920" xr:uid="{00000000-0005-0000-0000-000043510000}"/>
    <cellStyle name="Input 21" xfId="20921" xr:uid="{00000000-0005-0000-0000-000044510000}"/>
    <cellStyle name="Input 21 2" xfId="20922" xr:uid="{00000000-0005-0000-0000-000045510000}"/>
    <cellStyle name="Input 21 3" xfId="20923" xr:uid="{00000000-0005-0000-0000-000046510000}"/>
    <cellStyle name="Input 22" xfId="20924" xr:uid="{00000000-0005-0000-0000-000047510000}"/>
    <cellStyle name="Input 22 2" xfId="20925" xr:uid="{00000000-0005-0000-0000-000048510000}"/>
    <cellStyle name="Input 22 3" xfId="20926" xr:uid="{00000000-0005-0000-0000-000049510000}"/>
    <cellStyle name="Input 23" xfId="20927" xr:uid="{00000000-0005-0000-0000-00004A510000}"/>
    <cellStyle name="Input 23 2" xfId="20928" xr:uid="{00000000-0005-0000-0000-00004B510000}"/>
    <cellStyle name="Input 23 3" xfId="20929" xr:uid="{00000000-0005-0000-0000-00004C510000}"/>
    <cellStyle name="Input 24" xfId="20930" xr:uid="{00000000-0005-0000-0000-00004D510000}"/>
    <cellStyle name="Input 24 2" xfId="20931" xr:uid="{00000000-0005-0000-0000-00004E510000}"/>
    <cellStyle name="Input 24 3" xfId="20932" xr:uid="{00000000-0005-0000-0000-00004F510000}"/>
    <cellStyle name="Input 25" xfId="20933" xr:uid="{00000000-0005-0000-0000-000050510000}"/>
    <cellStyle name="Input 25 2" xfId="20934" xr:uid="{00000000-0005-0000-0000-000051510000}"/>
    <cellStyle name="Input 25 3" xfId="20935" xr:uid="{00000000-0005-0000-0000-000052510000}"/>
    <cellStyle name="Input 26" xfId="20936" xr:uid="{00000000-0005-0000-0000-000053510000}"/>
    <cellStyle name="Input 26 2" xfId="20937" xr:uid="{00000000-0005-0000-0000-000054510000}"/>
    <cellStyle name="Input 26 3" xfId="20938" xr:uid="{00000000-0005-0000-0000-000055510000}"/>
    <cellStyle name="Input 27" xfId="20939" xr:uid="{00000000-0005-0000-0000-000056510000}"/>
    <cellStyle name="Input 27 2" xfId="20940" xr:uid="{00000000-0005-0000-0000-000057510000}"/>
    <cellStyle name="Input 27 3" xfId="20941" xr:uid="{00000000-0005-0000-0000-000058510000}"/>
    <cellStyle name="Input 28" xfId="20942" xr:uid="{00000000-0005-0000-0000-000059510000}"/>
    <cellStyle name="Input 28 2" xfId="20943" xr:uid="{00000000-0005-0000-0000-00005A510000}"/>
    <cellStyle name="Input 28 3" xfId="20944" xr:uid="{00000000-0005-0000-0000-00005B510000}"/>
    <cellStyle name="Input 29" xfId="20945" xr:uid="{00000000-0005-0000-0000-00005C510000}"/>
    <cellStyle name="Input 29 2" xfId="20946" xr:uid="{00000000-0005-0000-0000-00005D510000}"/>
    <cellStyle name="Input 29 3" xfId="20947" xr:uid="{00000000-0005-0000-0000-00005E510000}"/>
    <cellStyle name="Input 3" xfId="20948" xr:uid="{00000000-0005-0000-0000-00005F510000}"/>
    <cellStyle name="Input 3 2" xfId="20949" xr:uid="{00000000-0005-0000-0000-000060510000}"/>
    <cellStyle name="Input 3 3" xfId="20950" xr:uid="{00000000-0005-0000-0000-000061510000}"/>
    <cellStyle name="Input 3 4" xfId="20951" xr:uid="{00000000-0005-0000-0000-000062510000}"/>
    <cellStyle name="Input 3 4 2" xfId="20952" xr:uid="{00000000-0005-0000-0000-000063510000}"/>
    <cellStyle name="Input 3 5" xfId="20953" xr:uid="{00000000-0005-0000-0000-000064510000}"/>
    <cellStyle name="Input 3 5 2" xfId="20954" xr:uid="{00000000-0005-0000-0000-000065510000}"/>
    <cellStyle name="Input 3 5 3" xfId="20955" xr:uid="{00000000-0005-0000-0000-000066510000}"/>
    <cellStyle name="Input 3 6" xfId="20956" xr:uid="{00000000-0005-0000-0000-000067510000}"/>
    <cellStyle name="Input 3 6 2" xfId="20957" xr:uid="{00000000-0005-0000-0000-000068510000}"/>
    <cellStyle name="Input 3 6 3" xfId="20958" xr:uid="{00000000-0005-0000-0000-000069510000}"/>
    <cellStyle name="Input 30" xfId="20959" xr:uid="{00000000-0005-0000-0000-00006A510000}"/>
    <cellStyle name="Input 30 2" xfId="20960" xr:uid="{00000000-0005-0000-0000-00006B510000}"/>
    <cellStyle name="Input 30 3" xfId="20961" xr:uid="{00000000-0005-0000-0000-00006C510000}"/>
    <cellStyle name="Input 31" xfId="20962" xr:uid="{00000000-0005-0000-0000-00006D510000}"/>
    <cellStyle name="Input 31 2" xfId="20963" xr:uid="{00000000-0005-0000-0000-00006E510000}"/>
    <cellStyle name="Input 31 3" xfId="20964" xr:uid="{00000000-0005-0000-0000-00006F510000}"/>
    <cellStyle name="Input 32" xfId="20965" xr:uid="{00000000-0005-0000-0000-000070510000}"/>
    <cellStyle name="Input 32 2" xfId="20966" xr:uid="{00000000-0005-0000-0000-000071510000}"/>
    <cellStyle name="Input 32 3" xfId="20967" xr:uid="{00000000-0005-0000-0000-000072510000}"/>
    <cellStyle name="Input 33" xfId="20968" xr:uid="{00000000-0005-0000-0000-000073510000}"/>
    <cellStyle name="Input 33 2" xfId="20969" xr:uid="{00000000-0005-0000-0000-000074510000}"/>
    <cellStyle name="Input 33 3" xfId="20970" xr:uid="{00000000-0005-0000-0000-000075510000}"/>
    <cellStyle name="Input 34" xfId="20971" xr:uid="{00000000-0005-0000-0000-000076510000}"/>
    <cellStyle name="Input 34 2" xfId="20972" xr:uid="{00000000-0005-0000-0000-000077510000}"/>
    <cellStyle name="Input 34 3" xfId="20973" xr:uid="{00000000-0005-0000-0000-000078510000}"/>
    <cellStyle name="Input 35" xfId="20974" xr:uid="{00000000-0005-0000-0000-000079510000}"/>
    <cellStyle name="Input 36" xfId="20975" xr:uid="{00000000-0005-0000-0000-00007A510000}"/>
    <cellStyle name="Input 37" xfId="20976" xr:uid="{00000000-0005-0000-0000-00007B510000}"/>
    <cellStyle name="Input 38" xfId="20977" xr:uid="{00000000-0005-0000-0000-00007C510000}"/>
    <cellStyle name="Input 39" xfId="20978" xr:uid="{00000000-0005-0000-0000-00007D510000}"/>
    <cellStyle name="Input 4" xfId="20979" xr:uid="{00000000-0005-0000-0000-00007E510000}"/>
    <cellStyle name="Input 4 2" xfId="20980" xr:uid="{00000000-0005-0000-0000-00007F510000}"/>
    <cellStyle name="Input 4 3" xfId="20981" xr:uid="{00000000-0005-0000-0000-000080510000}"/>
    <cellStyle name="Input 4 4" xfId="20982" xr:uid="{00000000-0005-0000-0000-000081510000}"/>
    <cellStyle name="Input 4 4 2" xfId="20983" xr:uid="{00000000-0005-0000-0000-000082510000}"/>
    <cellStyle name="Input 4 5" xfId="20984" xr:uid="{00000000-0005-0000-0000-000083510000}"/>
    <cellStyle name="Input 4 5 2" xfId="20985" xr:uid="{00000000-0005-0000-0000-000084510000}"/>
    <cellStyle name="Input 4 5 3" xfId="20986" xr:uid="{00000000-0005-0000-0000-000085510000}"/>
    <cellStyle name="Input 4 6" xfId="20987" xr:uid="{00000000-0005-0000-0000-000086510000}"/>
    <cellStyle name="Input 4 6 2" xfId="20988" xr:uid="{00000000-0005-0000-0000-000087510000}"/>
    <cellStyle name="Input 4 6 3" xfId="20989" xr:uid="{00000000-0005-0000-0000-000088510000}"/>
    <cellStyle name="Input 40" xfId="20990" xr:uid="{00000000-0005-0000-0000-000089510000}"/>
    <cellStyle name="Input 41" xfId="20991" xr:uid="{00000000-0005-0000-0000-00008A510000}"/>
    <cellStyle name="Input 42" xfId="20992" xr:uid="{00000000-0005-0000-0000-00008B510000}"/>
    <cellStyle name="Input 43" xfId="20993" xr:uid="{00000000-0005-0000-0000-00008C510000}"/>
    <cellStyle name="Input 44" xfId="20994" xr:uid="{00000000-0005-0000-0000-00008D510000}"/>
    <cellStyle name="Input 45" xfId="20995" xr:uid="{00000000-0005-0000-0000-00008E510000}"/>
    <cellStyle name="Input 46" xfId="20996" xr:uid="{00000000-0005-0000-0000-00008F510000}"/>
    <cellStyle name="Input 47" xfId="20997" xr:uid="{00000000-0005-0000-0000-000090510000}"/>
    <cellStyle name="Input 48" xfId="20998" xr:uid="{00000000-0005-0000-0000-000091510000}"/>
    <cellStyle name="Input 49" xfId="20999" xr:uid="{00000000-0005-0000-0000-000092510000}"/>
    <cellStyle name="Input 5" xfId="21000" xr:uid="{00000000-0005-0000-0000-000093510000}"/>
    <cellStyle name="Input 5 2" xfId="21001" xr:uid="{00000000-0005-0000-0000-000094510000}"/>
    <cellStyle name="Input 5 3" xfId="21002" xr:uid="{00000000-0005-0000-0000-000095510000}"/>
    <cellStyle name="Input 50" xfId="21003" xr:uid="{00000000-0005-0000-0000-000096510000}"/>
    <cellStyle name="Input 51" xfId="21004" xr:uid="{00000000-0005-0000-0000-000097510000}"/>
    <cellStyle name="Input 52" xfId="21005" xr:uid="{00000000-0005-0000-0000-000098510000}"/>
    <cellStyle name="Input 53" xfId="21006" xr:uid="{00000000-0005-0000-0000-000099510000}"/>
    <cellStyle name="Input 54" xfId="21007" xr:uid="{00000000-0005-0000-0000-00009A510000}"/>
    <cellStyle name="Input 55" xfId="21008" xr:uid="{00000000-0005-0000-0000-00009B510000}"/>
    <cellStyle name="Input 56" xfId="21009" xr:uid="{00000000-0005-0000-0000-00009C510000}"/>
    <cellStyle name="Input 57" xfId="21010" xr:uid="{00000000-0005-0000-0000-00009D510000}"/>
    <cellStyle name="Input 58" xfId="21011" xr:uid="{00000000-0005-0000-0000-00009E510000}"/>
    <cellStyle name="Input 59" xfId="21012" xr:uid="{00000000-0005-0000-0000-00009F510000}"/>
    <cellStyle name="Input 6" xfId="21013" xr:uid="{00000000-0005-0000-0000-0000A0510000}"/>
    <cellStyle name="Input 6 2" xfId="21014" xr:uid="{00000000-0005-0000-0000-0000A1510000}"/>
    <cellStyle name="Input 6 3" xfId="21015" xr:uid="{00000000-0005-0000-0000-0000A2510000}"/>
    <cellStyle name="Input 60" xfId="21016" xr:uid="{00000000-0005-0000-0000-0000A3510000}"/>
    <cellStyle name="Input 61" xfId="21017" xr:uid="{00000000-0005-0000-0000-0000A4510000}"/>
    <cellStyle name="Input 62" xfId="21018" xr:uid="{00000000-0005-0000-0000-0000A5510000}"/>
    <cellStyle name="Input 63" xfId="21019" xr:uid="{00000000-0005-0000-0000-0000A6510000}"/>
    <cellStyle name="Input 64" xfId="21020" xr:uid="{00000000-0005-0000-0000-0000A7510000}"/>
    <cellStyle name="Input 65" xfId="21021" xr:uid="{00000000-0005-0000-0000-0000A8510000}"/>
    <cellStyle name="Input 66" xfId="21022" xr:uid="{00000000-0005-0000-0000-0000A9510000}"/>
    <cellStyle name="Input 67" xfId="21023" xr:uid="{00000000-0005-0000-0000-0000AA510000}"/>
    <cellStyle name="Input 68" xfId="21024" xr:uid="{00000000-0005-0000-0000-0000AB510000}"/>
    <cellStyle name="Input 69" xfId="21025" xr:uid="{00000000-0005-0000-0000-0000AC510000}"/>
    <cellStyle name="Input 7" xfId="21026" xr:uid="{00000000-0005-0000-0000-0000AD510000}"/>
    <cellStyle name="Input 7 2" xfId="21027" xr:uid="{00000000-0005-0000-0000-0000AE510000}"/>
    <cellStyle name="Input 7 3" xfId="21028" xr:uid="{00000000-0005-0000-0000-0000AF510000}"/>
    <cellStyle name="Input 70" xfId="21029" xr:uid="{00000000-0005-0000-0000-0000B0510000}"/>
    <cellStyle name="Input 71" xfId="21030" xr:uid="{00000000-0005-0000-0000-0000B1510000}"/>
    <cellStyle name="Input 72" xfId="21031" xr:uid="{00000000-0005-0000-0000-0000B2510000}"/>
    <cellStyle name="Input 73" xfId="21032" xr:uid="{00000000-0005-0000-0000-0000B3510000}"/>
    <cellStyle name="Input 74" xfId="21033" xr:uid="{00000000-0005-0000-0000-0000B4510000}"/>
    <cellStyle name="Input 75" xfId="21034" xr:uid="{00000000-0005-0000-0000-0000B5510000}"/>
    <cellStyle name="Input 76" xfId="21035" xr:uid="{00000000-0005-0000-0000-0000B6510000}"/>
    <cellStyle name="Input 77" xfId="21036" xr:uid="{00000000-0005-0000-0000-0000B7510000}"/>
    <cellStyle name="Input 78" xfId="21037" xr:uid="{00000000-0005-0000-0000-0000B8510000}"/>
    <cellStyle name="Input 79" xfId="21038" xr:uid="{00000000-0005-0000-0000-0000B9510000}"/>
    <cellStyle name="Input 8" xfId="21039" xr:uid="{00000000-0005-0000-0000-0000BA510000}"/>
    <cellStyle name="Input 8 2" xfId="21040" xr:uid="{00000000-0005-0000-0000-0000BB510000}"/>
    <cellStyle name="Input 8 3" xfId="21041" xr:uid="{00000000-0005-0000-0000-0000BC510000}"/>
    <cellStyle name="Input 80" xfId="21042" xr:uid="{00000000-0005-0000-0000-0000BD510000}"/>
    <cellStyle name="Input 81" xfId="21043" xr:uid="{00000000-0005-0000-0000-0000BE510000}"/>
    <cellStyle name="Input 82" xfId="21044" xr:uid="{00000000-0005-0000-0000-0000BF510000}"/>
    <cellStyle name="Input 83" xfId="21045" xr:uid="{00000000-0005-0000-0000-0000C0510000}"/>
    <cellStyle name="Input 84" xfId="21046" xr:uid="{00000000-0005-0000-0000-0000C1510000}"/>
    <cellStyle name="Input 85" xfId="21047" xr:uid="{00000000-0005-0000-0000-0000C2510000}"/>
    <cellStyle name="Input 86" xfId="21048" xr:uid="{00000000-0005-0000-0000-0000C3510000}"/>
    <cellStyle name="Input 87" xfId="21049" xr:uid="{00000000-0005-0000-0000-0000C4510000}"/>
    <cellStyle name="Input 88" xfId="21050" xr:uid="{00000000-0005-0000-0000-0000C5510000}"/>
    <cellStyle name="Input 89" xfId="21051" xr:uid="{00000000-0005-0000-0000-0000C6510000}"/>
    <cellStyle name="Input 9" xfId="21052" xr:uid="{00000000-0005-0000-0000-0000C7510000}"/>
    <cellStyle name="Input 9 2" xfId="21053" xr:uid="{00000000-0005-0000-0000-0000C8510000}"/>
    <cellStyle name="Input 9 3" xfId="21054" xr:uid="{00000000-0005-0000-0000-0000C9510000}"/>
    <cellStyle name="Input 90" xfId="21055" xr:uid="{00000000-0005-0000-0000-0000CA510000}"/>
    <cellStyle name="Input 91" xfId="21056" xr:uid="{00000000-0005-0000-0000-0000CB510000}"/>
    <cellStyle name="Input 92" xfId="21057" xr:uid="{00000000-0005-0000-0000-0000CC510000}"/>
    <cellStyle name="Input 93" xfId="21058" xr:uid="{00000000-0005-0000-0000-0000CD510000}"/>
    <cellStyle name="Input 94" xfId="21059" xr:uid="{00000000-0005-0000-0000-0000CE510000}"/>
    <cellStyle name="Input 95" xfId="21060" xr:uid="{00000000-0005-0000-0000-0000CF510000}"/>
    <cellStyle name="Input 96" xfId="21061" xr:uid="{00000000-0005-0000-0000-0000D0510000}"/>
    <cellStyle name="Input 97" xfId="21062" xr:uid="{00000000-0005-0000-0000-0000D1510000}"/>
    <cellStyle name="Input1" xfId="21063" xr:uid="{00000000-0005-0000-0000-0000D2510000}"/>
    <cellStyle name="Input1 2" xfId="21064" xr:uid="{00000000-0005-0000-0000-0000D3510000}"/>
    <cellStyle name="Input2" xfId="21065" xr:uid="{00000000-0005-0000-0000-0000D4510000}"/>
    <cellStyle name="Input2 2" xfId="21066" xr:uid="{00000000-0005-0000-0000-0000D5510000}"/>
    <cellStyle name="Input2 2 2" xfId="21067" xr:uid="{00000000-0005-0000-0000-0000D6510000}"/>
    <cellStyle name="Input2 3" xfId="21068" xr:uid="{00000000-0005-0000-0000-0000D7510000}"/>
    <cellStyle name="LineItemPrompt" xfId="21069" xr:uid="{00000000-0005-0000-0000-0000D8510000}"/>
    <cellStyle name="LineItemPrompt 2" xfId="21070" xr:uid="{00000000-0005-0000-0000-0000D9510000}"/>
    <cellStyle name="LineItemValue" xfId="21071" xr:uid="{00000000-0005-0000-0000-0000DA510000}"/>
    <cellStyle name="Linked Cell 10" xfId="21072" xr:uid="{00000000-0005-0000-0000-0000DB510000}"/>
    <cellStyle name="Linked Cell 11" xfId="21073" xr:uid="{00000000-0005-0000-0000-0000DC510000}"/>
    <cellStyle name="Linked Cell 12" xfId="21074" xr:uid="{00000000-0005-0000-0000-0000DD510000}"/>
    <cellStyle name="Linked Cell 13" xfId="21075" xr:uid="{00000000-0005-0000-0000-0000DE510000}"/>
    <cellStyle name="Linked Cell 14" xfId="21076" xr:uid="{00000000-0005-0000-0000-0000DF510000}"/>
    <cellStyle name="Linked Cell 15" xfId="21077" xr:uid="{00000000-0005-0000-0000-0000E0510000}"/>
    <cellStyle name="Linked Cell 16" xfId="21078" xr:uid="{00000000-0005-0000-0000-0000E1510000}"/>
    <cellStyle name="Linked Cell 17" xfId="21079" xr:uid="{00000000-0005-0000-0000-0000E2510000}"/>
    <cellStyle name="Linked Cell 18" xfId="21080" xr:uid="{00000000-0005-0000-0000-0000E3510000}"/>
    <cellStyle name="Linked Cell 19" xfId="21081" xr:uid="{00000000-0005-0000-0000-0000E4510000}"/>
    <cellStyle name="Linked Cell 2" xfId="21082" xr:uid="{00000000-0005-0000-0000-0000E5510000}"/>
    <cellStyle name="Linked Cell 2 2" xfId="21083" xr:uid="{00000000-0005-0000-0000-0000E6510000}"/>
    <cellStyle name="Linked Cell 2 3" xfId="21084" xr:uid="{00000000-0005-0000-0000-0000E7510000}"/>
    <cellStyle name="Linked Cell 20" xfId="21085" xr:uid="{00000000-0005-0000-0000-0000E8510000}"/>
    <cellStyle name="Linked Cell 21" xfId="21086" xr:uid="{00000000-0005-0000-0000-0000E9510000}"/>
    <cellStyle name="Linked Cell 22" xfId="21087" xr:uid="{00000000-0005-0000-0000-0000EA510000}"/>
    <cellStyle name="Linked Cell 23" xfId="21088" xr:uid="{00000000-0005-0000-0000-0000EB510000}"/>
    <cellStyle name="Linked Cell 24" xfId="21089" xr:uid="{00000000-0005-0000-0000-0000EC510000}"/>
    <cellStyle name="Linked Cell 25" xfId="21090" xr:uid="{00000000-0005-0000-0000-0000ED510000}"/>
    <cellStyle name="Linked Cell 26" xfId="21091" xr:uid="{00000000-0005-0000-0000-0000EE510000}"/>
    <cellStyle name="Linked Cell 27" xfId="21092" xr:uid="{00000000-0005-0000-0000-0000EF510000}"/>
    <cellStyle name="Linked Cell 28" xfId="21093" xr:uid="{00000000-0005-0000-0000-0000F0510000}"/>
    <cellStyle name="Linked Cell 29" xfId="21094" xr:uid="{00000000-0005-0000-0000-0000F1510000}"/>
    <cellStyle name="Linked Cell 3" xfId="21095" xr:uid="{00000000-0005-0000-0000-0000F2510000}"/>
    <cellStyle name="Linked Cell 3 2" xfId="21096" xr:uid="{00000000-0005-0000-0000-0000F3510000}"/>
    <cellStyle name="Linked Cell 30" xfId="21097" xr:uid="{00000000-0005-0000-0000-0000F4510000}"/>
    <cellStyle name="Linked Cell 31" xfId="21098" xr:uid="{00000000-0005-0000-0000-0000F5510000}"/>
    <cellStyle name="Linked Cell 32" xfId="21099" xr:uid="{00000000-0005-0000-0000-0000F6510000}"/>
    <cellStyle name="Linked Cell 33" xfId="21100" xr:uid="{00000000-0005-0000-0000-0000F7510000}"/>
    <cellStyle name="Linked Cell 34" xfId="21101" xr:uid="{00000000-0005-0000-0000-0000F8510000}"/>
    <cellStyle name="Linked Cell 35" xfId="21102" xr:uid="{00000000-0005-0000-0000-0000F9510000}"/>
    <cellStyle name="Linked Cell 36" xfId="21103" xr:uid="{00000000-0005-0000-0000-0000FA510000}"/>
    <cellStyle name="Linked Cell 37" xfId="21104" xr:uid="{00000000-0005-0000-0000-0000FB510000}"/>
    <cellStyle name="Linked Cell 38" xfId="21105" xr:uid="{00000000-0005-0000-0000-0000FC510000}"/>
    <cellStyle name="Linked Cell 39" xfId="21106" xr:uid="{00000000-0005-0000-0000-0000FD510000}"/>
    <cellStyle name="Linked Cell 4" xfId="21107" xr:uid="{00000000-0005-0000-0000-0000FE510000}"/>
    <cellStyle name="Linked Cell 4 2" xfId="21108" xr:uid="{00000000-0005-0000-0000-0000FF510000}"/>
    <cellStyle name="Linked Cell 40" xfId="21109" xr:uid="{00000000-0005-0000-0000-000000520000}"/>
    <cellStyle name="Linked Cell 41" xfId="21110" xr:uid="{00000000-0005-0000-0000-000001520000}"/>
    <cellStyle name="Linked Cell 42" xfId="21111" xr:uid="{00000000-0005-0000-0000-000002520000}"/>
    <cellStyle name="Linked Cell 43" xfId="21112" xr:uid="{00000000-0005-0000-0000-000003520000}"/>
    <cellStyle name="Linked Cell 44" xfId="21113" xr:uid="{00000000-0005-0000-0000-000004520000}"/>
    <cellStyle name="Linked Cell 45" xfId="21114" xr:uid="{00000000-0005-0000-0000-000005520000}"/>
    <cellStyle name="Linked Cell 46" xfId="21115" xr:uid="{00000000-0005-0000-0000-000006520000}"/>
    <cellStyle name="Linked Cell 47" xfId="21116" xr:uid="{00000000-0005-0000-0000-000007520000}"/>
    <cellStyle name="Linked Cell 48" xfId="21117" xr:uid="{00000000-0005-0000-0000-000008520000}"/>
    <cellStyle name="Linked Cell 49" xfId="21118" xr:uid="{00000000-0005-0000-0000-000009520000}"/>
    <cellStyle name="Linked Cell 5" xfId="21119" xr:uid="{00000000-0005-0000-0000-00000A520000}"/>
    <cellStyle name="Linked Cell 50" xfId="21120" xr:uid="{00000000-0005-0000-0000-00000B520000}"/>
    <cellStyle name="Linked Cell 51" xfId="21121" xr:uid="{00000000-0005-0000-0000-00000C520000}"/>
    <cellStyle name="Linked Cell 52" xfId="21122" xr:uid="{00000000-0005-0000-0000-00000D520000}"/>
    <cellStyle name="Linked Cell 53" xfId="21123" xr:uid="{00000000-0005-0000-0000-00000E520000}"/>
    <cellStyle name="Linked Cell 54" xfId="21124" xr:uid="{00000000-0005-0000-0000-00000F520000}"/>
    <cellStyle name="Linked Cell 55" xfId="21125" xr:uid="{00000000-0005-0000-0000-000010520000}"/>
    <cellStyle name="Linked Cell 56" xfId="21126" xr:uid="{00000000-0005-0000-0000-000011520000}"/>
    <cellStyle name="Linked Cell 57" xfId="21127" xr:uid="{00000000-0005-0000-0000-000012520000}"/>
    <cellStyle name="Linked Cell 58" xfId="21128" xr:uid="{00000000-0005-0000-0000-000013520000}"/>
    <cellStyle name="Linked Cell 59" xfId="21129" xr:uid="{00000000-0005-0000-0000-000014520000}"/>
    <cellStyle name="Linked Cell 6" xfId="21130" xr:uid="{00000000-0005-0000-0000-000015520000}"/>
    <cellStyle name="Linked Cell 60" xfId="21131" xr:uid="{00000000-0005-0000-0000-000016520000}"/>
    <cellStyle name="Linked Cell 61" xfId="21132" xr:uid="{00000000-0005-0000-0000-000017520000}"/>
    <cellStyle name="Linked Cell 62" xfId="21133" xr:uid="{00000000-0005-0000-0000-000018520000}"/>
    <cellStyle name="Linked Cell 63" xfId="21134" xr:uid="{00000000-0005-0000-0000-000019520000}"/>
    <cellStyle name="Linked Cell 64" xfId="21135" xr:uid="{00000000-0005-0000-0000-00001A520000}"/>
    <cellStyle name="Linked Cell 65" xfId="21136" xr:uid="{00000000-0005-0000-0000-00001B520000}"/>
    <cellStyle name="Linked Cell 66" xfId="21137" xr:uid="{00000000-0005-0000-0000-00001C520000}"/>
    <cellStyle name="Linked Cell 67" xfId="21138" xr:uid="{00000000-0005-0000-0000-00001D520000}"/>
    <cellStyle name="Linked Cell 68" xfId="21139" xr:uid="{00000000-0005-0000-0000-00001E520000}"/>
    <cellStyle name="Linked Cell 69" xfId="21140" xr:uid="{00000000-0005-0000-0000-00001F520000}"/>
    <cellStyle name="Linked Cell 7" xfId="21141" xr:uid="{00000000-0005-0000-0000-000020520000}"/>
    <cellStyle name="Linked Cell 70" xfId="21142" xr:uid="{00000000-0005-0000-0000-000021520000}"/>
    <cellStyle name="Linked Cell 71" xfId="21143" xr:uid="{00000000-0005-0000-0000-000022520000}"/>
    <cellStyle name="Linked Cell 72" xfId="21144" xr:uid="{00000000-0005-0000-0000-000023520000}"/>
    <cellStyle name="Linked Cell 8" xfId="21145" xr:uid="{00000000-0005-0000-0000-000024520000}"/>
    <cellStyle name="Linked Cell 9" xfId="21146" xr:uid="{00000000-0005-0000-0000-000025520000}"/>
    <cellStyle name="Manual-Input" xfId="21147" xr:uid="{00000000-0005-0000-0000-000026520000}"/>
    <cellStyle name="Marathon" xfId="21148" xr:uid="{00000000-0005-0000-0000-000027520000}"/>
    <cellStyle name="MCP" xfId="21149" xr:uid="{00000000-0005-0000-0000-000028520000}"/>
    <cellStyle name="Multiple" xfId="21150" xr:uid="{00000000-0005-0000-0000-000029520000}"/>
    <cellStyle name="Multiple [1]" xfId="21151" xr:uid="{00000000-0005-0000-0000-00002A520000}"/>
    <cellStyle name="Multiple_10_21 A&amp;G Review" xfId="21152" xr:uid="{00000000-0005-0000-0000-00002B520000}"/>
    <cellStyle name="Neutral 10" xfId="21153" xr:uid="{00000000-0005-0000-0000-00002C520000}"/>
    <cellStyle name="Neutral 11" xfId="21154" xr:uid="{00000000-0005-0000-0000-00002D520000}"/>
    <cellStyle name="Neutral 12" xfId="21155" xr:uid="{00000000-0005-0000-0000-00002E520000}"/>
    <cellStyle name="Neutral 13" xfId="21156" xr:uid="{00000000-0005-0000-0000-00002F520000}"/>
    <cellStyle name="Neutral 14" xfId="21157" xr:uid="{00000000-0005-0000-0000-000030520000}"/>
    <cellStyle name="Neutral 15" xfId="21158" xr:uid="{00000000-0005-0000-0000-000031520000}"/>
    <cellStyle name="Neutral 16" xfId="21159" xr:uid="{00000000-0005-0000-0000-000032520000}"/>
    <cellStyle name="Neutral 17" xfId="21160" xr:uid="{00000000-0005-0000-0000-000033520000}"/>
    <cellStyle name="Neutral 18" xfId="21161" xr:uid="{00000000-0005-0000-0000-000034520000}"/>
    <cellStyle name="Neutral 19" xfId="21162" xr:uid="{00000000-0005-0000-0000-000035520000}"/>
    <cellStyle name="Neutral 2" xfId="21163" xr:uid="{00000000-0005-0000-0000-000036520000}"/>
    <cellStyle name="Neutral 2 2" xfId="21164" xr:uid="{00000000-0005-0000-0000-000037520000}"/>
    <cellStyle name="Neutral 2 3" xfId="21165" xr:uid="{00000000-0005-0000-0000-000038520000}"/>
    <cellStyle name="Neutral 20" xfId="21166" xr:uid="{00000000-0005-0000-0000-000039520000}"/>
    <cellStyle name="Neutral 21" xfId="21167" xr:uid="{00000000-0005-0000-0000-00003A520000}"/>
    <cellStyle name="Neutral 22" xfId="21168" xr:uid="{00000000-0005-0000-0000-00003B520000}"/>
    <cellStyle name="Neutral 23" xfId="21169" xr:uid="{00000000-0005-0000-0000-00003C520000}"/>
    <cellStyle name="Neutral 24" xfId="21170" xr:uid="{00000000-0005-0000-0000-00003D520000}"/>
    <cellStyle name="Neutral 25" xfId="21171" xr:uid="{00000000-0005-0000-0000-00003E520000}"/>
    <cellStyle name="Neutral 26" xfId="21172" xr:uid="{00000000-0005-0000-0000-00003F520000}"/>
    <cellStyle name="Neutral 27" xfId="21173" xr:uid="{00000000-0005-0000-0000-000040520000}"/>
    <cellStyle name="Neutral 28" xfId="21174" xr:uid="{00000000-0005-0000-0000-000041520000}"/>
    <cellStyle name="Neutral 29" xfId="21175" xr:uid="{00000000-0005-0000-0000-000042520000}"/>
    <cellStyle name="Neutral 3" xfId="21176" xr:uid="{00000000-0005-0000-0000-000043520000}"/>
    <cellStyle name="Neutral 3 2" xfId="21177" xr:uid="{00000000-0005-0000-0000-000044520000}"/>
    <cellStyle name="Neutral 30" xfId="21178" xr:uid="{00000000-0005-0000-0000-000045520000}"/>
    <cellStyle name="Neutral 31" xfId="21179" xr:uid="{00000000-0005-0000-0000-000046520000}"/>
    <cellStyle name="Neutral 32" xfId="21180" xr:uid="{00000000-0005-0000-0000-000047520000}"/>
    <cellStyle name="Neutral 33" xfId="21181" xr:uid="{00000000-0005-0000-0000-000048520000}"/>
    <cellStyle name="Neutral 34" xfId="21182" xr:uid="{00000000-0005-0000-0000-000049520000}"/>
    <cellStyle name="Neutral 35" xfId="21183" xr:uid="{00000000-0005-0000-0000-00004A520000}"/>
    <cellStyle name="Neutral 36" xfId="21184" xr:uid="{00000000-0005-0000-0000-00004B520000}"/>
    <cellStyle name="Neutral 37" xfId="21185" xr:uid="{00000000-0005-0000-0000-00004C520000}"/>
    <cellStyle name="Neutral 38" xfId="21186" xr:uid="{00000000-0005-0000-0000-00004D520000}"/>
    <cellStyle name="Neutral 39" xfId="21187" xr:uid="{00000000-0005-0000-0000-00004E520000}"/>
    <cellStyle name="Neutral 4" xfId="21188" xr:uid="{00000000-0005-0000-0000-00004F520000}"/>
    <cellStyle name="Neutral 4 2" xfId="21189" xr:uid="{00000000-0005-0000-0000-000050520000}"/>
    <cellStyle name="Neutral 40" xfId="21190" xr:uid="{00000000-0005-0000-0000-000051520000}"/>
    <cellStyle name="Neutral 41" xfId="21191" xr:uid="{00000000-0005-0000-0000-000052520000}"/>
    <cellStyle name="Neutral 42" xfId="21192" xr:uid="{00000000-0005-0000-0000-000053520000}"/>
    <cellStyle name="Neutral 43" xfId="21193" xr:uid="{00000000-0005-0000-0000-000054520000}"/>
    <cellStyle name="Neutral 44" xfId="21194" xr:uid="{00000000-0005-0000-0000-000055520000}"/>
    <cellStyle name="Neutral 45" xfId="21195" xr:uid="{00000000-0005-0000-0000-000056520000}"/>
    <cellStyle name="Neutral 46" xfId="21196" xr:uid="{00000000-0005-0000-0000-000057520000}"/>
    <cellStyle name="Neutral 47" xfId="21197" xr:uid="{00000000-0005-0000-0000-000058520000}"/>
    <cellStyle name="Neutral 48" xfId="21198" xr:uid="{00000000-0005-0000-0000-000059520000}"/>
    <cellStyle name="Neutral 49" xfId="21199" xr:uid="{00000000-0005-0000-0000-00005A520000}"/>
    <cellStyle name="Neutral 5" xfId="21200" xr:uid="{00000000-0005-0000-0000-00005B520000}"/>
    <cellStyle name="Neutral 50" xfId="21201" xr:uid="{00000000-0005-0000-0000-00005C520000}"/>
    <cellStyle name="Neutral 51" xfId="21202" xr:uid="{00000000-0005-0000-0000-00005D520000}"/>
    <cellStyle name="Neutral 52" xfId="21203" xr:uid="{00000000-0005-0000-0000-00005E520000}"/>
    <cellStyle name="Neutral 53" xfId="21204" xr:uid="{00000000-0005-0000-0000-00005F520000}"/>
    <cellStyle name="Neutral 54" xfId="21205" xr:uid="{00000000-0005-0000-0000-000060520000}"/>
    <cellStyle name="Neutral 55" xfId="21206" xr:uid="{00000000-0005-0000-0000-000061520000}"/>
    <cellStyle name="Neutral 56" xfId="21207" xr:uid="{00000000-0005-0000-0000-000062520000}"/>
    <cellStyle name="Neutral 57" xfId="21208" xr:uid="{00000000-0005-0000-0000-000063520000}"/>
    <cellStyle name="Neutral 58" xfId="21209" xr:uid="{00000000-0005-0000-0000-000064520000}"/>
    <cellStyle name="Neutral 59" xfId="21210" xr:uid="{00000000-0005-0000-0000-000065520000}"/>
    <cellStyle name="Neutral 6" xfId="21211" xr:uid="{00000000-0005-0000-0000-000066520000}"/>
    <cellStyle name="Neutral 60" xfId="21212" xr:uid="{00000000-0005-0000-0000-000067520000}"/>
    <cellStyle name="Neutral 61" xfId="21213" xr:uid="{00000000-0005-0000-0000-000068520000}"/>
    <cellStyle name="Neutral 62" xfId="21214" xr:uid="{00000000-0005-0000-0000-000069520000}"/>
    <cellStyle name="Neutral 63" xfId="21215" xr:uid="{00000000-0005-0000-0000-00006A520000}"/>
    <cellStyle name="Neutral 64" xfId="21216" xr:uid="{00000000-0005-0000-0000-00006B520000}"/>
    <cellStyle name="Neutral 65" xfId="21217" xr:uid="{00000000-0005-0000-0000-00006C520000}"/>
    <cellStyle name="Neutral 66" xfId="21218" xr:uid="{00000000-0005-0000-0000-00006D520000}"/>
    <cellStyle name="Neutral 67" xfId="21219" xr:uid="{00000000-0005-0000-0000-00006E520000}"/>
    <cellStyle name="Neutral 68" xfId="21220" xr:uid="{00000000-0005-0000-0000-00006F520000}"/>
    <cellStyle name="Neutral 69" xfId="21221" xr:uid="{00000000-0005-0000-0000-000070520000}"/>
    <cellStyle name="Neutral 7" xfId="21222" xr:uid="{00000000-0005-0000-0000-000071520000}"/>
    <cellStyle name="Neutral 70" xfId="21223" xr:uid="{00000000-0005-0000-0000-000072520000}"/>
    <cellStyle name="Neutral 71" xfId="21224" xr:uid="{00000000-0005-0000-0000-000073520000}"/>
    <cellStyle name="Neutral 72" xfId="21225" xr:uid="{00000000-0005-0000-0000-000074520000}"/>
    <cellStyle name="Neutral 8" xfId="21226" xr:uid="{00000000-0005-0000-0000-000075520000}"/>
    <cellStyle name="Neutral 9" xfId="21227" xr:uid="{00000000-0005-0000-0000-000076520000}"/>
    <cellStyle name="nONE" xfId="21228" xr:uid="{00000000-0005-0000-0000-000077520000}"/>
    <cellStyle name="nONE 2" xfId="21229" xr:uid="{00000000-0005-0000-0000-000078520000}"/>
    <cellStyle name="noninput" xfId="21230" xr:uid="{00000000-0005-0000-0000-000079520000}"/>
    <cellStyle name="Normal" xfId="0" builtinId="0"/>
    <cellStyle name="Normal - Style1" xfId="21231" xr:uid="{00000000-0005-0000-0000-00007B520000}"/>
    <cellStyle name="Normal - Style1 2" xfId="21232" xr:uid="{00000000-0005-0000-0000-00007C520000}"/>
    <cellStyle name="Normal - Style2" xfId="21233" xr:uid="{00000000-0005-0000-0000-00007D520000}"/>
    <cellStyle name="Normal - Style3" xfId="21234" xr:uid="{00000000-0005-0000-0000-00007E520000}"/>
    <cellStyle name="Normal - Style4" xfId="21235" xr:uid="{00000000-0005-0000-0000-00007F520000}"/>
    <cellStyle name="Normal - Style5" xfId="21236" xr:uid="{00000000-0005-0000-0000-000080520000}"/>
    <cellStyle name="Normal 10" xfId="63" xr:uid="{00000000-0005-0000-0000-000081520000}"/>
    <cellStyle name="Normal 10 10" xfId="21237" xr:uid="{00000000-0005-0000-0000-000082520000}"/>
    <cellStyle name="Normal 10 2" xfId="96" xr:uid="{00000000-0005-0000-0000-000083520000}"/>
    <cellStyle name="Normal 10 2 2" xfId="188" xr:uid="{00000000-0005-0000-0000-000084520000}"/>
    <cellStyle name="Normal 10 2 2 2" xfId="21238" xr:uid="{00000000-0005-0000-0000-000085520000}"/>
    <cellStyle name="Normal 10 2 2 2 2" xfId="21239" xr:uid="{00000000-0005-0000-0000-000086520000}"/>
    <cellStyle name="Normal 10 2 2 2 2 2" xfId="21240" xr:uid="{00000000-0005-0000-0000-000087520000}"/>
    <cellStyle name="Normal 10 2 2 2 3" xfId="21241" xr:uid="{00000000-0005-0000-0000-000088520000}"/>
    <cellStyle name="Normal 10 2 2 2 4" xfId="21242" xr:uid="{00000000-0005-0000-0000-000089520000}"/>
    <cellStyle name="Normal 10 2 2 3" xfId="21243" xr:uid="{00000000-0005-0000-0000-00008A520000}"/>
    <cellStyle name="Normal 10 2 2 3 2" xfId="21244" xr:uid="{00000000-0005-0000-0000-00008B520000}"/>
    <cellStyle name="Normal 10 2 2 4" xfId="21245" xr:uid="{00000000-0005-0000-0000-00008C520000}"/>
    <cellStyle name="Normal 10 2 2 5" xfId="21246" xr:uid="{00000000-0005-0000-0000-00008D520000}"/>
    <cellStyle name="Normal 10 2 3" xfId="201" xr:uid="{00000000-0005-0000-0000-00008E520000}"/>
    <cellStyle name="Normal 10 2 3 2" xfId="21247" xr:uid="{00000000-0005-0000-0000-00008F520000}"/>
    <cellStyle name="Normal 10 2 3 2 2" xfId="21248" xr:uid="{00000000-0005-0000-0000-000090520000}"/>
    <cellStyle name="Normal 10 2 3 2 2 2" xfId="21249" xr:uid="{00000000-0005-0000-0000-000091520000}"/>
    <cellStyle name="Normal 10 2 3 2 3" xfId="21250" xr:uid="{00000000-0005-0000-0000-000092520000}"/>
    <cellStyle name="Normal 10 2 3 2 4" xfId="21251" xr:uid="{00000000-0005-0000-0000-000093520000}"/>
    <cellStyle name="Normal 10 2 3 3" xfId="21252" xr:uid="{00000000-0005-0000-0000-000094520000}"/>
    <cellStyle name="Normal 10 2 3 3 2" xfId="21253" xr:uid="{00000000-0005-0000-0000-000095520000}"/>
    <cellStyle name="Normal 10 2 3 4" xfId="21254" xr:uid="{00000000-0005-0000-0000-000096520000}"/>
    <cellStyle name="Normal 10 2 3 5" xfId="21255" xr:uid="{00000000-0005-0000-0000-000097520000}"/>
    <cellStyle name="Normal 10 2 4" xfId="21256" xr:uid="{00000000-0005-0000-0000-000098520000}"/>
    <cellStyle name="Normal 10 2 4 2" xfId="21257" xr:uid="{00000000-0005-0000-0000-000099520000}"/>
    <cellStyle name="Normal 10 2 4 2 2" xfId="21258" xr:uid="{00000000-0005-0000-0000-00009A520000}"/>
    <cellStyle name="Normal 10 2 4 2 3" xfId="21259" xr:uid="{00000000-0005-0000-0000-00009B520000}"/>
    <cellStyle name="Normal 10 2 4 3" xfId="21260" xr:uid="{00000000-0005-0000-0000-00009C520000}"/>
    <cellStyle name="Normal 10 2 4 4" xfId="21261" xr:uid="{00000000-0005-0000-0000-00009D520000}"/>
    <cellStyle name="Normal 10 2 5" xfId="21262" xr:uid="{00000000-0005-0000-0000-00009E520000}"/>
    <cellStyle name="Normal 10 2 5 2" xfId="21263" xr:uid="{00000000-0005-0000-0000-00009F520000}"/>
    <cellStyle name="Normal 10 2 5 2 2" xfId="21264" xr:uid="{00000000-0005-0000-0000-0000A0520000}"/>
    <cellStyle name="Normal 10 2 5 3" xfId="21265" xr:uid="{00000000-0005-0000-0000-0000A1520000}"/>
    <cellStyle name="Normal 10 2 6" xfId="21266" xr:uid="{00000000-0005-0000-0000-0000A2520000}"/>
    <cellStyle name="Normal 10 2 6 2" xfId="21267" xr:uid="{00000000-0005-0000-0000-0000A3520000}"/>
    <cellStyle name="Normal 10 2 6 3" xfId="21268" xr:uid="{00000000-0005-0000-0000-0000A4520000}"/>
    <cellStyle name="Normal 10 2 7" xfId="21269" xr:uid="{00000000-0005-0000-0000-0000A5520000}"/>
    <cellStyle name="Normal 10 2 8" xfId="21270" xr:uid="{00000000-0005-0000-0000-0000A6520000}"/>
    <cellStyle name="Normal 10 3" xfId="132" xr:uid="{00000000-0005-0000-0000-0000A7520000}"/>
    <cellStyle name="Normal 10 3 2" xfId="186" xr:uid="{00000000-0005-0000-0000-0000A8520000}"/>
    <cellStyle name="Normal 10 3 2 2" xfId="21271" xr:uid="{00000000-0005-0000-0000-0000A9520000}"/>
    <cellStyle name="Normal 10 3 2 2 2" xfId="21272" xr:uid="{00000000-0005-0000-0000-0000AA520000}"/>
    <cellStyle name="Normal 10 3 2 2 2 2" xfId="21273" xr:uid="{00000000-0005-0000-0000-0000AB520000}"/>
    <cellStyle name="Normal 10 3 2 2 3" xfId="21274" xr:uid="{00000000-0005-0000-0000-0000AC520000}"/>
    <cellStyle name="Normal 10 3 2 3" xfId="21275" xr:uid="{00000000-0005-0000-0000-0000AD520000}"/>
    <cellStyle name="Normal 10 3 2 3 2" xfId="21276" xr:uid="{00000000-0005-0000-0000-0000AE520000}"/>
    <cellStyle name="Normal 10 3 2 4" xfId="21277" xr:uid="{00000000-0005-0000-0000-0000AF520000}"/>
    <cellStyle name="Normal 10 3 2 5" xfId="21278" xr:uid="{00000000-0005-0000-0000-0000B0520000}"/>
    <cellStyle name="Normal 10 3 3" xfId="199" xr:uid="{00000000-0005-0000-0000-0000B1520000}"/>
    <cellStyle name="Normal 10 3 3 2" xfId="21279" xr:uid="{00000000-0005-0000-0000-0000B2520000}"/>
    <cellStyle name="Normal 10 3 3 2 2" xfId="21280" xr:uid="{00000000-0005-0000-0000-0000B3520000}"/>
    <cellStyle name="Normal 10 3 3 2 2 2" xfId="21281" xr:uid="{00000000-0005-0000-0000-0000B4520000}"/>
    <cellStyle name="Normal 10 3 3 2 3" xfId="21282" xr:uid="{00000000-0005-0000-0000-0000B5520000}"/>
    <cellStyle name="Normal 10 3 3 3" xfId="21283" xr:uid="{00000000-0005-0000-0000-0000B6520000}"/>
    <cellStyle name="Normal 10 3 3 3 2" xfId="21284" xr:uid="{00000000-0005-0000-0000-0000B7520000}"/>
    <cellStyle name="Normal 10 3 3 4" xfId="21285" xr:uid="{00000000-0005-0000-0000-0000B8520000}"/>
    <cellStyle name="Normal 10 3 4" xfId="21286" xr:uid="{00000000-0005-0000-0000-0000B9520000}"/>
    <cellStyle name="Normal 10 3 4 2" xfId="21287" xr:uid="{00000000-0005-0000-0000-0000BA520000}"/>
    <cellStyle name="Normal 10 3 4 2 2" xfId="21288" xr:uid="{00000000-0005-0000-0000-0000BB520000}"/>
    <cellStyle name="Normal 10 3 4 3" xfId="21289" xr:uid="{00000000-0005-0000-0000-0000BC520000}"/>
    <cellStyle name="Normal 10 3 5" xfId="21290" xr:uid="{00000000-0005-0000-0000-0000BD520000}"/>
    <cellStyle name="Normal 10 3 5 2" xfId="21291" xr:uid="{00000000-0005-0000-0000-0000BE520000}"/>
    <cellStyle name="Normal 10 3 6" xfId="21292" xr:uid="{00000000-0005-0000-0000-0000BF520000}"/>
    <cellStyle name="Normal 10 3 7" xfId="21293" xr:uid="{00000000-0005-0000-0000-0000C0520000}"/>
    <cellStyle name="Normal 10 4" xfId="181" xr:uid="{00000000-0005-0000-0000-0000C1520000}"/>
    <cellStyle name="Normal 10 4 2" xfId="21294" xr:uid="{00000000-0005-0000-0000-0000C2520000}"/>
    <cellStyle name="Normal 10 4 2 2" xfId="21295" xr:uid="{00000000-0005-0000-0000-0000C3520000}"/>
    <cellStyle name="Normal 10 4 2 2 2" xfId="21296" xr:uid="{00000000-0005-0000-0000-0000C4520000}"/>
    <cellStyle name="Normal 10 4 2 3" xfId="21297" xr:uid="{00000000-0005-0000-0000-0000C5520000}"/>
    <cellStyle name="Normal 10 4 2 4" xfId="21298" xr:uid="{00000000-0005-0000-0000-0000C6520000}"/>
    <cellStyle name="Normal 10 4 3" xfId="21299" xr:uid="{00000000-0005-0000-0000-0000C7520000}"/>
    <cellStyle name="Normal 10 4 3 2" xfId="21300" xr:uid="{00000000-0005-0000-0000-0000C8520000}"/>
    <cellStyle name="Normal 10 4 4" xfId="21301" xr:uid="{00000000-0005-0000-0000-0000C9520000}"/>
    <cellStyle name="Normal 10 4 5" xfId="21302" xr:uid="{00000000-0005-0000-0000-0000CA520000}"/>
    <cellStyle name="Normal 10 5" xfId="194" xr:uid="{00000000-0005-0000-0000-0000CB520000}"/>
    <cellStyle name="Normal 10 5 2" xfId="21303" xr:uid="{00000000-0005-0000-0000-0000CC520000}"/>
    <cellStyle name="Normal 10 5 2 2" xfId="21304" xr:uid="{00000000-0005-0000-0000-0000CD520000}"/>
    <cellStyle name="Normal 10 5 2 2 2" xfId="21305" xr:uid="{00000000-0005-0000-0000-0000CE520000}"/>
    <cellStyle name="Normal 10 5 2 3" xfId="21306" xr:uid="{00000000-0005-0000-0000-0000CF520000}"/>
    <cellStyle name="Normal 10 5 2 4" xfId="21307" xr:uid="{00000000-0005-0000-0000-0000D0520000}"/>
    <cellStyle name="Normal 10 5 3" xfId="21308" xr:uid="{00000000-0005-0000-0000-0000D1520000}"/>
    <cellStyle name="Normal 10 5 3 2" xfId="21309" xr:uid="{00000000-0005-0000-0000-0000D2520000}"/>
    <cellStyle name="Normal 10 5 4" xfId="21310" xr:uid="{00000000-0005-0000-0000-0000D3520000}"/>
    <cellStyle name="Normal 10 5 5" xfId="21311" xr:uid="{00000000-0005-0000-0000-0000D4520000}"/>
    <cellStyle name="Normal 10 6" xfId="21312" xr:uid="{00000000-0005-0000-0000-0000D5520000}"/>
    <cellStyle name="Normal 10 6 2" xfId="21313" xr:uid="{00000000-0005-0000-0000-0000D6520000}"/>
    <cellStyle name="Normal 10 6 2 2" xfId="21314" xr:uid="{00000000-0005-0000-0000-0000D7520000}"/>
    <cellStyle name="Normal 10 6 2 3" xfId="21315" xr:uid="{00000000-0005-0000-0000-0000D8520000}"/>
    <cellStyle name="Normal 10 6 3" xfId="21316" xr:uid="{00000000-0005-0000-0000-0000D9520000}"/>
    <cellStyle name="Normal 10 6 4" xfId="21317" xr:uid="{00000000-0005-0000-0000-0000DA520000}"/>
    <cellStyle name="Normal 10 7" xfId="21318" xr:uid="{00000000-0005-0000-0000-0000DB520000}"/>
    <cellStyle name="Normal 10 7 2" xfId="21319" xr:uid="{00000000-0005-0000-0000-0000DC520000}"/>
    <cellStyle name="Normal 10 7 2 2" xfId="21320" xr:uid="{00000000-0005-0000-0000-0000DD520000}"/>
    <cellStyle name="Normal 10 7 3" xfId="21321" xr:uid="{00000000-0005-0000-0000-0000DE520000}"/>
    <cellStyle name="Normal 10 8" xfId="21322" xr:uid="{00000000-0005-0000-0000-0000DF520000}"/>
    <cellStyle name="Normal 10 8 2" xfId="21323" xr:uid="{00000000-0005-0000-0000-0000E0520000}"/>
    <cellStyle name="Normal 10 9" xfId="21324" xr:uid="{00000000-0005-0000-0000-0000E1520000}"/>
    <cellStyle name="Normal 100" xfId="21325" xr:uid="{00000000-0005-0000-0000-0000E2520000}"/>
    <cellStyle name="Normal 101" xfId="21326" xr:uid="{00000000-0005-0000-0000-0000E3520000}"/>
    <cellStyle name="Normal 102" xfId="21327" xr:uid="{00000000-0005-0000-0000-0000E4520000}"/>
    <cellStyle name="Normal 103" xfId="26666" xr:uid="{00000000-0005-0000-0000-0000E5520000}"/>
    <cellStyle name="Normal 103 2" xfId="26673" xr:uid="{00000000-0005-0000-0000-0000E6520000}"/>
    <cellStyle name="Normal 104" xfId="26669" xr:uid="{00000000-0005-0000-0000-0000E7520000}"/>
    <cellStyle name="Normal 105" xfId="26672" xr:uid="{00000000-0005-0000-0000-0000E8520000}"/>
    <cellStyle name="Normal 106" xfId="26704" xr:uid="{1E7F1DCB-7D14-4B54-9581-8390361233BB}"/>
    <cellStyle name="Normal 107" xfId="26706" xr:uid="{54E7AD50-8C1D-4C86-9B02-C11A0002A910}"/>
    <cellStyle name="Normal 108" xfId="26708" xr:uid="{26DE2AE2-E13A-4370-9AB0-24A90B065265}"/>
    <cellStyle name="Normal 109" xfId="26697" xr:uid="{00000000-0005-0000-0000-0000E9520000}"/>
    <cellStyle name="Normal 11" xfId="59" xr:uid="{00000000-0005-0000-0000-0000EA520000}"/>
    <cellStyle name="Normal 11 2" xfId="141" xr:uid="{00000000-0005-0000-0000-0000EB520000}"/>
    <cellStyle name="Normal 11 2 2" xfId="21328" xr:uid="{00000000-0005-0000-0000-0000EC520000}"/>
    <cellStyle name="Normal 11 2 2 2" xfId="21329" xr:uid="{00000000-0005-0000-0000-0000ED520000}"/>
    <cellStyle name="Normal 11 2 2 2 2" xfId="21330" xr:uid="{00000000-0005-0000-0000-0000EE520000}"/>
    <cellStyle name="Normal 11 2 2 3" xfId="21331" xr:uid="{00000000-0005-0000-0000-0000EF520000}"/>
    <cellStyle name="Normal 11 2 2 4" xfId="21332" xr:uid="{00000000-0005-0000-0000-0000F0520000}"/>
    <cellStyle name="Normal 11 2 3" xfId="21333" xr:uid="{00000000-0005-0000-0000-0000F1520000}"/>
    <cellStyle name="Normal 11 2 3 2" xfId="21334" xr:uid="{00000000-0005-0000-0000-0000F2520000}"/>
    <cellStyle name="Normal 11 2 3 2 2" xfId="21335" xr:uid="{00000000-0005-0000-0000-0000F3520000}"/>
    <cellStyle name="Normal 11 2 3 3" xfId="21336" xr:uid="{00000000-0005-0000-0000-0000F4520000}"/>
    <cellStyle name="Normal 11 2 3 4" xfId="21337" xr:uid="{00000000-0005-0000-0000-0000F5520000}"/>
    <cellStyle name="Normal 11 2 4" xfId="21338" xr:uid="{00000000-0005-0000-0000-0000F6520000}"/>
    <cellStyle name="Normal 11 2 4 2" xfId="21339" xr:uid="{00000000-0005-0000-0000-0000F7520000}"/>
    <cellStyle name="Normal 11 2 4 2 2" xfId="21340" xr:uid="{00000000-0005-0000-0000-0000F8520000}"/>
    <cellStyle name="Normal 11 2 4 3" xfId="21341" xr:uid="{00000000-0005-0000-0000-0000F9520000}"/>
    <cellStyle name="Normal 11 2 4 4" xfId="21342" xr:uid="{00000000-0005-0000-0000-0000FA520000}"/>
    <cellStyle name="Normal 11 2 5" xfId="21343" xr:uid="{00000000-0005-0000-0000-0000FB520000}"/>
    <cellStyle name="Normal 11 2 5 2" xfId="21344" xr:uid="{00000000-0005-0000-0000-0000FC520000}"/>
    <cellStyle name="Normal 11 2 5 3" xfId="21345" xr:uid="{00000000-0005-0000-0000-0000FD520000}"/>
    <cellStyle name="Normal 11 2 6" xfId="21346" xr:uid="{00000000-0005-0000-0000-0000FE520000}"/>
    <cellStyle name="Normal 11 2 6 2" xfId="21347" xr:uid="{00000000-0005-0000-0000-0000FF520000}"/>
    <cellStyle name="Normal 11 2 7" xfId="21348" xr:uid="{00000000-0005-0000-0000-000000530000}"/>
    <cellStyle name="Normal 11 2 8" xfId="21349" xr:uid="{00000000-0005-0000-0000-000001530000}"/>
    <cellStyle name="Normal 11 2 9" xfId="26702" xr:uid="{7D343D83-C421-4814-BE52-97976902B174}"/>
    <cellStyle name="Normal 11 3" xfId="120" xr:uid="{00000000-0005-0000-0000-000002530000}"/>
    <cellStyle name="Normal 11 3 2" xfId="21350" xr:uid="{00000000-0005-0000-0000-000003530000}"/>
    <cellStyle name="Normal 11 3 2 2" xfId="21351" xr:uid="{00000000-0005-0000-0000-000004530000}"/>
    <cellStyle name="Normal 11 3 2 2 2" xfId="21352" xr:uid="{00000000-0005-0000-0000-000005530000}"/>
    <cellStyle name="Normal 11 3 2 3" xfId="21353" xr:uid="{00000000-0005-0000-0000-000006530000}"/>
    <cellStyle name="Normal 11 3 2 4" xfId="21354" xr:uid="{00000000-0005-0000-0000-000007530000}"/>
    <cellStyle name="Normal 11 3 3" xfId="21355" xr:uid="{00000000-0005-0000-0000-000008530000}"/>
    <cellStyle name="Normal 11 3 3 2" xfId="21356" xr:uid="{00000000-0005-0000-0000-000009530000}"/>
    <cellStyle name="Normal 11 3 4" xfId="21357" xr:uid="{00000000-0005-0000-0000-00000A530000}"/>
    <cellStyle name="Normal 11 3 5" xfId="21358" xr:uid="{00000000-0005-0000-0000-00000B530000}"/>
    <cellStyle name="Normal 11 4" xfId="183" xr:uid="{00000000-0005-0000-0000-00000C530000}"/>
    <cellStyle name="Normal 11 4 2" xfId="21359" xr:uid="{00000000-0005-0000-0000-00000D530000}"/>
    <cellStyle name="Normal 11 4 2 2" xfId="21360" xr:uid="{00000000-0005-0000-0000-00000E530000}"/>
    <cellStyle name="Normal 11 4 2 2 2" xfId="21361" xr:uid="{00000000-0005-0000-0000-00000F530000}"/>
    <cellStyle name="Normal 11 4 2 3" xfId="21362" xr:uid="{00000000-0005-0000-0000-000010530000}"/>
    <cellStyle name="Normal 11 4 2 4" xfId="21363" xr:uid="{00000000-0005-0000-0000-000011530000}"/>
    <cellStyle name="Normal 11 4 3" xfId="21364" xr:uid="{00000000-0005-0000-0000-000012530000}"/>
    <cellStyle name="Normal 11 4 3 2" xfId="21365" xr:uid="{00000000-0005-0000-0000-000013530000}"/>
    <cellStyle name="Normal 11 4 4" xfId="21366" xr:uid="{00000000-0005-0000-0000-000014530000}"/>
    <cellStyle name="Normal 11 4 5" xfId="21367" xr:uid="{00000000-0005-0000-0000-000015530000}"/>
    <cellStyle name="Normal 11 5" xfId="196" xr:uid="{00000000-0005-0000-0000-000016530000}"/>
    <cellStyle name="Normal 11 5 2" xfId="21368" xr:uid="{00000000-0005-0000-0000-000017530000}"/>
    <cellStyle name="Normal 11 5 2 2" xfId="21369" xr:uid="{00000000-0005-0000-0000-000018530000}"/>
    <cellStyle name="Normal 11 5 2 2 2" xfId="21370" xr:uid="{00000000-0005-0000-0000-000019530000}"/>
    <cellStyle name="Normal 11 5 2 3" xfId="21371" xr:uid="{00000000-0005-0000-0000-00001A530000}"/>
    <cellStyle name="Normal 11 5 2 4" xfId="21372" xr:uid="{00000000-0005-0000-0000-00001B530000}"/>
    <cellStyle name="Normal 11 5 3" xfId="21373" xr:uid="{00000000-0005-0000-0000-00001C530000}"/>
    <cellStyle name="Normal 11 5 3 2" xfId="21374" xr:uid="{00000000-0005-0000-0000-00001D530000}"/>
    <cellStyle name="Normal 11 5 4" xfId="21375" xr:uid="{00000000-0005-0000-0000-00001E530000}"/>
    <cellStyle name="Normal 11 5 5" xfId="21376" xr:uid="{00000000-0005-0000-0000-00001F530000}"/>
    <cellStyle name="Normal 11 6" xfId="21377" xr:uid="{00000000-0005-0000-0000-000020530000}"/>
    <cellStyle name="Normal 11 6 2" xfId="21378" xr:uid="{00000000-0005-0000-0000-000021530000}"/>
    <cellStyle name="Normal 11 6 2 2" xfId="21379" xr:uid="{00000000-0005-0000-0000-000022530000}"/>
    <cellStyle name="Normal 11 6 3" xfId="21380" xr:uid="{00000000-0005-0000-0000-000023530000}"/>
    <cellStyle name="Normal 11 7" xfId="21381" xr:uid="{00000000-0005-0000-0000-000024530000}"/>
    <cellStyle name="Normal 11 7 2" xfId="21382" xr:uid="{00000000-0005-0000-0000-000025530000}"/>
    <cellStyle name="Normal 11 7 3" xfId="21383" xr:uid="{00000000-0005-0000-0000-000026530000}"/>
    <cellStyle name="Normal 11 8" xfId="21384" xr:uid="{00000000-0005-0000-0000-000027530000}"/>
    <cellStyle name="Normal 11 9" xfId="21385" xr:uid="{00000000-0005-0000-0000-000028530000}"/>
    <cellStyle name="Normal 110" xfId="26698" xr:uid="{00000000-0005-0000-0000-000029530000}"/>
    <cellStyle name="Normal 12" xfId="92" xr:uid="{00000000-0005-0000-0000-00002A530000}"/>
    <cellStyle name="Normal 12 10" xfId="21386" xr:uid="{00000000-0005-0000-0000-00002B530000}"/>
    <cellStyle name="Normal 12 11" xfId="21387" xr:uid="{00000000-0005-0000-0000-00002C530000}"/>
    <cellStyle name="Normal 12 2" xfId="121" xr:uid="{00000000-0005-0000-0000-00002D530000}"/>
    <cellStyle name="Normal 12 2 2" xfId="21388" xr:uid="{00000000-0005-0000-0000-00002E530000}"/>
    <cellStyle name="Normal 12 2 2 2" xfId="21389" xr:uid="{00000000-0005-0000-0000-00002F530000}"/>
    <cellStyle name="Normal 12 2 3" xfId="21390" xr:uid="{00000000-0005-0000-0000-000030530000}"/>
    <cellStyle name="Normal 12 2 3 2" xfId="21391" xr:uid="{00000000-0005-0000-0000-000031530000}"/>
    <cellStyle name="Normal 12 2 4" xfId="21392" xr:uid="{00000000-0005-0000-0000-000032530000}"/>
    <cellStyle name="Normal 12 2 4 2" xfId="21393" xr:uid="{00000000-0005-0000-0000-000033530000}"/>
    <cellStyle name="Normal 12 2 5" xfId="21394" xr:uid="{00000000-0005-0000-0000-000034530000}"/>
    <cellStyle name="Normal 12 2 5 2" xfId="21395" xr:uid="{00000000-0005-0000-0000-000035530000}"/>
    <cellStyle name="Normal 12 2 6" xfId="21396" xr:uid="{00000000-0005-0000-0000-000036530000}"/>
    <cellStyle name="Normal 12 2 6 2" xfId="21397" xr:uid="{00000000-0005-0000-0000-000037530000}"/>
    <cellStyle name="Normal 12 2 7" xfId="21398" xr:uid="{00000000-0005-0000-0000-000038530000}"/>
    <cellStyle name="Normal 12 2 8" xfId="21399" xr:uid="{00000000-0005-0000-0000-000039530000}"/>
    <cellStyle name="Normal 12 3" xfId="21400" xr:uid="{00000000-0005-0000-0000-00003A530000}"/>
    <cellStyle name="Normal 12 3 2" xfId="21401" xr:uid="{00000000-0005-0000-0000-00003B530000}"/>
    <cellStyle name="Normal 12 3 2 2" xfId="21402" xr:uid="{00000000-0005-0000-0000-00003C530000}"/>
    <cellStyle name="Normal 12 3 3" xfId="21403" xr:uid="{00000000-0005-0000-0000-00003D530000}"/>
    <cellStyle name="Normal 12 3 4" xfId="21404" xr:uid="{00000000-0005-0000-0000-00003E530000}"/>
    <cellStyle name="Normal 12 4" xfId="21405" xr:uid="{00000000-0005-0000-0000-00003F530000}"/>
    <cellStyle name="Normal 12 4 2" xfId="21406" xr:uid="{00000000-0005-0000-0000-000040530000}"/>
    <cellStyle name="Normal 12 4 3" xfId="21407" xr:uid="{00000000-0005-0000-0000-000041530000}"/>
    <cellStyle name="Normal 12 5" xfId="21408" xr:uid="{00000000-0005-0000-0000-000042530000}"/>
    <cellStyle name="Normal 12 5 2" xfId="21409" xr:uid="{00000000-0005-0000-0000-000043530000}"/>
    <cellStyle name="Normal 12 6" xfId="21410" xr:uid="{00000000-0005-0000-0000-000044530000}"/>
    <cellStyle name="Normal 12 6 2" xfId="21411" xr:uid="{00000000-0005-0000-0000-000045530000}"/>
    <cellStyle name="Normal 12 7" xfId="21412" xr:uid="{00000000-0005-0000-0000-000046530000}"/>
    <cellStyle name="Normal 12 7 2" xfId="21413" xr:uid="{00000000-0005-0000-0000-000047530000}"/>
    <cellStyle name="Normal 12 8" xfId="21414" xr:uid="{00000000-0005-0000-0000-000048530000}"/>
    <cellStyle name="Normal 12 9" xfId="21415" xr:uid="{00000000-0005-0000-0000-000049530000}"/>
    <cellStyle name="Normal 13" xfId="93" xr:uid="{00000000-0005-0000-0000-00004A530000}"/>
    <cellStyle name="Normal 13 10" xfId="21416" xr:uid="{00000000-0005-0000-0000-00004B530000}"/>
    <cellStyle name="Normal 13 11" xfId="21417" xr:uid="{00000000-0005-0000-0000-00004C530000}"/>
    <cellStyle name="Normal 13 12" xfId="21418" xr:uid="{00000000-0005-0000-0000-00004D530000}"/>
    <cellStyle name="Normal 13 13" xfId="21419" xr:uid="{00000000-0005-0000-0000-00004E530000}"/>
    <cellStyle name="Normal 13 2" xfId="107" xr:uid="{00000000-0005-0000-0000-00004F530000}"/>
    <cellStyle name="Normal 13 2 10" xfId="21420" xr:uid="{00000000-0005-0000-0000-000050530000}"/>
    <cellStyle name="Normal 13 2 2" xfId="21421" xr:uid="{00000000-0005-0000-0000-000051530000}"/>
    <cellStyle name="Normal 13 2 2 2" xfId="21422" xr:uid="{00000000-0005-0000-0000-000052530000}"/>
    <cellStyle name="Normal 13 2 3" xfId="21423" xr:uid="{00000000-0005-0000-0000-000053530000}"/>
    <cellStyle name="Normal 13 2 3 2" xfId="21424" xr:uid="{00000000-0005-0000-0000-000054530000}"/>
    <cellStyle name="Normal 13 2 4" xfId="21425" xr:uid="{00000000-0005-0000-0000-000055530000}"/>
    <cellStyle name="Normal 13 2 4 2" xfId="21426" xr:uid="{00000000-0005-0000-0000-000056530000}"/>
    <cellStyle name="Normal 13 2 5" xfId="21427" xr:uid="{00000000-0005-0000-0000-000057530000}"/>
    <cellStyle name="Normal 13 2 5 2" xfId="21428" xr:uid="{00000000-0005-0000-0000-000058530000}"/>
    <cellStyle name="Normal 13 2 6" xfId="21429" xr:uid="{00000000-0005-0000-0000-000059530000}"/>
    <cellStyle name="Normal 13 2 6 2" xfId="21430" xr:uid="{00000000-0005-0000-0000-00005A530000}"/>
    <cellStyle name="Normal 13 2 7" xfId="21431" xr:uid="{00000000-0005-0000-0000-00005B530000}"/>
    <cellStyle name="Normal 13 2 8" xfId="21432" xr:uid="{00000000-0005-0000-0000-00005C530000}"/>
    <cellStyle name="Normal 13 2 9" xfId="21433" xr:uid="{00000000-0005-0000-0000-00005D530000}"/>
    <cellStyle name="Normal 13 3" xfId="21434" xr:uid="{00000000-0005-0000-0000-00005E530000}"/>
    <cellStyle name="Normal 13 3 2" xfId="21435" xr:uid="{00000000-0005-0000-0000-00005F530000}"/>
    <cellStyle name="Normal 13 3 2 2" xfId="21436" xr:uid="{00000000-0005-0000-0000-000060530000}"/>
    <cellStyle name="Normal 13 3 2 3" xfId="21437" xr:uid="{00000000-0005-0000-0000-000061530000}"/>
    <cellStyle name="Normal 13 3 3" xfId="21438" xr:uid="{00000000-0005-0000-0000-000062530000}"/>
    <cellStyle name="Normal 13 3 4" xfId="21439" xr:uid="{00000000-0005-0000-0000-000063530000}"/>
    <cellStyle name="Normal 13 4" xfId="21440" xr:uid="{00000000-0005-0000-0000-000064530000}"/>
    <cellStyle name="Normal 13 4 2" xfId="21441" xr:uid="{00000000-0005-0000-0000-000065530000}"/>
    <cellStyle name="Normal 13 4 2 2" xfId="21442" xr:uid="{00000000-0005-0000-0000-000066530000}"/>
    <cellStyle name="Normal 13 4 3" xfId="21443" xr:uid="{00000000-0005-0000-0000-000067530000}"/>
    <cellStyle name="Normal 13 5" xfId="21444" xr:uid="{00000000-0005-0000-0000-000068530000}"/>
    <cellStyle name="Normal 13 5 2" xfId="21445" xr:uid="{00000000-0005-0000-0000-000069530000}"/>
    <cellStyle name="Normal 13 5 3" xfId="21446" xr:uid="{00000000-0005-0000-0000-00006A530000}"/>
    <cellStyle name="Normal 13 6" xfId="21447" xr:uid="{00000000-0005-0000-0000-00006B530000}"/>
    <cellStyle name="Normal 13 6 2" xfId="21448" xr:uid="{00000000-0005-0000-0000-00006C530000}"/>
    <cellStyle name="Normal 13 7" xfId="21449" xr:uid="{00000000-0005-0000-0000-00006D530000}"/>
    <cellStyle name="Normal 13 7 2" xfId="21450" xr:uid="{00000000-0005-0000-0000-00006E530000}"/>
    <cellStyle name="Normal 13 8" xfId="21451" xr:uid="{00000000-0005-0000-0000-00006F530000}"/>
    <cellStyle name="Normal 13 9" xfId="21452" xr:uid="{00000000-0005-0000-0000-000070530000}"/>
    <cellStyle name="Normal 14" xfId="106" xr:uid="{00000000-0005-0000-0000-000071530000}"/>
    <cellStyle name="Normal 14 10" xfId="21453" xr:uid="{00000000-0005-0000-0000-000072530000}"/>
    <cellStyle name="Normal 14 11" xfId="21454" xr:uid="{00000000-0005-0000-0000-000073530000}"/>
    <cellStyle name="Normal 14 12" xfId="21455" xr:uid="{00000000-0005-0000-0000-000074530000}"/>
    <cellStyle name="Normal 14 13" xfId="21456" xr:uid="{00000000-0005-0000-0000-000075530000}"/>
    <cellStyle name="Normal 14 2" xfId="177" xr:uid="{00000000-0005-0000-0000-000076530000}"/>
    <cellStyle name="Normal 14 2 10" xfId="21457" xr:uid="{00000000-0005-0000-0000-000077530000}"/>
    <cellStyle name="Normal 14 2 2" xfId="21458" xr:uid="{00000000-0005-0000-0000-000078530000}"/>
    <cellStyle name="Normal 14 2 2 2" xfId="21459" xr:uid="{00000000-0005-0000-0000-000079530000}"/>
    <cellStyle name="Normal 14 2 2 2 2" xfId="21460" xr:uid="{00000000-0005-0000-0000-00007A530000}"/>
    <cellStyle name="Normal 14 2 2 2 3" xfId="21461" xr:uid="{00000000-0005-0000-0000-00007B530000}"/>
    <cellStyle name="Normal 14 2 2 3" xfId="21462" xr:uid="{00000000-0005-0000-0000-00007C530000}"/>
    <cellStyle name="Normal 14 2 2 4" xfId="21463" xr:uid="{00000000-0005-0000-0000-00007D530000}"/>
    <cellStyle name="Normal 14 2 3" xfId="21464" xr:uid="{00000000-0005-0000-0000-00007E530000}"/>
    <cellStyle name="Normal 14 2 3 2" xfId="21465" xr:uid="{00000000-0005-0000-0000-00007F530000}"/>
    <cellStyle name="Normal 14 2 3 2 2" xfId="21466" xr:uid="{00000000-0005-0000-0000-000080530000}"/>
    <cellStyle name="Normal 14 2 3 3" xfId="21467" xr:uid="{00000000-0005-0000-0000-000081530000}"/>
    <cellStyle name="Normal 14 2 4" xfId="21468" xr:uid="{00000000-0005-0000-0000-000082530000}"/>
    <cellStyle name="Normal 14 2 4 2" xfId="21469" xr:uid="{00000000-0005-0000-0000-000083530000}"/>
    <cellStyle name="Normal 14 2 4 3" xfId="21470" xr:uid="{00000000-0005-0000-0000-000084530000}"/>
    <cellStyle name="Normal 14 2 5" xfId="21471" xr:uid="{00000000-0005-0000-0000-000085530000}"/>
    <cellStyle name="Normal 14 2 5 2" xfId="21472" xr:uid="{00000000-0005-0000-0000-000086530000}"/>
    <cellStyle name="Normal 14 2 6" xfId="21473" xr:uid="{00000000-0005-0000-0000-000087530000}"/>
    <cellStyle name="Normal 14 2 6 2" xfId="21474" xr:uid="{00000000-0005-0000-0000-000088530000}"/>
    <cellStyle name="Normal 14 2 7" xfId="21475" xr:uid="{00000000-0005-0000-0000-000089530000}"/>
    <cellStyle name="Normal 14 2 8" xfId="21476" xr:uid="{00000000-0005-0000-0000-00008A530000}"/>
    <cellStyle name="Normal 14 2 9" xfId="21477" xr:uid="{00000000-0005-0000-0000-00008B530000}"/>
    <cellStyle name="Normal 14 3" xfId="191" xr:uid="{00000000-0005-0000-0000-00008C530000}"/>
    <cellStyle name="Normal 14 3 2" xfId="21478" xr:uid="{00000000-0005-0000-0000-00008D530000}"/>
    <cellStyle name="Normal 14 3 2 2" xfId="21479" xr:uid="{00000000-0005-0000-0000-00008E530000}"/>
    <cellStyle name="Normal 14 3 2 2 2" xfId="21480" xr:uid="{00000000-0005-0000-0000-00008F530000}"/>
    <cellStyle name="Normal 14 3 2 3" xfId="21481" xr:uid="{00000000-0005-0000-0000-000090530000}"/>
    <cellStyle name="Normal 14 3 2 4" xfId="21482" xr:uid="{00000000-0005-0000-0000-000091530000}"/>
    <cellStyle name="Normal 14 3 3" xfId="21483" xr:uid="{00000000-0005-0000-0000-000092530000}"/>
    <cellStyle name="Normal 14 3 3 2" xfId="21484" xr:uid="{00000000-0005-0000-0000-000093530000}"/>
    <cellStyle name="Normal 14 3 4" xfId="21485" xr:uid="{00000000-0005-0000-0000-000094530000}"/>
    <cellStyle name="Normal 14 3 5" xfId="21486" xr:uid="{00000000-0005-0000-0000-000095530000}"/>
    <cellStyle name="Normal 14 4" xfId="21487" xr:uid="{00000000-0005-0000-0000-000096530000}"/>
    <cellStyle name="Normal 14 4 2" xfId="21488" xr:uid="{00000000-0005-0000-0000-000097530000}"/>
    <cellStyle name="Normal 14 4 2 2" xfId="21489" xr:uid="{00000000-0005-0000-0000-000098530000}"/>
    <cellStyle name="Normal 14 4 2 3" xfId="21490" xr:uid="{00000000-0005-0000-0000-000099530000}"/>
    <cellStyle name="Normal 14 4 3" xfId="21491" xr:uid="{00000000-0005-0000-0000-00009A530000}"/>
    <cellStyle name="Normal 14 4 4" xfId="21492" xr:uid="{00000000-0005-0000-0000-00009B530000}"/>
    <cellStyle name="Normal 14 5" xfId="21493" xr:uid="{00000000-0005-0000-0000-00009C530000}"/>
    <cellStyle name="Normal 14 5 2" xfId="21494" xr:uid="{00000000-0005-0000-0000-00009D530000}"/>
    <cellStyle name="Normal 14 5 2 2" xfId="21495" xr:uid="{00000000-0005-0000-0000-00009E530000}"/>
    <cellStyle name="Normal 14 5 3" xfId="21496" xr:uid="{00000000-0005-0000-0000-00009F530000}"/>
    <cellStyle name="Normal 14 6" xfId="21497" xr:uid="{00000000-0005-0000-0000-0000A0530000}"/>
    <cellStyle name="Normal 14 6 2" xfId="21498" xr:uid="{00000000-0005-0000-0000-0000A1530000}"/>
    <cellStyle name="Normal 14 6 3" xfId="21499" xr:uid="{00000000-0005-0000-0000-0000A2530000}"/>
    <cellStyle name="Normal 14 7" xfId="21500" xr:uid="{00000000-0005-0000-0000-0000A3530000}"/>
    <cellStyle name="Normal 14 7 2" xfId="21501" xr:uid="{00000000-0005-0000-0000-0000A4530000}"/>
    <cellStyle name="Normal 14 8" xfId="21502" xr:uid="{00000000-0005-0000-0000-0000A5530000}"/>
    <cellStyle name="Normal 14 9" xfId="21503" xr:uid="{00000000-0005-0000-0000-0000A6530000}"/>
    <cellStyle name="Normal 15" xfId="111" xr:uid="{00000000-0005-0000-0000-0000A7530000}"/>
    <cellStyle name="Normal 15 10" xfId="21504" xr:uid="{00000000-0005-0000-0000-0000A8530000}"/>
    <cellStyle name="Normal 15 11" xfId="26665" xr:uid="{00000000-0005-0000-0000-0000A9530000}"/>
    <cellStyle name="Normal 15 2" xfId="21505" xr:uid="{00000000-0005-0000-0000-0000AA530000}"/>
    <cellStyle name="Normal 15 2 2" xfId="21506" xr:uid="{00000000-0005-0000-0000-0000AB530000}"/>
    <cellStyle name="Normal 15 2 2 2" xfId="21507" xr:uid="{00000000-0005-0000-0000-0000AC530000}"/>
    <cellStyle name="Normal 15 2 3" xfId="21508" xr:uid="{00000000-0005-0000-0000-0000AD530000}"/>
    <cellStyle name="Normal 15 2 3 2" xfId="21509" xr:uid="{00000000-0005-0000-0000-0000AE530000}"/>
    <cellStyle name="Normal 15 2 4" xfId="21510" xr:uid="{00000000-0005-0000-0000-0000AF530000}"/>
    <cellStyle name="Normal 15 2 4 2" xfId="21511" xr:uid="{00000000-0005-0000-0000-0000B0530000}"/>
    <cellStyle name="Normal 15 2 5" xfId="21512" xr:uid="{00000000-0005-0000-0000-0000B1530000}"/>
    <cellStyle name="Normal 15 2 5 2" xfId="21513" xr:uid="{00000000-0005-0000-0000-0000B2530000}"/>
    <cellStyle name="Normal 15 2 6" xfId="21514" xr:uid="{00000000-0005-0000-0000-0000B3530000}"/>
    <cellStyle name="Normal 15 2 6 2" xfId="21515" xr:uid="{00000000-0005-0000-0000-0000B4530000}"/>
    <cellStyle name="Normal 15 3" xfId="21516" xr:uid="{00000000-0005-0000-0000-0000B5530000}"/>
    <cellStyle name="Normal 15 3 2" xfId="21517" xr:uid="{00000000-0005-0000-0000-0000B6530000}"/>
    <cellStyle name="Normal 15 4" xfId="21518" xr:uid="{00000000-0005-0000-0000-0000B7530000}"/>
    <cellStyle name="Normal 15 4 2" xfId="21519" xr:uid="{00000000-0005-0000-0000-0000B8530000}"/>
    <cellStyle name="Normal 15 5" xfId="21520" xr:uid="{00000000-0005-0000-0000-0000B9530000}"/>
    <cellStyle name="Normal 15 5 2" xfId="21521" xr:uid="{00000000-0005-0000-0000-0000BA530000}"/>
    <cellStyle name="Normal 15 6" xfId="21522" xr:uid="{00000000-0005-0000-0000-0000BB530000}"/>
    <cellStyle name="Normal 15 6 2" xfId="21523" xr:uid="{00000000-0005-0000-0000-0000BC530000}"/>
    <cellStyle name="Normal 15 7" xfId="21524" xr:uid="{00000000-0005-0000-0000-0000BD530000}"/>
    <cellStyle name="Normal 15 7 2" xfId="21525" xr:uid="{00000000-0005-0000-0000-0000BE530000}"/>
    <cellStyle name="Normal 15 8" xfId="21526" xr:uid="{00000000-0005-0000-0000-0000BF530000}"/>
    <cellStyle name="Normal 15 9" xfId="21527" xr:uid="{00000000-0005-0000-0000-0000C0530000}"/>
    <cellStyle name="Normal 16" xfId="112" xr:uid="{00000000-0005-0000-0000-0000C1530000}"/>
    <cellStyle name="Normal 16 10" xfId="21528" xr:uid="{00000000-0005-0000-0000-0000C2530000}"/>
    <cellStyle name="Normal 16 2" xfId="178" xr:uid="{00000000-0005-0000-0000-0000C3530000}"/>
    <cellStyle name="Normal 16 2 2" xfId="21529" xr:uid="{00000000-0005-0000-0000-0000C4530000}"/>
    <cellStyle name="Normal 16 2 2 2" xfId="21530" xr:uid="{00000000-0005-0000-0000-0000C5530000}"/>
    <cellStyle name="Normal 16 2 2 3" xfId="21531" xr:uid="{00000000-0005-0000-0000-0000C6530000}"/>
    <cellStyle name="Normal 16 2 3" xfId="21532" xr:uid="{00000000-0005-0000-0000-0000C7530000}"/>
    <cellStyle name="Normal 16 2 3 2" xfId="21533" xr:uid="{00000000-0005-0000-0000-0000C8530000}"/>
    <cellStyle name="Normal 16 2 4" xfId="21534" xr:uid="{00000000-0005-0000-0000-0000C9530000}"/>
    <cellStyle name="Normal 16 2 4 2" xfId="21535" xr:uid="{00000000-0005-0000-0000-0000CA530000}"/>
    <cellStyle name="Normal 16 2 5" xfId="21536" xr:uid="{00000000-0005-0000-0000-0000CB530000}"/>
    <cellStyle name="Normal 16 2 5 2" xfId="21537" xr:uid="{00000000-0005-0000-0000-0000CC530000}"/>
    <cellStyle name="Normal 16 2 6" xfId="21538" xr:uid="{00000000-0005-0000-0000-0000CD530000}"/>
    <cellStyle name="Normal 16 2 7" xfId="21539" xr:uid="{00000000-0005-0000-0000-0000CE530000}"/>
    <cellStyle name="Normal 16 3" xfId="21540" xr:uid="{00000000-0005-0000-0000-0000CF530000}"/>
    <cellStyle name="Normal 16 3 2" xfId="21541" xr:uid="{00000000-0005-0000-0000-0000D0530000}"/>
    <cellStyle name="Normal 16 3 3" xfId="21542" xr:uid="{00000000-0005-0000-0000-0000D1530000}"/>
    <cellStyle name="Normal 16 4" xfId="21543" xr:uid="{00000000-0005-0000-0000-0000D2530000}"/>
    <cellStyle name="Normal 16 4 2" xfId="21544" xr:uid="{00000000-0005-0000-0000-0000D3530000}"/>
    <cellStyle name="Normal 16 5" xfId="21545" xr:uid="{00000000-0005-0000-0000-0000D4530000}"/>
    <cellStyle name="Normal 16 5 2" xfId="21546" xr:uid="{00000000-0005-0000-0000-0000D5530000}"/>
    <cellStyle name="Normal 16 6" xfId="21547" xr:uid="{00000000-0005-0000-0000-0000D6530000}"/>
    <cellStyle name="Normal 16 6 2" xfId="21548" xr:uid="{00000000-0005-0000-0000-0000D7530000}"/>
    <cellStyle name="Normal 16 7" xfId="21549" xr:uid="{00000000-0005-0000-0000-0000D8530000}"/>
    <cellStyle name="Normal 16 7 2" xfId="21550" xr:uid="{00000000-0005-0000-0000-0000D9530000}"/>
    <cellStyle name="Normal 16 8" xfId="21551" xr:uid="{00000000-0005-0000-0000-0000DA530000}"/>
    <cellStyle name="Normal 16 9" xfId="21552" xr:uid="{00000000-0005-0000-0000-0000DB530000}"/>
    <cellStyle name="Normal 17" xfId="168" xr:uid="{00000000-0005-0000-0000-0000DC530000}"/>
    <cellStyle name="Normal 17 10" xfId="21553" xr:uid="{00000000-0005-0000-0000-0000DD530000}"/>
    <cellStyle name="Normal 17 11" xfId="21554" xr:uid="{00000000-0005-0000-0000-0000DE530000}"/>
    <cellStyle name="Normal 17 12" xfId="21555" xr:uid="{00000000-0005-0000-0000-0000DF530000}"/>
    <cellStyle name="Normal 17 13" xfId="21556" xr:uid="{00000000-0005-0000-0000-0000E0530000}"/>
    <cellStyle name="Normal 17 2" xfId="21557" xr:uid="{00000000-0005-0000-0000-0000E1530000}"/>
    <cellStyle name="Normal 17 2 10" xfId="21558" xr:uid="{00000000-0005-0000-0000-0000E2530000}"/>
    <cellStyle name="Normal 17 2 2" xfId="21559" xr:uid="{00000000-0005-0000-0000-0000E3530000}"/>
    <cellStyle name="Normal 17 2 2 2" xfId="21560" xr:uid="{00000000-0005-0000-0000-0000E4530000}"/>
    <cellStyle name="Normal 17 2 2 3" xfId="21561" xr:uid="{00000000-0005-0000-0000-0000E5530000}"/>
    <cellStyle name="Normal 17 2 3" xfId="21562" xr:uid="{00000000-0005-0000-0000-0000E6530000}"/>
    <cellStyle name="Normal 17 2 3 2" xfId="21563" xr:uid="{00000000-0005-0000-0000-0000E7530000}"/>
    <cellStyle name="Normal 17 2 4" xfId="21564" xr:uid="{00000000-0005-0000-0000-0000E8530000}"/>
    <cellStyle name="Normal 17 2 4 2" xfId="21565" xr:uid="{00000000-0005-0000-0000-0000E9530000}"/>
    <cellStyle name="Normal 17 2 5" xfId="21566" xr:uid="{00000000-0005-0000-0000-0000EA530000}"/>
    <cellStyle name="Normal 17 2 5 2" xfId="21567" xr:uid="{00000000-0005-0000-0000-0000EB530000}"/>
    <cellStyle name="Normal 17 2 6" xfId="21568" xr:uid="{00000000-0005-0000-0000-0000EC530000}"/>
    <cellStyle name="Normal 17 2 7" xfId="21569" xr:uid="{00000000-0005-0000-0000-0000ED530000}"/>
    <cellStyle name="Normal 17 2 8" xfId="21570" xr:uid="{00000000-0005-0000-0000-0000EE530000}"/>
    <cellStyle name="Normal 17 2 9" xfId="21571" xr:uid="{00000000-0005-0000-0000-0000EF530000}"/>
    <cellStyle name="Normal 17 3" xfId="21572" xr:uid="{00000000-0005-0000-0000-0000F0530000}"/>
    <cellStyle name="Normal 17 3 2" xfId="21573" xr:uid="{00000000-0005-0000-0000-0000F1530000}"/>
    <cellStyle name="Normal 17 3 3" xfId="21574" xr:uid="{00000000-0005-0000-0000-0000F2530000}"/>
    <cellStyle name="Normal 17 4" xfId="21575" xr:uid="{00000000-0005-0000-0000-0000F3530000}"/>
    <cellStyle name="Normal 17 4 2" xfId="21576" xr:uid="{00000000-0005-0000-0000-0000F4530000}"/>
    <cellStyle name="Normal 17 5" xfId="21577" xr:uid="{00000000-0005-0000-0000-0000F5530000}"/>
    <cellStyle name="Normal 17 5 2" xfId="21578" xr:uid="{00000000-0005-0000-0000-0000F6530000}"/>
    <cellStyle name="Normal 17 6" xfId="21579" xr:uid="{00000000-0005-0000-0000-0000F7530000}"/>
    <cellStyle name="Normal 17 6 2" xfId="21580" xr:uid="{00000000-0005-0000-0000-0000F8530000}"/>
    <cellStyle name="Normal 17 7" xfId="21581" xr:uid="{00000000-0005-0000-0000-0000F9530000}"/>
    <cellStyle name="Normal 17 7 2" xfId="21582" xr:uid="{00000000-0005-0000-0000-0000FA530000}"/>
    <cellStyle name="Normal 17 8" xfId="21583" xr:uid="{00000000-0005-0000-0000-0000FB530000}"/>
    <cellStyle name="Normal 17 9" xfId="21584" xr:uid="{00000000-0005-0000-0000-0000FC530000}"/>
    <cellStyle name="Normal 18" xfId="204" xr:uid="{00000000-0005-0000-0000-0000FD530000}"/>
    <cellStyle name="Normal 18 10" xfId="21585" xr:uid="{00000000-0005-0000-0000-0000FE530000}"/>
    <cellStyle name="Normal 18 2" xfId="21586" xr:uid="{00000000-0005-0000-0000-0000FF530000}"/>
    <cellStyle name="Normal 18 2 2" xfId="21587" xr:uid="{00000000-0005-0000-0000-000000540000}"/>
    <cellStyle name="Normal 18 2 2 2" xfId="21588" xr:uid="{00000000-0005-0000-0000-000001540000}"/>
    <cellStyle name="Normal 18 2 2 3" xfId="21589" xr:uid="{00000000-0005-0000-0000-000002540000}"/>
    <cellStyle name="Normal 18 2 3" xfId="21590" xr:uid="{00000000-0005-0000-0000-000003540000}"/>
    <cellStyle name="Normal 18 2 3 2" xfId="21591" xr:uid="{00000000-0005-0000-0000-000004540000}"/>
    <cellStyle name="Normal 18 2 4" xfId="21592" xr:uid="{00000000-0005-0000-0000-000005540000}"/>
    <cellStyle name="Normal 18 2 4 2" xfId="21593" xr:uid="{00000000-0005-0000-0000-000006540000}"/>
    <cellStyle name="Normal 18 2 5" xfId="21594" xr:uid="{00000000-0005-0000-0000-000007540000}"/>
    <cellStyle name="Normal 18 2 5 2" xfId="21595" xr:uid="{00000000-0005-0000-0000-000008540000}"/>
    <cellStyle name="Normal 18 2 6" xfId="21596" xr:uid="{00000000-0005-0000-0000-000009540000}"/>
    <cellStyle name="Normal 18 2 7" xfId="21597" xr:uid="{00000000-0005-0000-0000-00000A540000}"/>
    <cellStyle name="Normal 18 3" xfId="21598" xr:uid="{00000000-0005-0000-0000-00000B540000}"/>
    <cellStyle name="Normal 18 3 2" xfId="21599" xr:uid="{00000000-0005-0000-0000-00000C540000}"/>
    <cellStyle name="Normal 18 3 3" xfId="21600" xr:uid="{00000000-0005-0000-0000-00000D540000}"/>
    <cellStyle name="Normal 18 4" xfId="21601" xr:uid="{00000000-0005-0000-0000-00000E540000}"/>
    <cellStyle name="Normal 18 4 2" xfId="21602" xr:uid="{00000000-0005-0000-0000-00000F540000}"/>
    <cellStyle name="Normal 18 5" xfId="21603" xr:uid="{00000000-0005-0000-0000-000010540000}"/>
    <cellStyle name="Normal 18 5 2" xfId="21604" xr:uid="{00000000-0005-0000-0000-000011540000}"/>
    <cellStyle name="Normal 18 6" xfId="21605" xr:uid="{00000000-0005-0000-0000-000012540000}"/>
    <cellStyle name="Normal 18 6 2" xfId="21606" xr:uid="{00000000-0005-0000-0000-000013540000}"/>
    <cellStyle name="Normal 18 7" xfId="21607" xr:uid="{00000000-0005-0000-0000-000014540000}"/>
    <cellStyle name="Normal 18 7 2" xfId="21608" xr:uid="{00000000-0005-0000-0000-000015540000}"/>
    <cellStyle name="Normal 18 8" xfId="21609" xr:uid="{00000000-0005-0000-0000-000016540000}"/>
    <cellStyle name="Normal 18 9" xfId="21610" xr:uid="{00000000-0005-0000-0000-000017540000}"/>
    <cellStyle name="Normal 19" xfId="205" xr:uid="{00000000-0005-0000-0000-000018540000}"/>
    <cellStyle name="Normal 19 10" xfId="26682" xr:uid="{00000000-0005-0000-0000-000019540000}"/>
    <cellStyle name="Normal 19 2" xfId="21611" xr:uid="{00000000-0005-0000-0000-00001A540000}"/>
    <cellStyle name="Normal 19 2 2" xfId="21612" xr:uid="{00000000-0005-0000-0000-00001B540000}"/>
    <cellStyle name="Normal 19 2 2 2" xfId="21613" xr:uid="{00000000-0005-0000-0000-00001C540000}"/>
    <cellStyle name="Normal 19 2 3" xfId="21614" xr:uid="{00000000-0005-0000-0000-00001D540000}"/>
    <cellStyle name="Normal 19 2 3 2" xfId="21615" xr:uid="{00000000-0005-0000-0000-00001E540000}"/>
    <cellStyle name="Normal 19 2 4" xfId="21616" xr:uid="{00000000-0005-0000-0000-00001F540000}"/>
    <cellStyle name="Normal 19 2 4 2" xfId="21617" xr:uid="{00000000-0005-0000-0000-000020540000}"/>
    <cellStyle name="Normal 19 2 5" xfId="21618" xr:uid="{00000000-0005-0000-0000-000021540000}"/>
    <cellStyle name="Normal 19 2 5 2" xfId="21619" xr:uid="{00000000-0005-0000-0000-000022540000}"/>
    <cellStyle name="Normal 19 2 6" xfId="21620" xr:uid="{00000000-0005-0000-0000-000023540000}"/>
    <cellStyle name="Normal 19 2 7" xfId="21621" xr:uid="{00000000-0005-0000-0000-000024540000}"/>
    <cellStyle name="Normal 19 3" xfId="21622" xr:uid="{00000000-0005-0000-0000-000025540000}"/>
    <cellStyle name="Normal 19 3 2" xfId="21623" xr:uid="{00000000-0005-0000-0000-000026540000}"/>
    <cellStyle name="Normal 19 4" xfId="21624" xr:uid="{00000000-0005-0000-0000-000027540000}"/>
    <cellStyle name="Normal 19 4 2" xfId="21625" xr:uid="{00000000-0005-0000-0000-000028540000}"/>
    <cellStyle name="Normal 19 5" xfId="21626" xr:uid="{00000000-0005-0000-0000-000029540000}"/>
    <cellStyle name="Normal 19 5 2" xfId="21627" xr:uid="{00000000-0005-0000-0000-00002A540000}"/>
    <cellStyle name="Normal 19 6" xfId="21628" xr:uid="{00000000-0005-0000-0000-00002B540000}"/>
    <cellStyle name="Normal 19 6 2" xfId="21629" xr:uid="{00000000-0005-0000-0000-00002C540000}"/>
    <cellStyle name="Normal 19 7" xfId="21630" xr:uid="{00000000-0005-0000-0000-00002D540000}"/>
    <cellStyle name="Normal 19 7 2" xfId="21631" xr:uid="{00000000-0005-0000-0000-00002E540000}"/>
    <cellStyle name="Normal 19 8" xfId="21632" xr:uid="{00000000-0005-0000-0000-00002F540000}"/>
    <cellStyle name="Normal 19 9" xfId="21633" xr:uid="{00000000-0005-0000-0000-000030540000}"/>
    <cellStyle name="Normal 2" xfId="5" xr:uid="{00000000-0005-0000-0000-000031540000}"/>
    <cellStyle name="Normal 2 10" xfId="21634" xr:uid="{00000000-0005-0000-0000-000032540000}"/>
    <cellStyle name="Normal 2 2" xfId="60" xr:uid="{00000000-0005-0000-0000-000033540000}"/>
    <cellStyle name="Normal 2 2 2" xfId="74" xr:uid="{00000000-0005-0000-0000-000034540000}"/>
    <cellStyle name="Normal 2 2 2 2" xfId="21635" xr:uid="{00000000-0005-0000-0000-000035540000}"/>
    <cellStyle name="Normal 2 2 2 2 2" xfId="21636" xr:uid="{00000000-0005-0000-0000-000036540000}"/>
    <cellStyle name="Normal 2 2 2 2 3" xfId="21637" xr:uid="{00000000-0005-0000-0000-000037540000}"/>
    <cellStyle name="Normal 2 2 2 3" xfId="21638" xr:uid="{00000000-0005-0000-0000-000038540000}"/>
    <cellStyle name="Normal 2 2 2 3 2" xfId="21639" xr:uid="{00000000-0005-0000-0000-000039540000}"/>
    <cellStyle name="Normal 2 2 2 3 2 2" xfId="21640" xr:uid="{00000000-0005-0000-0000-00003A540000}"/>
    <cellStyle name="Normal 2 2 2 3 2 2 2" xfId="21641" xr:uid="{00000000-0005-0000-0000-00003B540000}"/>
    <cellStyle name="Normal 2 2 2 3 2 3" xfId="21642" xr:uid="{00000000-0005-0000-0000-00003C540000}"/>
    <cellStyle name="Normal 2 2 2 3 3" xfId="21643" xr:uid="{00000000-0005-0000-0000-00003D540000}"/>
    <cellStyle name="Normal 2 2 2 3 3 2" xfId="21644" xr:uid="{00000000-0005-0000-0000-00003E540000}"/>
    <cellStyle name="Normal 2 2 2 3 4" xfId="21645" xr:uid="{00000000-0005-0000-0000-00003F540000}"/>
    <cellStyle name="Normal 2 2 2 4" xfId="21646" xr:uid="{00000000-0005-0000-0000-000040540000}"/>
    <cellStyle name="Normal 2 2 2 4 2" xfId="21647" xr:uid="{00000000-0005-0000-0000-000041540000}"/>
    <cellStyle name="Normal 2 2 2 4 2 2" xfId="21648" xr:uid="{00000000-0005-0000-0000-000042540000}"/>
    <cellStyle name="Normal 2 2 2 4 3" xfId="21649" xr:uid="{00000000-0005-0000-0000-000043540000}"/>
    <cellStyle name="Normal 2 2 2 5" xfId="21650" xr:uid="{00000000-0005-0000-0000-000044540000}"/>
    <cellStyle name="Normal 2 2 2 5 2" xfId="21651" xr:uid="{00000000-0005-0000-0000-000045540000}"/>
    <cellStyle name="Normal 2 2 2 6" xfId="21652" xr:uid="{00000000-0005-0000-0000-000046540000}"/>
    <cellStyle name="Normal 2 2 2 7" xfId="21653" xr:uid="{00000000-0005-0000-0000-000047540000}"/>
    <cellStyle name="Normal 2 2 2 8" xfId="21654" xr:uid="{00000000-0005-0000-0000-000048540000}"/>
    <cellStyle name="Normal 2 2 3" xfId="21655" xr:uid="{00000000-0005-0000-0000-000049540000}"/>
    <cellStyle name="Normal 2 2 4" xfId="21656" xr:uid="{00000000-0005-0000-0000-00004A540000}"/>
    <cellStyle name="Normal 2 2 5" xfId="21657" xr:uid="{00000000-0005-0000-0000-00004B540000}"/>
    <cellStyle name="Normal 2 3" xfId="86" xr:uid="{00000000-0005-0000-0000-00004C540000}"/>
    <cellStyle name="Normal 2 3 2" xfId="139" xr:uid="{00000000-0005-0000-0000-00004D540000}"/>
    <cellStyle name="Normal 2 3 2 2" xfId="21658" xr:uid="{00000000-0005-0000-0000-00004E540000}"/>
    <cellStyle name="Normal 2 3 3" xfId="126" xr:uid="{00000000-0005-0000-0000-00004F540000}"/>
    <cellStyle name="Normal 2 3 3 2" xfId="21659" xr:uid="{00000000-0005-0000-0000-000050540000}"/>
    <cellStyle name="Normal 2 3 4" xfId="21660" xr:uid="{00000000-0005-0000-0000-000051540000}"/>
    <cellStyle name="Normal 2 3 4 2" xfId="21661" xr:uid="{00000000-0005-0000-0000-000052540000}"/>
    <cellStyle name="Normal 2 3 5" xfId="21662" xr:uid="{00000000-0005-0000-0000-000053540000}"/>
    <cellStyle name="Normal 2 4" xfId="91" xr:uid="{00000000-0005-0000-0000-000054540000}"/>
    <cellStyle name="Normal 2 4 2" xfId="127" xr:uid="{00000000-0005-0000-0000-000055540000}"/>
    <cellStyle name="Normal 2 4 2 2" xfId="21663" xr:uid="{00000000-0005-0000-0000-000056540000}"/>
    <cellStyle name="Normal 2 4 3" xfId="21664" xr:uid="{00000000-0005-0000-0000-000057540000}"/>
    <cellStyle name="Normal 2 4 3 2" xfId="21665" xr:uid="{00000000-0005-0000-0000-000058540000}"/>
    <cellStyle name="Normal 2 4 4" xfId="21666" xr:uid="{00000000-0005-0000-0000-000059540000}"/>
    <cellStyle name="Normal 2 5" xfId="73" xr:uid="{00000000-0005-0000-0000-00005A540000}"/>
    <cellStyle name="Normal 2 5 2" xfId="124" xr:uid="{00000000-0005-0000-0000-00005B540000}"/>
    <cellStyle name="Normal 2 5 2 2" xfId="21667" xr:uid="{00000000-0005-0000-0000-00005C540000}"/>
    <cellStyle name="Normal 2 5 2 3" xfId="21668" xr:uid="{00000000-0005-0000-0000-00005D540000}"/>
    <cellStyle name="Normal 2 5 3" xfId="21669" xr:uid="{00000000-0005-0000-0000-00005E540000}"/>
    <cellStyle name="Normal 2 5 3 2" xfId="21670" xr:uid="{00000000-0005-0000-0000-00005F540000}"/>
    <cellStyle name="Normal 2 5 4" xfId="21671" xr:uid="{00000000-0005-0000-0000-000060540000}"/>
    <cellStyle name="Normal 2 5 4 2" xfId="21672" xr:uid="{00000000-0005-0000-0000-000061540000}"/>
    <cellStyle name="Normal 2 5 5" xfId="21673" xr:uid="{00000000-0005-0000-0000-000062540000}"/>
    <cellStyle name="Normal 2 5 5 2" xfId="21674" xr:uid="{00000000-0005-0000-0000-000063540000}"/>
    <cellStyle name="Normal 2 5 6" xfId="21675" xr:uid="{00000000-0005-0000-0000-000064540000}"/>
    <cellStyle name="Normal 2 5 6 2" xfId="21676" xr:uid="{00000000-0005-0000-0000-000065540000}"/>
    <cellStyle name="Normal 2 5 7" xfId="21677" xr:uid="{00000000-0005-0000-0000-000066540000}"/>
    <cellStyle name="Normal 2 5 8" xfId="21678" xr:uid="{00000000-0005-0000-0000-000067540000}"/>
    <cellStyle name="Normal 2 6" xfId="21679" xr:uid="{00000000-0005-0000-0000-000068540000}"/>
    <cellStyle name="Normal 2 6 2" xfId="21680" xr:uid="{00000000-0005-0000-0000-000069540000}"/>
    <cellStyle name="Normal 2 6 2 2" xfId="21681" xr:uid="{00000000-0005-0000-0000-00006A540000}"/>
    <cellStyle name="Normal 2 6 3" xfId="21682" xr:uid="{00000000-0005-0000-0000-00006B540000}"/>
    <cellStyle name="Normal 2 6 3 2" xfId="21683" xr:uid="{00000000-0005-0000-0000-00006C540000}"/>
    <cellStyle name="Normal 2 6 4" xfId="21684" xr:uid="{00000000-0005-0000-0000-00006D540000}"/>
    <cellStyle name="Normal 2 6 4 2" xfId="21685" xr:uid="{00000000-0005-0000-0000-00006E540000}"/>
    <cellStyle name="Normal 2 6 5" xfId="21686" xr:uid="{00000000-0005-0000-0000-00006F540000}"/>
    <cellStyle name="Normal 2 6 5 2" xfId="21687" xr:uid="{00000000-0005-0000-0000-000070540000}"/>
    <cellStyle name="Normal 2 6 6" xfId="21688" xr:uid="{00000000-0005-0000-0000-000071540000}"/>
    <cellStyle name="Normal 2 6 7" xfId="21689" xr:uid="{00000000-0005-0000-0000-000072540000}"/>
    <cellStyle name="Normal 2 6 8" xfId="21690" xr:uid="{00000000-0005-0000-0000-000073540000}"/>
    <cellStyle name="Normal 2 7" xfId="21691" xr:uid="{00000000-0005-0000-0000-000074540000}"/>
    <cellStyle name="Normal 2 7 2" xfId="21692" xr:uid="{00000000-0005-0000-0000-000075540000}"/>
    <cellStyle name="Normal 2 7 2 2" xfId="21693" xr:uid="{00000000-0005-0000-0000-000076540000}"/>
    <cellStyle name="Normal 2 7 3" xfId="21694" xr:uid="{00000000-0005-0000-0000-000077540000}"/>
    <cellStyle name="Normal 2 8" xfId="21695" xr:uid="{00000000-0005-0000-0000-000078540000}"/>
    <cellStyle name="Normal 2 8 2" xfId="21696" xr:uid="{00000000-0005-0000-0000-000079540000}"/>
    <cellStyle name="Normal 2 9" xfId="21697" xr:uid="{00000000-0005-0000-0000-00007A540000}"/>
    <cellStyle name="Normal 2 9 2" xfId="21698" xr:uid="{00000000-0005-0000-0000-00007B540000}"/>
    <cellStyle name="Normal 20" xfId="21699" xr:uid="{00000000-0005-0000-0000-00007C540000}"/>
    <cellStyle name="Normal 20 10" xfId="21700" xr:uid="{00000000-0005-0000-0000-00007D540000}"/>
    <cellStyle name="Normal 20 2" xfId="21701" xr:uid="{00000000-0005-0000-0000-00007E540000}"/>
    <cellStyle name="Normal 20 2 2" xfId="21702" xr:uid="{00000000-0005-0000-0000-00007F540000}"/>
    <cellStyle name="Normal 20 2 2 2" xfId="21703" xr:uid="{00000000-0005-0000-0000-000080540000}"/>
    <cellStyle name="Normal 20 2 3" xfId="21704" xr:uid="{00000000-0005-0000-0000-000081540000}"/>
    <cellStyle name="Normal 20 2 3 2" xfId="21705" xr:uid="{00000000-0005-0000-0000-000082540000}"/>
    <cellStyle name="Normal 20 2 4" xfId="21706" xr:uid="{00000000-0005-0000-0000-000083540000}"/>
    <cellStyle name="Normal 20 2 4 2" xfId="21707" xr:uid="{00000000-0005-0000-0000-000084540000}"/>
    <cellStyle name="Normal 20 2 5" xfId="21708" xr:uid="{00000000-0005-0000-0000-000085540000}"/>
    <cellStyle name="Normal 20 2 5 2" xfId="21709" xr:uid="{00000000-0005-0000-0000-000086540000}"/>
    <cellStyle name="Normal 20 2 6" xfId="21710" xr:uid="{00000000-0005-0000-0000-000087540000}"/>
    <cellStyle name="Normal 20 2 7" xfId="21711" xr:uid="{00000000-0005-0000-0000-000088540000}"/>
    <cellStyle name="Normal 20 3" xfId="21712" xr:uid="{00000000-0005-0000-0000-000089540000}"/>
    <cellStyle name="Normal 20 3 2" xfId="21713" xr:uid="{00000000-0005-0000-0000-00008A540000}"/>
    <cellStyle name="Normal 20 4" xfId="21714" xr:uid="{00000000-0005-0000-0000-00008B540000}"/>
    <cellStyle name="Normal 20 4 2" xfId="21715" xr:uid="{00000000-0005-0000-0000-00008C540000}"/>
    <cellStyle name="Normal 20 5" xfId="21716" xr:uid="{00000000-0005-0000-0000-00008D540000}"/>
    <cellStyle name="Normal 20 5 2" xfId="21717" xr:uid="{00000000-0005-0000-0000-00008E540000}"/>
    <cellStyle name="Normal 20 6" xfId="21718" xr:uid="{00000000-0005-0000-0000-00008F540000}"/>
    <cellStyle name="Normal 20 6 2" xfId="21719" xr:uid="{00000000-0005-0000-0000-000090540000}"/>
    <cellStyle name="Normal 20 7" xfId="21720" xr:uid="{00000000-0005-0000-0000-000091540000}"/>
    <cellStyle name="Normal 20 7 2" xfId="21721" xr:uid="{00000000-0005-0000-0000-000092540000}"/>
    <cellStyle name="Normal 20 8" xfId="21722" xr:uid="{00000000-0005-0000-0000-000093540000}"/>
    <cellStyle name="Normal 20 9" xfId="21723" xr:uid="{00000000-0005-0000-0000-000094540000}"/>
    <cellStyle name="Normal 21" xfId="21724" xr:uid="{00000000-0005-0000-0000-000095540000}"/>
    <cellStyle name="Normal 21 10" xfId="21725" xr:uid="{00000000-0005-0000-0000-000096540000}"/>
    <cellStyle name="Normal 21 11" xfId="21726" xr:uid="{00000000-0005-0000-0000-000097540000}"/>
    <cellStyle name="Normal 21 12" xfId="26681" xr:uid="{00000000-0005-0000-0000-000098540000}"/>
    <cellStyle name="Normal 21 2" xfId="21727" xr:uid="{00000000-0005-0000-0000-000099540000}"/>
    <cellStyle name="Normal 21 2 2" xfId="21728" xr:uid="{00000000-0005-0000-0000-00009A540000}"/>
    <cellStyle name="Normal 21 2 2 2" xfId="21729" xr:uid="{00000000-0005-0000-0000-00009B540000}"/>
    <cellStyle name="Normal 21 2 3" xfId="21730" xr:uid="{00000000-0005-0000-0000-00009C540000}"/>
    <cellStyle name="Normal 21 2 3 2" xfId="21731" xr:uid="{00000000-0005-0000-0000-00009D540000}"/>
    <cellStyle name="Normal 21 2 4" xfId="21732" xr:uid="{00000000-0005-0000-0000-00009E540000}"/>
    <cellStyle name="Normal 21 2 4 2" xfId="21733" xr:uid="{00000000-0005-0000-0000-00009F540000}"/>
    <cellStyle name="Normal 21 2 5" xfId="21734" xr:uid="{00000000-0005-0000-0000-0000A0540000}"/>
    <cellStyle name="Normal 21 2 5 2" xfId="21735" xr:uid="{00000000-0005-0000-0000-0000A1540000}"/>
    <cellStyle name="Normal 21 2 6" xfId="21736" xr:uid="{00000000-0005-0000-0000-0000A2540000}"/>
    <cellStyle name="Normal 21 2 6 2" xfId="21737" xr:uid="{00000000-0005-0000-0000-0000A3540000}"/>
    <cellStyle name="Normal 21 2 7" xfId="21738" xr:uid="{00000000-0005-0000-0000-0000A4540000}"/>
    <cellStyle name="Normal 21 2 8" xfId="21739" xr:uid="{00000000-0005-0000-0000-0000A5540000}"/>
    <cellStyle name="Normal 21 3" xfId="21740" xr:uid="{00000000-0005-0000-0000-0000A6540000}"/>
    <cellStyle name="Normal 21 3 2" xfId="21741" xr:uid="{00000000-0005-0000-0000-0000A7540000}"/>
    <cellStyle name="Normal 21 4" xfId="21742" xr:uid="{00000000-0005-0000-0000-0000A8540000}"/>
    <cellStyle name="Normal 21 4 2" xfId="21743" xr:uid="{00000000-0005-0000-0000-0000A9540000}"/>
    <cellStyle name="Normal 21 5" xfId="21744" xr:uid="{00000000-0005-0000-0000-0000AA540000}"/>
    <cellStyle name="Normal 21 5 2" xfId="21745" xr:uid="{00000000-0005-0000-0000-0000AB540000}"/>
    <cellStyle name="Normal 21 6" xfId="21746" xr:uid="{00000000-0005-0000-0000-0000AC540000}"/>
    <cellStyle name="Normal 21 6 2" xfId="21747" xr:uid="{00000000-0005-0000-0000-0000AD540000}"/>
    <cellStyle name="Normal 21 7" xfId="21748" xr:uid="{00000000-0005-0000-0000-0000AE540000}"/>
    <cellStyle name="Normal 21 7 2" xfId="21749" xr:uid="{00000000-0005-0000-0000-0000AF540000}"/>
    <cellStyle name="Normal 21 8" xfId="21750" xr:uid="{00000000-0005-0000-0000-0000B0540000}"/>
    <cellStyle name="Normal 21 9" xfId="21751" xr:uid="{00000000-0005-0000-0000-0000B1540000}"/>
    <cellStyle name="Normal 22" xfId="21752" xr:uid="{00000000-0005-0000-0000-0000B2540000}"/>
    <cellStyle name="Normal 22 10" xfId="21753" xr:uid="{00000000-0005-0000-0000-0000B3540000}"/>
    <cellStyle name="Normal 22 11" xfId="21754" xr:uid="{00000000-0005-0000-0000-0000B4540000}"/>
    <cellStyle name="Normal 22 12" xfId="26680" xr:uid="{00000000-0005-0000-0000-0000B5540000}"/>
    <cellStyle name="Normal 22 13" xfId="26714" xr:uid="{C498900A-FED4-40ED-91E7-B02E2EA734D3}"/>
    <cellStyle name="Normal 22 2" xfId="21755" xr:uid="{00000000-0005-0000-0000-0000B6540000}"/>
    <cellStyle name="Normal 22 2 2" xfId="21756" xr:uid="{00000000-0005-0000-0000-0000B7540000}"/>
    <cellStyle name="Normal 22 2 2 2" xfId="21757" xr:uid="{00000000-0005-0000-0000-0000B8540000}"/>
    <cellStyle name="Normal 22 2 3" xfId="21758" xr:uid="{00000000-0005-0000-0000-0000B9540000}"/>
    <cellStyle name="Normal 22 2 3 2" xfId="21759" xr:uid="{00000000-0005-0000-0000-0000BA540000}"/>
    <cellStyle name="Normal 22 2 4" xfId="21760" xr:uid="{00000000-0005-0000-0000-0000BB540000}"/>
    <cellStyle name="Normal 22 2 4 2" xfId="21761" xr:uid="{00000000-0005-0000-0000-0000BC540000}"/>
    <cellStyle name="Normal 22 2 5" xfId="21762" xr:uid="{00000000-0005-0000-0000-0000BD540000}"/>
    <cellStyle name="Normal 22 2 5 2" xfId="21763" xr:uid="{00000000-0005-0000-0000-0000BE540000}"/>
    <cellStyle name="Normal 22 2 6" xfId="21764" xr:uid="{00000000-0005-0000-0000-0000BF540000}"/>
    <cellStyle name="Normal 22 2 6 2" xfId="21765" xr:uid="{00000000-0005-0000-0000-0000C0540000}"/>
    <cellStyle name="Normal 22 2 7" xfId="21766" xr:uid="{00000000-0005-0000-0000-0000C1540000}"/>
    <cellStyle name="Normal 22 3" xfId="21767" xr:uid="{00000000-0005-0000-0000-0000C2540000}"/>
    <cellStyle name="Normal 22 3 2" xfId="21768" xr:uid="{00000000-0005-0000-0000-0000C3540000}"/>
    <cellStyle name="Normal 22 4" xfId="21769" xr:uid="{00000000-0005-0000-0000-0000C4540000}"/>
    <cellStyle name="Normal 22 4 2" xfId="21770" xr:uid="{00000000-0005-0000-0000-0000C5540000}"/>
    <cellStyle name="Normal 22 5" xfId="21771" xr:uid="{00000000-0005-0000-0000-0000C6540000}"/>
    <cellStyle name="Normal 22 5 2" xfId="21772" xr:uid="{00000000-0005-0000-0000-0000C7540000}"/>
    <cellStyle name="Normal 22 6" xfId="21773" xr:uid="{00000000-0005-0000-0000-0000C8540000}"/>
    <cellStyle name="Normal 22 6 2" xfId="21774" xr:uid="{00000000-0005-0000-0000-0000C9540000}"/>
    <cellStyle name="Normal 22 7" xfId="21775" xr:uid="{00000000-0005-0000-0000-0000CA540000}"/>
    <cellStyle name="Normal 22 7 2" xfId="21776" xr:uid="{00000000-0005-0000-0000-0000CB540000}"/>
    <cellStyle name="Normal 22 8" xfId="21777" xr:uid="{00000000-0005-0000-0000-0000CC540000}"/>
    <cellStyle name="Normal 22 9" xfId="21778" xr:uid="{00000000-0005-0000-0000-0000CD540000}"/>
    <cellStyle name="Normal 23" xfId="21779" xr:uid="{00000000-0005-0000-0000-0000CE540000}"/>
    <cellStyle name="Normal 23 10" xfId="21780" xr:uid="{00000000-0005-0000-0000-0000CF540000}"/>
    <cellStyle name="Normal 23 11" xfId="21781" xr:uid="{00000000-0005-0000-0000-0000D0540000}"/>
    <cellStyle name="Normal 23 2" xfId="21782" xr:uid="{00000000-0005-0000-0000-0000D1540000}"/>
    <cellStyle name="Normal 23 2 2" xfId="21783" xr:uid="{00000000-0005-0000-0000-0000D2540000}"/>
    <cellStyle name="Normal 23 2 2 2" xfId="21784" xr:uid="{00000000-0005-0000-0000-0000D3540000}"/>
    <cellStyle name="Normal 23 2 3" xfId="21785" xr:uid="{00000000-0005-0000-0000-0000D4540000}"/>
    <cellStyle name="Normal 23 2 3 2" xfId="21786" xr:uid="{00000000-0005-0000-0000-0000D5540000}"/>
    <cellStyle name="Normal 23 2 4" xfId="21787" xr:uid="{00000000-0005-0000-0000-0000D6540000}"/>
    <cellStyle name="Normal 23 2 4 2" xfId="21788" xr:uid="{00000000-0005-0000-0000-0000D7540000}"/>
    <cellStyle name="Normal 23 2 5" xfId="21789" xr:uid="{00000000-0005-0000-0000-0000D8540000}"/>
    <cellStyle name="Normal 23 2 5 2" xfId="21790" xr:uid="{00000000-0005-0000-0000-0000D9540000}"/>
    <cellStyle name="Normal 23 2 6" xfId="21791" xr:uid="{00000000-0005-0000-0000-0000DA540000}"/>
    <cellStyle name="Normal 23 3" xfId="21792" xr:uid="{00000000-0005-0000-0000-0000DB540000}"/>
    <cellStyle name="Normal 23 3 2" xfId="21793" xr:uid="{00000000-0005-0000-0000-0000DC540000}"/>
    <cellStyle name="Normal 23 3 2 2" xfId="21794" xr:uid="{00000000-0005-0000-0000-0000DD540000}"/>
    <cellStyle name="Normal 23 4" xfId="21795" xr:uid="{00000000-0005-0000-0000-0000DE540000}"/>
    <cellStyle name="Normal 23 4 2" xfId="21796" xr:uid="{00000000-0005-0000-0000-0000DF540000}"/>
    <cellStyle name="Normal 23 5" xfId="21797" xr:uid="{00000000-0005-0000-0000-0000E0540000}"/>
    <cellStyle name="Normal 23 5 2" xfId="21798" xr:uid="{00000000-0005-0000-0000-0000E1540000}"/>
    <cellStyle name="Normal 23 6" xfId="21799" xr:uid="{00000000-0005-0000-0000-0000E2540000}"/>
    <cellStyle name="Normal 23 6 2" xfId="21800" xr:uid="{00000000-0005-0000-0000-0000E3540000}"/>
    <cellStyle name="Normal 23 7" xfId="21801" xr:uid="{00000000-0005-0000-0000-0000E4540000}"/>
    <cellStyle name="Normal 23 7 2" xfId="21802" xr:uid="{00000000-0005-0000-0000-0000E5540000}"/>
    <cellStyle name="Normal 23 8" xfId="21803" xr:uid="{00000000-0005-0000-0000-0000E6540000}"/>
    <cellStyle name="Normal 23 9" xfId="21804" xr:uid="{00000000-0005-0000-0000-0000E7540000}"/>
    <cellStyle name="Normal 24" xfId="21805" xr:uid="{00000000-0005-0000-0000-0000E8540000}"/>
    <cellStyle name="Normal 24 10" xfId="21806" xr:uid="{00000000-0005-0000-0000-0000E9540000}"/>
    <cellStyle name="Normal 24 11" xfId="21807" xr:uid="{00000000-0005-0000-0000-0000EA540000}"/>
    <cellStyle name="Normal 24 12" xfId="26684" xr:uid="{00000000-0005-0000-0000-0000EB540000}"/>
    <cellStyle name="Normal 24 13" xfId="26712" xr:uid="{5CAD957B-A6FD-4957-AFF3-4730D160E1AA}"/>
    <cellStyle name="Normal 24 2" xfId="21808" xr:uid="{00000000-0005-0000-0000-0000EC540000}"/>
    <cellStyle name="Normal 24 2 2" xfId="21809" xr:uid="{00000000-0005-0000-0000-0000ED540000}"/>
    <cellStyle name="Normal 24 2 2 2" xfId="21810" xr:uid="{00000000-0005-0000-0000-0000EE540000}"/>
    <cellStyle name="Normal 24 2 3" xfId="21811" xr:uid="{00000000-0005-0000-0000-0000EF540000}"/>
    <cellStyle name="Normal 24 2 3 2" xfId="21812" xr:uid="{00000000-0005-0000-0000-0000F0540000}"/>
    <cellStyle name="Normal 24 2 4" xfId="21813" xr:uid="{00000000-0005-0000-0000-0000F1540000}"/>
    <cellStyle name="Normal 24 2 4 2" xfId="21814" xr:uid="{00000000-0005-0000-0000-0000F2540000}"/>
    <cellStyle name="Normal 24 2 5" xfId="21815" xr:uid="{00000000-0005-0000-0000-0000F3540000}"/>
    <cellStyle name="Normal 24 2 5 2" xfId="21816" xr:uid="{00000000-0005-0000-0000-0000F4540000}"/>
    <cellStyle name="Normal 24 2 6" xfId="21817" xr:uid="{00000000-0005-0000-0000-0000F5540000}"/>
    <cellStyle name="Normal 24 2 6 2" xfId="21818" xr:uid="{00000000-0005-0000-0000-0000F6540000}"/>
    <cellStyle name="Normal 24 2 7" xfId="21819" xr:uid="{00000000-0005-0000-0000-0000F7540000}"/>
    <cellStyle name="Normal 24 3" xfId="21820" xr:uid="{00000000-0005-0000-0000-0000F8540000}"/>
    <cellStyle name="Normal 24 3 2" xfId="21821" xr:uid="{00000000-0005-0000-0000-0000F9540000}"/>
    <cellStyle name="Normal 24 4" xfId="21822" xr:uid="{00000000-0005-0000-0000-0000FA540000}"/>
    <cellStyle name="Normal 24 4 2" xfId="21823" xr:uid="{00000000-0005-0000-0000-0000FB540000}"/>
    <cellStyle name="Normal 24 5" xfId="21824" xr:uid="{00000000-0005-0000-0000-0000FC540000}"/>
    <cellStyle name="Normal 24 5 2" xfId="21825" xr:uid="{00000000-0005-0000-0000-0000FD540000}"/>
    <cellStyle name="Normal 24 6" xfId="21826" xr:uid="{00000000-0005-0000-0000-0000FE540000}"/>
    <cellStyle name="Normal 24 6 2" xfId="21827" xr:uid="{00000000-0005-0000-0000-0000FF540000}"/>
    <cellStyle name="Normal 24 7" xfId="21828" xr:uid="{00000000-0005-0000-0000-000000550000}"/>
    <cellStyle name="Normal 24 7 2" xfId="21829" xr:uid="{00000000-0005-0000-0000-000001550000}"/>
    <cellStyle name="Normal 24 8" xfId="21830" xr:uid="{00000000-0005-0000-0000-000002550000}"/>
    <cellStyle name="Normal 24 9" xfId="21831" xr:uid="{00000000-0005-0000-0000-000003550000}"/>
    <cellStyle name="Normal 25" xfId="21832" xr:uid="{00000000-0005-0000-0000-000004550000}"/>
    <cellStyle name="Normal 25 10" xfId="21833" xr:uid="{00000000-0005-0000-0000-000005550000}"/>
    <cellStyle name="Normal 25 11" xfId="21834" xr:uid="{00000000-0005-0000-0000-000006550000}"/>
    <cellStyle name="Normal 25 12" xfId="26679" xr:uid="{00000000-0005-0000-0000-000007550000}"/>
    <cellStyle name="Normal 25 13" xfId="26713" xr:uid="{C60AE432-86AD-40BA-AD6F-B11B1EC3F69A}"/>
    <cellStyle name="Normal 25 2" xfId="21835" xr:uid="{00000000-0005-0000-0000-000008550000}"/>
    <cellStyle name="Normal 25 2 2" xfId="21836" xr:uid="{00000000-0005-0000-0000-000009550000}"/>
    <cellStyle name="Normal 25 2 2 2" xfId="21837" xr:uid="{00000000-0005-0000-0000-00000A550000}"/>
    <cellStyle name="Normal 25 2 3" xfId="21838" xr:uid="{00000000-0005-0000-0000-00000B550000}"/>
    <cellStyle name="Normal 25 2 3 2" xfId="21839" xr:uid="{00000000-0005-0000-0000-00000C550000}"/>
    <cellStyle name="Normal 25 2 4" xfId="21840" xr:uid="{00000000-0005-0000-0000-00000D550000}"/>
    <cellStyle name="Normal 25 2 4 2" xfId="21841" xr:uid="{00000000-0005-0000-0000-00000E550000}"/>
    <cellStyle name="Normal 25 2 5" xfId="21842" xr:uid="{00000000-0005-0000-0000-00000F550000}"/>
    <cellStyle name="Normal 25 2 5 2" xfId="21843" xr:uid="{00000000-0005-0000-0000-000010550000}"/>
    <cellStyle name="Normal 25 2 6" xfId="21844" xr:uid="{00000000-0005-0000-0000-000011550000}"/>
    <cellStyle name="Normal 25 2 6 2" xfId="21845" xr:uid="{00000000-0005-0000-0000-000012550000}"/>
    <cellStyle name="Normal 25 2 7" xfId="21846" xr:uid="{00000000-0005-0000-0000-000013550000}"/>
    <cellStyle name="Normal 25 3" xfId="21847" xr:uid="{00000000-0005-0000-0000-000014550000}"/>
    <cellStyle name="Normal 25 3 2" xfId="21848" xr:uid="{00000000-0005-0000-0000-000015550000}"/>
    <cellStyle name="Normal 25 4" xfId="21849" xr:uid="{00000000-0005-0000-0000-000016550000}"/>
    <cellStyle name="Normal 25 4 2" xfId="21850" xr:uid="{00000000-0005-0000-0000-000017550000}"/>
    <cellStyle name="Normal 25 5" xfId="21851" xr:uid="{00000000-0005-0000-0000-000018550000}"/>
    <cellStyle name="Normal 25 5 2" xfId="21852" xr:uid="{00000000-0005-0000-0000-000019550000}"/>
    <cellStyle name="Normal 25 6" xfId="21853" xr:uid="{00000000-0005-0000-0000-00001A550000}"/>
    <cellStyle name="Normal 25 6 2" xfId="21854" xr:uid="{00000000-0005-0000-0000-00001B550000}"/>
    <cellStyle name="Normal 25 7" xfId="21855" xr:uid="{00000000-0005-0000-0000-00001C550000}"/>
    <cellStyle name="Normal 25 7 2" xfId="21856" xr:uid="{00000000-0005-0000-0000-00001D550000}"/>
    <cellStyle name="Normal 25 8" xfId="21857" xr:uid="{00000000-0005-0000-0000-00001E550000}"/>
    <cellStyle name="Normal 25 9" xfId="21858" xr:uid="{00000000-0005-0000-0000-00001F550000}"/>
    <cellStyle name="Normal 26" xfId="21859" xr:uid="{00000000-0005-0000-0000-000020550000}"/>
    <cellStyle name="Normal 26 10" xfId="21860" xr:uid="{00000000-0005-0000-0000-000021550000}"/>
    <cellStyle name="Normal 26 2" xfId="21861" xr:uid="{00000000-0005-0000-0000-000022550000}"/>
    <cellStyle name="Normal 26 2 2" xfId="21862" xr:uid="{00000000-0005-0000-0000-000023550000}"/>
    <cellStyle name="Normal 26 2 2 2" xfId="21863" xr:uid="{00000000-0005-0000-0000-000024550000}"/>
    <cellStyle name="Normal 26 2 3" xfId="21864" xr:uid="{00000000-0005-0000-0000-000025550000}"/>
    <cellStyle name="Normal 26 2 3 2" xfId="21865" xr:uid="{00000000-0005-0000-0000-000026550000}"/>
    <cellStyle name="Normal 26 2 4" xfId="21866" xr:uid="{00000000-0005-0000-0000-000027550000}"/>
    <cellStyle name="Normal 26 2 4 2" xfId="21867" xr:uid="{00000000-0005-0000-0000-000028550000}"/>
    <cellStyle name="Normal 26 2 5" xfId="21868" xr:uid="{00000000-0005-0000-0000-000029550000}"/>
    <cellStyle name="Normal 26 2 5 2" xfId="21869" xr:uid="{00000000-0005-0000-0000-00002A550000}"/>
    <cellStyle name="Normal 26 2 6" xfId="21870" xr:uid="{00000000-0005-0000-0000-00002B550000}"/>
    <cellStyle name="Normal 26 3" xfId="21871" xr:uid="{00000000-0005-0000-0000-00002C550000}"/>
    <cellStyle name="Normal 26 3 2" xfId="21872" xr:uid="{00000000-0005-0000-0000-00002D550000}"/>
    <cellStyle name="Normal 26 4" xfId="21873" xr:uid="{00000000-0005-0000-0000-00002E550000}"/>
    <cellStyle name="Normal 26 4 2" xfId="21874" xr:uid="{00000000-0005-0000-0000-00002F550000}"/>
    <cellStyle name="Normal 26 5" xfId="21875" xr:uid="{00000000-0005-0000-0000-000030550000}"/>
    <cellStyle name="Normal 26 5 2" xfId="21876" xr:uid="{00000000-0005-0000-0000-000031550000}"/>
    <cellStyle name="Normal 26 6" xfId="21877" xr:uid="{00000000-0005-0000-0000-000032550000}"/>
    <cellStyle name="Normal 26 6 2" xfId="21878" xr:uid="{00000000-0005-0000-0000-000033550000}"/>
    <cellStyle name="Normal 26 7" xfId="21879" xr:uid="{00000000-0005-0000-0000-000034550000}"/>
    <cellStyle name="Normal 26 7 2" xfId="21880" xr:uid="{00000000-0005-0000-0000-000035550000}"/>
    <cellStyle name="Normal 26 8" xfId="21881" xr:uid="{00000000-0005-0000-0000-000036550000}"/>
    <cellStyle name="Normal 26 9" xfId="21882" xr:uid="{00000000-0005-0000-0000-000037550000}"/>
    <cellStyle name="Normal 27" xfId="21883" xr:uid="{00000000-0005-0000-0000-000038550000}"/>
    <cellStyle name="Normal 27 10" xfId="21884" xr:uid="{00000000-0005-0000-0000-000039550000}"/>
    <cellStyle name="Normal 27 2" xfId="21885" xr:uid="{00000000-0005-0000-0000-00003A550000}"/>
    <cellStyle name="Normal 27 2 2" xfId="21886" xr:uid="{00000000-0005-0000-0000-00003B550000}"/>
    <cellStyle name="Normal 27 2 2 2" xfId="21887" xr:uid="{00000000-0005-0000-0000-00003C550000}"/>
    <cellStyle name="Normal 27 2 3" xfId="21888" xr:uid="{00000000-0005-0000-0000-00003D550000}"/>
    <cellStyle name="Normal 27 2 3 2" xfId="21889" xr:uid="{00000000-0005-0000-0000-00003E550000}"/>
    <cellStyle name="Normal 27 2 4" xfId="21890" xr:uid="{00000000-0005-0000-0000-00003F550000}"/>
    <cellStyle name="Normal 27 2 4 2" xfId="21891" xr:uid="{00000000-0005-0000-0000-000040550000}"/>
    <cellStyle name="Normal 27 2 5" xfId="21892" xr:uid="{00000000-0005-0000-0000-000041550000}"/>
    <cellStyle name="Normal 27 2 5 2" xfId="21893" xr:uid="{00000000-0005-0000-0000-000042550000}"/>
    <cellStyle name="Normal 27 2 6" xfId="21894" xr:uid="{00000000-0005-0000-0000-000043550000}"/>
    <cellStyle name="Normal 27 3" xfId="21895" xr:uid="{00000000-0005-0000-0000-000044550000}"/>
    <cellStyle name="Normal 27 3 2" xfId="21896" xr:uid="{00000000-0005-0000-0000-000045550000}"/>
    <cellStyle name="Normal 27 4" xfId="21897" xr:uid="{00000000-0005-0000-0000-000046550000}"/>
    <cellStyle name="Normal 27 4 2" xfId="21898" xr:uid="{00000000-0005-0000-0000-000047550000}"/>
    <cellStyle name="Normal 27 5" xfId="21899" xr:uid="{00000000-0005-0000-0000-000048550000}"/>
    <cellStyle name="Normal 27 5 2" xfId="21900" xr:uid="{00000000-0005-0000-0000-000049550000}"/>
    <cellStyle name="Normal 27 6" xfId="21901" xr:uid="{00000000-0005-0000-0000-00004A550000}"/>
    <cellStyle name="Normal 27 6 2" xfId="21902" xr:uid="{00000000-0005-0000-0000-00004B550000}"/>
    <cellStyle name="Normal 27 7" xfId="21903" xr:uid="{00000000-0005-0000-0000-00004C550000}"/>
    <cellStyle name="Normal 27 7 2" xfId="21904" xr:uid="{00000000-0005-0000-0000-00004D550000}"/>
    <cellStyle name="Normal 27 8" xfId="21905" xr:uid="{00000000-0005-0000-0000-00004E550000}"/>
    <cellStyle name="Normal 27 9" xfId="21906" xr:uid="{00000000-0005-0000-0000-00004F550000}"/>
    <cellStyle name="Normal 28" xfId="21907" xr:uid="{00000000-0005-0000-0000-000050550000}"/>
    <cellStyle name="Normal 28 10" xfId="21908" xr:uid="{00000000-0005-0000-0000-000051550000}"/>
    <cellStyle name="Normal 28 2" xfId="21909" xr:uid="{00000000-0005-0000-0000-000052550000}"/>
    <cellStyle name="Normal 28 2 2" xfId="21910" xr:uid="{00000000-0005-0000-0000-000053550000}"/>
    <cellStyle name="Normal 28 2 2 2" xfId="21911" xr:uid="{00000000-0005-0000-0000-000054550000}"/>
    <cellStyle name="Normal 28 2 3" xfId="21912" xr:uid="{00000000-0005-0000-0000-000055550000}"/>
    <cellStyle name="Normal 28 2 3 2" xfId="21913" xr:uid="{00000000-0005-0000-0000-000056550000}"/>
    <cellStyle name="Normal 28 2 4" xfId="21914" xr:uid="{00000000-0005-0000-0000-000057550000}"/>
    <cellStyle name="Normal 28 2 4 2" xfId="21915" xr:uid="{00000000-0005-0000-0000-000058550000}"/>
    <cellStyle name="Normal 28 2 5" xfId="21916" xr:uid="{00000000-0005-0000-0000-000059550000}"/>
    <cellStyle name="Normal 28 2 5 2" xfId="21917" xr:uid="{00000000-0005-0000-0000-00005A550000}"/>
    <cellStyle name="Normal 28 2 6" xfId="21918" xr:uid="{00000000-0005-0000-0000-00005B550000}"/>
    <cellStyle name="Normal 28 3" xfId="21919" xr:uid="{00000000-0005-0000-0000-00005C550000}"/>
    <cellStyle name="Normal 28 3 2" xfId="21920" xr:uid="{00000000-0005-0000-0000-00005D550000}"/>
    <cellStyle name="Normal 28 4" xfId="21921" xr:uid="{00000000-0005-0000-0000-00005E550000}"/>
    <cellStyle name="Normal 28 4 2" xfId="21922" xr:uid="{00000000-0005-0000-0000-00005F550000}"/>
    <cellStyle name="Normal 28 5" xfId="21923" xr:uid="{00000000-0005-0000-0000-000060550000}"/>
    <cellStyle name="Normal 28 5 2" xfId="21924" xr:uid="{00000000-0005-0000-0000-000061550000}"/>
    <cellStyle name="Normal 28 6" xfId="21925" xr:uid="{00000000-0005-0000-0000-000062550000}"/>
    <cellStyle name="Normal 28 6 2" xfId="21926" xr:uid="{00000000-0005-0000-0000-000063550000}"/>
    <cellStyle name="Normal 28 7" xfId="21927" xr:uid="{00000000-0005-0000-0000-000064550000}"/>
    <cellStyle name="Normal 28 7 2" xfId="21928" xr:uid="{00000000-0005-0000-0000-000065550000}"/>
    <cellStyle name="Normal 28 8" xfId="21929" xr:uid="{00000000-0005-0000-0000-000066550000}"/>
    <cellStyle name="Normal 28 9" xfId="21930" xr:uid="{00000000-0005-0000-0000-000067550000}"/>
    <cellStyle name="Normal 29" xfId="21931" xr:uid="{00000000-0005-0000-0000-000068550000}"/>
    <cellStyle name="Normal 29 10" xfId="21932" xr:uid="{00000000-0005-0000-0000-000069550000}"/>
    <cellStyle name="Normal 29 2" xfId="21933" xr:uid="{00000000-0005-0000-0000-00006A550000}"/>
    <cellStyle name="Normal 29 2 2" xfId="21934" xr:uid="{00000000-0005-0000-0000-00006B550000}"/>
    <cellStyle name="Normal 29 2 2 2" xfId="21935" xr:uid="{00000000-0005-0000-0000-00006C550000}"/>
    <cellStyle name="Normal 29 2 3" xfId="21936" xr:uid="{00000000-0005-0000-0000-00006D550000}"/>
    <cellStyle name="Normal 29 2 3 2" xfId="21937" xr:uid="{00000000-0005-0000-0000-00006E550000}"/>
    <cellStyle name="Normal 29 2 4" xfId="21938" xr:uid="{00000000-0005-0000-0000-00006F550000}"/>
    <cellStyle name="Normal 29 2 4 2" xfId="21939" xr:uid="{00000000-0005-0000-0000-000070550000}"/>
    <cellStyle name="Normal 29 2 5" xfId="21940" xr:uid="{00000000-0005-0000-0000-000071550000}"/>
    <cellStyle name="Normal 29 2 5 2" xfId="21941" xr:uid="{00000000-0005-0000-0000-000072550000}"/>
    <cellStyle name="Normal 29 2 6" xfId="21942" xr:uid="{00000000-0005-0000-0000-000073550000}"/>
    <cellStyle name="Normal 29 3" xfId="21943" xr:uid="{00000000-0005-0000-0000-000074550000}"/>
    <cellStyle name="Normal 29 3 2" xfId="21944" xr:uid="{00000000-0005-0000-0000-000075550000}"/>
    <cellStyle name="Normal 29 4" xfId="21945" xr:uid="{00000000-0005-0000-0000-000076550000}"/>
    <cellStyle name="Normal 29 4 2" xfId="21946" xr:uid="{00000000-0005-0000-0000-000077550000}"/>
    <cellStyle name="Normal 29 5" xfId="21947" xr:uid="{00000000-0005-0000-0000-000078550000}"/>
    <cellStyle name="Normal 29 5 2" xfId="21948" xr:uid="{00000000-0005-0000-0000-000079550000}"/>
    <cellStyle name="Normal 29 6" xfId="21949" xr:uid="{00000000-0005-0000-0000-00007A550000}"/>
    <cellStyle name="Normal 29 6 2" xfId="21950" xr:uid="{00000000-0005-0000-0000-00007B550000}"/>
    <cellStyle name="Normal 29 7" xfId="21951" xr:uid="{00000000-0005-0000-0000-00007C550000}"/>
    <cellStyle name="Normal 29 7 2" xfId="21952" xr:uid="{00000000-0005-0000-0000-00007D550000}"/>
    <cellStyle name="Normal 29 8" xfId="21953" xr:uid="{00000000-0005-0000-0000-00007E550000}"/>
    <cellStyle name="Normal 29 9" xfId="21954" xr:uid="{00000000-0005-0000-0000-00007F550000}"/>
    <cellStyle name="Normal 3" xfId="14" xr:uid="{00000000-0005-0000-0000-000080550000}"/>
    <cellStyle name="Normal 3 10" xfId="21955" xr:uid="{00000000-0005-0000-0000-000081550000}"/>
    <cellStyle name="Normal 3 11" xfId="21956" xr:uid="{00000000-0005-0000-0000-000082550000}"/>
    <cellStyle name="Normal 3 2" xfId="75" xr:uid="{00000000-0005-0000-0000-000083550000}"/>
    <cellStyle name="Normal 3 2 2" xfId="148" xr:uid="{00000000-0005-0000-0000-000084550000}"/>
    <cellStyle name="Normal 3 2 2 2" xfId="21957" xr:uid="{00000000-0005-0000-0000-000085550000}"/>
    <cellStyle name="Normal 3 2 2 2 2" xfId="21958" xr:uid="{00000000-0005-0000-0000-000086550000}"/>
    <cellStyle name="Normal 3 2 2 2 3" xfId="21959" xr:uid="{00000000-0005-0000-0000-000087550000}"/>
    <cellStyle name="Normal 3 2 2 3" xfId="21960" xr:uid="{00000000-0005-0000-0000-000088550000}"/>
    <cellStyle name="Normal 3 2 2 4" xfId="21961" xr:uid="{00000000-0005-0000-0000-000089550000}"/>
    <cellStyle name="Normal 3 2 3" xfId="21962" xr:uid="{00000000-0005-0000-0000-00008A550000}"/>
    <cellStyle name="Normal 3 2 3 2" xfId="21963" xr:uid="{00000000-0005-0000-0000-00008B550000}"/>
    <cellStyle name="Normal 3 2 3 3" xfId="21964" xr:uid="{00000000-0005-0000-0000-00008C550000}"/>
    <cellStyle name="Normal 3 2 4" xfId="21965" xr:uid="{00000000-0005-0000-0000-00008D550000}"/>
    <cellStyle name="Normal 3 2 4 2" xfId="21966" xr:uid="{00000000-0005-0000-0000-00008E550000}"/>
    <cellStyle name="Normal 3 2 4 3" xfId="21967" xr:uid="{00000000-0005-0000-0000-00008F550000}"/>
    <cellStyle name="Normal 3 2 5" xfId="21968" xr:uid="{00000000-0005-0000-0000-000090550000}"/>
    <cellStyle name="Normal 3 2 5 2" xfId="21969" xr:uid="{00000000-0005-0000-0000-000091550000}"/>
    <cellStyle name="Normal 3 2 6" xfId="21970" xr:uid="{00000000-0005-0000-0000-000092550000}"/>
    <cellStyle name="Normal 3 2 6 2" xfId="21971" xr:uid="{00000000-0005-0000-0000-000093550000}"/>
    <cellStyle name="Normal 3 3" xfId="128" xr:uid="{00000000-0005-0000-0000-000094550000}"/>
    <cellStyle name="Normal 3 3 2" xfId="21972" xr:uid="{00000000-0005-0000-0000-000095550000}"/>
    <cellStyle name="Normal 3 3 2 2" xfId="21973" xr:uid="{00000000-0005-0000-0000-000096550000}"/>
    <cellStyle name="Normal 3 3 2 2 2" xfId="21974" xr:uid="{00000000-0005-0000-0000-000097550000}"/>
    <cellStyle name="Normal 3 3 2 3" xfId="21975" xr:uid="{00000000-0005-0000-0000-000098550000}"/>
    <cellStyle name="Normal 3 3 2 3 2" xfId="21976" xr:uid="{00000000-0005-0000-0000-000099550000}"/>
    <cellStyle name="Normal 3 3 2 4" xfId="21977" xr:uid="{00000000-0005-0000-0000-00009A550000}"/>
    <cellStyle name="Normal 3 3 3" xfId="21978" xr:uid="{00000000-0005-0000-0000-00009B550000}"/>
    <cellStyle name="Normal 3 3 3 2" xfId="21979" xr:uid="{00000000-0005-0000-0000-00009C550000}"/>
    <cellStyle name="Normal 3 3 3 2 2" xfId="21980" xr:uid="{00000000-0005-0000-0000-00009D550000}"/>
    <cellStyle name="Normal 3 3 3 3" xfId="21981" xr:uid="{00000000-0005-0000-0000-00009E550000}"/>
    <cellStyle name="Normal 3 3 4" xfId="21982" xr:uid="{00000000-0005-0000-0000-00009F550000}"/>
    <cellStyle name="Normal 3 3 4 2" xfId="21983" xr:uid="{00000000-0005-0000-0000-0000A0550000}"/>
    <cellStyle name="Normal 3 3 5" xfId="21984" xr:uid="{00000000-0005-0000-0000-0000A1550000}"/>
    <cellStyle name="Normal 3 3 5 2" xfId="21985" xr:uid="{00000000-0005-0000-0000-0000A2550000}"/>
    <cellStyle name="Normal 3 3 6" xfId="21986" xr:uid="{00000000-0005-0000-0000-0000A3550000}"/>
    <cellStyle name="Normal 3 3 6 2" xfId="21987" xr:uid="{00000000-0005-0000-0000-0000A4550000}"/>
    <cellStyle name="Normal 3 3 7" xfId="21988" xr:uid="{00000000-0005-0000-0000-0000A5550000}"/>
    <cellStyle name="Normal 3 3 8" xfId="21989" xr:uid="{00000000-0005-0000-0000-0000A6550000}"/>
    <cellStyle name="Normal 3 3 9" xfId="21990" xr:uid="{00000000-0005-0000-0000-0000A7550000}"/>
    <cellStyle name="Normal 3 4" xfId="125" xr:uid="{00000000-0005-0000-0000-0000A8550000}"/>
    <cellStyle name="Normal 3 4 2" xfId="21991" xr:uid="{00000000-0005-0000-0000-0000A9550000}"/>
    <cellStyle name="Normal 3 4 2 2" xfId="21992" xr:uid="{00000000-0005-0000-0000-0000AA550000}"/>
    <cellStyle name="Normal 3 4 2 3" xfId="21993" xr:uid="{00000000-0005-0000-0000-0000AB550000}"/>
    <cellStyle name="Normal 3 4 2 4" xfId="21994" xr:uid="{00000000-0005-0000-0000-0000AC550000}"/>
    <cellStyle name="Normal 3 4 2 5" xfId="21995" xr:uid="{00000000-0005-0000-0000-0000AD550000}"/>
    <cellStyle name="Normal 3 4 3" xfId="21996" xr:uid="{00000000-0005-0000-0000-0000AE550000}"/>
    <cellStyle name="Normal 3 4 4" xfId="21997" xr:uid="{00000000-0005-0000-0000-0000AF550000}"/>
    <cellStyle name="Normal 3 4 5" xfId="21998" xr:uid="{00000000-0005-0000-0000-0000B0550000}"/>
    <cellStyle name="Normal 3 4 6" xfId="21999" xr:uid="{00000000-0005-0000-0000-0000B1550000}"/>
    <cellStyle name="Normal 3 4 7" xfId="22000" xr:uid="{00000000-0005-0000-0000-0000B2550000}"/>
    <cellStyle name="Normal 3 5" xfId="22001" xr:uid="{00000000-0005-0000-0000-0000B3550000}"/>
    <cellStyle name="Normal 3 5 2" xfId="22002" xr:uid="{00000000-0005-0000-0000-0000B4550000}"/>
    <cellStyle name="Normal 3 5 3" xfId="22003" xr:uid="{00000000-0005-0000-0000-0000B5550000}"/>
    <cellStyle name="Normal 3 6" xfId="22004" xr:uid="{00000000-0005-0000-0000-0000B6550000}"/>
    <cellStyle name="Normal 3 6 2" xfId="22005" xr:uid="{00000000-0005-0000-0000-0000B7550000}"/>
    <cellStyle name="Normal 3 6 3" xfId="22006" xr:uid="{00000000-0005-0000-0000-0000B8550000}"/>
    <cellStyle name="Normal 3 7" xfId="22007" xr:uid="{00000000-0005-0000-0000-0000B9550000}"/>
    <cellStyle name="Normal 3 7 2" xfId="22008" xr:uid="{00000000-0005-0000-0000-0000BA550000}"/>
    <cellStyle name="Normal 3 8" xfId="22009" xr:uid="{00000000-0005-0000-0000-0000BB550000}"/>
    <cellStyle name="Normal 3 9" xfId="22010" xr:uid="{00000000-0005-0000-0000-0000BC550000}"/>
    <cellStyle name="Normal 30" xfId="22011" xr:uid="{00000000-0005-0000-0000-0000BD550000}"/>
    <cellStyle name="Normal 30 10" xfId="22012" xr:uid="{00000000-0005-0000-0000-0000BE550000}"/>
    <cellStyle name="Normal 30 2" xfId="22013" xr:uid="{00000000-0005-0000-0000-0000BF550000}"/>
    <cellStyle name="Normal 30 2 2" xfId="22014" xr:uid="{00000000-0005-0000-0000-0000C0550000}"/>
    <cellStyle name="Normal 30 2 2 2" xfId="22015" xr:uid="{00000000-0005-0000-0000-0000C1550000}"/>
    <cellStyle name="Normal 30 2 3" xfId="22016" xr:uid="{00000000-0005-0000-0000-0000C2550000}"/>
    <cellStyle name="Normal 30 2 3 2" xfId="22017" xr:uid="{00000000-0005-0000-0000-0000C3550000}"/>
    <cellStyle name="Normal 30 2 4" xfId="22018" xr:uid="{00000000-0005-0000-0000-0000C4550000}"/>
    <cellStyle name="Normal 30 2 4 2" xfId="22019" xr:uid="{00000000-0005-0000-0000-0000C5550000}"/>
    <cellStyle name="Normal 30 2 5" xfId="22020" xr:uid="{00000000-0005-0000-0000-0000C6550000}"/>
    <cellStyle name="Normal 30 2 5 2" xfId="22021" xr:uid="{00000000-0005-0000-0000-0000C7550000}"/>
    <cellStyle name="Normal 30 2 6" xfId="22022" xr:uid="{00000000-0005-0000-0000-0000C8550000}"/>
    <cellStyle name="Normal 30 3" xfId="22023" xr:uid="{00000000-0005-0000-0000-0000C9550000}"/>
    <cellStyle name="Normal 30 3 2" xfId="22024" xr:uid="{00000000-0005-0000-0000-0000CA550000}"/>
    <cellStyle name="Normal 30 4" xfId="22025" xr:uid="{00000000-0005-0000-0000-0000CB550000}"/>
    <cellStyle name="Normal 30 4 2" xfId="22026" xr:uid="{00000000-0005-0000-0000-0000CC550000}"/>
    <cellStyle name="Normal 30 5" xfId="22027" xr:uid="{00000000-0005-0000-0000-0000CD550000}"/>
    <cellStyle name="Normal 30 5 2" xfId="22028" xr:uid="{00000000-0005-0000-0000-0000CE550000}"/>
    <cellStyle name="Normal 30 6" xfId="22029" xr:uid="{00000000-0005-0000-0000-0000CF550000}"/>
    <cellStyle name="Normal 30 6 2" xfId="22030" xr:uid="{00000000-0005-0000-0000-0000D0550000}"/>
    <cellStyle name="Normal 30 7" xfId="22031" xr:uid="{00000000-0005-0000-0000-0000D1550000}"/>
    <cellStyle name="Normal 30 7 2" xfId="22032" xr:uid="{00000000-0005-0000-0000-0000D2550000}"/>
    <cellStyle name="Normal 30 8" xfId="22033" xr:uid="{00000000-0005-0000-0000-0000D3550000}"/>
    <cellStyle name="Normal 30 9" xfId="22034" xr:uid="{00000000-0005-0000-0000-0000D4550000}"/>
    <cellStyle name="Normal 31" xfId="22035" xr:uid="{00000000-0005-0000-0000-0000D5550000}"/>
    <cellStyle name="Normal 31 10" xfId="22036" xr:uid="{00000000-0005-0000-0000-0000D6550000}"/>
    <cellStyle name="Normal 31 11" xfId="26701" xr:uid="{00000000-0005-0000-0000-0000D7550000}"/>
    <cellStyle name="Normal 31 2" xfId="22037" xr:uid="{00000000-0005-0000-0000-0000D8550000}"/>
    <cellStyle name="Normal 31 2 2" xfId="22038" xr:uid="{00000000-0005-0000-0000-0000D9550000}"/>
    <cellStyle name="Normal 31 2 2 2" xfId="22039" xr:uid="{00000000-0005-0000-0000-0000DA550000}"/>
    <cellStyle name="Normal 31 2 3" xfId="22040" xr:uid="{00000000-0005-0000-0000-0000DB550000}"/>
    <cellStyle name="Normal 31 2 3 2" xfId="22041" xr:uid="{00000000-0005-0000-0000-0000DC550000}"/>
    <cellStyle name="Normal 31 2 4" xfId="22042" xr:uid="{00000000-0005-0000-0000-0000DD550000}"/>
    <cellStyle name="Normal 31 2 4 2" xfId="22043" xr:uid="{00000000-0005-0000-0000-0000DE550000}"/>
    <cellStyle name="Normal 31 2 5" xfId="22044" xr:uid="{00000000-0005-0000-0000-0000DF550000}"/>
    <cellStyle name="Normal 31 2 5 2" xfId="22045" xr:uid="{00000000-0005-0000-0000-0000E0550000}"/>
    <cellStyle name="Normal 31 2 6" xfId="22046" xr:uid="{00000000-0005-0000-0000-0000E1550000}"/>
    <cellStyle name="Normal 31 3" xfId="22047" xr:uid="{00000000-0005-0000-0000-0000E2550000}"/>
    <cellStyle name="Normal 31 3 2" xfId="22048" xr:uid="{00000000-0005-0000-0000-0000E3550000}"/>
    <cellStyle name="Normal 31 4" xfId="22049" xr:uid="{00000000-0005-0000-0000-0000E4550000}"/>
    <cellStyle name="Normal 31 4 2" xfId="22050" xr:uid="{00000000-0005-0000-0000-0000E5550000}"/>
    <cellStyle name="Normal 31 5" xfId="22051" xr:uid="{00000000-0005-0000-0000-0000E6550000}"/>
    <cellStyle name="Normal 31 5 2" xfId="22052" xr:uid="{00000000-0005-0000-0000-0000E7550000}"/>
    <cellStyle name="Normal 31 6" xfId="22053" xr:uid="{00000000-0005-0000-0000-0000E8550000}"/>
    <cellStyle name="Normal 31 6 2" xfId="22054" xr:uid="{00000000-0005-0000-0000-0000E9550000}"/>
    <cellStyle name="Normal 31 7" xfId="22055" xr:uid="{00000000-0005-0000-0000-0000EA550000}"/>
    <cellStyle name="Normal 31 8" xfId="22056" xr:uid="{00000000-0005-0000-0000-0000EB550000}"/>
    <cellStyle name="Normal 31 9" xfId="22057" xr:uid="{00000000-0005-0000-0000-0000EC550000}"/>
    <cellStyle name="Normal 32" xfId="22058" xr:uid="{00000000-0005-0000-0000-0000ED550000}"/>
    <cellStyle name="Normal 32 10" xfId="22059" xr:uid="{00000000-0005-0000-0000-0000EE550000}"/>
    <cellStyle name="Normal 32 2" xfId="22060" xr:uid="{00000000-0005-0000-0000-0000EF550000}"/>
    <cellStyle name="Normal 32 2 2" xfId="22061" xr:uid="{00000000-0005-0000-0000-0000F0550000}"/>
    <cellStyle name="Normal 32 2 2 2" xfId="22062" xr:uid="{00000000-0005-0000-0000-0000F1550000}"/>
    <cellStyle name="Normal 32 2 3" xfId="22063" xr:uid="{00000000-0005-0000-0000-0000F2550000}"/>
    <cellStyle name="Normal 32 2 3 2" xfId="22064" xr:uid="{00000000-0005-0000-0000-0000F3550000}"/>
    <cellStyle name="Normal 32 2 4" xfId="22065" xr:uid="{00000000-0005-0000-0000-0000F4550000}"/>
    <cellStyle name="Normal 32 2 4 2" xfId="22066" xr:uid="{00000000-0005-0000-0000-0000F5550000}"/>
    <cellStyle name="Normal 32 2 5" xfId="22067" xr:uid="{00000000-0005-0000-0000-0000F6550000}"/>
    <cellStyle name="Normal 32 2 5 2" xfId="22068" xr:uid="{00000000-0005-0000-0000-0000F7550000}"/>
    <cellStyle name="Normal 32 2 6" xfId="22069" xr:uid="{00000000-0005-0000-0000-0000F8550000}"/>
    <cellStyle name="Normal 32 3" xfId="22070" xr:uid="{00000000-0005-0000-0000-0000F9550000}"/>
    <cellStyle name="Normal 32 3 2" xfId="22071" xr:uid="{00000000-0005-0000-0000-0000FA550000}"/>
    <cellStyle name="Normal 32 4" xfId="22072" xr:uid="{00000000-0005-0000-0000-0000FB550000}"/>
    <cellStyle name="Normal 32 4 2" xfId="22073" xr:uid="{00000000-0005-0000-0000-0000FC550000}"/>
    <cellStyle name="Normal 32 5" xfId="22074" xr:uid="{00000000-0005-0000-0000-0000FD550000}"/>
    <cellStyle name="Normal 32 5 2" xfId="22075" xr:uid="{00000000-0005-0000-0000-0000FE550000}"/>
    <cellStyle name="Normal 32 6" xfId="22076" xr:uid="{00000000-0005-0000-0000-0000FF550000}"/>
    <cellStyle name="Normal 32 6 2" xfId="22077" xr:uid="{00000000-0005-0000-0000-000000560000}"/>
    <cellStyle name="Normal 32 7" xfId="22078" xr:uid="{00000000-0005-0000-0000-000001560000}"/>
    <cellStyle name="Normal 32 8" xfId="22079" xr:uid="{00000000-0005-0000-0000-000002560000}"/>
    <cellStyle name="Normal 32 9" xfId="22080" xr:uid="{00000000-0005-0000-0000-000003560000}"/>
    <cellStyle name="Normal 33" xfId="22081" xr:uid="{00000000-0005-0000-0000-000004560000}"/>
    <cellStyle name="Normal 33 10" xfId="22082" xr:uid="{00000000-0005-0000-0000-000005560000}"/>
    <cellStyle name="Normal 33 11" xfId="26678" xr:uid="{00000000-0005-0000-0000-000006560000}"/>
    <cellStyle name="Normal 33 2" xfId="22083" xr:uid="{00000000-0005-0000-0000-000007560000}"/>
    <cellStyle name="Normal 33 2 2" xfId="22084" xr:uid="{00000000-0005-0000-0000-000008560000}"/>
    <cellStyle name="Normal 33 2 2 2" xfId="22085" xr:uid="{00000000-0005-0000-0000-000009560000}"/>
    <cellStyle name="Normal 33 2 3" xfId="22086" xr:uid="{00000000-0005-0000-0000-00000A560000}"/>
    <cellStyle name="Normal 33 2 3 2" xfId="22087" xr:uid="{00000000-0005-0000-0000-00000B560000}"/>
    <cellStyle name="Normal 33 2 4" xfId="22088" xr:uid="{00000000-0005-0000-0000-00000C560000}"/>
    <cellStyle name="Normal 33 2 4 2" xfId="22089" xr:uid="{00000000-0005-0000-0000-00000D560000}"/>
    <cellStyle name="Normal 33 2 5" xfId="22090" xr:uid="{00000000-0005-0000-0000-00000E560000}"/>
    <cellStyle name="Normal 33 2 5 2" xfId="22091" xr:uid="{00000000-0005-0000-0000-00000F560000}"/>
    <cellStyle name="Normal 33 2 6" xfId="22092" xr:uid="{00000000-0005-0000-0000-000010560000}"/>
    <cellStyle name="Normal 33 3" xfId="22093" xr:uid="{00000000-0005-0000-0000-000011560000}"/>
    <cellStyle name="Normal 33 3 2" xfId="22094" xr:uid="{00000000-0005-0000-0000-000012560000}"/>
    <cellStyle name="Normal 33 4" xfId="22095" xr:uid="{00000000-0005-0000-0000-000013560000}"/>
    <cellStyle name="Normal 33 4 2" xfId="22096" xr:uid="{00000000-0005-0000-0000-000014560000}"/>
    <cellStyle name="Normal 33 5" xfId="22097" xr:uid="{00000000-0005-0000-0000-000015560000}"/>
    <cellStyle name="Normal 33 5 2" xfId="22098" xr:uid="{00000000-0005-0000-0000-000016560000}"/>
    <cellStyle name="Normal 33 6" xfId="22099" xr:uid="{00000000-0005-0000-0000-000017560000}"/>
    <cellStyle name="Normal 33 6 2" xfId="22100" xr:uid="{00000000-0005-0000-0000-000018560000}"/>
    <cellStyle name="Normal 33 7" xfId="22101" xr:uid="{00000000-0005-0000-0000-000019560000}"/>
    <cellStyle name="Normal 33 8" xfId="22102" xr:uid="{00000000-0005-0000-0000-00001A560000}"/>
    <cellStyle name="Normal 33 9" xfId="22103" xr:uid="{00000000-0005-0000-0000-00001B560000}"/>
    <cellStyle name="Normal 34" xfId="22104" xr:uid="{00000000-0005-0000-0000-00001C560000}"/>
    <cellStyle name="Normal 34 10" xfId="22105" xr:uid="{00000000-0005-0000-0000-00001D560000}"/>
    <cellStyle name="Normal 34 11" xfId="26700" xr:uid="{00000000-0005-0000-0000-00001E560000}"/>
    <cellStyle name="Normal 34 2" xfId="22106" xr:uid="{00000000-0005-0000-0000-00001F560000}"/>
    <cellStyle name="Normal 34 2 2" xfId="22107" xr:uid="{00000000-0005-0000-0000-000020560000}"/>
    <cellStyle name="Normal 34 2 2 2" xfId="22108" xr:uid="{00000000-0005-0000-0000-000021560000}"/>
    <cellStyle name="Normal 34 2 3" xfId="22109" xr:uid="{00000000-0005-0000-0000-000022560000}"/>
    <cellStyle name="Normal 34 2 3 2" xfId="22110" xr:uid="{00000000-0005-0000-0000-000023560000}"/>
    <cellStyle name="Normal 34 2 4" xfId="22111" xr:uid="{00000000-0005-0000-0000-000024560000}"/>
    <cellStyle name="Normal 34 2 4 2" xfId="22112" xr:uid="{00000000-0005-0000-0000-000025560000}"/>
    <cellStyle name="Normal 34 2 5" xfId="22113" xr:uid="{00000000-0005-0000-0000-000026560000}"/>
    <cellStyle name="Normal 34 2 5 2" xfId="22114" xr:uid="{00000000-0005-0000-0000-000027560000}"/>
    <cellStyle name="Normal 34 2 6" xfId="22115" xr:uid="{00000000-0005-0000-0000-000028560000}"/>
    <cellStyle name="Normal 34 3" xfId="22116" xr:uid="{00000000-0005-0000-0000-000029560000}"/>
    <cellStyle name="Normal 34 3 2" xfId="22117" xr:uid="{00000000-0005-0000-0000-00002A560000}"/>
    <cellStyle name="Normal 34 4" xfId="22118" xr:uid="{00000000-0005-0000-0000-00002B560000}"/>
    <cellStyle name="Normal 34 4 2" xfId="22119" xr:uid="{00000000-0005-0000-0000-00002C560000}"/>
    <cellStyle name="Normal 34 5" xfId="22120" xr:uid="{00000000-0005-0000-0000-00002D560000}"/>
    <cellStyle name="Normal 34 5 2" xfId="22121" xr:uid="{00000000-0005-0000-0000-00002E560000}"/>
    <cellStyle name="Normal 34 6" xfId="22122" xr:uid="{00000000-0005-0000-0000-00002F560000}"/>
    <cellStyle name="Normal 34 6 2" xfId="22123" xr:uid="{00000000-0005-0000-0000-000030560000}"/>
    <cellStyle name="Normal 34 7" xfId="22124" xr:uid="{00000000-0005-0000-0000-000031560000}"/>
    <cellStyle name="Normal 34 8" xfId="22125" xr:uid="{00000000-0005-0000-0000-000032560000}"/>
    <cellStyle name="Normal 34 9" xfId="22126" xr:uid="{00000000-0005-0000-0000-000033560000}"/>
    <cellStyle name="Normal 35" xfId="22127" xr:uid="{00000000-0005-0000-0000-000034560000}"/>
    <cellStyle name="Normal 35 10" xfId="22128" xr:uid="{00000000-0005-0000-0000-000035560000}"/>
    <cellStyle name="Normal 35 2" xfId="22129" xr:uid="{00000000-0005-0000-0000-000036560000}"/>
    <cellStyle name="Normal 35 2 2" xfId="22130" xr:uid="{00000000-0005-0000-0000-000037560000}"/>
    <cellStyle name="Normal 35 2 2 2" xfId="22131" xr:uid="{00000000-0005-0000-0000-000038560000}"/>
    <cellStyle name="Normal 35 2 3" xfId="22132" xr:uid="{00000000-0005-0000-0000-000039560000}"/>
    <cellStyle name="Normal 35 2 3 2" xfId="22133" xr:uid="{00000000-0005-0000-0000-00003A560000}"/>
    <cellStyle name="Normal 35 2 4" xfId="22134" xr:uid="{00000000-0005-0000-0000-00003B560000}"/>
    <cellStyle name="Normal 35 2 4 2" xfId="22135" xr:uid="{00000000-0005-0000-0000-00003C560000}"/>
    <cellStyle name="Normal 35 2 5" xfId="22136" xr:uid="{00000000-0005-0000-0000-00003D560000}"/>
    <cellStyle name="Normal 35 2 5 2" xfId="22137" xr:uid="{00000000-0005-0000-0000-00003E560000}"/>
    <cellStyle name="Normal 35 2 6" xfId="22138" xr:uid="{00000000-0005-0000-0000-00003F560000}"/>
    <cellStyle name="Normal 35 3" xfId="22139" xr:uid="{00000000-0005-0000-0000-000040560000}"/>
    <cellStyle name="Normal 35 3 2" xfId="22140" xr:uid="{00000000-0005-0000-0000-000041560000}"/>
    <cellStyle name="Normal 35 4" xfId="22141" xr:uid="{00000000-0005-0000-0000-000042560000}"/>
    <cellStyle name="Normal 35 4 2" xfId="22142" xr:uid="{00000000-0005-0000-0000-000043560000}"/>
    <cellStyle name="Normal 35 5" xfId="22143" xr:uid="{00000000-0005-0000-0000-000044560000}"/>
    <cellStyle name="Normal 35 5 2" xfId="22144" xr:uid="{00000000-0005-0000-0000-000045560000}"/>
    <cellStyle name="Normal 35 6" xfId="22145" xr:uid="{00000000-0005-0000-0000-000046560000}"/>
    <cellStyle name="Normal 35 6 2" xfId="22146" xr:uid="{00000000-0005-0000-0000-000047560000}"/>
    <cellStyle name="Normal 35 7" xfId="22147" xr:uid="{00000000-0005-0000-0000-000048560000}"/>
    <cellStyle name="Normal 35 8" xfId="22148" xr:uid="{00000000-0005-0000-0000-000049560000}"/>
    <cellStyle name="Normal 35 9" xfId="22149" xr:uid="{00000000-0005-0000-0000-00004A560000}"/>
    <cellStyle name="Normal 36" xfId="22150" xr:uid="{00000000-0005-0000-0000-00004B560000}"/>
    <cellStyle name="Normal 36 10" xfId="22151" xr:uid="{00000000-0005-0000-0000-00004C560000}"/>
    <cellStyle name="Normal 36 2" xfId="22152" xr:uid="{00000000-0005-0000-0000-00004D560000}"/>
    <cellStyle name="Normal 36 2 2" xfId="22153" xr:uid="{00000000-0005-0000-0000-00004E560000}"/>
    <cellStyle name="Normal 36 2 2 2" xfId="22154" xr:uid="{00000000-0005-0000-0000-00004F560000}"/>
    <cellStyle name="Normal 36 2 3" xfId="22155" xr:uid="{00000000-0005-0000-0000-000050560000}"/>
    <cellStyle name="Normal 36 2 3 2" xfId="22156" xr:uid="{00000000-0005-0000-0000-000051560000}"/>
    <cellStyle name="Normal 36 2 4" xfId="22157" xr:uid="{00000000-0005-0000-0000-000052560000}"/>
    <cellStyle name="Normal 36 2 4 2" xfId="22158" xr:uid="{00000000-0005-0000-0000-000053560000}"/>
    <cellStyle name="Normal 36 2 5" xfId="22159" xr:uid="{00000000-0005-0000-0000-000054560000}"/>
    <cellStyle name="Normal 36 2 5 2" xfId="22160" xr:uid="{00000000-0005-0000-0000-000055560000}"/>
    <cellStyle name="Normal 36 2 6" xfId="22161" xr:uid="{00000000-0005-0000-0000-000056560000}"/>
    <cellStyle name="Normal 36 3" xfId="22162" xr:uid="{00000000-0005-0000-0000-000057560000}"/>
    <cellStyle name="Normal 36 3 2" xfId="22163" xr:uid="{00000000-0005-0000-0000-000058560000}"/>
    <cellStyle name="Normal 36 4" xfId="22164" xr:uid="{00000000-0005-0000-0000-000059560000}"/>
    <cellStyle name="Normal 36 4 2" xfId="22165" xr:uid="{00000000-0005-0000-0000-00005A560000}"/>
    <cellStyle name="Normal 36 5" xfId="22166" xr:uid="{00000000-0005-0000-0000-00005B560000}"/>
    <cellStyle name="Normal 36 5 2" xfId="22167" xr:uid="{00000000-0005-0000-0000-00005C560000}"/>
    <cellStyle name="Normal 36 6" xfId="22168" xr:uid="{00000000-0005-0000-0000-00005D560000}"/>
    <cellStyle name="Normal 36 6 2" xfId="22169" xr:uid="{00000000-0005-0000-0000-00005E560000}"/>
    <cellStyle name="Normal 36 7" xfId="22170" xr:uid="{00000000-0005-0000-0000-00005F560000}"/>
    <cellStyle name="Normal 36 8" xfId="22171" xr:uid="{00000000-0005-0000-0000-000060560000}"/>
    <cellStyle name="Normal 36 9" xfId="22172" xr:uid="{00000000-0005-0000-0000-000061560000}"/>
    <cellStyle name="Normal 37" xfId="22173" xr:uid="{00000000-0005-0000-0000-000062560000}"/>
    <cellStyle name="Normal 37 10" xfId="22174" xr:uid="{00000000-0005-0000-0000-000063560000}"/>
    <cellStyle name="Normal 37 2" xfId="22175" xr:uid="{00000000-0005-0000-0000-000064560000}"/>
    <cellStyle name="Normal 37 2 2" xfId="22176" xr:uid="{00000000-0005-0000-0000-000065560000}"/>
    <cellStyle name="Normal 37 2 2 2" xfId="22177" xr:uid="{00000000-0005-0000-0000-000066560000}"/>
    <cellStyle name="Normal 37 2 3" xfId="22178" xr:uid="{00000000-0005-0000-0000-000067560000}"/>
    <cellStyle name="Normal 37 2 3 2" xfId="22179" xr:uid="{00000000-0005-0000-0000-000068560000}"/>
    <cellStyle name="Normal 37 2 4" xfId="22180" xr:uid="{00000000-0005-0000-0000-000069560000}"/>
    <cellStyle name="Normal 37 2 4 2" xfId="22181" xr:uid="{00000000-0005-0000-0000-00006A560000}"/>
    <cellStyle name="Normal 37 2 5" xfId="22182" xr:uid="{00000000-0005-0000-0000-00006B560000}"/>
    <cellStyle name="Normal 37 2 5 2" xfId="22183" xr:uid="{00000000-0005-0000-0000-00006C560000}"/>
    <cellStyle name="Normal 37 2 6" xfId="22184" xr:uid="{00000000-0005-0000-0000-00006D560000}"/>
    <cellStyle name="Normal 37 3" xfId="22185" xr:uid="{00000000-0005-0000-0000-00006E560000}"/>
    <cellStyle name="Normal 37 3 2" xfId="22186" xr:uid="{00000000-0005-0000-0000-00006F560000}"/>
    <cellStyle name="Normal 37 4" xfId="22187" xr:uid="{00000000-0005-0000-0000-000070560000}"/>
    <cellStyle name="Normal 37 4 2" xfId="22188" xr:uid="{00000000-0005-0000-0000-000071560000}"/>
    <cellStyle name="Normal 37 5" xfId="22189" xr:uid="{00000000-0005-0000-0000-000072560000}"/>
    <cellStyle name="Normal 37 5 2" xfId="22190" xr:uid="{00000000-0005-0000-0000-000073560000}"/>
    <cellStyle name="Normal 37 6" xfId="22191" xr:uid="{00000000-0005-0000-0000-000074560000}"/>
    <cellStyle name="Normal 37 6 2" xfId="22192" xr:uid="{00000000-0005-0000-0000-000075560000}"/>
    <cellStyle name="Normal 37 7" xfId="22193" xr:uid="{00000000-0005-0000-0000-000076560000}"/>
    <cellStyle name="Normal 37 8" xfId="22194" xr:uid="{00000000-0005-0000-0000-000077560000}"/>
    <cellStyle name="Normal 37 9" xfId="22195" xr:uid="{00000000-0005-0000-0000-000078560000}"/>
    <cellStyle name="Normal 38" xfId="22196" xr:uid="{00000000-0005-0000-0000-000079560000}"/>
    <cellStyle name="Normal 38 10" xfId="22197" xr:uid="{00000000-0005-0000-0000-00007A560000}"/>
    <cellStyle name="Normal 38 2" xfId="22198" xr:uid="{00000000-0005-0000-0000-00007B560000}"/>
    <cellStyle name="Normal 38 2 2" xfId="22199" xr:uid="{00000000-0005-0000-0000-00007C560000}"/>
    <cellStyle name="Normal 38 2 2 2" xfId="22200" xr:uid="{00000000-0005-0000-0000-00007D560000}"/>
    <cellStyle name="Normal 38 2 3" xfId="22201" xr:uid="{00000000-0005-0000-0000-00007E560000}"/>
    <cellStyle name="Normal 38 2 3 2" xfId="22202" xr:uid="{00000000-0005-0000-0000-00007F560000}"/>
    <cellStyle name="Normal 38 2 4" xfId="22203" xr:uid="{00000000-0005-0000-0000-000080560000}"/>
    <cellStyle name="Normal 38 2 4 2" xfId="22204" xr:uid="{00000000-0005-0000-0000-000081560000}"/>
    <cellStyle name="Normal 38 2 5" xfId="22205" xr:uid="{00000000-0005-0000-0000-000082560000}"/>
    <cellStyle name="Normal 38 2 5 2" xfId="22206" xr:uid="{00000000-0005-0000-0000-000083560000}"/>
    <cellStyle name="Normal 38 2 6" xfId="22207" xr:uid="{00000000-0005-0000-0000-000084560000}"/>
    <cellStyle name="Normal 38 3" xfId="22208" xr:uid="{00000000-0005-0000-0000-000085560000}"/>
    <cellStyle name="Normal 38 3 2" xfId="22209" xr:uid="{00000000-0005-0000-0000-000086560000}"/>
    <cellStyle name="Normal 38 4" xfId="22210" xr:uid="{00000000-0005-0000-0000-000087560000}"/>
    <cellStyle name="Normal 38 4 2" xfId="22211" xr:uid="{00000000-0005-0000-0000-000088560000}"/>
    <cellStyle name="Normal 38 5" xfId="22212" xr:uid="{00000000-0005-0000-0000-000089560000}"/>
    <cellStyle name="Normal 38 5 2" xfId="22213" xr:uid="{00000000-0005-0000-0000-00008A560000}"/>
    <cellStyle name="Normal 38 6" xfId="22214" xr:uid="{00000000-0005-0000-0000-00008B560000}"/>
    <cellStyle name="Normal 38 6 2" xfId="22215" xr:uid="{00000000-0005-0000-0000-00008C560000}"/>
    <cellStyle name="Normal 38 7" xfId="22216" xr:uid="{00000000-0005-0000-0000-00008D560000}"/>
    <cellStyle name="Normal 38 8" xfId="22217" xr:uid="{00000000-0005-0000-0000-00008E560000}"/>
    <cellStyle name="Normal 38 9" xfId="22218" xr:uid="{00000000-0005-0000-0000-00008F560000}"/>
    <cellStyle name="Normal 39" xfId="22219" xr:uid="{00000000-0005-0000-0000-000090560000}"/>
    <cellStyle name="Normal 39 10" xfId="22220" xr:uid="{00000000-0005-0000-0000-000091560000}"/>
    <cellStyle name="Normal 39 2" xfId="22221" xr:uid="{00000000-0005-0000-0000-000092560000}"/>
    <cellStyle name="Normal 39 2 2" xfId="22222" xr:uid="{00000000-0005-0000-0000-000093560000}"/>
    <cellStyle name="Normal 39 2 2 2" xfId="22223" xr:uid="{00000000-0005-0000-0000-000094560000}"/>
    <cellStyle name="Normal 39 2 3" xfId="22224" xr:uid="{00000000-0005-0000-0000-000095560000}"/>
    <cellStyle name="Normal 39 2 3 2" xfId="22225" xr:uid="{00000000-0005-0000-0000-000096560000}"/>
    <cellStyle name="Normal 39 2 4" xfId="22226" xr:uid="{00000000-0005-0000-0000-000097560000}"/>
    <cellStyle name="Normal 39 2 4 2" xfId="22227" xr:uid="{00000000-0005-0000-0000-000098560000}"/>
    <cellStyle name="Normal 39 2 5" xfId="22228" xr:uid="{00000000-0005-0000-0000-000099560000}"/>
    <cellStyle name="Normal 39 2 5 2" xfId="22229" xr:uid="{00000000-0005-0000-0000-00009A560000}"/>
    <cellStyle name="Normal 39 2 6" xfId="22230" xr:uid="{00000000-0005-0000-0000-00009B560000}"/>
    <cellStyle name="Normal 39 3" xfId="22231" xr:uid="{00000000-0005-0000-0000-00009C560000}"/>
    <cellStyle name="Normal 39 3 2" xfId="22232" xr:uid="{00000000-0005-0000-0000-00009D560000}"/>
    <cellStyle name="Normal 39 4" xfId="22233" xr:uid="{00000000-0005-0000-0000-00009E560000}"/>
    <cellStyle name="Normal 39 4 2" xfId="22234" xr:uid="{00000000-0005-0000-0000-00009F560000}"/>
    <cellStyle name="Normal 39 5" xfId="22235" xr:uid="{00000000-0005-0000-0000-0000A0560000}"/>
    <cellStyle name="Normal 39 5 2" xfId="22236" xr:uid="{00000000-0005-0000-0000-0000A1560000}"/>
    <cellStyle name="Normal 39 6" xfId="22237" xr:uid="{00000000-0005-0000-0000-0000A2560000}"/>
    <cellStyle name="Normal 39 6 2" xfId="22238" xr:uid="{00000000-0005-0000-0000-0000A3560000}"/>
    <cellStyle name="Normal 39 7" xfId="22239" xr:uid="{00000000-0005-0000-0000-0000A4560000}"/>
    <cellStyle name="Normal 39 8" xfId="22240" xr:uid="{00000000-0005-0000-0000-0000A5560000}"/>
    <cellStyle name="Normal 39 9" xfId="22241" xr:uid="{00000000-0005-0000-0000-0000A6560000}"/>
    <cellStyle name="Normal 4" xfId="76" xr:uid="{00000000-0005-0000-0000-0000A7560000}"/>
    <cellStyle name="Normal 4 10" xfId="22242" xr:uid="{00000000-0005-0000-0000-0000A8560000}"/>
    <cellStyle name="Normal 4 11" xfId="22243" xr:uid="{00000000-0005-0000-0000-0000A9560000}"/>
    <cellStyle name="Normal 4 12" xfId="22244" xr:uid="{00000000-0005-0000-0000-0000AA560000}"/>
    <cellStyle name="Normal 4 13" xfId="22245" xr:uid="{00000000-0005-0000-0000-0000AB560000}"/>
    <cellStyle name="Normal 4 2" xfId="129" xr:uid="{00000000-0005-0000-0000-0000AC560000}"/>
    <cellStyle name="Normal 4 2 10" xfId="22246" xr:uid="{00000000-0005-0000-0000-0000AD560000}"/>
    <cellStyle name="Normal 4 2 2" xfId="22247" xr:uid="{00000000-0005-0000-0000-0000AE560000}"/>
    <cellStyle name="Normal 4 2 2 2" xfId="22248" xr:uid="{00000000-0005-0000-0000-0000AF560000}"/>
    <cellStyle name="Normal 4 2 2 2 2" xfId="22249" xr:uid="{00000000-0005-0000-0000-0000B0560000}"/>
    <cellStyle name="Normal 4 2 2 2 3" xfId="22250" xr:uid="{00000000-0005-0000-0000-0000B1560000}"/>
    <cellStyle name="Normal 4 2 2 2 4" xfId="22251" xr:uid="{00000000-0005-0000-0000-0000B2560000}"/>
    <cellStyle name="Normal 4 2 2 2 5" xfId="22252" xr:uid="{00000000-0005-0000-0000-0000B3560000}"/>
    <cellStyle name="Normal 4 2 2 3" xfId="22253" xr:uid="{00000000-0005-0000-0000-0000B4560000}"/>
    <cellStyle name="Normal 4 2 2 4" xfId="22254" xr:uid="{00000000-0005-0000-0000-0000B5560000}"/>
    <cellStyle name="Normal 4 2 2 5" xfId="22255" xr:uid="{00000000-0005-0000-0000-0000B6560000}"/>
    <cellStyle name="Normal 4 2 3" xfId="22256" xr:uid="{00000000-0005-0000-0000-0000B7560000}"/>
    <cellStyle name="Normal 4 2 3 2" xfId="22257" xr:uid="{00000000-0005-0000-0000-0000B8560000}"/>
    <cellStyle name="Normal 4 2 3 2 2" xfId="22258" xr:uid="{00000000-0005-0000-0000-0000B9560000}"/>
    <cellStyle name="Normal 4 2 3 3" xfId="22259" xr:uid="{00000000-0005-0000-0000-0000BA560000}"/>
    <cellStyle name="Normal 4 2 3 3 2" xfId="22260" xr:uid="{00000000-0005-0000-0000-0000BB560000}"/>
    <cellStyle name="Normal 4 2 3 4" xfId="22261" xr:uid="{00000000-0005-0000-0000-0000BC560000}"/>
    <cellStyle name="Normal 4 2 3 5" xfId="22262" xr:uid="{00000000-0005-0000-0000-0000BD560000}"/>
    <cellStyle name="Normal 4 2 3 6" xfId="22263" xr:uid="{00000000-0005-0000-0000-0000BE560000}"/>
    <cellStyle name="Normal 4 2 3 7" xfId="22264" xr:uid="{00000000-0005-0000-0000-0000BF560000}"/>
    <cellStyle name="Normal 4 2 4" xfId="22265" xr:uid="{00000000-0005-0000-0000-0000C0560000}"/>
    <cellStyle name="Normal 4 2 4 2" xfId="22266" xr:uid="{00000000-0005-0000-0000-0000C1560000}"/>
    <cellStyle name="Normal 4 2 5" xfId="22267" xr:uid="{00000000-0005-0000-0000-0000C2560000}"/>
    <cellStyle name="Normal 4 2 5 2" xfId="22268" xr:uid="{00000000-0005-0000-0000-0000C3560000}"/>
    <cellStyle name="Normal 4 2 6" xfId="22269" xr:uid="{00000000-0005-0000-0000-0000C4560000}"/>
    <cellStyle name="Normal 4 2 6 2" xfId="22270" xr:uid="{00000000-0005-0000-0000-0000C5560000}"/>
    <cellStyle name="Normal 4 2 7" xfId="22271" xr:uid="{00000000-0005-0000-0000-0000C6560000}"/>
    <cellStyle name="Normal 4 2 8" xfId="22272" xr:uid="{00000000-0005-0000-0000-0000C7560000}"/>
    <cellStyle name="Normal 4 2 9" xfId="22273" xr:uid="{00000000-0005-0000-0000-0000C8560000}"/>
    <cellStyle name="Normal 4 3" xfId="22274" xr:uid="{00000000-0005-0000-0000-0000C9560000}"/>
    <cellStyle name="Normal 4 3 2" xfId="22275" xr:uid="{00000000-0005-0000-0000-0000CA560000}"/>
    <cellStyle name="Normal 4 3 2 2" xfId="22276" xr:uid="{00000000-0005-0000-0000-0000CB560000}"/>
    <cellStyle name="Normal 4 3 2 2 2" xfId="22277" xr:uid="{00000000-0005-0000-0000-0000CC560000}"/>
    <cellStyle name="Normal 4 3 2 2 2 2" xfId="22278" xr:uid="{00000000-0005-0000-0000-0000CD560000}"/>
    <cellStyle name="Normal 4 3 2 2 3" xfId="22279" xr:uid="{00000000-0005-0000-0000-0000CE560000}"/>
    <cellStyle name="Normal 4 3 2 2 4" xfId="22280" xr:uid="{00000000-0005-0000-0000-0000CF560000}"/>
    <cellStyle name="Normal 4 3 2 2 5" xfId="22281" xr:uid="{00000000-0005-0000-0000-0000D0560000}"/>
    <cellStyle name="Normal 4 3 2 2 6" xfId="22282" xr:uid="{00000000-0005-0000-0000-0000D1560000}"/>
    <cellStyle name="Normal 4 3 2 3" xfId="22283" xr:uid="{00000000-0005-0000-0000-0000D2560000}"/>
    <cellStyle name="Normal 4 3 2 3 2" xfId="22284" xr:uid="{00000000-0005-0000-0000-0000D3560000}"/>
    <cellStyle name="Normal 4 3 2 4" xfId="22285" xr:uid="{00000000-0005-0000-0000-0000D4560000}"/>
    <cellStyle name="Normal 4 3 2 5" xfId="22286" xr:uid="{00000000-0005-0000-0000-0000D5560000}"/>
    <cellStyle name="Normal 4 3 2 6" xfId="22287" xr:uid="{00000000-0005-0000-0000-0000D6560000}"/>
    <cellStyle name="Normal 4 3 2 7" xfId="22288" xr:uid="{00000000-0005-0000-0000-0000D7560000}"/>
    <cellStyle name="Normal 4 3 3" xfId="22289" xr:uid="{00000000-0005-0000-0000-0000D8560000}"/>
    <cellStyle name="Normal 4 3 3 2" xfId="22290" xr:uid="{00000000-0005-0000-0000-0000D9560000}"/>
    <cellStyle name="Normal 4 3 3 2 2" xfId="22291" xr:uid="{00000000-0005-0000-0000-0000DA560000}"/>
    <cellStyle name="Normal 4 3 3 3" xfId="22292" xr:uid="{00000000-0005-0000-0000-0000DB560000}"/>
    <cellStyle name="Normal 4 3 3 4" xfId="22293" xr:uid="{00000000-0005-0000-0000-0000DC560000}"/>
    <cellStyle name="Normal 4 3 3 5" xfId="22294" xr:uid="{00000000-0005-0000-0000-0000DD560000}"/>
    <cellStyle name="Normal 4 3 3 6" xfId="22295" xr:uid="{00000000-0005-0000-0000-0000DE560000}"/>
    <cellStyle name="Normal 4 3 4" xfId="22296" xr:uid="{00000000-0005-0000-0000-0000DF560000}"/>
    <cellStyle name="Normal 4 3 4 2" xfId="22297" xr:uid="{00000000-0005-0000-0000-0000E0560000}"/>
    <cellStyle name="Normal 4 3 5" xfId="22298" xr:uid="{00000000-0005-0000-0000-0000E1560000}"/>
    <cellStyle name="Normal 4 3 5 2" xfId="22299" xr:uid="{00000000-0005-0000-0000-0000E2560000}"/>
    <cellStyle name="Normal 4 3 6" xfId="22300" xr:uid="{00000000-0005-0000-0000-0000E3560000}"/>
    <cellStyle name="Normal 4 3 7" xfId="22301" xr:uid="{00000000-0005-0000-0000-0000E4560000}"/>
    <cellStyle name="Normal 4 3 8" xfId="22302" xr:uid="{00000000-0005-0000-0000-0000E5560000}"/>
    <cellStyle name="Normal 4 3 9" xfId="22303" xr:uid="{00000000-0005-0000-0000-0000E6560000}"/>
    <cellStyle name="Normal 4 4" xfId="22304" xr:uid="{00000000-0005-0000-0000-0000E7560000}"/>
    <cellStyle name="Normal 4 4 2" xfId="22305" xr:uid="{00000000-0005-0000-0000-0000E8560000}"/>
    <cellStyle name="Normal 4 4 2 2" xfId="22306" xr:uid="{00000000-0005-0000-0000-0000E9560000}"/>
    <cellStyle name="Normal 4 4 2 2 2" xfId="22307" xr:uid="{00000000-0005-0000-0000-0000EA560000}"/>
    <cellStyle name="Normal 4 4 2 3" xfId="22308" xr:uid="{00000000-0005-0000-0000-0000EB560000}"/>
    <cellStyle name="Normal 4 4 3" xfId="22309" xr:uid="{00000000-0005-0000-0000-0000EC560000}"/>
    <cellStyle name="Normal 4 4 3 2" xfId="22310" xr:uid="{00000000-0005-0000-0000-0000ED560000}"/>
    <cellStyle name="Normal 4 4 4" xfId="22311" xr:uid="{00000000-0005-0000-0000-0000EE560000}"/>
    <cellStyle name="Normal 4 4 4 2" xfId="22312" xr:uid="{00000000-0005-0000-0000-0000EF560000}"/>
    <cellStyle name="Normal 4 4 5" xfId="22313" xr:uid="{00000000-0005-0000-0000-0000F0560000}"/>
    <cellStyle name="Normal 4 4 6" xfId="22314" xr:uid="{00000000-0005-0000-0000-0000F1560000}"/>
    <cellStyle name="Normal 4 5" xfId="22315" xr:uid="{00000000-0005-0000-0000-0000F2560000}"/>
    <cellStyle name="Normal 4 5 2" xfId="22316" xr:uid="{00000000-0005-0000-0000-0000F3560000}"/>
    <cellStyle name="Normal 4 5 2 2" xfId="22317" xr:uid="{00000000-0005-0000-0000-0000F4560000}"/>
    <cellStyle name="Normal 4 5 3" xfId="22318" xr:uid="{00000000-0005-0000-0000-0000F5560000}"/>
    <cellStyle name="Normal 4 5 4" xfId="22319" xr:uid="{00000000-0005-0000-0000-0000F6560000}"/>
    <cellStyle name="Normal 4 6" xfId="22320" xr:uid="{00000000-0005-0000-0000-0000F7560000}"/>
    <cellStyle name="Normal 4 6 2" xfId="22321" xr:uid="{00000000-0005-0000-0000-0000F8560000}"/>
    <cellStyle name="Normal 4 6 2 2" xfId="22322" xr:uid="{00000000-0005-0000-0000-0000F9560000}"/>
    <cellStyle name="Normal 4 6 2 3" xfId="22323" xr:uid="{00000000-0005-0000-0000-0000FA560000}"/>
    <cellStyle name="Normal 4 6 2 4" xfId="22324" xr:uid="{00000000-0005-0000-0000-0000FB560000}"/>
    <cellStyle name="Normal 4 6 2 5" xfId="22325" xr:uid="{00000000-0005-0000-0000-0000FC560000}"/>
    <cellStyle name="Normal 4 6 3" xfId="22326" xr:uid="{00000000-0005-0000-0000-0000FD560000}"/>
    <cellStyle name="Normal 4 6 4" xfId="22327" xr:uid="{00000000-0005-0000-0000-0000FE560000}"/>
    <cellStyle name="Normal 4 6 5" xfId="22328" xr:uid="{00000000-0005-0000-0000-0000FF560000}"/>
    <cellStyle name="Normal 4 6 6" xfId="22329" xr:uid="{00000000-0005-0000-0000-000000570000}"/>
    <cellStyle name="Normal 4 7" xfId="22330" xr:uid="{00000000-0005-0000-0000-000001570000}"/>
    <cellStyle name="Normal 4 7 2" xfId="22331" xr:uid="{00000000-0005-0000-0000-000002570000}"/>
    <cellStyle name="Normal 4 7 3" xfId="22332" xr:uid="{00000000-0005-0000-0000-000003570000}"/>
    <cellStyle name="Normal 4 7 4" xfId="22333" xr:uid="{00000000-0005-0000-0000-000004570000}"/>
    <cellStyle name="Normal 4 7 5" xfId="22334" xr:uid="{00000000-0005-0000-0000-000005570000}"/>
    <cellStyle name="Normal 4 8" xfId="22335" xr:uid="{00000000-0005-0000-0000-000006570000}"/>
    <cellStyle name="Normal 4 9" xfId="22336" xr:uid="{00000000-0005-0000-0000-000007570000}"/>
    <cellStyle name="Normal 40" xfId="22337" xr:uid="{00000000-0005-0000-0000-000008570000}"/>
    <cellStyle name="Normal 40 10" xfId="22338" xr:uid="{00000000-0005-0000-0000-000009570000}"/>
    <cellStyle name="Normal 40 11" xfId="22339" xr:uid="{00000000-0005-0000-0000-00000A570000}"/>
    <cellStyle name="Normal 40 2" xfId="22340" xr:uid="{00000000-0005-0000-0000-00000B570000}"/>
    <cellStyle name="Normal 40 2 2" xfId="22341" xr:uid="{00000000-0005-0000-0000-00000C570000}"/>
    <cellStyle name="Normal 40 2 2 2" xfId="22342" xr:uid="{00000000-0005-0000-0000-00000D570000}"/>
    <cellStyle name="Normal 40 2 2 2 2" xfId="22343" xr:uid="{00000000-0005-0000-0000-00000E570000}"/>
    <cellStyle name="Normal 40 2 2 3" xfId="22344" xr:uid="{00000000-0005-0000-0000-00000F570000}"/>
    <cellStyle name="Normal 40 2 2 3 2" xfId="22345" xr:uid="{00000000-0005-0000-0000-000010570000}"/>
    <cellStyle name="Normal 40 2 2 4" xfId="22346" xr:uid="{00000000-0005-0000-0000-000011570000}"/>
    <cellStyle name="Normal 40 2 2 4 2" xfId="22347" xr:uid="{00000000-0005-0000-0000-000012570000}"/>
    <cellStyle name="Normal 40 2 2 5" xfId="22348" xr:uid="{00000000-0005-0000-0000-000013570000}"/>
    <cellStyle name="Normal 40 2 2 5 2" xfId="22349" xr:uid="{00000000-0005-0000-0000-000014570000}"/>
    <cellStyle name="Normal 40 2 2 6" xfId="22350" xr:uid="{00000000-0005-0000-0000-000015570000}"/>
    <cellStyle name="Normal 40 2 3" xfId="22351" xr:uid="{00000000-0005-0000-0000-000016570000}"/>
    <cellStyle name="Normal 40 2 3 2" xfId="22352" xr:uid="{00000000-0005-0000-0000-000017570000}"/>
    <cellStyle name="Normal 40 2 4" xfId="22353" xr:uid="{00000000-0005-0000-0000-000018570000}"/>
    <cellStyle name="Normal 40 2 4 2" xfId="22354" xr:uid="{00000000-0005-0000-0000-000019570000}"/>
    <cellStyle name="Normal 40 2 5" xfId="22355" xr:uid="{00000000-0005-0000-0000-00001A570000}"/>
    <cellStyle name="Normal 40 2 5 2" xfId="22356" xr:uid="{00000000-0005-0000-0000-00001B570000}"/>
    <cellStyle name="Normal 40 2 6" xfId="22357" xr:uid="{00000000-0005-0000-0000-00001C570000}"/>
    <cellStyle name="Normal 40 2 6 2" xfId="22358" xr:uid="{00000000-0005-0000-0000-00001D570000}"/>
    <cellStyle name="Normal 40 2 7" xfId="22359" xr:uid="{00000000-0005-0000-0000-00001E570000}"/>
    <cellStyle name="Normal 40 2 8" xfId="22360" xr:uid="{00000000-0005-0000-0000-00001F570000}"/>
    <cellStyle name="Normal 40 2 9" xfId="22361" xr:uid="{00000000-0005-0000-0000-000020570000}"/>
    <cellStyle name="Normal 40 3" xfId="22362" xr:uid="{00000000-0005-0000-0000-000021570000}"/>
    <cellStyle name="Normal 40 3 2" xfId="22363" xr:uid="{00000000-0005-0000-0000-000022570000}"/>
    <cellStyle name="Normal 40 3 2 2" xfId="22364" xr:uid="{00000000-0005-0000-0000-000023570000}"/>
    <cellStyle name="Normal 40 3 3" xfId="22365" xr:uid="{00000000-0005-0000-0000-000024570000}"/>
    <cellStyle name="Normal 40 3 3 2" xfId="22366" xr:uid="{00000000-0005-0000-0000-000025570000}"/>
    <cellStyle name="Normal 40 3 4" xfId="22367" xr:uid="{00000000-0005-0000-0000-000026570000}"/>
    <cellStyle name="Normal 40 3 4 2" xfId="22368" xr:uid="{00000000-0005-0000-0000-000027570000}"/>
    <cellStyle name="Normal 40 3 5" xfId="22369" xr:uid="{00000000-0005-0000-0000-000028570000}"/>
    <cellStyle name="Normal 40 3 5 2" xfId="22370" xr:uid="{00000000-0005-0000-0000-000029570000}"/>
    <cellStyle name="Normal 40 3 6" xfId="22371" xr:uid="{00000000-0005-0000-0000-00002A570000}"/>
    <cellStyle name="Normal 40 4" xfId="22372" xr:uid="{00000000-0005-0000-0000-00002B570000}"/>
    <cellStyle name="Normal 40 4 2" xfId="22373" xr:uid="{00000000-0005-0000-0000-00002C570000}"/>
    <cellStyle name="Normal 40 5" xfId="22374" xr:uid="{00000000-0005-0000-0000-00002D570000}"/>
    <cellStyle name="Normal 40 5 2" xfId="22375" xr:uid="{00000000-0005-0000-0000-00002E570000}"/>
    <cellStyle name="Normal 40 6" xfId="22376" xr:uid="{00000000-0005-0000-0000-00002F570000}"/>
    <cellStyle name="Normal 40 6 2" xfId="22377" xr:uid="{00000000-0005-0000-0000-000030570000}"/>
    <cellStyle name="Normal 40 7" xfId="22378" xr:uid="{00000000-0005-0000-0000-000031570000}"/>
    <cellStyle name="Normal 40 7 2" xfId="22379" xr:uid="{00000000-0005-0000-0000-000032570000}"/>
    <cellStyle name="Normal 40 8" xfId="22380" xr:uid="{00000000-0005-0000-0000-000033570000}"/>
    <cellStyle name="Normal 40 9" xfId="22381" xr:uid="{00000000-0005-0000-0000-000034570000}"/>
    <cellStyle name="Normal 41" xfId="22382" xr:uid="{00000000-0005-0000-0000-000035570000}"/>
    <cellStyle name="Normal 41 10" xfId="22383" xr:uid="{00000000-0005-0000-0000-000036570000}"/>
    <cellStyle name="Normal 41 11" xfId="22384" xr:uid="{00000000-0005-0000-0000-000037570000}"/>
    <cellStyle name="Normal 41 2" xfId="22385" xr:uid="{00000000-0005-0000-0000-000038570000}"/>
    <cellStyle name="Normal 41 2 2" xfId="22386" xr:uid="{00000000-0005-0000-0000-000039570000}"/>
    <cellStyle name="Normal 41 2 2 2" xfId="22387" xr:uid="{00000000-0005-0000-0000-00003A570000}"/>
    <cellStyle name="Normal 41 2 3" xfId="22388" xr:uid="{00000000-0005-0000-0000-00003B570000}"/>
    <cellStyle name="Normal 41 2 3 2" xfId="22389" xr:uid="{00000000-0005-0000-0000-00003C570000}"/>
    <cellStyle name="Normal 41 2 4" xfId="22390" xr:uid="{00000000-0005-0000-0000-00003D570000}"/>
    <cellStyle name="Normal 41 2 4 2" xfId="22391" xr:uid="{00000000-0005-0000-0000-00003E570000}"/>
    <cellStyle name="Normal 41 2 5" xfId="22392" xr:uid="{00000000-0005-0000-0000-00003F570000}"/>
    <cellStyle name="Normal 41 2 5 2" xfId="22393" xr:uid="{00000000-0005-0000-0000-000040570000}"/>
    <cellStyle name="Normal 41 2 6" xfId="22394" xr:uid="{00000000-0005-0000-0000-000041570000}"/>
    <cellStyle name="Normal 41 2 7" xfId="22395" xr:uid="{00000000-0005-0000-0000-000042570000}"/>
    <cellStyle name="Normal 41 3" xfId="22396" xr:uid="{00000000-0005-0000-0000-000043570000}"/>
    <cellStyle name="Normal 41 3 2" xfId="22397" xr:uid="{00000000-0005-0000-0000-000044570000}"/>
    <cellStyle name="Normal 41 4" xfId="22398" xr:uid="{00000000-0005-0000-0000-000045570000}"/>
    <cellStyle name="Normal 41 4 2" xfId="22399" xr:uid="{00000000-0005-0000-0000-000046570000}"/>
    <cellStyle name="Normal 41 5" xfId="22400" xr:uid="{00000000-0005-0000-0000-000047570000}"/>
    <cellStyle name="Normal 41 5 2" xfId="22401" xr:uid="{00000000-0005-0000-0000-000048570000}"/>
    <cellStyle name="Normal 41 6" xfId="22402" xr:uid="{00000000-0005-0000-0000-000049570000}"/>
    <cellStyle name="Normal 41 6 2" xfId="22403" xr:uid="{00000000-0005-0000-0000-00004A570000}"/>
    <cellStyle name="Normal 41 7" xfId="22404" xr:uid="{00000000-0005-0000-0000-00004B570000}"/>
    <cellStyle name="Normal 41 8" xfId="22405" xr:uid="{00000000-0005-0000-0000-00004C570000}"/>
    <cellStyle name="Normal 41 9" xfId="22406" xr:uid="{00000000-0005-0000-0000-00004D570000}"/>
    <cellStyle name="Normal 42" xfId="22407" xr:uid="{00000000-0005-0000-0000-00004E570000}"/>
    <cellStyle name="Normal 42 10" xfId="22408" xr:uid="{00000000-0005-0000-0000-00004F570000}"/>
    <cellStyle name="Normal 42 2" xfId="22409" xr:uid="{00000000-0005-0000-0000-000050570000}"/>
    <cellStyle name="Normal 42 2 2" xfId="22410" xr:uid="{00000000-0005-0000-0000-000051570000}"/>
    <cellStyle name="Normal 42 2 2 2" xfId="22411" xr:uid="{00000000-0005-0000-0000-000052570000}"/>
    <cellStyle name="Normal 42 2 3" xfId="22412" xr:uid="{00000000-0005-0000-0000-000053570000}"/>
    <cellStyle name="Normal 42 2 3 2" xfId="22413" xr:uid="{00000000-0005-0000-0000-000054570000}"/>
    <cellStyle name="Normal 42 2 4" xfId="22414" xr:uid="{00000000-0005-0000-0000-000055570000}"/>
    <cellStyle name="Normal 42 2 4 2" xfId="22415" xr:uid="{00000000-0005-0000-0000-000056570000}"/>
    <cellStyle name="Normal 42 2 5" xfId="22416" xr:uid="{00000000-0005-0000-0000-000057570000}"/>
    <cellStyle name="Normal 42 2 5 2" xfId="22417" xr:uid="{00000000-0005-0000-0000-000058570000}"/>
    <cellStyle name="Normal 42 2 6" xfId="22418" xr:uid="{00000000-0005-0000-0000-000059570000}"/>
    <cellStyle name="Normal 42 2 7" xfId="22419" xr:uid="{00000000-0005-0000-0000-00005A570000}"/>
    <cellStyle name="Normal 42 3" xfId="22420" xr:uid="{00000000-0005-0000-0000-00005B570000}"/>
    <cellStyle name="Normal 42 3 2" xfId="22421" xr:uid="{00000000-0005-0000-0000-00005C570000}"/>
    <cellStyle name="Normal 42 3 3" xfId="22422" xr:uid="{00000000-0005-0000-0000-00005D570000}"/>
    <cellStyle name="Normal 42 4" xfId="22423" xr:uid="{00000000-0005-0000-0000-00005E570000}"/>
    <cellStyle name="Normal 42 4 2" xfId="22424" xr:uid="{00000000-0005-0000-0000-00005F570000}"/>
    <cellStyle name="Normal 42 5" xfId="22425" xr:uid="{00000000-0005-0000-0000-000060570000}"/>
    <cellStyle name="Normal 42 5 2" xfId="22426" xr:uid="{00000000-0005-0000-0000-000061570000}"/>
    <cellStyle name="Normal 42 6" xfId="22427" xr:uid="{00000000-0005-0000-0000-000062570000}"/>
    <cellStyle name="Normal 42 6 2" xfId="22428" xr:uid="{00000000-0005-0000-0000-000063570000}"/>
    <cellStyle name="Normal 42 7" xfId="22429" xr:uid="{00000000-0005-0000-0000-000064570000}"/>
    <cellStyle name="Normal 42 8" xfId="22430" xr:uid="{00000000-0005-0000-0000-000065570000}"/>
    <cellStyle name="Normal 42 9" xfId="22431" xr:uid="{00000000-0005-0000-0000-000066570000}"/>
    <cellStyle name="Normal 43" xfId="22432" xr:uid="{00000000-0005-0000-0000-000067570000}"/>
    <cellStyle name="Normal 43 10" xfId="22433" xr:uid="{00000000-0005-0000-0000-000068570000}"/>
    <cellStyle name="Normal 43 2" xfId="22434" xr:uid="{00000000-0005-0000-0000-000069570000}"/>
    <cellStyle name="Normal 43 2 2" xfId="22435" xr:uid="{00000000-0005-0000-0000-00006A570000}"/>
    <cellStyle name="Normal 43 2 2 2" xfId="22436" xr:uid="{00000000-0005-0000-0000-00006B570000}"/>
    <cellStyle name="Normal 43 2 3" xfId="22437" xr:uid="{00000000-0005-0000-0000-00006C570000}"/>
    <cellStyle name="Normal 43 2 3 2" xfId="22438" xr:uid="{00000000-0005-0000-0000-00006D570000}"/>
    <cellStyle name="Normal 43 2 4" xfId="22439" xr:uid="{00000000-0005-0000-0000-00006E570000}"/>
    <cellStyle name="Normal 43 2 4 2" xfId="22440" xr:uid="{00000000-0005-0000-0000-00006F570000}"/>
    <cellStyle name="Normal 43 2 5" xfId="22441" xr:uid="{00000000-0005-0000-0000-000070570000}"/>
    <cellStyle name="Normal 43 2 5 2" xfId="22442" xr:uid="{00000000-0005-0000-0000-000071570000}"/>
    <cellStyle name="Normal 43 2 6" xfId="22443" xr:uid="{00000000-0005-0000-0000-000072570000}"/>
    <cellStyle name="Normal 43 3" xfId="22444" xr:uid="{00000000-0005-0000-0000-000073570000}"/>
    <cellStyle name="Normal 43 3 2" xfId="22445" xr:uid="{00000000-0005-0000-0000-000074570000}"/>
    <cellStyle name="Normal 43 4" xfId="22446" xr:uid="{00000000-0005-0000-0000-000075570000}"/>
    <cellStyle name="Normal 43 4 2" xfId="22447" xr:uid="{00000000-0005-0000-0000-000076570000}"/>
    <cellStyle name="Normal 43 5" xfId="22448" xr:uid="{00000000-0005-0000-0000-000077570000}"/>
    <cellStyle name="Normal 43 5 2" xfId="22449" xr:uid="{00000000-0005-0000-0000-000078570000}"/>
    <cellStyle name="Normal 43 6" xfId="22450" xr:uid="{00000000-0005-0000-0000-000079570000}"/>
    <cellStyle name="Normal 43 6 2" xfId="22451" xr:uid="{00000000-0005-0000-0000-00007A570000}"/>
    <cellStyle name="Normal 43 7" xfId="22452" xr:uid="{00000000-0005-0000-0000-00007B570000}"/>
    <cellStyle name="Normal 43 8" xfId="22453" xr:uid="{00000000-0005-0000-0000-00007C570000}"/>
    <cellStyle name="Normal 43 9" xfId="22454" xr:uid="{00000000-0005-0000-0000-00007D570000}"/>
    <cellStyle name="Normal 44" xfId="22455" xr:uid="{00000000-0005-0000-0000-00007E570000}"/>
    <cellStyle name="Normal 44 2" xfId="22456" xr:uid="{00000000-0005-0000-0000-00007F570000}"/>
    <cellStyle name="Normal 44 2 2" xfId="22457" xr:uid="{00000000-0005-0000-0000-000080570000}"/>
    <cellStyle name="Normal 44 2 2 2" xfId="22458" xr:uid="{00000000-0005-0000-0000-000081570000}"/>
    <cellStyle name="Normal 44 2 3" xfId="22459" xr:uid="{00000000-0005-0000-0000-000082570000}"/>
    <cellStyle name="Normal 44 2 3 2" xfId="22460" xr:uid="{00000000-0005-0000-0000-000083570000}"/>
    <cellStyle name="Normal 44 2 4" xfId="22461" xr:uid="{00000000-0005-0000-0000-000084570000}"/>
    <cellStyle name="Normal 44 2 4 2" xfId="22462" xr:uid="{00000000-0005-0000-0000-000085570000}"/>
    <cellStyle name="Normal 44 2 5" xfId="22463" xr:uid="{00000000-0005-0000-0000-000086570000}"/>
    <cellStyle name="Normal 44 2 5 2" xfId="22464" xr:uid="{00000000-0005-0000-0000-000087570000}"/>
    <cellStyle name="Normal 44 2 6" xfId="22465" xr:uid="{00000000-0005-0000-0000-000088570000}"/>
    <cellStyle name="Normal 44 3" xfId="22466" xr:uid="{00000000-0005-0000-0000-000089570000}"/>
    <cellStyle name="Normal 44 3 2" xfId="22467" xr:uid="{00000000-0005-0000-0000-00008A570000}"/>
    <cellStyle name="Normal 44 4" xfId="22468" xr:uid="{00000000-0005-0000-0000-00008B570000}"/>
    <cellStyle name="Normal 44 4 2" xfId="22469" xr:uid="{00000000-0005-0000-0000-00008C570000}"/>
    <cellStyle name="Normal 44 5" xfId="22470" xr:uid="{00000000-0005-0000-0000-00008D570000}"/>
    <cellStyle name="Normal 44 5 2" xfId="22471" xr:uid="{00000000-0005-0000-0000-00008E570000}"/>
    <cellStyle name="Normal 44 6" xfId="22472" xr:uid="{00000000-0005-0000-0000-00008F570000}"/>
    <cellStyle name="Normal 44 6 2" xfId="22473" xr:uid="{00000000-0005-0000-0000-000090570000}"/>
    <cellStyle name="Normal 44 7" xfId="22474" xr:uid="{00000000-0005-0000-0000-000091570000}"/>
    <cellStyle name="Normal 44 8" xfId="22475" xr:uid="{00000000-0005-0000-0000-000092570000}"/>
    <cellStyle name="Normal 44 9" xfId="22476" xr:uid="{00000000-0005-0000-0000-000093570000}"/>
    <cellStyle name="Normal 45" xfId="22477" xr:uid="{00000000-0005-0000-0000-000094570000}"/>
    <cellStyle name="Normal 45 10" xfId="26664" xr:uid="{00000000-0005-0000-0000-000095570000}"/>
    <cellStyle name="Normal 45 2" xfId="22478" xr:uid="{00000000-0005-0000-0000-000096570000}"/>
    <cellStyle name="Normal 45 2 2" xfId="22479" xr:uid="{00000000-0005-0000-0000-000097570000}"/>
    <cellStyle name="Normal 45 2 2 2" xfId="22480" xr:uid="{00000000-0005-0000-0000-000098570000}"/>
    <cellStyle name="Normal 45 2 3" xfId="22481" xr:uid="{00000000-0005-0000-0000-000099570000}"/>
    <cellStyle name="Normal 45 2 3 2" xfId="22482" xr:uid="{00000000-0005-0000-0000-00009A570000}"/>
    <cellStyle name="Normal 45 2 4" xfId="22483" xr:uid="{00000000-0005-0000-0000-00009B570000}"/>
    <cellStyle name="Normal 45 2 4 2" xfId="22484" xr:uid="{00000000-0005-0000-0000-00009C570000}"/>
    <cellStyle name="Normal 45 2 5" xfId="22485" xr:uid="{00000000-0005-0000-0000-00009D570000}"/>
    <cellStyle name="Normal 45 2 5 2" xfId="22486" xr:uid="{00000000-0005-0000-0000-00009E570000}"/>
    <cellStyle name="Normal 45 2 6" xfId="22487" xr:uid="{00000000-0005-0000-0000-00009F570000}"/>
    <cellStyle name="Normal 45 3" xfId="22488" xr:uid="{00000000-0005-0000-0000-0000A0570000}"/>
    <cellStyle name="Normal 45 3 2" xfId="22489" xr:uid="{00000000-0005-0000-0000-0000A1570000}"/>
    <cellStyle name="Normal 45 4" xfId="22490" xr:uid="{00000000-0005-0000-0000-0000A2570000}"/>
    <cellStyle name="Normal 45 4 2" xfId="22491" xr:uid="{00000000-0005-0000-0000-0000A3570000}"/>
    <cellStyle name="Normal 45 5" xfId="22492" xr:uid="{00000000-0005-0000-0000-0000A4570000}"/>
    <cellStyle name="Normal 45 5 2" xfId="22493" xr:uid="{00000000-0005-0000-0000-0000A5570000}"/>
    <cellStyle name="Normal 45 6" xfId="22494" xr:uid="{00000000-0005-0000-0000-0000A6570000}"/>
    <cellStyle name="Normal 45 6 2" xfId="22495" xr:uid="{00000000-0005-0000-0000-0000A7570000}"/>
    <cellStyle name="Normal 45 7" xfId="22496" xr:uid="{00000000-0005-0000-0000-0000A8570000}"/>
    <cellStyle name="Normal 45 8" xfId="22497" xr:uid="{00000000-0005-0000-0000-0000A9570000}"/>
    <cellStyle name="Normal 45 9" xfId="22498" xr:uid="{00000000-0005-0000-0000-0000AA570000}"/>
    <cellStyle name="Normal 46" xfId="22499" xr:uid="{00000000-0005-0000-0000-0000AB570000}"/>
    <cellStyle name="Normal 46 2" xfId="22500" xr:uid="{00000000-0005-0000-0000-0000AC570000}"/>
    <cellStyle name="Normal 46 2 2" xfId="22501" xr:uid="{00000000-0005-0000-0000-0000AD570000}"/>
    <cellStyle name="Normal 46 2 2 2" xfId="22502" xr:uid="{00000000-0005-0000-0000-0000AE570000}"/>
    <cellStyle name="Normal 46 2 3" xfId="22503" xr:uid="{00000000-0005-0000-0000-0000AF570000}"/>
    <cellStyle name="Normal 46 2 3 2" xfId="22504" xr:uid="{00000000-0005-0000-0000-0000B0570000}"/>
    <cellStyle name="Normal 46 2 4" xfId="22505" xr:uid="{00000000-0005-0000-0000-0000B1570000}"/>
    <cellStyle name="Normal 46 2 4 2" xfId="22506" xr:uid="{00000000-0005-0000-0000-0000B2570000}"/>
    <cellStyle name="Normal 46 2 5" xfId="22507" xr:uid="{00000000-0005-0000-0000-0000B3570000}"/>
    <cellStyle name="Normal 46 2 5 2" xfId="22508" xr:uid="{00000000-0005-0000-0000-0000B4570000}"/>
    <cellStyle name="Normal 46 2 6" xfId="22509" xr:uid="{00000000-0005-0000-0000-0000B5570000}"/>
    <cellStyle name="Normal 46 3" xfId="22510" xr:uid="{00000000-0005-0000-0000-0000B6570000}"/>
    <cellStyle name="Normal 46 3 2" xfId="22511" xr:uid="{00000000-0005-0000-0000-0000B7570000}"/>
    <cellStyle name="Normal 46 4" xfId="22512" xr:uid="{00000000-0005-0000-0000-0000B8570000}"/>
    <cellStyle name="Normal 46 4 2" xfId="22513" xr:uid="{00000000-0005-0000-0000-0000B9570000}"/>
    <cellStyle name="Normal 46 5" xfId="22514" xr:uid="{00000000-0005-0000-0000-0000BA570000}"/>
    <cellStyle name="Normal 46 5 2" xfId="22515" xr:uid="{00000000-0005-0000-0000-0000BB570000}"/>
    <cellStyle name="Normal 46 6" xfId="22516" xr:uid="{00000000-0005-0000-0000-0000BC570000}"/>
    <cellStyle name="Normal 46 6 2" xfId="22517" xr:uid="{00000000-0005-0000-0000-0000BD570000}"/>
    <cellStyle name="Normal 46 7" xfId="22518" xr:uid="{00000000-0005-0000-0000-0000BE570000}"/>
    <cellStyle name="Normal 46 8" xfId="22519" xr:uid="{00000000-0005-0000-0000-0000BF570000}"/>
    <cellStyle name="Normal 47" xfId="22520" xr:uid="{00000000-0005-0000-0000-0000C0570000}"/>
    <cellStyle name="Normal 47 2" xfId="22521" xr:uid="{00000000-0005-0000-0000-0000C1570000}"/>
    <cellStyle name="Normal 47 2 2" xfId="22522" xr:uid="{00000000-0005-0000-0000-0000C2570000}"/>
    <cellStyle name="Normal 47 2 2 2" xfId="22523" xr:uid="{00000000-0005-0000-0000-0000C3570000}"/>
    <cellStyle name="Normal 47 2 3" xfId="22524" xr:uid="{00000000-0005-0000-0000-0000C4570000}"/>
    <cellStyle name="Normal 47 2 3 2" xfId="22525" xr:uid="{00000000-0005-0000-0000-0000C5570000}"/>
    <cellStyle name="Normal 47 2 4" xfId="22526" xr:uid="{00000000-0005-0000-0000-0000C6570000}"/>
    <cellStyle name="Normal 47 2 4 2" xfId="22527" xr:uid="{00000000-0005-0000-0000-0000C7570000}"/>
    <cellStyle name="Normal 47 2 5" xfId="22528" xr:uid="{00000000-0005-0000-0000-0000C8570000}"/>
    <cellStyle name="Normal 47 2 5 2" xfId="22529" xr:uid="{00000000-0005-0000-0000-0000C9570000}"/>
    <cellStyle name="Normal 47 2 6" xfId="22530" xr:uid="{00000000-0005-0000-0000-0000CA570000}"/>
    <cellStyle name="Normal 47 3" xfId="22531" xr:uid="{00000000-0005-0000-0000-0000CB570000}"/>
    <cellStyle name="Normal 47 3 2" xfId="22532" xr:uid="{00000000-0005-0000-0000-0000CC570000}"/>
    <cellStyle name="Normal 47 4" xfId="22533" xr:uid="{00000000-0005-0000-0000-0000CD570000}"/>
    <cellStyle name="Normal 47 4 2" xfId="22534" xr:uid="{00000000-0005-0000-0000-0000CE570000}"/>
    <cellStyle name="Normal 47 5" xfId="22535" xr:uid="{00000000-0005-0000-0000-0000CF570000}"/>
    <cellStyle name="Normal 47 5 2" xfId="22536" xr:uid="{00000000-0005-0000-0000-0000D0570000}"/>
    <cellStyle name="Normal 47 6" xfId="22537" xr:uid="{00000000-0005-0000-0000-0000D1570000}"/>
    <cellStyle name="Normal 47 6 2" xfId="22538" xr:uid="{00000000-0005-0000-0000-0000D2570000}"/>
    <cellStyle name="Normal 47 7" xfId="22539" xr:uid="{00000000-0005-0000-0000-0000D3570000}"/>
    <cellStyle name="Normal 47 8" xfId="22540" xr:uid="{00000000-0005-0000-0000-0000D4570000}"/>
    <cellStyle name="Normal 48" xfId="22541" xr:uid="{00000000-0005-0000-0000-0000D5570000}"/>
    <cellStyle name="Normal 48 2" xfId="22542" xr:uid="{00000000-0005-0000-0000-0000D6570000}"/>
    <cellStyle name="Normal 48 2 2" xfId="22543" xr:uid="{00000000-0005-0000-0000-0000D7570000}"/>
    <cellStyle name="Normal 48 2 2 2" xfId="22544" xr:uid="{00000000-0005-0000-0000-0000D8570000}"/>
    <cellStyle name="Normal 48 2 3" xfId="22545" xr:uid="{00000000-0005-0000-0000-0000D9570000}"/>
    <cellStyle name="Normal 48 2 3 2" xfId="22546" xr:uid="{00000000-0005-0000-0000-0000DA570000}"/>
    <cellStyle name="Normal 48 2 4" xfId="22547" xr:uid="{00000000-0005-0000-0000-0000DB570000}"/>
    <cellStyle name="Normal 48 2 4 2" xfId="22548" xr:uid="{00000000-0005-0000-0000-0000DC570000}"/>
    <cellStyle name="Normal 48 2 5" xfId="22549" xr:uid="{00000000-0005-0000-0000-0000DD570000}"/>
    <cellStyle name="Normal 48 2 5 2" xfId="22550" xr:uid="{00000000-0005-0000-0000-0000DE570000}"/>
    <cellStyle name="Normal 48 2 6" xfId="22551" xr:uid="{00000000-0005-0000-0000-0000DF570000}"/>
    <cellStyle name="Normal 48 3" xfId="22552" xr:uid="{00000000-0005-0000-0000-0000E0570000}"/>
    <cellStyle name="Normal 48 3 2" xfId="22553" xr:uid="{00000000-0005-0000-0000-0000E1570000}"/>
    <cellStyle name="Normal 48 4" xfId="22554" xr:uid="{00000000-0005-0000-0000-0000E2570000}"/>
    <cellStyle name="Normal 48 4 2" xfId="22555" xr:uid="{00000000-0005-0000-0000-0000E3570000}"/>
    <cellStyle name="Normal 48 5" xfId="22556" xr:uid="{00000000-0005-0000-0000-0000E4570000}"/>
    <cellStyle name="Normal 48 5 2" xfId="22557" xr:uid="{00000000-0005-0000-0000-0000E5570000}"/>
    <cellStyle name="Normal 48 6" xfId="22558" xr:uid="{00000000-0005-0000-0000-0000E6570000}"/>
    <cellStyle name="Normal 48 6 2" xfId="22559" xr:uid="{00000000-0005-0000-0000-0000E7570000}"/>
    <cellStyle name="Normal 48 7" xfId="22560" xr:uid="{00000000-0005-0000-0000-0000E8570000}"/>
    <cellStyle name="Normal 48 8" xfId="22561" xr:uid="{00000000-0005-0000-0000-0000E9570000}"/>
    <cellStyle name="Normal 49" xfId="22562" xr:uid="{00000000-0005-0000-0000-0000EA570000}"/>
    <cellStyle name="Normal 49 2" xfId="22563" xr:uid="{00000000-0005-0000-0000-0000EB570000}"/>
    <cellStyle name="Normal 49 2 2" xfId="22564" xr:uid="{00000000-0005-0000-0000-0000EC570000}"/>
    <cellStyle name="Normal 49 2 2 2" xfId="22565" xr:uid="{00000000-0005-0000-0000-0000ED570000}"/>
    <cellStyle name="Normal 49 2 3" xfId="22566" xr:uid="{00000000-0005-0000-0000-0000EE570000}"/>
    <cellStyle name="Normal 49 2 3 2" xfId="22567" xr:uid="{00000000-0005-0000-0000-0000EF570000}"/>
    <cellStyle name="Normal 49 2 4" xfId="22568" xr:uid="{00000000-0005-0000-0000-0000F0570000}"/>
    <cellStyle name="Normal 49 2 4 2" xfId="22569" xr:uid="{00000000-0005-0000-0000-0000F1570000}"/>
    <cellStyle name="Normal 49 2 5" xfId="22570" xr:uid="{00000000-0005-0000-0000-0000F2570000}"/>
    <cellStyle name="Normal 49 2 5 2" xfId="22571" xr:uid="{00000000-0005-0000-0000-0000F3570000}"/>
    <cellStyle name="Normal 49 2 6" xfId="22572" xr:uid="{00000000-0005-0000-0000-0000F4570000}"/>
    <cellStyle name="Normal 49 3" xfId="22573" xr:uid="{00000000-0005-0000-0000-0000F5570000}"/>
    <cellStyle name="Normal 49 3 2" xfId="22574" xr:uid="{00000000-0005-0000-0000-0000F6570000}"/>
    <cellStyle name="Normal 49 4" xfId="22575" xr:uid="{00000000-0005-0000-0000-0000F7570000}"/>
    <cellStyle name="Normal 49 4 2" xfId="22576" xr:uid="{00000000-0005-0000-0000-0000F8570000}"/>
    <cellStyle name="Normal 49 5" xfId="22577" xr:uid="{00000000-0005-0000-0000-0000F9570000}"/>
    <cellStyle name="Normal 49 5 2" xfId="22578" xr:uid="{00000000-0005-0000-0000-0000FA570000}"/>
    <cellStyle name="Normal 49 6" xfId="22579" xr:uid="{00000000-0005-0000-0000-0000FB570000}"/>
    <cellStyle name="Normal 49 6 2" xfId="22580" xr:uid="{00000000-0005-0000-0000-0000FC570000}"/>
    <cellStyle name="Normal 49 7" xfId="22581" xr:uid="{00000000-0005-0000-0000-0000FD570000}"/>
    <cellStyle name="Normal 49 8" xfId="22582" xr:uid="{00000000-0005-0000-0000-0000FE570000}"/>
    <cellStyle name="Normal 5" xfId="77" xr:uid="{00000000-0005-0000-0000-0000FF570000}"/>
    <cellStyle name="Normal 5 10" xfId="22583" xr:uid="{00000000-0005-0000-0000-000000580000}"/>
    <cellStyle name="Normal 5 11" xfId="22584" xr:uid="{00000000-0005-0000-0000-000001580000}"/>
    <cellStyle name="Normal 5 12" xfId="22585" xr:uid="{00000000-0005-0000-0000-000002580000}"/>
    <cellStyle name="Normal 5 13" xfId="22586" xr:uid="{00000000-0005-0000-0000-000003580000}"/>
    <cellStyle name="Normal 5 14" xfId="22587" xr:uid="{00000000-0005-0000-0000-000004580000}"/>
    <cellStyle name="Normal 5 2" xfId="130" xr:uid="{00000000-0005-0000-0000-000005580000}"/>
    <cellStyle name="Normal 5 2 10" xfId="22588" xr:uid="{00000000-0005-0000-0000-000006580000}"/>
    <cellStyle name="Normal 5 2 2" xfId="22589" xr:uid="{00000000-0005-0000-0000-000007580000}"/>
    <cellStyle name="Normal 5 2 2 2" xfId="22590" xr:uid="{00000000-0005-0000-0000-000008580000}"/>
    <cellStyle name="Normal 5 2 2 2 2" xfId="22591" xr:uid="{00000000-0005-0000-0000-000009580000}"/>
    <cellStyle name="Normal 5 2 2 2 3" xfId="22592" xr:uid="{00000000-0005-0000-0000-00000A580000}"/>
    <cellStyle name="Normal 5 2 2 2 4" xfId="22593" xr:uid="{00000000-0005-0000-0000-00000B580000}"/>
    <cellStyle name="Normal 5 2 2 2 5" xfId="22594" xr:uid="{00000000-0005-0000-0000-00000C580000}"/>
    <cellStyle name="Normal 5 2 2 3" xfId="22595" xr:uid="{00000000-0005-0000-0000-00000D580000}"/>
    <cellStyle name="Normal 5 2 2 4" xfId="22596" xr:uid="{00000000-0005-0000-0000-00000E580000}"/>
    <cellStyle name="Normal 5 2 2 5" xfId="22597" xr:uid="{00000000-0005-0000-0000-00000F580000}"/>
    <cellStyle name="Normal 5 2 3" xfId="22598" xr:uid="{00000000-0005-0000-0000-000010580000}"/>
    <cellStyle name="Normal 5 2 3 2" xfId="22599" xr:uid="{00000000-0005-0000-0000-000011580000}"/>
    <cellStyle name="Normal 5 2 3 3" xfId="22600" xr:uid="{00000000-0005-0000-0000-000012580000}"/>
    <cellStyle name="Normal 5 2 3 4" xfId="22601" xr:uid="{00000000-0005-0000-0000-000013580000}"/>
    <cellStyle name="Normal 5 2 3 5" xfId="22602" xr:uid="{00000000-0005-0000-0000-000014580000}"/>
    <cellStyle name="Normal 5 2 4" xfId="22603" xr:uid="{00000000-0005-0000-0000-000015580000}"/>
    <cellStyle name="Normal 5 2 4 2" xfId="22604" xr:uid="{00000000-0005-0000-0000-000016580000}"/>
    <cellStyle name="Normal 5 2 5" xfId="22605" xr:uid="{00000000-0005-0000-0000-000017580000}"/>
    <cellStyle name="Normal 5 2 5 2" xfId="22606" xr:uid="{00000000-0005-0000-0000-000018580000}"/>
    <cellStyle name="Normal 5 2 6" xfId="22607" xr:uid="{00000000-0005-0000-0000-000019580000}"/>
    <cellStyle name="Normal 5 2 6 2" xfId="22608" xr:uid="{00000000-0005-0000-0000-00001A580000}"/>
    <cellStyle name="Normal 5 2 7" xfId="22609" xr:uid="{00000000-0005-0000-0000-00001B580000}"/>
    <cellStyle name="Normal 5 2 8" xfId="22610" xr:uid="{00000000-0005-0000-0000-00001C580000}"/>
    <cellStyle name="Normal 5 2 9" xfId="22611" xr:uid="{00000000-0005-0000-0000-00001D580000}"/>
    <cellStyle name="Normal 5 3" xfId="22612" xr:uid="{00000000-0005-0000-0000-00001E580000}"/>
    <cellStyle name="Normal 5 3 2" xfId="22613" xr:uid="{00000000-0005-0000-0000-00001F580000}"/>
    <cellStyle name="Normal 5 3 2 2" xfId="22614" xr:uid="{00000000-0005-0000-0000-000020580000}"/>
    <cellStyle name="Normal 5 3 2 2 2" xfId="22615" xr:uid="{00000000-0005-0000-0000-000021580000}"/>
    <cellStyle name="Normal 5 3 2 2 3" xfId="22616" xr:uid="{00000000-0005-0000-0000-000022580000}"/>
    <cellStyle name="Normal 5 3 2 2 4" xfId="22617" xr:uid="{00000000-0005-0000-0000-000023580000}"/>
    <cellStyle name="Normal 5 3 2 2 5" xfId="22618" xr:uid="{00000000-0005-0000-0000-000024580000}"/>
    <cellStyle name="Normal 5 3 2 3" xfId="22619" xr:uid="{00000000-0005-0000-0000-000025580000}"/>
    <cellStyle name="Normal 5 3 2 4" xfId="22620" xr:uid="{00000000-0005-0000-0000-000026580000}"/>
    <cellStyle name="Normal 5 3 2 5" xfId="22621" xr:uid="{00000000-0005-0000-0000-000027580000}"/>
    <cellStyle name="Normal 5 3 2 6" xfId="22622" xr:uid="{00000000-0005-0000-0000-000028580000}"/>
    <cellStyle name="Normal 5 3 3" xfId="22623" xr:uid="{00000000-0005-0000-0000-000029580000}"/>
    <cellStyle name="Normal 5 3 3 2" xfId="22624" xr:uid="{00000000-0005-0000-0000-00002A580000}"/>
    <cellStyle name="Normal 5 3 3 3" xfId="22625" xr:uid="{00000000-0005-0000-0000-00002B580000}"/>
    <cellStyle name="Normal 5 3 3 4" xfId="22626" xr:uid="{00000000-0005-0000-0000-00002C580000}"/>
    <cellStyle name="Normal 5 3 3 5" xfId="22627" xr:uid="{00000000-0005-0000-0000-00002D580000}"/>
    <cellStyle name="Normal 5 3 4" xfId="22628" xr:uid="{00000000-0005-0000-0000-00002E580000}"/>
    <cellStyle name="Normal 5 3 4 2" xfId="22629" xr:uid="{00000000-0005-0000-0000-00002F580000}"/>
    <cellStyle name="Normal 5 3 5" xfId="22630" xr:uid="{00000000-0005-0000-0000-000030580000}"/>
    <cellStyle name="Normal 5 3 6" xfId="22631" xr:uid="{00000000-0005-0000-0000-000031580000}"/>
    <cellStyle name="Normal 5 3 7" xfId="22632" xr:uid="{00000000-0005-0000-0000-000032580000}"/>
    <cellStyle name="Normal 5 3 8" xfId="22633" xr:uid="{00000000-0005-0000-0000-000033580000}"/>
    <cellStyle name="Normal 5 4" xfId="22634" xr:uid="{00000000-0005-0000-0000-000034580000}"/>
    <cellStyle name="Normal 5 4 2" xfId="22635" xr:uid="{00000000-0005-0000-0000-000035580000}"/>
    <cellStyle name="Normal 5 4 2 2" xfId="22636" xr:uid="{00000000-0005-0000-0000-000036580000}"/>
    <cellStyle name="Normal 5 4 2 3" xfId="22637" xr:uid="{00000000-0005-0000-0000-000037580000}"/>
    <cellStyle name="Normal 5 4 2 4" xfId="22638" xr:uid="{00000000-0005-0000-0000-000038580000}"/>
    <cellStyle name="Normal 5 4 2 5" xfId="22639" xr:uid="{00000000-0005-0000-0000-000039580000}"/>
    <cellStyle name="Normal 5 4 3" xfId="22640" xr:uid="{00000000-0005-0000-0000-00003A580000}"/>
    <cellStyle name="Normal 5 4 3 2" xfId="22641" xr:uid="{00000000-0005-0000-0000-00003B580000}"/>
    <cellStyle name="Normal 5 4 4" xfId="22642" xr:uid="{00000000-0005-0000-0000-00003C580000}"/>
    <cellStyle name="Normal 5 4 5" xfId="22643" xr:uid="{00000000-0005-0000-0000-00003D580000}"/>
    <cellStyle name="Normal 5 4 6" xfId="22644" xr:uid="{00000000-0005-0000-0000-00003E580000}"/>
    <cellStyle name="Normal 5 4 7" xfId="22645" xr:uid="{00000000-0005-0000-0000-00003F580000}"/>
    <cellStyle name="Normal 5 5" xfId="22646" xr:uid="{00000000-0005-0000-0000-000040580000}"/>
    <cellStyle name="Normal 5 5 2" xfId="22647" xr:uid="{00000000-0005-0000-0000-000041580000}"/>
    <cellStyle name="Normal 5 5 2 2" xfId="22648" xr:uid="{00000000-0005-0000-0000-000042580000}"/>
    <cellStyle name="Normal 5 5 3" xfId="22649" xr:uid="{00000000-0005-0000-0000-000043580000}"/>
    <cellStyle name="Normal 5 5 4" xfId="22650" xr:uid="{00000000-0005-0000-0000-000044580000}"/>
    <cellStyle name="Normal 5 5 5" xfId="22651" xr:uid="{00000000-0005-0000-0000-000045580000}"/>
    <cellStyle name="Normal 5 6" xfId="22652" xr:uid="{00000000-0005-0000-0000-000046580000}"/>
    <cellStyle name="Normal 5 6 2" xfId="22653" xr:uid="{00000000-0005-0000-0000-000047580000}"/>
    <cellStyle name="Normal 5 6 2 2" xfId="22654" xr:uid="{00000000-0005-0000-0000-000048580000}"/>
    <cellStyle name="Normal 5 6 3" xfId="22655" xr:uid="{00000000-0005-0000-0000-000049580000}"/>
    <cellStyle name="Normal 5 7" xfId="22656" xr:uid="{00000000-0005-0000-0000-00004A580000}"/>
    <cellStyle name="Normal 5 7 2" xfId="22657" xr:uid="{00000000-0005-0000-0000-00004B580000}"/>
    <cellStyle name="Normal 5 8" xfId="22658" xr:uid="{00000000-0005-0000-0000-00004C580000}"/>
    <cellStyle name="Normal 5 8 2" xfId="22659" xr:uid="{00000000-0005-0000-0000-00004D580000}"/>
    <cellStyle name="Normal 5 9" xfId="22660" xr:uid="{00000000-0005-0000-0000-00004E580000}"/>
    <cellStyle name="Normal 50" xfId="22661" xr:uid="{00000000-0005-0000-0000-00004F580000}"/>
    <cellStyle name="Normal 50 2" xfId="22662" xr:uid="{00000000-0005-0000-0000-000050580000}"/>
    <cellStyle name="Normal 50 2 2" xfId="22663" xr:uid="{00000000-0005-0000-0000-000051580000}"/>
    <cellStyle name="Normal 50 2 2 2" xfId="22664" xr:uid="{00000000-0005-0000-0000-000052580000}"/>
    <cellStyle name="Normal 50 2 2 2 2" xfId="22665" xr:uid="{00000000-0005-0000-0000-000053580000}"/>
    <cellStyle name="Normal 50 2 2 3" xfId="22666" xr:uid="{00000000-0005-0000-0000-000054580000}"/>
    <cellStyle name="Normal 50 2 2 3 2" xfId="22667" xr:uid="{00000000-0005-0000-0000-000055580000}"/>
    <cellStyle name="Normal 50 2 2 4" xfId="22668" xr:uid="{00000000-0005-0000-0000-000056580000}"/>
    <cellStyle name="Normal 50 2 2 4 2" xfId="22669" xr:uid="{00000000-0005-0000-0000-000057580000}"/>
    <cellStyle name="Normal 50 2 2 5" xfId="22670" xr:uid="{00000000-0005-0000-0000-000058580000}"/>
    <cellStyle name="Normal 50 2 2 5 2" xfId="22671" xr:uid="{00000000-0005-0000-0000-000059580000}"/>
    <cellStyle name="Normal 50 2 2 6" xfId="22672" xr:uid="{00000000-0005-0000-0000-00005A580000}"/>
    <cellStyle name="Normal 50 2 3" xfId="22673" xr:uid="{00000000-0005-0000-0000-00005B580000}"/>
    <cellStyle name="Normal 50 2 3 2" xfId="22674" xr:uid="{00000000-0005-0000-0000-00005C580000}"/>
    <cellStyle name="Normal 50 2 4" xfId="22675" xr:uid="{00000000-0005-0000-0000-00005D580000}"/>
    <cellStyle name="Normal 50 2 4 2" xfId="22676" xr:uid="{00000000-0005-0000-0000-00005E580000}"/>
    <cellStyle name="Normal 50 2 5" xfId="22677" xr:uid="{00000000-0005-0000-0000-00005F580000}"/>
    <cellStyle name="Normal 50 2 5 2" xfId="22678" xr:uid="{00000000-0005-0000-0000-000060580000}"/>
    <cellStyle name="Normal 50 2 6" xfId="22679" xr:uid="{00000000-0005-0000-0000-000061580000}"/>
    <cellStyle name="Normal 50 2 6 2" xfId="22680" xr:uid="{00000000-0005-0000-0000-000062580000}"/>
    <cellStyle name="Normal 50 2 7" xfId="22681" xr:uid="{00000000-0005-0000-0000-000063580000}"/>
    <cellStyle name="Normal 50 2 8" xfId="22682" xr:uid="{00000000-0005-0000-0000-000064580000}"/>
    <cellStyle name="Normal 50 3" xfId="22683" xr:uid="{00000000-0005-0000-0000-000065580000}"/>
    <cellStyle name="Normal 50 3 2" xfId="22684" xr:uid="{00000000-0005-0000-0000-000066580000}"/>
    <cellStyle name="Normal 50 3 2 2" xfId="22685" xr:uid="{00000000-0005-0000-0000-000067580000}"/>
    <cellStyle name="Normal 50 3 3" xfId="22686" xr:uid="{00000000-0005-0000-0000-000068580000}"/>
    <cellStyle name="Normal 50 3 3 2" xfId="22687" xr:uid="{00000000-0005-0000-0000-000069580000}"/>
    <cellStyle name="Normal 50 3 4" xfId="22688" xr:uid="{00000000-0005-0000-0000-00006A580000}"/>
    <cellStyle name="Normal 50 3 4 2" xfId="22689" xr:uid="{00000000-0005-0000-0000-00006B580000}"/>
    <cellStyle name="Normal 50 3 5" xfId="22690" xr:uid="{00000000-0005-0000-0000-00006C580000}"/>
    <cellStyle name="Normal 50 3 5 2" xfId="22691" xr:uid="{00000000-0005-0000-0000-00006D580000}"/>
    <cellStyle name="Normal 50 3 6" xfId="22692" xr:uid="{00000000-0005-0000-0000-00006E580000}"/>
    <cellStyle name="Normal 50 4" xfId="22693" xr:uid="{00000000-0005-0000-0000-00006F580000}"/>
    <cellStyle name="Normal 50 4 2" xfId="22694" xr:uid="{00000000-0005-0000-0000-000070580000}"/>
    <cellStyle name="Normal 50 5" xfId="22695" xr:uid="{00000000-0005-0000-0000-000071580000}"/>
    <cellStyle name="Normal 50 5 2" xfId="22696" xr:uid="{00000000-0005-0000-0000-000072580000}"/>
    <cellStyle name="Normal 50 6" xfId="22697" xr:uid="{00000000-0005-0000-0000-000073580000}"/>
    <cellStyle name="Normal 50 6 2" xfId="22698" xr:uid="{00000000-0005-0000-0000-000074580000}"/>
    <cellStyle name="Normal 50 7" xfId="22699" xr:uid="{00000000-0005-0000-0000-000075580000}"/>
    <cellStyle name="Normal 50 7 2" xfId="22700" xr:uid="{00000000-0005-0000-0000-000076580000}"/>
    <cellStyle name="Normal 50 8" xfId="22701" xr:uid="{00000000-0005-0000-0000-000077580000}"/>
    <cellStyle name="Normal 50 9" xfId="22702" xr:uid="{00000000-0005-0000-0000-000078580000}"/>
    <cellStyle name="Normal 51" xfId="22703" xr:uid="{00000000-0005-0000-0000-000079580000}"/>
    <cellStyle name="Normal 51 2" xfId="22704" xr:uid="{00000000-0005-0000-0000-00007A580000}"/>
    <cellStyle name="Normal 51 2 2" xfId="22705" xr:uid="{00000000-0005-0000-0000-00007B580000}"/>
    <cellStyle name="Normal 51 2 2 2" xfId="22706" xr:uid="{00000000-0005-0000-0000-00007C580000}"/>
    <cellStyle name="Normal 51 2 3" xfId="22707" xr:uid="{00000000-0005-0000-0000-00007D580000}"/>
    <cellStyle name="Normal 51 2 3 2" xfId="22708" xr:uid="{00000000-0005-0000-0000-00007E580000}"/>
    <cellStyle name="Normal 51 2 4" xfId="22709" xr:uid="{00000000-0005-0000-0000-00007F580000}"/>
    <cellStyle name="Normal 51 2 4 2" xfId="22710" xr:uid="{00000000-0005-0000-0000-000080580000}"/>
    <cellStyle name="Normal 51 2 5" xfId="22711" xr:uid="{00000000-0005-0000-0000-000081580000}"/>
    <cellStyle name="Normal 51 2 5 2" xfId="22712" xr:uid="{00000000-0005-0000-0000-000082580000}"/>
    <cellStyle name="Normal 51 2 6" xfId="22713" xr:uid="{00000000-0005-0000-0000-000083580000}"/>
    <cellStyle name="Normal 51 3" xfId="22714" xr:uid="{00000000-0005-0000-0000-000084580000}"/>
    <cellStyle name="Normal 51 3 2" xfId="22715" xr:uid="{00000000-0005-0000-0000-000085580000}"/>
    <cellStyle name="Normal 51 4" xfId="22716" xr:uid="{00000000-0005-0000-0000-000086580000}"/>
    <cellStyle name="Normal 51 4 2" xfId="22717" xr:uid="{00000000-0005-0000-0000-000087580000}"/>
    <cellStyle name="Normal 51 5" xfId="22718" xr:uid="{00000000-0005-0000-0000-000088580000}"/>
    <cellStyle name="Normal 51 5 2" xfId="22719" xr:uid="{00000000-0005-0000-0000-000089580000}"/>
    <cellStyle name="Normal 51 6" xfId="22720" xr:uid="{00000000-0005-0000-0000-00008A580000}"/>
    <cellStyle name="Normal 51 6 2" xfId="22721" xr:uid="{00000000-0005-0000-0000-00008B580000}"/>
    <cellStyle name="Normal 51 7" xfId="22722" xr:uid="{00000000-0005-0000-0000-00008C580000}"/>
    <cellStyle name="Normal 51 8" xfId="22723" xr:uid="{00000000-0005-0000-0000-00008D580000}"/>
    <cellStyle name="Normal 52" xfId="22724" xr:uid="{00000000-0005-0000-0000-00008E580000}"/>
    <cellStyle name="Normal 52 2" xfId="22725" xr:uid="{00000000-0005-0000-0000-00008F580000}"/>
    <cellStyle name="Normal 52 2 2" xfId="22726" xr:uid="{00000000-0005-0000-0000-000090580000}"/>
    <cellStyle name="Normal 52 2 2 2" xfId="22727" xr:uid="{00000000-0005-0000-0000-000091580000}"/>
    <cellStyle name="Normal 52 2 3" xfId="22728" xr:uid="{00000000-0005-0000-0000-000092580000}"/>
    <cellStyle name="Normal 52 2 3 2" xfId="22729" xr:uid="{00000000-0005-0000-0000-000093580000}"/>
    <cellStyle name="Normal 52 2 4" xfId="22730" xr:uid="{00000000-0005-0000-0000-000094580000}"/>
    <cellStyle name="Normal 52 2 4 2" xfId="22731" xr:uid="{00000000-0005-0000-0000-000095580000}"/>
    <cellStyle name="Normal 52 2 5" xfId="22732" xr:uid="{00000000-0005-0000-0000-000096580000}"/>
    <cellStyle name="Normal 52 2 5 2" xfId="22733" xr:uid="{00000000-0005-0000-0000-000097580000}"/>
    <cellStyle name="Normal 52 2 6" xfId="22734" xr:uid="{00000000-0005-0000-0000-000098580000}"/>
    <cellStyle name="Normal 52 3" xfId="22735" xr:uid="{00000000-0005-0000-0000-000099580000}"/>
    <cellStyle name="Normal 52 3 2" xfId="22736" xr:uid="{00000000-0005-0000-0000-00009A580000}"/>
    <cellStyle name="Normal 52 4" xfId="22737" xr:uid="{00000000-0005-0000-0000-00009B580000}"/>
    <cellStyle name="Normal 52 4 2" xfId="22738" xr:uid="{00000000-0005-0000-0000-00009C580000}"/>
    <cellStyle name="Normal 52 5" xfId="22739" xr:uid="{00000000-0005-0000-0000-00009D580000}"/>
    <cellStyle name="Normal 52 5 2" xfId="22740" xr:uid="{00000000-0005-0000-0000-00009E580000}"/>
    <cellStyle name="Normal 52 6" xfId="22741" xr:uid="{00000000-0005-0000-0000-00009F580000}"/>
    <cellStyle name="Normal 52 6 2" xfId="22742" xr:uid="{00000000-0005-0000-0000-0000A0580000}"/>
    <cellStyle name="Normal 52 7" xfId="22743" xr:uid="{00000000-0005-0000-0000-0000A1580000}"/>
    <cellStyle name="Normal 52 8" xfId="22744" xr:uid="{00000000-0005-0000-0000-0000A2580000}"/>
    <cellStyle name="Normal 53" xfId="22745" xr:uid="{00000000-0005-0000-0000-0000A3580000}"/>
    <cellStyle name="Normal 53 2" xfId="22746" xr:uid="{00000000-0005-0000-0000-0000A4580000}"/>
    <cellStyle name="Normal 53 2 2" xfId="22747" xr:uid="{00000000-0005-0000-0000-0000A5580000}"/>
    <cellStyle name="Normal 53 2 2 2" xfId="22748" xr:uid="{00000000-0005-0000-0000-0000A6580000}"/>
    <cellStyle name="Normal 53 2 3" xfId="22749" xr:uid="{00000000-0005-0000-0000-0000A7580000}"/>
    <cellStyle name="Normal 53 2 3 2" xfId="22750" xr:uid="{00000000-0005-0000-0000-0000A8580000}"/>
    <cellStyle name="Normal 53 2 4" xfId="22751" xr:uid="{00000000-0005-0000-0000-0000A9580000}"/>
    <cellStyle name="Normal 53 2 4 2" xfId="22752" xr:uid="{00000000-0005-0000-0000-0000AA580000}"/>
    <cellStyle name="Normal 53 2 5" xfId="22753" xr:uid="{00000000-0005-0000-0000-0000AB580000}"/>
    <cellStyle name="Normal 53 2 5 2" xfId="22754" xr:uid="{00000000-0005-0000-0000-0000AC580000}"/>
    <cellStyle name="Normal 53 2 6" xfId="22755" xr:uid="{00000000-0005-0000-0000-0000AD580000}"/>
    <cellStyle name="Normal 53 3" xfId="22756" xr:uid="{00000000-0005-0000-0000-0000AE580000}"/>
    <cellStyle name="Normal 53 3 2" xfId="22757" xr:uid="{00000000-0005-0000-0000-0000AF580000}"/>
    <cellStyle name="Normal 53 4" xfId="22758" xr:uid="{00000000-0005-0000-0000-0000B0580000}"/>
    <cellStyle name="Normal 53 4 2" xfId="22759" xr:uid="{00000000-0005-0000-0000-0000B1580000}"/>
    <cellStyle name="Normal 53 5" xfId="22760" xr:uid="{00000000-0005-0000-0000-0000B2580000}"/>
    <cellStyle name="Normal 53 5 2" xfId="22761" xr:uid="{00000000-0005-0000-0000-0000B3580000}"/>
    <cellStyle name="Normal 53 6" xfId="22762" xr:uid="{00000000-0005-0000-0000-0000B4580000}"/>
    <cellStyle name="Normal 53 6 2" xfId="22763" xr:uid="{00000000-0005-0000-0000-0000B5580000}"/>
    <cellStyle name="Normal 53 7" xfId="22764" xr:uid="{00000000-0005-0000-0000-0000B6580000}"/>
    <cellStyle name="Normal 53 8" xfId="22765" xr:uid="{00000000-0005-0000-0000-0000B7580000}"/>
    <cellStyle name="Normal 54" xfId="22766" xr:uid="{00000000-0005-0000-0000-0000B8580000}"/>
    <cellStyle name="Normal 54 2" xfId="22767" xr:uid="{00000000-0005-0000-0000-0000B9580000}"/>
    <cellStyle name="Normal 54 2 2" xfId="22768" xr:uid="{00000000-0005-0000-0000-0000BA580000}"/>
    <cellStyle name="Normal 54 2 2 2" xfId="22769" xr:uid="{00000000-0005-0000-0000-0000BB580000}"/>
    <cellStyle name="Normal 54 2 3" xfId="22770" xr:uid="{00000000-0005-0000-0000-0000BC580000}"/>
    <cellStyle name="Normal 54 2 3 2" xfId="22771" xr:uid="{00000000-0005-0000-0000-0000BD580000}"/>
    <cellStyle name="Normal 54 2 4" xfId="22772" xr:uid="{00000000-0005-0000-0000-0000BE580000}"/>
    <cellStyle name="Normal 54 2 4 2" xfId="22773" xr:uid="{00000000-0005-0000-0000-0000BF580000}"/>
    <cellStyle name="Normal 54 2 5" xfId="22774" xr:uid="{00000000-0005-0000-0000-0000C0580000}"/>
    <cellStyle name="Normal 54 2 5 2" xfId="22775" xr:uid="{00000000-0005-0000-0000-0000C1580000}"/>
    <cellStyle name="Normal 54 2 6" xfId="22776" xr:uid="{00000000-0005-0000-0000-0000C2580000}"/>
    <cellStyle name="Normal 54 3" xfId="22777" xr:uid="{00000000-0005-0000-0000-0000C3580000}"/>
    <cellStyle name="Normal 54 3 2" xfId="22778" xr:uid="{00000000-0005-0000-0000-0000C4580000}"/>
    <cellStyle name="Normal 54 4" xfId="22779" xr:uid="{00000000-0005-0000-0000-0000C5580000}"/>
    <cellStyle name="Normal 54 4 2" xfId="22780" xr:uid="{00000000-0005-0000-0000-0000C6580000}"/>
    <cellStyle name="Normal 54 5" xfId="22781" xr:uid="{00000000-0005-0000-0000-0000C7580000}"/>
    <cellStyle name="Normal 54 5 2" xfId="22782" xr:uid="{00000000-0005-0000-0000-0000C8580000}"/>
    <cellStyle name="Normal 54 6" xfId="22783" xr:uid="{00000000-0005-0000-0000-0000C9580000}"/>
    <cellStyle name="Normal 54 6 2" xfId="22784" xr:uid="{00000000-0005-0000-0000-0000CA580000}"/>
    <cellStyle name="Normal 54 7" xfId="22785" xr:uid="{00000000-0005-0000-0000-0000CB580000}"/>
    <cellStyle name="Normal 54 8" xfId="22786" xr:uid="{00000000-0005-0000-0000-0000CC580000}"/>
    <cellStyle name="Normal 55" xfId="22787" xr:uid="{00000000-0005-0000-0000-0000CD580000}"/>
    <cellStyle name="Normal 55 2" xfId="22788" xr:uid="{00000000-0005-0000-0000-0000CE580000}"/>
    <cellStyle name="Normal 55 2 2" xfId="22789" xr:uid="{00000000-0005-0000-0000-0000CF580000}"/>
    <cellStyle name="Normal 55 2 2 2" xfId="22790" xr:uid="{00000000-0005-0000-0000-0000D0580000}"/>
    <cellStyle name="Normal 55 2 3" xfId="22791" xr:uid="{00000000-0005-0000-0000-0000D1580000}"/>
    <cellStyle name="Normal 55 2 3 2" xfId="22792" xr:uid="{00000000-0005-0000-0000-0000D2580000}"/>
    <cellStyle name="Normal 55 2 4" xfId="22793" xr:uid="{00000000-0005-0000-0000-0000D3580000}"/>
    <cellStyle name="Normal 55 2 4 2" xfId="22794" xr:uid="{00000000-0005-0000-0000-0000D4580000}"/>
    <cellStyle name="Normal 55 2 5" xfId="22795" xr:uid="{00000000-0005-0000-0000-0000D5580000}"/>
    <cellStyle name="Normal 55 2 5 2" xfId="22796" xr:uid="{00000000-0005-0000-0000-0000D6580000}"/>
    <cellStyle name="Normal 55 2 6" xfId="22797" xr:uid="{00000000-0005-0000-0000-0000D7580000}"/>
    <cellStyle name="Normal 55 3" xfId="22798" xr:uid="{00000000-0005-0000-0000-0000D8580000}"/>
    <cellStyle name="Normal 55 3 2" xfId="22799" xr:uid="{00000000-0005-0000-0000-0000D9580000}"/>
    <cellStyle name="Normal 55 4" xfId="22800" xr:uid="{00000000-0005-0000-0000-0000DA580000}"/>
    <cellStyle name="Normal 55 4 2" xfId="22801" xr:uid="{00000000-0005-0000-0000-0000DB580000}"/>
    <cellStyle name="Normal 55 5" xfId="22802" xr:uid="{00000000-0005-0000-0000-0000DC580000}"/>
    <cellStyle name="Normal 55 5 2" xfId="22803" xr:uid="{00000000-0005-0000-0000-0000DD580000}"/>
    <cellStyle name="Normal 55 6" xfId="22804" xr:uid="{00000000-0005-0000-0000-0000DE580000}"/>
    <cellStyle name="Normal 55 6 2" xfId="22805" xr:uid="{00000000-0005-0000-0000-0000DF580000}"/>
    <cellStyle name="Normal 55 7" xfId="22806" xr:uid="{00000000-0005-0000-0000-0000E0580000}"/>
    <cellStyle name="Normal 55 8" xfId="22807" xr:uid="{00000000-0005-0000-0000-0000E1580000}"/>
    <cellStyle name="Normal 56" xfId="22808" xr:uid="{00000000-0005-0000-0000-0000E2580000}"/>
    <cellStyle name="Normal 56 2" xfId="22809" xr:uid="{00000000-0005-0000-0000-0000E3580000}"/>
    <cellStyle name="Normal 56 2 2" xfId="22810" xr:uid="{00000000-0005-0000-0000-0000E4580000}"/>
    <cellStyle name="Normal 56 2 2 2" xfId="22811" xr:uid="{00000000-0005-0000-0000-0000E5580000}"/>
    <cellStyle name="Normal 56 2 3" xfId="22812" xr:uid="{00000000-0005-0000-0000-0000E6580000}"/>
    <cellStyle name="Normal 56 2 3 2" xfId="22813" xr:uid="{00000000-0005-0000-0000-0000E7580000}"/>
    <cellStyle name="Normal 56 2 4" xfId="22814" xr:uid="{00000000-0005-0000-0000-0000E8580000}"/>
    <cellStyle name="Normal 56 2 4 2" xfId="22815" xr:uid="{00000000-0005-0000-0000-0000E9580000}"/>
    <cellStyle name="Normal 56 2 5" xfId="22816" xr:uid="{00000000-0005-0000-0000-0000EA580000}"/>
    <cellStyle name="Normal 56 2 5 2" xfId="22817" xr:uid="{00000000-0005-0000-0000-0000EB580000}"/>
    <cellStyle name="Normal 56 2 6" xfId="22818" xr:uid="{00000000-0005-0000-0000-0000EC580000}"/>
    <cellStyle name="Normal 56 3" xfId="22819" xr:uid="{00000000-0005-0000-0000-0000ED580000}"/>
    <cellStyle name="Normal 56 3 2" xfId="22820" xr:uid="{00000000-0005-0000-0000-0000EE580000}"/>
    <cellStyle name="Normal 56 4" xfId="22821" xr:uid="{00000000-0005-0000-0000-0000EF580000}"/>
    <cellStyle name="Normal 56 4 2" xfId="22822" xr:uid="{00000000-0005-0000-0000-0000F0580000}"/>
    <cellStyle name="Normal 56 5" xfId="22823" xr:uid="{00000000-0005-0000-0000-0000F1580000}"/>
    <cellStyle name="Normal 56 5 2" xfId="22824" xr:uid="{00000000-0005-0000-0000-0000F2580000}"/>
    <cellStyle name="Normal 56 6" xfId="22825" xr:uid="{00000000-0005-0000-0000-0000F3580000}"/>
    <cellStyle name="Normal 56 6 2" xfId="22826" xr:uid="{00000000-0005-0000-0000-0000F4580000}"/>
    <cellStyle name="Normal 56 7" xfId="22827" xr:uid="{00000000-0005-0000-0000-0000F5580000}"/>
    <cellStyle name="Normal 56 8" xfId="22828" xr:uid="{00000000-0005-0000-0000-0000F6580000}"/>
    <cellStyle name="Normal 57" xfId="18" xr:uid="{00000000-0005-0000-0000-0000F7580000}"/>
    <cellStyle name="Normal 57 2" xfId="99" xr:uid="{00000000-0005-0000-0000-0000F8580000}"/>
    <cellStyle name="Normal 57 2 2" xfId="22829" xr:uid="{00000000-0005-0000-0000-0000F9580000}"/>
    <cellStyle name="Normal 57 2 2 2" xfId="22830" xr:uid="{00000000-0005-0000-0000-0000FA580000}"/>
    <cellStyle name="Normal 57 2 2 2 2" xfId="22831" xr:uid="{00000000-0005-0000-0000-0000FB580000}"/>
    <cellStyle name="Normal 57 2 2 3" xfId="22832" xr:uid="{00000000-0005-0000-0000-0000FC580000}"/>
    <cellStyle name="Normal 57 2 3" xfId="22833" xr:uid="{00000000-0005-0000-0000-0000FD580000}"/>
    <cellStyle name="Normal 57 2 3 2" xfId="22834" xr:uid="{00000000-0005-0000-0000-0000FE580000}"/>
    <cellStyle name="Normal 57 2 3 3" xfId="22835" xr:uid="{00000000-0005-0000-0000-0000FF580000}"/>
    <cellStyle name="Normal 57 2 4" xfId="22836" xr:uid="{00000000-0005-0000-0000-000000590000}"/>
    <cellStyle name="Normal 57 2 4 2" xfId="22837" xr:uid="{00000000-0005-0000-0000-000001590000}"/>
    <cellStyle name="Normal 57 2 5" xfId="22838" xr:uid="{00000000-0005-0000-0000-000002590000}"/>
    <cellStyle name="Normal 57 2 5 2" xfId="22839" xr:uid="{00000000-0005-0000-0000-000003590000}"/>
    <cellStyle name="Normal 57 2 6" xfId="22840" xr:uid="{00000000-0005-0000-0000-000004590000}"/>
    <cellStyle name="Normal 57 2 7" xfId="22841" xr:uid="{00000000-0005-0000-0000-000005590000}"/>
    <cellStyle name="Normal 57 3" xfId="22842" xr:uid="{00000000-0005-0000-0000-000006590000}"/>
    <cellStyle name="Normal 57 3 2" xfId="22843" xr:uid="{00000000-0005-0000-0000-000007590000}"/>
    <cellStyle name="Normal 57 3 2 2" xfId="22844" xr:uid="{00000000-0005-0000-0000-000008590000}"/>
    <cellStyle name="Normal 57 3 3" xfId="22845" xr:uid="{00000000-0005-0000-0000-000009590000}"/>
    <cellStyle name="Normal 57 4" xfId="22846" xr:uid="{00000000-0005-0000-0000-00000A590000}"/>
    <cellStyle name="Normal 57 4 2" xfId="22847" xr:uid="{00000000-0005-0000-0000-00000B590000}"/>
    <cellStyle name="Normal 57 4 3" xfId="22848" xr:uid="{00000000-0005-0000-0000-00000C590000}"/>
    <cellStyle name="Normal 57 5" xfId="22849" xr:uid="{00000000-0005-0000-0000-00000D590000}"/>
    <cellStyle name="Normal 57 5 2" xfId="22850" xr:uid="{00000000-0005-0000-0000-00000E590000}"/>
    <cellStyle name="Normal 57 6" xfId="22851" xr:uid="{00000000-0005-0000-0000-00000F590000}"/>
    <cellStyle name="Normal 57 6 2" xfId="22852" xr:uid="{00000000-0005-0000-0000-000010590000}"/>
    <cellStyle name="Normal 57 7" xfId="22853" xr:uid="{00000000-0005-0000-0000-000011590000}"/>
    <cellStyle name="Normal 57 8" xfId="22854" xr:uid="{00000000-0005-0000-0000-000012590000}"/>
    <cellStyle name="Normal 57 9" xfId="22855" xr:uid="{00000000-0005-0000-0000-000013590000}"/>
    <cellStyle name="Normal 58" xfId="19" xr:uid="{00000000-0005-0000-0000-000014590000}"/>
    <cellStyle name="Normal 58 2" xfId="163" xr:uid="{00000000-0005-0000-0000-000015590000}"/>
    <cellStyle name="Normal 58 2 2" xfId="22856" xr:uid="{00000000-0005-0000-0000-000016590000}"/>
    <cellStyle name="Normal 58 2 2 2" xfId="22857" xr:uid="{00000000-0005-0000-0000-000017590000}"/>
    <cellStyle name="Normal 58 2 2 2 2" xfId="22858" xr:uid="{00000000-0005-0000-0000-000018590000}"/>
    <cellStyle name="Normal 58 2 2 3" xfId="22859" xr:uid="{00000000-0005-0000-0000-000019590000}"/>
    <cellStyle name="Normal 58 2 3" xfId="22860" xr:uid="{00000000-0005-0000-0000-00001A590000}"/>
    <cellStyle name="Normal 58 2 3 2" xfId="22861" xr:uid="{00000000-0005-0000-0000-00001B590000}"/>
    <cellStyle name="Normal 58 2 3 3" xfId="22862" xr:uid="{00000000-0005-0000-0000-00001C590000}"/>
    <cellStyle name="Normal 58 2 4" xfId="22863" xr:uid="{00000000-0005-0000-0000-00001D590000}"/>
    <cellStyle name="Normal 58 2 4 2" xfId="22864" xr:uid="{00000000-0005-0000-0000-00001E590000}"/>
    <cellStyle name="Normal 58 2 5" xfId="22865" xr:uid="{00000000-0005-0000-0000-00001F590000}"/>
    <cellStyle name="Normal 58 2 5 2" xfId="22866" xr:uid="{00000000-0005-0000-0000-000020590000}"/>
    <cellStyle name="Normal 58 2 6" xfId="22867" xr:uid="{00000000-0005-0000-0000-000021590000}"/>
    <cellStyle name="Normal 58 2 7" xfId="22868" xr:uid="{00000000-0005-0000-0000-000022590000}"/>
    <cellStyle name="Normal 58 3" xfId="22869" xr:uid="{00000000-0005-0000-0000-000023590000}"/>
    <cellStyle name="Normal 58 3 2" xfId="22870" xr:uid="{00000000-0005-0000-0000-000024590000}"/>
    <cellStyle name="Normal 58 3 2 2" xfId="22871" xr:uid="{00000000-0005-0000-0000-000025590000}"/>
    <cellStyle name="Normal 58 3 3" xfId="22872" xr:uid="{00000000-0005-0000-0000-000026590000}"/>
    <cellStyle name="Normal 58 4" xfId="22873" xr:uid="{00000000-0005-0000-0000-000027590000}"/>
    <cellStyle name="Normal 58 4 2" xfId="22874" xr:uid="{00000000-0005-0000-0000-000028590000}"/>
    <cellStyle name="Normal 58 4 3" xfId="22875" xr:uid="{00000000-0005-0000-0000-000029590000}"/>
    <cellStyle name="Normal 58 5" xfId="22876" xr:uid="{00000000-0005-0000-0000-00002A590000}"/>
    <cellStyle name="Normal 58 5 2" xfId="22877" xr:uid="{00000000-0005-0000-0000-00002B590000}"/>
    <cellStyle name="Normal 58 6" xfId="22878" xr:uid="{00000000-0005-0000-0000-00002C590000}"/>
    <cellStyle name="Normal 58 6 2" xfId="22879" xr:uid="{00000000-0005-0000-0000-00002D590000}"/>
    <cellStyle name="Normal 58 7" xfId="22880" xr:uid="{00000000-0005-0000-0000-00002E590000}"/>
    <cellStyle name="Normal 58 8" xfId="22881" xr:uid="{00000000-0005-0000-0000-00002F590000}"/>
    <cellStyle name="Normal 58 9" xfId="22882" xr:uid="{00000000-0005-0000-0000-000030590000}"/>
    <cellStyle name="Normal 59" xfId="20" xr:uid="{00000000-0005-0000-0000-000031590000}"/>
    <cellStyle name="Normal 59 2" xfId="162" xr:uid="{00000000-0005-0000-0000-000032590000}"/>
    <cellStyle name="Normal 59 2 2" xfId="22883" xr:uid="{00000000-0005-0000-0000-000033590000}"/>
    <cellStyle name="Normal 59 2 2 2" xfId="22884" xr:uid="{00000000-0005-0000-0000-000034590000}"/>
    <cellStyle name="Normal 59 2 2 2 2" xfId="22885" xr:uid="{00000000-0005-0000-0000-000035590000}"/>
    <cellStyle name="Normal 59 2 2 3" xfId="22886" xr:uid="{00000000-0005-0000-0000-000036590000}"/>
    <cellStyle name="Normal 59 2 3" xfId="22887" xr:uid="{00000000-0005-0000-0000-000037590000}"/>
    <cellStyle name="Normal 59 2 3 2" xfId="22888" xr:uid="{00000000-0005-0000-0000-000038590000}"/>
    <cellStyle name="Normal 59 2 3 3" xfId="22889" xr:uid="{00000000-0005-0000-0000-000039590000}"/>
    <cellStyle name="Normal 59 2 4" xfId="22890" xr:uid="{00000000-0005-0000-0000-00003A590000}"/>
    <cellStyle name="Normal 59 2 4 2" xfId="22891" xr:uid="{00000000-0005-0000-0000-00003B590000}"/>
    <cellStyle name="Normal 59 2 5" xfId="22892" xr:uid="{00000000-0005-0000-0000-00003C590000}"/>
    <cellStyle name="Normal 59 2 5 2" xfId="22893" xr:uid="{00000000-0005-0000-0000-00003D590000}"/>
    <cellStyle name="Normal 59 2 6" xfId="22894" xr:uid="{00000000-0005-0000-0000-00003E590000}"/>
    <cellStyle name="Normal 59 2 7" xfId="22895" xr:uid="{00000000-0005-0000-0000-00003F590000}"/>
    <cellStyle name="Normal 59 3" xfId="22896" xr:uid="{00000000-0005-0000-0000-000040590000}"/>
    <cellStyle name="Normal 59 3 2" xfId="22897" xr:uid="{00000000-0005-0000-0000-000041590000}"/>
    <cellStyle name="Normal 59 3 2 2" xfId="22898" xr:uid="{00000000-0005-0000-0000-000042590000}"/>
    <cellStyle name="Normal 59 3 3" xfId="22899" xr:uid="{00000000-0005-0000-0000-000043590000}"/>
    <cellStyle name="Normal 59 4" xfId="22900" xr:uid="{00000000-0005-0000-0000-000044590000}"/>
    <cellStyle name="Normal 59 4 2" xfId="22901" xr:uid="{00000000-0005-0000-0000-000045590000}"/>
    <cellStyle name="Normal 59 4 3" xfId="22902" xr:uid="{00000000-0005-0000-0000-000046590000}"/>
    <cellStyle name="Normal 59 5" xfId="22903" xr:uid="{00000000-0005-0000-0000-000047590000}"/>
    <cellStyle name="Normal 59 5 2" xfId="22904" xr:uid="{00000000-0005-0000-0000-000048590000}"/>
    <cellStyle name="Normal 59 6" xfId="22905" xr:uid="{00000000-0005-0000-0000-000049590000}"/>
    <cellStyle name="Normal 59 6 2" xfId="22906" xr:uid="{00000000-0005-0000-0000-00004A590000}"/>
    <cellStyle name="Normal 59 7" xfId="22907" xr:uid="{00000000-0005-0000-0000-00004B590000}"/>
    <cellStyle name="Normal 59 8" xfId="22908" xr:uid="{00000000-0005-0000-0000-00004C590000}"/>
    <cellStyle name="Normal 59 9" xfId="22909" xr:uid="{00000000-0005-0000-0000-00004D590000}"/>
    <cellStyle name="Normal 6" xfId="78" xr:uid="{00000000-0005-0000-0000-00004E590000}"/>
    <cellStyle name="Normal 6 10" xfId="22910" xr:uid="{00000000-0005-0000-0000-00004F590000}"/>
    <cellStyle name="Normal 6 11" xfId="22911" xr:uid="{00000000-0005-0000-0000-000050590000}"/>
    <cellStyle name="Normal 6 2" xfId="22912" xr:uid="{00000000-0005-0000-0000-000051590000}"/>
    <cellStyle name="Normal 6 2 10" xfId="22913" xr:uid="{00000000-0005-0000-0000-000052590000}"/>
    <cellStyle name="Normal 6 2 11" xfId="22914" xr:uid="{00000000-0005-0000-0000-000053590000}"/>
    <cellStyle name="Normal 6 2 12" xfId="22915" xr:uid="{00000000-0005-0000-0000-000054590000}"/>
    <cellStyle name="Normal 6 2 2" xfId="22916" xr:uid="{00000000-0005-0000-0000-000055590000}"/>
    <cellStyle name="Normal 6 2 2 2" xfId="22917" xr:uid="{00000000-0005-0000-0000-000056590000}"/>
    <cellStyle name="Normal 6 2 2 2 2" xfId="22918" xr:uid="{00000000-0005-0000-0000-000057590000}"/>
    <cellStyle name="Normal 6 2 2 2 2 2" xfId="22919" xr:uid="{00000000-0005-0000-0000-000058590000}"/>
    <cellStyle name="Normal 6 2 2 2 3" xfId="22920" xr:uid="{00000000-0005-0000-0000-000059590000}"/>
    <cellStyle name="Normal 6 2 2 2 4" xfId="22921" xr:uid="{00000000-0005-0000-0000-00005A590000}"/>
    <cellStyle name="Normal 6 2 2 2 5" xfId="22922" xr:uid="{00000000-0005-0000-0000-00005B590000}"/>
    <cellStyle name="Normal 6 2 2 2 6" xfId="22923" xr:uid="{00000000-0005-0000-0000-00005C590000}"/>
    <cellStyle name="Normal 6 2 2 3" xfId="22924" xr:uid="{00000000-0005-0000-0000-00005D590000}"/>
    <cellStyle name="Normal 6 2 2 3 2" xfId="22925" xr:uid="{00000000-0005-0000-0000-00005E590000}"/>
    <cellStyle name="Normal 6 2 2 4" xfId="22926" xr:uid="{00000000-0005-0000-0000-00005F590000}"/>
    <cellStyle name="Normal 6 2 2 4 2" xfId="22927" xr:uid="{00000000-0005-0000-0000-000060590000}"/>
    <cellStyle name="Normal 6 2 2 5" xfId="22928" xr:uid="{00000000-0005-0000-0000-000061590000}"/>
    <cellStyle name="Normal 6 2 2 6" xfId="22929" xr:uid="{00000000-0005-0000-0000-000062590000}"/>
    <cellStyle name="Normal 6 2 2 7" xfId="22930" xr:uid="{00000000-0005-0000-0000-000063590000}"/>
    <cellStyle name="Normal 6 2 2 8" xfId="22931" xr:uid="{00000000-0005-0000-0000-000064590000}"/>
    <cellStyle name="Normal 6 2 2 9" xfId="22932" xr:uid="{00000000-0005-0000-0000-000065590000}"/>
    <cellStyle name="Normal 6 2 3" xfId="22933" xr:uid="{00000000-0005-0000-0000-000066590000}"/>
    <cellStyle name="Normal 6 2 3 2" xfId="22934" xr:uid="{00000000-0005-0000-0000-000067590000}"/>
    <cellStyle name="Normal 6 2 3 2 2" xfId="22935" xr:uid="{00000000-0005-0000-0000-000068590000}"/>
    <cellStyle name="Normal 6 2 3 3" xfId="22936" xr:uid="{00000000-0005-0000-0000-000069590000}"/>
    <cellStyle name="Normal 6 2 3 3 2" xfId="22937" xr:uid="{00000000-0005-0000-0000-00006A590000}"/>
    <cellStyle name="Normal 6 2 3 4" xfId="22938" xr:uid="{00000000-0005-0000-0000-00006B590000}"/>
    <cellStyle name="Normal 6 2 3 5" xfId="22939" xr:uid="{00000000-0005-0000-0000-00006C590000}"/>
    <cellStyle name="Normal 6 2 3 6" xfId="22940" xr:uid="{00000000-0005-0000-0000-00006D590000}"/>
    <cellStyle name="Normal 6 2 3 7" xfId="22941" xr:uid="{00000000-0005-0000-0000-00006E590000}"/>
    <cellStyle name="Normal 6 2 4" xfId="22942" xr:uid="{00000000-0005-0000-0000-00006F590000}"/>
    <cellStyle name="Normal 6 2 4 2" xfId="22943" xr:uid="{00000000-0005-0000-0000-000070590000}"/>
    <cellStyle name="Normal 6 2 4 2 2" xfId="22944" xr:uid="{00000000-0005-0000-0000-000071590000}"/>
    <cellStyle name="Normal 6 2 4 3" xfId="22945" xr:uid="{00000000-0005-0000-0000-000072590000}"/>
    <cellStyle name="Normal 6 2 5" xfId="22946" xr:uid="{00000000-0005-0000-0000-000073590000}"/>
    <cellStyle name="Normal 6 2 5 2" xfId="22947" xr:uid="{00000000-0005-0000-0000-000074590000}"/>
    <cellStyle name="Normal 6 2 6" xfId="22948" xr:uid="{00000000-0005-0000-0000-000075590000}"/>
    <cellStyle name="Normal 6 2 6 2" xfId="22949" xr:uid="{00000000-0005-0000-0000-000076590000}"/>
    <cellStyle name="Normal 6 2 7" xfId="22950" xr:uid="{00000000-0005-0000-0000-000077590000}"/>
    <cellStyle name="Normal 6 2 8" xfId="22951" xr:uid="{00000000-0005-0000-0000-000078590000}"/>
    <cellStyle name="Normal 6 2 9" xfId="22952" xr:uid="{00000000-0005-0000-0000-000079590000}"/>
    <cellStyle name="Normal 6 3" xfId="22953" xr:uid="{00000000-0005-0000-0000-00007A590000}"/>
    <cellStyle name="Normal 6 3 10" xfId="22954" xr:uid="{00000000-0005-0000-0000-00007B590000}"/>
    <cellStyle name="Normal 6 3 11" xfId="22955" xr:uid="{00000000-0005-0000-0000-00007C590000}"/>
    <cellStyle name="Normal 6 3 2" xfId="22956" xr:uid="{00000000-0005-0000-0000-00007D590000}"/>
    <cellStyle name="Normal 6 3 2 2" xfId="22957" xr:uid="{00000000-0005-0000-0000-00007E590000}"/>
    <cellStyle name="Normal 6 3 2 2 2" xfId="22958" xr:uid="{00000000-0005-0000-0000-00007F590000}"/>
    <cellStyle name="Normal 6 3 2 2 3" xfId="22959" xr:uid="{00000000-0005-0000-0000-000080590000}"/>
    <cellStyle name="Normal 6 3 2 2 4" xfId="22960" xr:uid="{00000000-0005-0000-0000-000081590000}"/>
    <cellStyle name="Normal 6 3 2 3" xfId="22961" xr:uid="{00000000-0005-0000-0000-000082590000}"/>
    <cellStyle name="Normal 6 3 2 4" xfId="22962" xr:uid="{00000000-0005-0000-0000-000083590000}"/>
    <cellStyle name="Normal 6 3 2 5" xfId="22963" xr:uid="{00000000-0005-0000-0000-000084590000}"/>
    <cellStyle name="Normal 6 3 2 6" xfId="22964" xr:uid="{00000000-0005-0000-0000-000085590000}"/>
    <cellStyle name="Normal 6 3 3" xfId="22965" xr:uid="{00000000-0005-0000-0000-000086590000}"/>
    <cellStyle name="Normal 6 3 3 2" xfId="22966" xr:uid="{00000000-0005-0000-0000-000087590000}"/>
    <cellStyle name="Normal 6 3 3 3" xfId="22967" xr:uid="{00000000-0005-0000-0000-000088590000}"/>
    <cellStyle name="Normal 6 3 3 4" xfId="22968" xr:uid="{00000000-0005-0000-0000-000089590000}"/>
    <cellStyle name="Normal 6 3 3 5" xfId="22969" xr:uid="{00000000-0005-0000-0000-00008A590000}"/>
    <cellStyle name="Normal 6 3 4" xfId="22970" xr:uid="{00000000-0005-0000-0000-00008B590000}"/>
    <cellStyle name="Normal 6 3 4 2" xfId="22971" xr:uid="{00000000-0005-0000-0000-00008C590000}"/>
    <cellStyle name="Normal 6 3 5" xfId="22972" xr:uid="{00000000-0005-0000-0000-00008D590000}"/>
    <cellStyle name="Normal 6 3 5 2" xfId="22973" xr:uid="{00000000-0005-0000-0000-00008E590000}"/>
    <cellStyle name="Normal 6 3 6" xfId="22974" xr:uid="{00000000-0005-0000-0000-00008F590000}"/>
    <cellStyle name="Normal 6 3 7" xfId="22975" xr:uid="{00000000-0005-0000-0000-000090590000}"/>
    <cellStyle name="Normal 6 3 8" xfId="22976" xr:uid="{00000000-0005-0000-0000-000091590000}"/>
    <cellStyle name="Normal 6 3 9" xfId="22977" xr:uid="{00000000-0005-0000-0000-000092590000}"/>
    <cellStyle name="Normal 6 4" xfId="22978" xr:uid="{00000000-0005-0000-0000-000093590000}"/>
    <cellStyle name="Normal 6 4 2" xfId="22979" xr:uid="{00000000-0005-0000-0000-000094590000}"/>
    <cellStyle name="Normal 6 4 2 2" xfId="22980" xr:uid="{00000000-0005-0000-0000-000095590000}"/>
    <cellStyle name="Normal 6 4 2 3" xfId="22981" xr:uid="{00000000-0005-0000-0000-000096590000}"/>
    <cellStyle name="Normal 6 4 3" xfId="22982" xr:uid="{00000000-0005-0000-0000-000097590000}"/>
    <cellStyle name="Normal 6 4 4" xfId="22983" xr:uid="{00000000-0005-0000-0000-000098590000}"/>
    <cellStyle name="Normal 6 4 5" xfId="22984" xr:uid="{00000000-0005-0000-0000-000099590000}"/>
    <cellStyle name="Normal 6 4 6" xfId="22985" xr:uid="{00000000-0005-0000-0000-00009A590000}"/>
    <cellStyle name="Normal 6 5" xfId="22986" xr:uid="{00000000-0005-0000-0000-00009B590000}"/>
    <cellStyle name="Normal 6 5 2" xfId="22987" xr:uid="{00000000-0005-0000-0000-00009C590000}"/>
    <cellStyle name="Normal 6 5 3" xfId="22988" xr:uid="{00000000-0005-0000-0000-00009D590000}"/>
    <cellStyle name="Normal 6 5 4" xfId="22989" xr:uid="{00000000-0005-0000-0000-00009E590000}"/>
    <cellStyle name="Normal 6 6" xfId="22990" xr:uid="{00000000-0005-0000-0000-00009F590000}"/>
    <cellStyle name="Normal 6 7" xfId="22991" xr:uid="{00000000-0005-0000-0000-0000A0590000}"/>
    <cellStyle name="Normal 6 8" xfId="22992" xr:uid="{00000000-0005-0000-0000-0000A1590000}"/>
    <cellStyle name="Normal 6 9" xfId="22993" xr:uid="{00000000-0005-0000-0000-0000A2590000}"/>
    <cellStyle name="Normal 60" xfId="22994" xr:uid="{00000000-0005-0000-0000-0000A3590000}"/>
    <cellStyle name="Normal 60 2" xfId="22995" xr:uid="{00000000-0005-0000-0000-0000A4590000}"/>
    <cellStyle name="Normal 60 2 2" xfId="22996" xr:uid="{00000000-0005-0000-0000-0000A5590000}"/>
    <cellStyle name="Normal 60 2 2 2" xfId="22997" xr:uid="{00000000-0005-0000-0000-0000A6590000}"/>
    <cellStyle name="Normal 60 2 2 2 2" xfId="22998" xr:uid="{00000000-0005-0000-0000-0000A7590000}"/>
    <cellStyle name="Normal 60 2 2 3" xfId="22999" xr:uid="{00000000-0005-0000-0000-0000A8590000}"/>
    <cellStyle name="Normal 60 2 2 3 2" xfId="23000" xr:uid="{00000000-0005-0000-0000-0000A9590000}"/>
    <cellStyle name="Normal 60 2 2 4" xfId="23001" xr:uid="{00000000-0005-0000-0000-0000AA590000}"/>
    <cellStyle name="Normal 60 2 2 4 2" xfId="23002" xr:uid="{00000000-0005-0000-0000-0000AB590000}"/>
    <cellStyle name="Normal 60 2 2 5" xfId="23003" xr:uid="{00000000-0005-0000-0000-0000AC590000}"/>
    <cellStyle name="Normal 60 2 2 5 2" xfId="23004" xr:uid="{00000000-0005-0000-0000-0000AD590000}"/>
    <cellStyle name="Normal 60 2 2 6" xfId="23005" xr:uid="{00000000-0005-0000-0000-0000AE590000}"/>
    <cellStyle name="Normal 60 2 3" xfId="23006" xr:uid="{00000000-0005-0000-0000-0000AF590000}"/>
    <cellStyle name="Normal 60 2 3 2" xfId="23007" xr:uid="{00000000-0005-0000-0000-0000B0590000}"/>
    <cellStyle name="Normal 60 2 4" xfId="23008" xr:uid="{00000000-0005-0000-0000-0000B1590000}"/>
    <cellStyle name="Normal 60 2 4 2" xfId="23009" xr:uid="{00000000-0005-0000-0000-0000B2590000}"/>
    <cellStyle name="Normal 60 2 5" xfId="23010" xr:uid="{00000000-0005-0000-0000-0000B3590000}"/>
    <cellStyle name="Normal 60 2 5 2" xfId="23011" xr:uid="{00000000-0005-0000-0000-0000B4590000}"/>
    <cellStyle name="Normal 60 2 6" xfId="23012" xr:uid="{00000000-0005-0000-0000-0000B5590000}"/>
    <cellStyle name="Normal 60 2 6 2" xfId="23013" xr:uid="{00000000-0005-0000-0000-0000B6590000}"/>
    <cellStyle name="Normal 60 2 7" xfId="23014" xr:uid="{00000000-0005-0000-0000-0000B7590000}"/>
    <cellStyle name="Normal 60 2 8" xfId="23015" xr:uid="{00000000-0005-0000-0000-0000B8590000}"/>
    <cellStyle name="Normal 60 3" xfId="23016" xr:uid="{00000000-0005-0000-0000-0000B9590000}"/>
    <cellStyle name="Normal 60 3 2" xfId="23017" xr:uid="{00000000-0005-0000-0000-0000BA590000}"/>
    <cellStyle name="Normal 60 3 2 2" xfId="23018" xr:uid="{00000000-0005-0000-0000-0000BB590000}"/>
    <cellStyle name="Normal 60 3 3" xfId="23019" xr:uid="{00000000-0005-0000-0000-0000BC590000}"/>
    <cellStyle name="Normal 60 3 3 2" xfId="23020" xr:uid="{00000000-0005-0000-0000-0000BD590000}"/>
    <cellStyle name="Normal 60 3 4" xfId="23021" xr:uid="{00000000-0005-0000-0000-0000BE590000}"/>
    <cellStyle name="Normal 60 3 4 2" xfId="23022" xr:uid="{00000000-0005-0000-0000-0000BF590000}"/>
    <cellStyle name="Normal 60 3 5" xfId="23023" xr:uid="{00000000-0005-0000-0000-0000C0590000}"/>
    <cellStyle name="Normal 60 3 5 2" xfId="23024" xr:uid="{00000000-0005-0000-0000-0000C1590000}"/>
    <cellStyle name="Normal 60 3 6" xfId="23025" xr:uid="{00000000-0005-0000-0000-0000C2590000}"/>
    <cellStyle name="Normal 60 4" xfId="23026" xr:uid="{00000000-0005-0000-0000-0000C3590000}"/>
    <cellStyle name="Normal 60 4 2" xfId="23027" xr:uid="{00000000-0005-0000-0000-0000C4590000}"/>
    <cellStyle name="Normal 60 5" xfId="23028" xr:uid="{00000000-0005-0000-0000-0000C5590000}"/>
    <cellStyle name="Normal 60 5 2" xfId="23029" xr:uid="{00000000-0005-0000-0000-0000C6590000}"/>
    <cellStyle name="Normal 60 6" xfId="23030" xr:uid="{00000000-0005-0000-0000-0000C7590000}"/>
    <cellStyle name="Normal 60 6 2" xfId="23031" xr:uid="{00000000-0005-0000-0000-0000C8590000}"/>
    <cellStyle name="Normal 60 7" xfId="23032" xr:uid="{00000000-0005-0000-0000-0000C9590000}"/>
    <cellStyle name="Normal 60 7 2" xfId="23033" xr:uid="{00000000-0005-0000-0000-0000CA590000}"/>
    <cellStyle name="Normal 60 8" xfId="23034" xr:uid="{00000000-0005-0000-0000-0000CB590000}"/>
    <cellStyle name="Normal 60 9" xfId="23035" xr:uid="{00000000-0005-0000-0000-0000CC590000}"/>
    <cellStyle name="Normal 61" xfId="21" xr:uid="{00000000-0005-0000-0000-0000CD590000}"/>
    <cellStyle name="Normal 61 2" xfId="146" xr:uid="{00000000-0005-0000-0000-0000CE590000}"/>
    <cellStyle name="Normal 61 2 2" xfId="23036" xr:uid="{00000000-0005-0000-0000-0000CF590000}"/>
    <cellStyle name="Normal 61 2 2 2" xfId="23037" xr:uid="{00000000-0005-0000-0000-0000D0590000}"/>
    <cellStyle name="Normal 61 2 2 2 2" xfId="23038" xr:uid="{00000000-0005-0000-0000-0000D1590000}"/>
    <cellStyle name="Normal 61 2 2 3" xfId="23039" xr:uid="{00000000-0005-0000-0000-0000D2590000}"/>
    <cellStyle name="Normal 61 2 3" xfId="23040" xr:uid="{00000000-0005-0000-0000-0000D3590000}"/>
    <cellStyle name="Normal 61 2 3 2" xfId="23041" xr:uid="{00000000-0005-0000-0000-0000D4590000}"/>
    <cellStyle name="Normal 61 2 3 3" xfId="23042" xr:uid="{00000000-0005-0000-0000-0000D5590000}"/>
    <cellStyle name="Normal 61 2 4" xfId="23043" xr:uid="{00000000-0005-0000-0000-0000D6590000}"/>
    <cellStyle name="Normal 61 2 4 2" xfId="23044" xr:uid="{00000000-0005-0000-0000-0000D7590000}"/>
    <cellStyle name="Normal 61 2 5" xfId="23045" xr:uid="{00000000-0005-0000-0000-0000D8590000}"/>
    <cellStyle name="Normal 61 2 5 2" xfId="23046" xr:uid="{00000000-0005-0000-0000-0000D9590000}"/>
    <cellStyle name="Normal 61 2 6" xfId="23047" xr:uid="{00000000-0005-0000-0000-0000DA590000}"/>
    <cellStyle name="Normal 61 2 7" xfId="23048" xr:uid="{00000000-0005-0000-0000-0000DB590000}"/>
    <cellStyle name="Normal 61 3" xfId="23049" xr:uid="{00000000-0005-0000-0000-0000DC590000}"/>
    <cellStyle name="Normal 61 3 2" xfId="23050" xr:uid="{00000000-0005-0000-0000-0000DD590000}"/>
    <cellStyle name="Normal 61 3 2 2" xfId="23051" xr:uid="{00000000-0005-0000-0000-0000DE590000}"/>
    <cellStyle name="Normal 61 3 3" xfId="23052" xr:uid="{00000000-0005-0000-0000-0000DF590000}"/>
    <cellStyle name="Normal 61 4" xfId="23053" xr:uid="{00000000-0005-0000-0000-0000E0590000}"/>
    <cellStyle name="Normal 61 4 2" xfId="23054" xr:uid="{00000000-0005-0000-0000-0000E1590000}"/>
    <cellStyle name="Normal 61 4 3" xfId="23055" xr:uid="{00000000-0005-0000-0000-0000E2590000}"/>
    <cellStyle name="Normal 61 5" xfId="23056" xr:uid="{00000000-0005-0000-0000-0000E3590000}"/>
    <cellStyle name="Normal 61 5 2" xfId="23057" xr:uid="{00000000-0005-0000-0000-0000E4590000}"/>
    <cellStyle name="Normal 61 6" xfId="23058" xr:uid="{00000000-0005-0000-0000-0000E5590000}"/>
    <cellStyle name="Normal 61 6 2" xfId="23059" xr:uid="{00000000-0005-0000-0000-0000E6590000}"/>
    <cellStyle name="Normal 61 7" xfId="23060" xr:uid="{00000000-0005-0000-0000-0000E7590000}"/>
    <cellStyle name="Normal 61 8" xfId="23061" xr:uid="{00000000-0005-0000-0000-0000E8590000}"/>
    <cellStyle name="Normal 61 9" xfId="23062" xr:uid="{00000000-0005-0000-0000-0000E9590000}"/>
    <cellStyle name="Normal 62" xfId="22" xr:uid="{00000000-0005-0000-0000-0000EA590000}"/>
    <cellStyle name="Normal 62 2" xfId="103" xr:uid="{00000000-0005-0000-0000-0000EB590000}"/>
    <cellStyle name="Normal 62 2 2" xfId="23063" xr:uid="{00000000-0005-0000-0000-0000EC590000}"/>
    <cellStyle name="Normal 62 2 2 2" xfId="23064" xr:uid="{00000000-0005-0000-0000-0000ED590000}"/>
    <cellStyle name="Normal 62 2 2 2 2" xfId="23065" xr:uid="{00000000-0005-0000-0000-0000EE590000}"/>
    <cellStyle name="Normal 62 2 2 3" xfId="23066" xr:uid="{00000000-0005-0000-0000-0000EF590000}"/>
    <cellStyle name="Normal 62 2 3" xfId="23067" xr:uid="{00000000-0005-0000-0000-0000F0590000}"/>
    <cellStyle name="Normal 62 2 3 2" xfId="23068" xr:uid="{00000000-0005-0000-0000-0000F1590000}"/>
    <cellStyle name="Normal 62 2 3 3" xfId="23069" xr:uid="{00000000-0005-0000-0000-0000F2590000}"/>
    <cellStyle name="Normal 62 2 4" xfId="23070" xr:uid="{00000000-0005-0000-0000-0000F3590000}"/>
    <cellStyle name="Normal 62 2 4 2" xfId="23071" xr:uid="{00000000-0005-0000-0000-0000F4590000}"/>
    <cellStyle name="Normal 62 2 5" xfId="23072" xr:uid="{00000000-0005-0000-0000-0000F5590000}"/>
    <cellStyle name="Normal 62 2 5 2" xfId="23073" xr:uid="{00000000-0005-0000-0000-0000F6590000}"/>
    <cellStyle name="Normal 62 2 6" xfId="23074" xr:uid="{00000000-0005-0000-0000-0000F7590000}"/>
    <cellStyle name="Normal 62 2 7" xfId="23075" xr:uid="{00000000-0005-0000-0000-0000F8590000}"/>
    <cellStyle name="Normal 62 3" xfId="23076" xr:uid="{00000000-0005-0000-0000-0000F9590000}"/>
    <cellStyle name="Normal 62 3 2" xfId="23077" xr:uid="{00000000-0005-0000-0000-0000FA590000}"/>
    <cellStyle name="Normal 62 3 2 2" xfId="23078" xr:uid="{00000000-0005-0000-0000-0000FB590000}"/>
    <cellStyle name="Normal 62 3 3" xfId="23079" xr:uid="{00000000-0005-0000-0000-0000FC590000}"/>
    <cellStyle name="Normal 62 4" xfId="23080" xr:uid="{00000000-0005-0000-0000-0000FD590000}"/>
    <cellStyle name="Normal 62 4 2" xfId="23081" xr:uid="{00000000-0005-0000-0000-0000FE590000}"/>
    <cellStyle name="Normal 62 4 3" xfId="23082" xr:uid="{00000000-0005-0000-0000-0000FF590000}"/>
    <cellStyle name="Normal 62 5" xfId="23083" xr:uid="{00000000-0005-0000-0000-0000005A0000}"/>
    <cellStyle name="Normal 62 5 2" xfId="23084" xr:uid="{00000000-0005-0000-0000-0000015A0000}"/>
    <cellStyle name="Normal 62 6" xfId="23085" xr:uid="{00000000-0005-0000-0000-0000025A0000}"/>
    <cellStyle name="Normal 62 6 2" xfId="23086" xr:uid="{00000000-0005-0000-0000-0000035A0000}"/>
    <cellStyle name="Normal 62 7" xfId="23087" xr:uid="{00000000-0005-0000-0000-0000045A0000}"/>
    <cellStyle name="Normal 62 8" xfId="23088" xr:uid="{00000000-0005-0000-0000-0000055A0000}"/>
    <cellStyle name="Normal 62 9" xfId="23089" xr:uid="{00000000-0005-0000-0000-0000065A0000}"/>
    <cellStyle name="Normal 63" xfId="23" xr:uid="{00000000-0005-0000-0000-0000075A0000}"/>
    <cellStyle name="Normal 63 2" xfId="164" xr:uid="{00000000-0005-0000-0000-0000085A0000}"/>
    <cellStyle name="Normal 63 2 2" xfId="23090" xr:uid="{00000000-0005-0000-0000-0000095A0000}"/>
    <cellStyle name="Normal 63 2 2 2" xfId="23091" xr:uid="{00000000-0005-0000-0000-00000A5A0000}"/>
    <cellStyle name="Normal 63 2 2 2 2" xfId="23092" xr:uid="{00000000-0005-0000-0000-00000B5A0000}"/>
    <cellStyle name="Normal 63 2 2 3" xfId="23093" xr:uid="{00000000-0005-0000-0000-00000C5A0000}"/>
    <cellStyle name="Normal 63 2 3" xfId="23094" xr:uid="{00000000-0005-0000-0000-00000D5A0000}"/>
    <cellStyle name="Normal 63 2 3 2" xfId="23095" xr:uid="{00000000-0005-0000-0000-00000E5A0000}"/>
    <cellStyle name="Normal 63 2 3 3" xfId="23096" xr:uid="{00000000-0005-0000-0000-00000F5A0000}"/>
    <cellStyle name="Normal 63 2 4" xfId="23097" xr:uid="{00000000-0005-0000-0000-0000105A0000}"/>
    <cellStyle name="Normal 63 2 4 2" xfId="23098" xr:uid="{00000000-0005-0000-0000-0000115A0000}"/>
    <cellStyle name="Normal 63 2 5" xfId="23099" xr:uid="{00000000-0005-0000-0000-0000125A0000}"/>
    <cellStyle name="Normal 63 2 5 2" xfId="23100" xr:uid="{00000000-0005-0000-0000-0000135A0000}"/>
    <cellStyle name="Normal 63 2 6" xfId="23101" xr:uid="{00000000-0005-0000-0000-0000145A0000}"/>
    <cellStyle name="Normal 63 2 7" xfId="23102" xr:uid="{00000000-0005-0000-0000-0000155A0000}"/>
    <cellStyle name="Normal 63 3" xfId="23103" xr:uid="{00000000-0005-0000-0000-0000165A0000}"/>
    <cellStyle name="Normal 63 3 2" xfId="23104" xr:uid="{00000000-0005-0000-0000-0000175A0000}"/>
    <cellStyle name="Normal 63 3 2 2" xfId="23105" xr:uid="{00000000-0005-0000-0000-0000185A0000}"/>
    <cellStyle name="Normal 63 3 3" xfId="23106" xr:uid="{00000000-0005-0000-0000-0000195A0000}"/>
    <cellStyle name="Normal 63 4" xfId="23107" xr:uid="{00000000-0005-0000-0000-00001A5A0000}"/>
    <cellStyle name="Normal 63 4 2" xfId="23108" xr:uid="{00000000-0005-0000-0000-00001B5A0000}"/>
    <cellStyle name="Normal 63 4 3" xfId="23109" xr:uid="{00000000-0005-0000-0000-00001C5A0000}"/>
    <cellStyle name="Normal 63 5" xfId="23110" xr:uid="{00000000-0005-0000-0000-00001D5A0000}"/>
    <cellStyle name="Normal 63 5 2" xfId="23111" xr:uid="{00000000-0005-0000-0000-00001E5A0000}"/>
    <cellStyle name="Normal 63 6" xfId="23112" xr:uid="{00000000-0005-0000-0000-00001F5A0000}"/>
    <cellStyle name="Normal 63 6 2" xfId="23113" xr:uid="{00000000-0005-0000-0000-0000205A0000}"/>
    <cellStyle name="Normal 63 7" xfId="23114" xr:uid="{00000000-0005-0000-0000-0000215A0000}"/>
    <cellStyle name="Normal 63 8" xfId="23115" xr:uid="{00000000-0005-0000-0000-0000225A0000}"/>
    <cellStyle name="Normal 63 9" xfId="23116" xr:uid="{00000000-0005-0000-0000-0000235A0000}"/>
    <cellStyle name="Normal 64" xfId="24" xr:uid="{00000000-0005-0000-0000-0000245A0000}"/>
    <cellStyle name="Normal 64 2" xfId="158" xr:uid="{00000000-0005-0000-0000-0000255A0000}"/>
    <cellStyle name="Normal 64 2 2" xfId="23117" xr:uid="{00000000-0005-0000-0000-0000265A0000}"/>
    <cellStyle name="Normal 64 2 2 2" xfId="23118" xr:uid="{00000000-0005-0000-0000-0000275A0000}"/>
    <cellStyle name="Normal 64 2 2 2 2" xfId="23119" xr:uid="{00000000-0005-0000-0000-0000285A0000}"/>
    <cellStyle name="Normal 64 2 2 3" xfId="23120" xr:uid="{00000000-0005-0000-0000-0000295A0000}"/>
    <cellStyle name="Normal 64 2 3" xfId="23121" xr:uid="{00000000-0005-0000-0000-00002A5A0000}"/>
    <cellStyle name="Normal 64 2 3 2" xfId="23122" xr:uid="{00000000-0005-0000-0000-00002B5A0000}"/>
    <cellStyle name="Normal 64 2 3 3" xfId="23123" xr:uid="{00000000-0005-0000-0000-00002C5A0000}"/>
    <cellStyle name="Normal 64 2 4" xfId="23124" xr:uid="{00000000-0005-0000-0000-00002D5A0000}"/>
    <cellStyle name="Normal 64 2 4 2" xfId="23125" xr:uid="{00000000-0005-0000-0000-00002E5A0000}"/>
    <cellStyle name="Normal 64 2 5" xfId="23126" xr:uid="{00000000-0005-0000-0000-00002F5A0000}"/>
    <cellStyle name="Normal 64 2 5 2" xfId="23127" xr:uid="{00000000-0005-0000-0000-0000305A0000}"/>
    <cellStyle name="Normal 64 2 6" xfId="23128" xr:uid="{00000000-0005-0000-0000-0000315A0000}"/>
    <cellStyle name="Normal 64 2 7" xfId="23129" xr:uid="{00000000-0005-0000-0000-0000325A0000}"/>
    <cellStyle name="Normal 64 3" xfId="23130" xr:uid="{00000000-0005-0000-0000-0000335A0000}"/>
    <cellStyle name="Normal 64 3 2" xfId="23131" xr:uid="{00000000-0005-0000-0000-0000345A0000}"/>
    <cellStyle name="Normal 64 3 2 2" xfId="23132" xr:uid="{00000000-0005-0000-0000-0000355A0000}"/>
    <cellStyle name="Normal 64 3 3" xfId="23133" xr:uid="{00000000-0005-0000-0000-0000365A0000}"/>
    <cellStyle name="Normal 64 4" xfId="23134" xr:uid="{00000000-0005-0000-0000-0000375A0000}"/>
    <cellStyle name="Normal 64 4 2" xfId="23135" xr:uid="{00000000-0005-0000-0000-0000385A0000}"/>
    <cellStyle name="Normal 64 4 3" xfId="23136" xr:uid="{00000000-0005-0000-0000-0000395A0000}"/>
    <cellStyle name="Normal 64 5" xfId="23137" xr:uid="{00000000-0005-0000-0000-00003A5A0000}"/>
    <cellStyle name="Normal 64 5 2" xfId="23138" xr:uid="{00000000-0005-0000-0000-00003B5A0000}"/>
    <cellStyle name="Normal 64 6" xfId="23139" xr:uid="{00000000-0005-0000-0000-00003C5A0000}"/>
    <cellStyle name="Normal 64 6 2" xfId="23140" xr:uid="{00000000-0005-0000-0000-00003D5A0000}"/>
    <cellStyle name="Normal 64 7" xfId="23141" xr:uid="{00000000-0005-0000-0000-00003E5A0000}"/>
    <cellStyle name="Normal 64 8" xfId="23142" xr:uid="{00000000-0005-0000-0000-00003F5A0000}"/>
    <cellStyle name="Normal 64 9" xfId="23143" xr:uid="{00000000-0005-0000-0000-0000405A0000}"/>
    <cellStyle name="Normal 65" xfId="25" xr:uid="{00000000-0005-0000-0000-0000415A0000}"/>
    <cellStyle name="Normal 65 2" xfId="157" xr:uid="{00000000-0005-0000-0000-0000425A0000}"/>
    <cellStyle name="Normal 65 2 2" xfId="23144" xr:uid="{00000000-0005-0000-0000-0000435A0000}"/>
    <cellStyle name="Normal 65 2 2 2" xfId="23145" xr:uid="{00000000-0005-0000-0000-0000445A0000}"/>
    <cellStyle name="Normal 65 2 2 2 2" xfId="23146" xr:uid="{00000000-0005-0000-0000-0000455A0000}"/>
    <cellStyle name="Normal 65 2 2 3" xfId="23147" xr:uid="{00000000-0005-0000-0000-0000465A0000}"/>
    <cellStyle name="Normal 65 2 3" xfId="23148" xr:uid="{00000000-0005-0000-0000-0000475A0000}"/>
    <cellStyle name="Normal 65 2 3 2" xfId="23149" xr:uid="{00000000-0005-0000-0000-0000485A0000}"/>
    <cellStyle name="Normal 65 2 3 3" xfId="23150" xr:uid="{00000000-0005-0000-0000-0000495A0000}"/>
    <cellStyle name="Normal 65 2 4" xfId="23151" xr:uid="{00000000-0005-0000-0000-00004A5A0000}"/>
    <cellStyle name="Normal 65 2 4 2" xfId="23152" xr:uid="{00000000-0005-0000-0000-00004B5A0000}"/>
    <cellStyle name="Normal 65 2 5" xfId="23153" xr:uid="{00000000-0005-0000-0000-00004C5A0000}"/>
    <cellStyle name="Normal 65 2 5 2" xfId="23154" xr:uid="{00000000-0005-0000-0000-00004D5A0000}"/>
    <cellStyle name="Normal 65 2 6" xfId="23155" xr:uid="{00000000-0005-0000-0000-00004E5A0000}"/>
    <cellStyle name="Normal 65 2 7" xfId="23156" xr:uid="{00000000-0005-0000-0000-00004F5A0000}"/>
    <cellStyle name="Normal 65 3" xfId="23157" xr:uid="{00000000-0005-0000-0000-0000505A0000}"/>
    <cellStyle name="Normal 65 3 2" xfId="23158" xr:uid="{00000000-0005-0000-0000-0000515A0000}"/>
    <cellStyle name="Normal 65 3 2 2" xfId="23159" xr:uid="{00000000-0005-0000-0000-0000525A0000}"/>
    <cellStyle name="Normal 65 3 3" xfId="23160" xr:uid="{00000000-0005-0000-0000-0000535A0000}"/>
    <cellStyle name="Normal 65 4" xfId="23161" xr:uid="{00000000-0005-0000-0000-0000545A0000}"/>
    <cellStyle name="Normal 65 4 2" xfId="23162" xr:uid="{00000000-0005-0000-0000-0000555A0000}"/>
    <cellStyle name="Normal 65 4 3" xfId="23163" xr:uid="{00000000-0005-0000-0000-0000565A0000}"/>
    <cellStyle name="Normal 65 5" xfId="23164" xr:uid="{00000000-0005-0000-0000-0000575A0000}"/>
    <cellStyle name="Normal 65 5 2" xfId="23165" xr:uid="{00000000-0005-0000-0000-0000585A0000}"/>
    <cellStyle name="Normal 65 6" xfId="23166" xr:uid="{00000000-0005-0000-0000-0000595A0000}"/>
    <cellStyle name="Normal 65 6 2" xfId="23167" xr:uid="{00000000-0005-0000-0000-00005A5A0000}"/>
    <cellStyle name="Normal 65 7" xfId="23168" xr:uid="{00000000-0005-0000-0000-00005B5A0000}"/>
    <cellStyle name="Normal 65 8" xfId="23169" xr:uid="{00000000-0005-0000-0000-00005C5A0000}"/>
    <cellStyle name="Normal 65 9" xfId="23170" xr:uid="{00000000-0005-0000-0000-00005D5A0000}"/>
    <cellStyle name="Normal 66" xfId="26" xr:uid="{00000000-0005-0000-0000-00005E5A0000}"/>
    <cellStyle name="Normal 66 10" xfId="23171" xr:uid="{00000000-0005-0000-0000-00005F5A0000}"/>
    <cellStyle name="Normal 66 2" xfId="152" xr:uid="{00000000-0005-0000-0000-0000605A0000}"/>
    <cellStyle name="Normal 66 2 2" xfId="23172" xr:uid="{00000000-0005-0000-0000-0000615A0000}"/>
    <cellStyle name="Normal 66 2 2 2" xfId="23173" xr:uid="{00000000-0005-0000-0000-0000625A0000}"/>
    <cellStyle name="Normal 66 2 2 2 2" xfId="23174" xr:uid="{00000000-0005-0000-0000-0000635A0000}"/>
    <cellStyle name="Normal 66 2 2 2 3" xfId="23175" xr:uid="{00000000-0005-0000-0000-0000645A0000}"/>
    <cellStyle name="Normal 66 2 2 3" xfId="23176" xr:uid="{00000000-0005-0000-0000-0000655A0000}"/>
    <cellStyle name="Normal 66 2 2 3 2" xfId="23177" xr:uid="{00000000-0005-0000-0000-0000665A0000}"/>
    <cellStyle name="Normal 66 2 2 4" xfId="23178" xr:uid="{00000000-0005-0000-0000-0000675A0000}"/>
    <cellStyle name="Normal 66 2 2 4 2" xfId="23179" xr:uid="{00000000-0005-0000-0000-0000685A0000}"/>
    <cellStyle name="Normal 66 2 2 5" xfId="23180" xr:uid="{00000000-0005-0000-0000-0000695A0000}"/>
    <cellStyle name="Normal 66 2 2 5 2" xfId="23181" xr:uid="{00000000-0005-0000-0000-00006A5A0000}"/>
    <cellStyle name="Normal 66 2 2 6" xfId="23182" xr:uid="{00000000-0005-0000-0000-00006B5A0000}"/>
    <cellStyle name="Normal 66 2 2 7" xfId="23183" xr:uid="{00000000-0005-0000-0000-00006C5A0000}"/>
    <cellStyle name="Normal 66 2 3" xfId="23184" xr:uid="{00000000-0005-0000-0000-00006D5A0000}"/>
    <cellStyle name="Normal 66 2 3 2" xfId="23185" xr:uid="{00000000-0005-0000-0000-00006E5A0000}"/>
    <cellStyle name="Normal 66 2 3 3" xfId="23186" xr:uid="{00000000-0005-0000-0000-00006F5A0000}"/>
    <cellStyle name="Normal 66 2 4" xfId="23187" xr:uid="{00000000-0005-0000-0000-0000705A0000}"/>
    <cellStyle name="Normal 66 2 4 2" xfId="23188" xr:uid="{00000000-0005-0000-0000-0000715A0000}"/>
    <cellStyle name="Normal 66 2 5" xfId="23189" xr:uid="{00000000-0005-0000-0000-0000725A0000}"/>
    <cellStyle name="Normal 66 2 5 2" xfId="23190" xr:uid="{00000000-0005-0000-0000-0000735A0000}"/>
    <cellStyle name="Normal 66 2 6" xfId="23191" xr:uid="{00000000-0005-0000-0000-0000745A0000}"/>
    <cellStyle name="Normal 66 2 6 2" xfId="23192" xr:uid="{00000000-0005-0000-0000-0000755A0000}"/>
    <cellStyle name="Normal 66 2 7" xfId="23193" xr:uid="{00000000-0005-0000-0000-0000765A0000}"/>
    <cellStyle name="Normal 66 2 8" xfId="23194" xr:uid="{00000000-0005-0000-0000-0000775A0000}"/>
    <cellStyle name="Normal 66 2 9" xfId="23195" xr:uid="{00000000-0005-0000-0000-0000785A0000}"/>
    <cellStyle name="Normal 66 3" xfId="23196" xr:uid="{00000000-0005-0000-0000-0000795A0000}"/>
    <cellStyle name="Normal 66 3 2" xfId="23197" xr:uid="{00000000-0005-0000-0000-00007A5A0000}"/>
    <cellStyle name="Normal 66 3 2 2" xfId="23198" xr:uid="{00000000-0005-0000-0000-00007B5A0000}"/>
    <cellStyle name="Normal 66 3 2 3" xfId="23199" xr:uid="{00000000-0005-0000-0000-00007C5A0000}"/>
    <cellStyle name="Normal 66 3 3" xfId="23200" xr:uid="{00000000-0005-0000-0000-00007D5A0000}"/>
    <cellStyle name="Normal 66 3 3 2" xfId="23201" xr:uid="{00000000-0005-0000-0000-00007E5A0000}"/>
    <cellStyle name="Normal 66 3 4" xfId="23202" xr:uid="{00000000-0005-0000-0000-00007F5A0000}"/>
    <cellStyle name="Normal 66 3 4 2" xfId="23203" xr:uid="{00000000-0005-0000-0000-0000805A0000}"/>
    <cellStyle name="Normal 66 3 5" xfId="23204" xr:uid="{00000000-0005-0000-0000-0000815A0000}"/>
    <cellStyle name="Normal 66 3 5 2" xfId="23205" xr:uid="{00000000-0005-0000-0000-0000825A0000}"/>
    <cellStyle name="Normal 66 3 6" xfId="23206" xr:uid="{00000000-0005-0000-0000-0000835A0000}"/>
    <cellStyle name="Normal 66 3 7" xfId="23207" xr:uid="{00000000-0005-0000-0000-0000845A0000}"/>
    <cellStyle name="Normal 66 4" xfId="23208" xr:uid="{00000000-0005-0000-0000-0000855A0000}"/>
    <cellStyle name="Normal 66 4 2" xfId="23209" xr:uid="{00000000-0005-0000-0000-0000865A0000}"/>
    <cellStyle name="Normal 66 4 3" xfId="23210" xr:uid="{00000000-0005-0000-0000-0000875A0000}"/>
    <cellStyle name="Normal 66 5" xfId="23211" xr:uid="{00000000-0005-0000-0000-0000885A0000}"/>
    <cellStyle name="Normal 66 5 2" xfId="23212" xr:uid="{00000000-0005-0000-0000-0000895A0000}"/>
    <cellStyle name="Normal 66 6" xfId="23213" xr:uid="{00000000-0005-0000-0000-00008A5A0000}"/>
    <cellStyle name="Normal 66 6 2" xfId="23214" xr:uid="{00000000-0005-0000-0000-00008B5A0000}"/>
    <cellStyle name="Normal 66 7" xfId="23215" xr:uid="{00000000-0005-0000-0000-00008C5A0000}"/>
    <cellStyle name="Normal 66 7 2" xfId="23216" xr:uid="{00000000-0005-0000-0000-00008D5A0000}"/>
    <cellStyle name="Normal 66 8" xfId="23217" xr:uid="{00000000-0005-0000-0000-00008E5A0000}"/>
    <cellStyle name="Normal 66 9" xfId="23218" xr:uid="{00000000-0005-0000-0000-00008F5A0000}"/>
    <cellStyle name="Normal 67" xfId="27" xr:uid="{00000000-0005-0000-0000-0000905A0000}"/>
    <cellStyle name="Normal 67 2" xfId="149" xr:uid="{00000000-0005-0000-0000-0000915A0000}"/>
    <cellStyle name="Normal 67 2 2" xfId="23219" xr:uid="{00000000-0005-0000-0000-0000925A0000}"/>
    <cellStyle name="Normal 67 2 2 2" xfId="23220" xr:uid="{00000000-0005-0000-0000-0000935A0000}"/>
    <cellStyle name="Normal 67 2 2 2 2" xfId="23221" xr:uid="{00000000-0005-0000-0000-0000945A0000}"/>
    <cellStyle name="Normal 67 2 2 3" xfId="23222" xr:uid="{00000000-0005-0000-0000-0000955A0000}"/>
    <cellStyle name="Normal 67 2 3" xfId="23223" xr:uid="{00000000-0005-0000-0000-0000965A0000}"/>
    <cellStyle name="Normal 67 2 3 2" xfId="23224" xr:uid="{00000000-0005-0000-0000-0000975A0000}"/>
    <cellStyle name="Normal 67 2 3 3" xfId="23225" xr:uid="{00000000-0005-0000-0000-0000985A0000}"/>
    <cellStyle name="Normal 67 2 4" xfId="23226" xr:uid="{00000000-0005-0000-0000-0000995A0000}"/>
    <cellStyle name="Normal 67 2 4 2" xfId="23227" xr:uid="{00000000-0005-0000-0000-00009A5A0000}"/>
    <cellStyle name="Normal 67 2 5" xfId="23228" xr:uid="{00000000-0005-0000-0000-00009B5A0000}"/>
    <cellStyle name="Normal 67 2 5 2" xfId="23229" xr:uid="{00000000-0005-0000-0000-00009C5A0000}"/>
    <cellStyle name="Normal 67 2 6" xfId="23230" xr:uid="{00000000-0005-0000-0000-00009D5A0000}"/>
    <cellStyle name="Normal 67 2 7" xfId="23231" xr:uid="{00000000-0005-0000-0000-00009E5A0000}"/>
    <cellStyle name="Normal 67 3" xfId="23232" xr:uid="{00000000-0005-0000-0000-00009F5A0000}"/>
    <cellStyle name="Normal 67 3 2" xfId="23233" xr:uid="{00000000-0005-0000-0000-0000A05A0000}"/>
    <cellStyle name="Normal 67 3 2 2" xfId="23234" xr:uid="{00000000-0005-0000-0000-0000A15A0000}"/>
    <cellStyle name="Normal 67 3 3" xfId="23235" xr:uid="{00000000-0005-0000-0000-0000A25A0000}"/>
    <cellStyle name="Normal 67 4" xfId="23236" xr:uid="{00000000-0005-0000-0000-0000A35A0000}"/>
    <cellStyle name="Normal 67 4 2" xfId="23237" xr:uid="{00000000-0005-0000-0000-0000A45A0000}"/>
    <cellStyle name="Normal 67 4 3" xfId="23238" xr:uid="{00000000-0005-0000-0000-0000A55A0000}"/>
    <cellStyle name="Normal 67 5" xfId="23239" xr:uid="{00000000-0005-0000-0000-0000A65A0000}"/>
    <cellStyle name="Normal 67 5 2" xfId="23240" xr:uid="{00000000-0005-0000-0000-0000A75A0000}"/>
    <cellStyle name="Normal 67 6" xfId="23241" xr:uid="{00000000-0005-0000-0000-0000A85A0000}"/>
    <cellStyle name="Normal 67 6 2" xfId="23242" xr:uid="{00000000-0005-0000-0000-0000A95A0000}"/>
    <cellStyle name="Normal 67 7" xfId="23243" xr:uid="{00000000-0005-0000-0000-0000AA5A0000}"/>
    <cellStyle name="Normal 67 8" xfId="23244" xr:uid="{00000000-0005-0000-0000-0000AB5A0000}"/>
    <cellStyle name="Normal 67 9" xfId="23245" xr:uid="{00000000-0005-0000-0000-0000AC5A0000}"/>
    <cellStyle name="Normal 68" xfId="28" xr:uid="{00000000-0005-0000-0000-0000AD5A0000}"/>
    <cellStyle name="Normal 68 2" xfId="155" xr:uid="{00000000-0005-0000-0000-0000AE5A0000}"/>
    <cellStyle name="Normal 68 2 2" xfId="23246" xr:uid="{00000000-0005-0000-0000-0000AF5A0000}"/>
    <cellStyle name="Normal 68 2 2 2" xfId="23247" xr:uid="{00000000-0005-0000-0000-0000B05A0000}"/>
    <cellStyle name="Normal 68 2 2 2 2" xfId="23248" xr:uid="{00000000-0005-0000-0000-0000B15A0000}"/>
    <cellStyle name="Normal 68 2 2 3" xfId="23249" xr:uid="{00000000-0005-0000-0000-0000B25A0000}"/>
    <cellStyle name="Normal 68 2 3" xfId="23250" xr:uid="{00000000-0005-0000-0000-0000B35A0000}"/>
    <cellStyle name="Normal 68 2 3 2" xfId="23251" xr:uid="{00000000-0005-0000-0000-0000B45A0000}"/>
    <cellStyle name="Normal 68 2 3 3" xfId="23252" xr:uid="{00000000-0005-0000-0000-0000B55A0000}"/>
    <cellStyle name="Normal 68 2 4" xfId="23253" xr:uid="{00000000-0005-0000-0000-0000B65A0000}"/>
    <cellStyle name="Normal 68 2 4 2" xfId="23254" xr:uid="{00000000-0005-0000-0000-0000B75A0000}"/>
    <cellStyle name="Normal 68 2 5" xfId="23255" xr:uid="{00000000-0005-0000-0000-0000B85A0000}"/>
    <cellStyle name="Normal 68 2 5 2" xfId="23256" xr:uid="{00000000-0005-0000-0000-0000B95A0000}"/>
    <cellStyle name="Normal 68 2 6" xfId="23257" xr:uid="{00000000-0005-0000-0000-0000BA5A0000}"/>
    <cellStyle name="Normal 68 2 7" xfId="23258" xr:uid="{00000000-0005-0000-0000-0000BB5A0000}"/>
    <cellStyle name="Normal 68 3" xfId="23259" xr:uid="{00000000-0005-0000-0000-0000BC5A0000}"/>
    <cellStyle name="Normal 68 3 2" xfId="23260" xr:uid="{00000000-0005-0000-0000-0000BD5A0000}"/>
    <cellStyle name="Normal 68 3 2 2" xfId="23261" xr:uid="{00000000-0005-0000-0000-0000BE5A0000}"/>
    <cellStyle name="Normal 68 3 3" xfId="23262" xr:uid="{00000000-0005-0000-0000-0000BF5A0000}"/>
    <cellStyle name="Normal 68 4" xfId="23263" xr:uid="{00000000-0005-0000-0000-0000C05A0000}"/>
    <cellStyle name="Normal 68 4 2" xfId="23264" xr:uid="{00000000-0005-0000-0000-0000C15A0000}"/>
    <cellStyle name="Normal 68 4 3" xfId="23265" xr:uid="{00000000-0005-0000-0000-0000C25A0000}"/>
    <cellStyle name="Normal 68 5" xfId="23266" xr:uid="{00000000-0005-0000-0000-0000C35A0000}"/>
    <cellStyle name="Normal 68 5 2" xfId="23267" xr:uid="{00000000-0005-0000-0000-0000C45A0000}"/>
    <cellStyle name="Normal 68 6" xfId="23268" xr:uid="{00000000-0005-0000-0000-0000C55A0000}"/>
    <cellStyle name="Normal 68 6 2" xfId="23269" xr:uid="{00000000-0005-0000-0000-0000C65A0000}"/>
    <cellStyle name="Normal 68 7" xfId="23270" xr:uid="{00000000-0005-0000-0000-0000C75A0000}"/>
    <cellStyle name="Normal 68 8" xfId="23271" xr:uid="{00000000-0005-0000-0000-0000C85A0000}"/>
    <cellStyle name="Normal 68 9" xfId="23272" xr:uid="{00000000-0005-0000-0000-0000C95A0000}"/>
    <cellStyle name="Normal 69" xfId="23273" xr:uid="{00000000-0005-0000-0000-0000CA5A0000}"/>
    <cellStyle name="Normal 69 2" xfId="23274" xr:uid="{00000000-0005-0000-0000-0000CB5A0000}"/>
    <cellStyle name="Normal 69 2 2" xfId="23275" xr:uid="{00000000-0005-0000-0000-0000CC5A0000}"/>
    <cellStyle name="Normal 69 2 2 2" xfId="23276" xr:uid="{00000000-0005-0000-0000-0000CD5A0000}"/>
    <cellStyle name="Normal 69 2 3" xfId="23277" xr:uid="{00000000-0005-0000-0000-0000CE5A0000}"/>
    <cellStyle name="Normal 69 2 3 2" xfId="23278" xr:uid="{00000000-0005-0000-0000-0000CF5A0000}"/>
    <cellStyle name="Normal 69 2 4" xfId="23279" xr:uid="{00000000-0005-0000-0000-0000D05A0000}"/>
    <cellStyle name="Normal 69 2 4 2" xfId="23280" xr:uid="{00000000-0005-0000-0000-0000D15A0000}"/>
    <cellStyle name="Normal 69 2 5" xfId="23281" xr:uid="{00000000-0005-0000-0000-0000D25A0000}"/>
    <cellStyle name="Normal 69 2 5 2" xfId="23282" xr:uid="{00000000-0005-0000-0000-0000D35A0000}"/>
    <cellStyle name="Normal 69 2 6" xfId="23283" xr:uid="{00000000-0005-0000-0000-0000D45A0000}"/>
    <cellStyle name="Normal 69 3" xfId="23284" xr:uid="{00000000-0005-0000-0000-0000D55A0000}"/>
    <cellStyle name="Normal 69 3 2" xfId="23285" xr:uid="{00000000-0005-0000-0000-0000D65A0000}"/>
    <cellStyle name="Normal 69 4" xfId="23286" xr:uid="{00000000-0005-0000-0000-0000D75A0000}"/>
    <cellStyle name="Normal 69 4 2" xfId="23287" xr:uid="{00000000-0005-0000-0000-0000D85A0000}"/>
    <cellStyle name="Normal 69 5" xfId="23288" xr:uid="{00000000-0005-0000-0000-0000D95A0000}"/>
    <cellStyle name="Normal 69 5 2" xfId="23289" xr:uid="{00000000-0005-0000-0000-0000DA5A0000}"/>
    <cellStyle name="Normal 69 6" xfId="23290" xr:uid="{00000000-0005-0000-0000-0000DB5A0000}"/>
    <cellStyle name="Normal 69 6 2" xfId="23291" xr:uid="{00000000-0005-0000-0000-0000DC5A0000}"/>
    <cellStyle name="Normal 69 7" xfId="23292" xr:uid="{00000000-0005-0000-0000-0000DD5A0000}"/>
    <cellStyle name="Normal 69 8" xfId="23293" xr:uid="{00000000-0005-0000-0000-0000DE5A0000}"/>
    <cellStyle name="Normal 7" xfId="66" xr:uid="{00000000-0005-0000-0000-0000DF5A0000}"/>
    <cellStyle name="Normal 7 10" xfId="23294" xr:uid="{00000000-0005-0000-0000-0000E05A0000}"/>
    <cellStyle name="Normal 7 11" xfId="23295" xr:uid="{00000000-0005-0000-0000-0000E15A0000}"/>
    <cellStyle name="Normal 7 12" xfId="23296" xr:uid="{00000000-0005-0000-0000-0000E25A0000}"/>
    <cellStyle name="Normal 7 13" xfId="23297" xr:uid="{00000000-0005-0000-0000-0000E35A0000}"/>
    <cellStyle name="Normal 7 14" xfId="26668" xr:uid="{00000000-0005-0000-0000-0000E45A0000}"/>
    <cellStyle name="Normal 7 2" xfId="23298" xr:uid="{00000000-0005-0000-0000-0000E55A0000}"/>
    <cellStyle name="Normal 7 2 2" xfId="23299" xr:uid="{00000000-0005-0000-0000-0000E65A0000}"/>
    <cellStyle name="Normal 7 2 2 2" xfId="23300" xr:uid="{00000000-0005-0000-0000-0000E75A0000}"/>
    <cellStyle name="Normal 7 2 2 2 2" xfId="23301" xr:uid="{00000000-0005-0000-0000-0000E85A0000}"/>
    <cellStyle name="Normal 7 2 2 2 3" xfId="23302" xr:uid="{00000000-0005-0000-0000-0000E95A0000}"/>
    <cellStyle name="Normal 7 2 2 2 4" xfId="23303" xr:uid="{00000000-0005-0000-0000-0000EA5A0000}"/>
    <cellStyle name="Normal 7 2 2 3" xfId="23304" xr:uid="{00000000-0005-0000-0000-0000EB5A0000}"/>
    <cellStyle name="Normal 7 2 2 4" xfId="23305" xr:uid="{00000000-0005-0000-0000-0000EC5A0000}"/>
    <cellStyle name="Normal 7 2 2 5" xfId="23306" xr:uid="{00000000-0005-0000-0000-0000ED5A0000}"/>
    <cellStyle name="Normal 7 2 3" xfId="23307" xr:uid="{00000000-0005-0000-0000-0000EE5A0000}"/>
    <cellStyle name="Normal 7 2 3 2" xfId="23308" xr:uid="{00000000-0005-0000-0000-0000EF5A0000}"/>
    <cellStyle name="Normal 7 2 3 3" xfId="23309" xr:uid="{00000000-0005-0000-0000-0000F05A0000}"/>
    <cellStyle name="Normal 7 2 3 4" xfId="23310" xr:uid="{00000000-0005-0000-0000-0000F15A0000}"/>
    <cellStyle name="Normal 7 2 3 5" xfId="23311" xr:uid="{00000000-0005-0000-0000-0000F25A0000}"/>
    <cellStyle name="Normal 7 2 4" xfId="23312" xr:uid="{00000000-0005-0000-0000-0000F35A0000}"/>
    <cellStyle name="Normal 7 2 4 2" xfId="23313" xr:uid="{00000000-0005-0000-0000-0000F45A0000}"/>
    <cellStyle name="Normal 7 2 5" xfId="23314" xr:uid="{00000000-0005-0000-0000-0000F55A0000}"/>
    <cellStyle name="Normal 7 2 5 2" xfId="23315" xr:uid="{00000000-0005-0000-0000-0000F65A0000}"/>
    <cellStyle name="Normal 7 2 6" xfId="23316" xr:uid="{00000000-0005-0000-0000-0000F75A0000}"/>
    <cellStyle name="Normal 7 2 7" xfId="23317" xr:uid="{00000000-0005-0000-0000-0000F85A0000}"/>
    <cellStyle name="Normal 7 2 8" xfId="23318" xr:uid="{00000000-0005-0000-0000-0000F95A0000}"/>
    <cellStyle name="Normal 7 2 9" xfId="23319" xr:uid="{00000000-0005-0000-0000-0000FA5A0000}"/>
    <cellStyle name="Normal 7 3" xfId="23320" xr:uid="{00000000-0005-0000-0000-0000FB5A0000}"/>
    <cellStyle name="Normal 7 3 2" xfId="23321" xr:uid="{00000000-0005-0000-0000-0000FC5A0000}"/>
    <cellStyle name="Normal 7 3 2 2" xfId="23322" xr:uid="{00000000-0005-0000-0000-0000FD5A0000}"/>
    <cellStyle name="Normal 7 3 2 2 2" xfId="23323" xr:uid="{00000000-0005-0000-0000-0000FE5A0000}"/>
    <cellStyle name="Normal 7 3 2 2 3" xfId="23324" xr:uid="{00000000-0005-0000-0000-0000FF5A0000}"/>
    <cellStyle name="Normal 7 3 2 3" xfId="23325" xr:uid="{00000000-0005-0000-0000-0000005B0000}"/>
    <cellStyle name="Normal 7 3 2 4" xfId="23326" xr:uid="{00000000-0005-0000-0000-0000015B0000}"/>
    <cellStyle name="Normal 7 3 2 5" xfId="23327" xr:uid="{00000000-0005-0000-0000-0000025B0000}"/>
    <cellStyle name="Normal 7 3 3" xfId="23328" xr:uid="{00000000-0005-0000-0000-0000035B0000}"/>
    <cellStyle name="Normal 7 3 3 2" xfId="23329" xr:uid="{00000000-0005-0000-0000-0000045B0000}"/>
    <cellStyle name="Normal 7 3 3 3" xfId="23330" xr:uid="{00000000-0005-0000-0000-0000055B0000}"/>
    <cellStyle name="Normal 7 3 4" xfId="23331" xr:uid="{00000000-0005-0000-0000-0000065B0000}"/>
    <cellStyle name="Normal 7 3 5" xfId="23332" xr:uid="{00000000-0005-0000-0000-0000075B0000}"/>
    <cellStyle name="Normal 7 3 6" xfId="23333" xr:uid="{00000000-0005-0000-0000-0000085B0000}"/>
    <cellStyle name="Normal 7 4" xfId="23334" xr:uid="{00000000-0005-0000-0000-0000095B0000}"/>
    <cellStyle name="Normal 7 4 2" xfId="23335" xr:uid="{00000000-0005-0000-0000-00000A5B0000}"/>
    <cellStyle name="Normal 7 4 2 2" xfId="23336" xr:uid="{00000000-0005-0000-0000-00000B5B0000}"/>
    <cellStyle name="Normal 7 4 2 3" xfId="23337" xr:uid="{00000000-0005-0000-0000-00000C5B0000}"/>
    <cellStyle name="Normal 7 4 2 4" xfId="23338" xr:uid="{00000000-0005-0000-0000-00000D5B0000}"/>
    <cellStyle name="Normal 7 4 3" xfId="23339" xr:uid="{00000000-0005-0000-0000-00000E5B0000}"/>
    <cellStyle name="Normal 7 4 4" xfId="23340" xr:uid="{00000000-0005-0000-0000-00000F5B0000}"/>
    <cellStyle name="Normal 7 4 5" xfId="23341" xr:uid="{00000000-0005-0000-0000-0000105B0000}"/>
    <cellStyle name="Normal 7 5" xfId="23342" xr:uid="{00000000-0005-0000-0000-0000115B0000}"/>
    <cellStyle name="Normal 7 5 2" xfId="23343" xr:uid="{00000000-0005-0000-0000-0000125B0000}"/>
    <cellStyle name="Normal 7 5 3" xfId="23344" xr:uid="{00000000-0005-0000-0000-0000135B0000}"/>
    <cellStyle name="Normal 7 5 4" xfId="23345" xr:uid="{00000000-0005-0000-0000-0000145B0000}"/>
    <cellStyle name="Normal 7 5 5" xfId="23346" xr:uid="{00000000-0005-0000-0000-0000155B0000}"/>
    <cellStyle name="Normal 7 6" xfId="23347" xr:uid="{00000000-0005-0000-0000-0000165B0000}"/>
    <cellStyle name="Normal 7 6 2" xfId="23348" xr:uid="{00000000-0005-0000-0000-0000175B0000}"/>
    <cellStyle name="Normal 7 7" xfId="23349" xr:uid="{00000000-0005-0000-0000-0000185B0000}"/>
    <cellStyle name="Normal 7 7 2" xfId="23350" xr:uid="{00000000-0005-0000-0000-0000195B0000}"/>
    <cellStyle name="Normal 7 8" xfId="23351" xr:uid="{00000000-0005-0000-0000-00001A5B0000}"/>
    <cellStyle name="Normal 7 9" xfId="23352" xr:uid="{00000000-0005-0000-0000-00001B5B0000}"/>
    <cellStyle name="Normal 70" xfId="23353" xr:uid="{00000000-0005-0000-0000-00001C5B0000}"/>
    <cellStyle name="Normal 70 2" xfId="23354" xr:uid="{00000000-0005-0000-0000-00001D5B0000}"/>
    <cellStyle name="Normal 70 2 2" xfId="23355" xr:uid="{00000000-0005-0000-0000-00001E5B0000}"/>
    <cellStyle name="Normal 70 2 2 2" xfId="23356" xr:uid="{00000000-0005-0000-0000-00001F5B0000}"/>
    <cellStyle name="Normal 70 2 3" xfId="23357" xr:uid="{00000000-0005-0000-0000-0000205B0000}"/>
    <cellStyle name="Normal 70 2 3 2" xfId="23358" xr:uid="{00000000-0005-0000-0000-0000215B0000}"/>
    <cellStyle name="Normal 70 2 4" xfId="23359" xr:uid="{00000000-0005-0000-0000-0000225B0000}"/>
    <cellStyle name="Normal 70 2 4 2" xfId="23360" xr:uid="{00000000-0005-0000-0000-0000235B0000}"/>
    <cellStyle name="Normal 70 2 5" xfId="23361" xr:uid="{00000000-0005-0000-0000-0000245B0000}"/>
    <cellStyle name="Normal 70 2 5 2" xfId="23362" xr:uid="{00000000-0005-0000-0000-0000255B0000}"/>
    <cellStyle name="Normal 70 2 6" xfId="23363" xr:uid="{00000000-0005-0000-0000-0000265B0000}"/>
    <cellStyle name="Normal 70 3" xfId="23364" xr:uid="{00000000-0005-0000-0000-0000275B0000}"/>
    <cellStyle name="Normal 70 3 2" xfId="23365" xr:uid="{00000000-0005-0000-0000-0000285B0000}"/>
    <cellStyle name="Normal 70 4" xfId="23366" xr:uid="{00000000-0005-0000-0000-0000295B0000}"/>
    <cellStyle name="Normal 70 4 2" xfId="23367" xr:uid="{00000000-0005-0000-0000-00002A5B0000}"/>
    <cellStyle name="Normal 70 5" xfId="23368" xr:uid="{00000000-0005-0000-0000-00002B5B0000}"/>
    <cellStyle name="Normal 70 5 2" xfId="23369" xr:uid="{00000000-0005-0000-0000-00002C5B0000}"/>
    <cellStyle name="Normal 70 6" xfId="23370" xr:uid="{00000000-0005-0000-0000-00002D5B0000}"/>
    <cellStyle name="Normal 70 6 2" xfId="23371" xr:uid="{00000000-0005-0000-0000-00002E5B0000}"/>
    <cellStyle name="Normal 70 7" xfId="23372" xr:uid="{00000000-0005-0000-0000-00002F5B0000}"/>
    <cellStyle name="Normal 70 8" xfId="23373" xr:uid="{00000000-0005-0000-0000-0000305B0000}"/>
    <cellStyle name="Normal 71" xfId="29" xr:uid="{00000000-0005-0000-0000-0000315B0000}"/>
    <cellStyle name="Normal 71 2" xfId="150" xr:uid="{00000000-0005-0000-0000-0000325B0000}"/>
    <cellStyle name="Normal 71 2 2" xfId="23374" xr:uid="{00000000-0005-0000-0000-0000335B0000}"/>
    <cellStyle name="Normal 71 2 2 2" xfId="23375" xr:uid="{00000000-0005-0000-0000-0000345B0000}"/>
    <cellStyle name="Normal 71 2 2 2 2" xfId="23376" xr:uid="{00000000-0005-0000-0000-0000355B0000}"/>
    <cellStyle name="Normal 71 2 2 3" xfId="23377" xr:uid="{00000000-0005-0000-0000-0000365B0000}"/>
    <cellStyle name="Normal 71 2 3" xfId="23378" xr:uid="{00000000-0005-0000-0000-0000375B0000}"/>
    <cellStyle name="Normal 71 2 3 2" xfId="23379" xr:uid="{00000000-0005-0000-0000-0000385B0000}"/>
    <cellStyle name="Normal 71 2 3 3" xfId="23380" xr:uid="{00000000-0005-0000-0000-0000395B0000}"/>
    <cellStyle name="Normal 71 2 4" xfId="23381" xr:uid="{00000000-0005-0000-0000-00003A5B0000}"/>
    <cellStyle name="Normal 71 2 4 2" xfId="23382" xr:uid="{00000000-0005-0000-0000-00003B5B0000}"/>
    <cellStyle name="Normal 71 2 5" xfId="23383" xr:uid="{00000000-0005-0000-0000-00003C5B0000}"/>
    <cellStyle name="Normal 71 2 5 2" xfId="23384" xr:uid="{00000000-0005-0000-0000-00003D5B0000}"/>
    <cellStyle name="Normal 71 2 6" xfId="23385" xr:uid="{00000000-0005-0000-0000-00003E5B0000}"/>
    <cellStyle name="Normal 71 2 7" xfId="23386" xr:uid="{00000000-0005-0000-0000-00003F5B0000}"/>
    <cellStyle name="Normal 71 3" xfId="23387" xr:uid="{00000000-0005-0000-0000-0000405B0000}"/>
    <cellStyle name="Normal 71 3 2" xfId="23388" xr:uid="{00000000-0005-0000-0000-0000415B0000}"/>
    <cellStyle name="Normal 71 3 2 2" xfId="23389" xr:uid="{00000000-0005-0000-0000-0000425B0000}"/>
    <cellStyle name="Normal 71 3 3" xfId="23390" xr:uid="{00000000-0005-0000-0000-0000435B0000}"/>
    <cellStyle name="Normal 71 4" xfId="23391" xr:uid="{00000000-0005-0000-0000-0000445B0000}"/>
    <cellStyle name="Normal 71 4 2" xfId="23392" xr:uid="{00000000-0005-0000-0000-0000455B0000}"/>
    <cellStyle name="Normal 71 4 3" xfId="23393" xr:uid="{00000000-0005-0000-0000-0000465B0000}"/>
    <cellStyle name="Normal 71 5" xfId="23394" xr:uid="{00000000-0005-0000-0000-0000475B0000}"/>
    <cellStyle name="Normal 71 5 2" xfId="23395" xr:uid="{00000000-0005-0000-0000-0000485B0000}"/>
    <cellStyle name="Normal 71 6" xfId="23396" xr:uid="{00000000-0005-0000-0000-0000495B0000}"/>
    <cellStyle name="Normal 71 6 2" xfId="23397" xr:uid="{00000000-0005-0000-0000-00004A5B0000}"/>
    <cellStyle name="Normal 71 7" xfId="23398" xr:uid="{00000000-0005-0000-0000-00004B5B0000}"/>
    <cellStyle name="Normal 71 8" xfId="23399" xr:uid="{00000000-0005-0000-0000-00004C5B0000}"/>
    <cellStyle name="Normal 71 9" xfId="23400" xr:uid="{00000000-0005-0000-0000-00004D5B0000}"/>
    <cellStyle name="Normal 72" xfId="23401" xr:uid="{00000000-0005-0000-0000-00004E5B0000}"/>
    <cellStyle name="Normal 72 2" xfId="23402" xr:uid="{00000000-0005-0000-0000-00004F5B0000}"/>
    <cellStyle name="Normal 72 3" xfId="23403" xr:uid="{00000000-0005-0000-0000-0000505B0000}"/>
    <cellStyle name="Normal 73" xfId="30" xr:uid="{00000000-0005-0000-0000-0000515B0000}"/>
    <cellStyle name="Normal 73 2" xfId="160" xr:uid="{00000000-0005-0000-0000-0000525B0000}"/>
    <cellStyle name="Normal 73 2 2" xfId="23404" xr:uid="{00000000-0005-0000-0000-0000535B0000}"/>
    <cellStyle name="Normal 73 2 2 2" xfId="23405" xr:uid="{00000000-0005-0000-0000-0000545B0000}"/>
    <cellStyle name="Normal 73 2 3" xfId="23406" xr:uid="{00000000-0005-0000-0000-0000555B0000}"/>
    <cellStyle name="Normal 73 3" xfId="23407" xr:uid="{00000000-0005-0000-0000-0000565B0000}"/>
    <cellStyle name="Normal 73 3 2" xfId="23408" xr:uid="{00000000-0005-0000-0000-0000575B0000}"/>
    <cellStyle name="Normal 73 4" xfId="23409" xr:uid="{00000000-0005-0000-0000-0000585B0000}"/>
    <cellStyle name="Normal 73 5" xfId="23410" xr:uid="{00000000-0005-0000-0000-0000595B0000}"/>
    <cellStyle name="Normal 74" xfId="23411" xr:uid="{00000000-0005-0000-0000-00005A5B0000}"/>
    <cellStyle name="Normal 75" xfId="31" xr:uid="{00000000-0005-0000-0000-00005B5B0000}"/>
    <cellStyle name="Normal 75 2" xfId="147" xr:uid="{00000000-0005-0000-0000-00005C5B0000}"/>
    <cellStyle name="Normal 75 2 2" xfId="23412" xr:uid="{00000000-0005-0000-0000-00005D5B0000}"/>
    <cellStyle name="Normal 75 2 2 2" xfId="23413" xr:uid="{00000000-0005-0000-0000-00005E5B0000}"/>
    <cellStyle name="Normal 75 2 3" xfId="23414" xr:uid="{00000000-0005-0000-0000-00005F5B0000}"/>
    <cellStyle name="Normal 75 3" xfId="23415" xr:uid="{00000000-0005-0000-0000-0000605B0000}"/>
    <cellStyle name="Normal 75 3 2" xfId="23416" xr:uid="{00000000-0005-0000-0000-0000615B0000}"/>
    <cellStyle name="Normal 75 4" xfId="23417" xr:uid="{00000000-0005-0000-0000-0000625B0000}"/>
    <cellStyle name="Normal 76" xfId="32" xr:uid="{00000000-0005-0000-0000-0000635B0000}"/>
    <cellStyle name="Normal 76 2" xfId="156" xr:uid="{00000000-0005-0000-0000-0000645B0000}"/>
    <cellStyle name="Normal 76 2 2" xfId="23418" xr:uid="{00000000-0005-0000-0000-0000655B0000}"/>
    <cellStyle name="Normal 76 2 2 2" xfId="23419" xr:uid="{00000000-0005-0000-0000-0000665B0000}"/>
    <cellStyle name="Normal 76 2 3" xfId="23420" xr:uid="{00000000-0005-0000-0000-0000675B0000}"/>
    <cellStyle name="Normal 76 3" xfId="23421" xr:uid="{00000000-0005-0000-0000-0000685B0000}"/>
    <cellStyle name="Normal 76 3 2" xfId="23422" xr:uid="{00000000-0005-0000-0000-0000695B0000}"/>
    <cellStyle name="Normal 76 4" xfId="23423" xr:uid="{00000000-0005-0000-0000-00006A5B0000}"/>
    <cellStyle name="Normal 77" xfId="33" xr:uid="{00000000-0005-0000-0000-00006B5B0000}"/>
    <cellStyle name="Normal 77 2" xfId="100" xr:uid="{00000000-0005-0000-0000-00006C5B0000}"/>
    <cellStyle name="Normal 77 2 2" xfId="23424" xr:uid="{00000000-0005-0000-0000-00006D5B0000}"/>
    <cellStyle name="Normal 77 2 2 2" xfId="23425" xr:uid="{00000000-0005-0000-0000-00006E5B0000}"/>
    <cellStyle name="Normal 77 2 3" xfId="23426" xr:uid="{00000000-0005-0000-0000-00006F5B0000}"/>
    <cellStyle name="Normal 77 3" xfId="23427" xr:uid="{00000000-0005-0000-0000-0000705B0000}"/>
    <cellStyle name="Normal 77 3 2" xfId="23428" xr:uid="{00000000-0005-0000-0000-0000715B0000}"/>
    <cellStyle name="Normal 77 4" xfId="23429" xr:uid="{00000000-0005-0000-0000-0000725B0000}"/>
    <cellStyle name="Normal 78" xfId="55" xr:uid="{00000000-0005-0000-0000-0000735B0000}"/>
    <cellStyle name="Normal 78 2" xfId="154" xr:uid="{00000000-0005-0000-0000-0000745B0000}"/>
    <cellStyle name="Normal 78 2 2" xfId="23430" xr:uid="{00000000-0005-0000-0000-0000755B0000}"/>
    <cellStyle name="Normal 78 2 2 2" xfId="23431" xr:uid="{00000000-0005-0000-0000-0000765B0000}"/>
    <cellStyle name="Normal 78 2 3" xfId="23432" xr:uid="{00000000-0005-0000-0000-0000775B0000}"/>
    <cellStyle name="Normal 78 3" xfId="118" xr:uid="{00000000-0005-0000-0000-0000785B0000}"/>
    <cellStyle name="Normal 78 3 2" xfId="23433" xr:uid="{00000000-0005-0000-0000-0000795B0000}"/>
    <cellStyle name="Normal 78 3 2 2" xfId="23434" xr:uid="{00000000-0005-0000-0000-00007A5B0000}"/>
    <cellStyle name="Normal 78 3 3" xfId="23435" xr:uid="{00000000-0005-0000-0000-00007B5B0000}"/>
    <cellStyle name="Normal 78 4" xfId="23436" xr:uid="{00000000-0005-0000-0000-00007C5B0000}"/>
    <cellStyle name="Normal 78 5" xfId="23437" xr:uid="{00000000-0005-0000-0000-00007D5B0000}"/>
    <cellStyle name="Normal 79" xfId="159" xr:uid="{00000000-0005-0000-0000-00007E5B0000}"/>
    <cellStyle name="Normal 79 2" xfId="23438" xr:uid="{00000000-0005-0000-0000-00007F5B0000}"/>
    <cellStyle name="Normal 79 2 2" xfId="23439" xr:uid="{00000000-0005-0000-0000-0000805B0000}"/>
    <cellStyle name="Normal 79 3" xfId="23440" xr:uid="{00000000-0005-0000-0000-0000815B0000}"/>
    <cellStyle name="Normal 79 4" xfId="23441" xr:uid="{00000000-0005-0000-0000-0000825B0000}"/>
    <cellStyle name="Normal 8" xfId="81" xr:uid="{00000000-0005-0000-0000-0000835B0000}"/>
    <cellStyle name="Normal 8 10" xfId="23442" xr:uid="{00000000-0005-0000-0000-0000845B0000}"/>
    <cellStyle name="Normal 8 11" xfId="23443" xr:uid="{00000000-0005-0000-0000-0000855B0000}"/>
    <cellStyle name="Normal 8 12" xfId="23444" xr:uid="{00000000-0005-0000-0000-0000865B0000}"/>
    <cellStyle name="Normal 8 13" xfId="23445" xr:uid="{00000000-0005-0000-0000-0000875B0000}"/>
    <cellStyle name="Normal 8 2" xfId="135" xr:uid="{00000000-0005-0000-0000-0000885B0000}"/>
    <cellStyle name="Normal 8 2 10" xfId="23446" xr:uid="{00000000-0005-0000-0000-0000895B0000}"/>
    <cellStyle name="Normal 8 2 2" xfId="23447" xr:uid="{00000000-0005-0000-0000-00008A5B0000}"/>
    <cellStyle name="Normal 8 2 2 2" xfId="23448" xr:uid="{00000000-0005-0000-0000-00008B5B0000}"/>
    <cellStyle name="Normal 8 2 2 2 2" xfId="23449" xr:uid="{00000000-0005-0000-0000-00008C5B0000}"/>
    <cellStyle name="Normal 8 2 2 2 3" xfId="23450" xr:uid="{00000000-0005-0000-0000-00008D5B0000}"/>
    <cellStyle name="Normal 8 2 2 2 4" xfId="23451" xr:uid="{00000000-0005-0000-0000-00008E5B0000}"/>
    <cellStyle name="Normal 8 2 2 3" xfId="23452" xr:uid="{00000000-0005-0000-0000-00008F5B0000}"/>
    <cellStyle name="Normal 8 2 2 4" xfId="23453" xr:uid="{00000000-0005-0000-0000-0000905B0000}"/>
    <cellStyle name="Normal 8 2 2 5" xfId="23454" xr:uid="{00000000-0005-0000-0000-0000915B0000}"/>
    <cellStyle name="Normal 8 2 3" xfId="23455" xr:uid="{00000000-0005-0000-0000-0000925B0000}"/>
    <cellStyle name="Normal 8 2 3 2" xfId="23456" xr:uid="{00000000-0005-0000-0000-0000935B0000}"/>
    <cellStyle name="Normal 8 2 3 3" xfId="23457" xr:uid="{00000000-0005-0000-0000-0000945B0000}"/>
    <cellStyle name="Normal 8 2 3 4" xfId="23458" xr:uid="{00000000-0005-0000-0000-0000955B0000}"/>
    <cellStyle name="Normal 8 2 3 5" xfId="23459" xr:uid="{00000000-0005-0000-0000-0000965B0000}"/>
    <cellStyle name="Normal 8 2 4" xfId="23460" xr:uid="{00000000-0005-0000-0000-0000975B0000}"/>
    <cellStyle name="Normal 8 2 4 2" xfId="23461" xr:uid="{00000000-0005-0000-0000-0000985B0000}"/>
    <cellStyle name="Normal 8 2 5" xfId="23462" xr:uid="{00000000-0005-0000-0000-0000995B0000}"/>
    <cellStyle name="Normal 8 2 5 2" xfId="23463" xr:uid="{00000000-0005-0000-0000-00009A5B0000}"/>
    <cellStyle name="Normal 8 2 6" xfId="23464" xr:uid="{00000000-0005-0000-0000-00009B5B0000}"/>
    <cellStyle name="Normal 8 2 7" xfId="23465" xr:uid="{00000000-0005-0000-0000-00009C5B0000}"/>
    <cellStyle name="Normal 8 2 8" xfId="23466" xr:uid="{00000000-0005-0000-0000-00009D5B0000}"/>
    <cellStyle name="Normal 8 2 9" xfId="23467" xr:uid="{00000000-0005-0000-0000-00009E5B0000}"/>
    <cellStyle name="Normal 8 3" xfId="115" xr:uid="{00000000-0005-0000-0000-00009F5B0000}"/>
    <cellStyle name="Normal 8 3 2" xfId="23468" xr:uid="{00000000-0005-0000-0000-0000A05B0000}"/>
    <cellStyle name="Normal 8 3 2 2" xfId="23469" xr:uid="{00000000-0005-0000-0000-0000A15B0000}"/>
    <cellStyle name="Normal 8 3 2 2 2" xfId="23470" xr:uid="{00000000-0005-0000-0000-0000A25B0000}"/>
    <cellStyle name="Normal 8 3 2 2 3" xfId="23471" xr:uid="{00000000-0005-0000-0000-0000A35B0000}"/>
    <cellStyle name="Normal 8 3 2 3" xfId="23472" xr:uid="{00000000-0005-0000-0000-0000A45B0000}"/>
    <cellStyle name="Normal 8 3 2 4" xfId="23473" xr:uid="{00000000-0005-0000-0000-0000A55B0000}"/>
    <cellStyle name="Normal 8 3 2 5" xfId="23474" xr:uid="{00000000-0005-0000-0000-0000A65B0000}"/>
    <cellStyle name="Normal 8 3 3" xfId="23475" xr:uid="{00000000-0005-0000-0000-0000A75B0000}"/>
    <cellStyle name="Normal 8 3 3 2" xfId="23476" xr:uid="{00000000-0005-0000-0000-0000A85B0000}"/>
    <cellStyle name="Normal 8 3 3 3" xfId="23477" xr:uid="{00000000-0005-0000-0000-0000A95B0000}"/>
    <cellStyle name="Normal 8 3 4" xfId="23478" xr:uid="{00000000-0005-0000-0000-0000AA5B0000}"/>
    <cellStyle name="Normal 8 3 5" xfId="23479" xr:uid="{00000000-0005-0000-0000-0000AB5B0000}"/>
    <cellStyle name="Normal 8 3 6" xfId="23480" xr:uid="{00000000-0005-0000-0000-0000AC5B0000}"/>
    <cellStyle name="Normal 8 3 7" xfId="23481" xr:uid="{00000000-0005-0000-0000-0000AD5B0000}"/>
    <cellStyle name="Normal 8 4" xfId="23482" xr:uid="{00000000-0005-0000-0000-0000AE5B0000}"/>
    <cellStyle name="Normal 8 4 2" xfId="23483" xr:uid="{00000000-0005-0000-0000-0000AF5B0000}"/>
    <cellStyle name="Normal 8 4 2 2" xfId="23484" xr:uid="{00000000-0005-0000-0000-0000B05B0000}"/>
    <cellStyle name="Normal 8 4 2 3" xfId="23485" xr:uid="{00000000-0005-0000-0000-0000B15B0000}"/>
    <cellStyle name="Normal 8 4 2 4" xfId="23486" xr:uid="{00000000-0005-0000-0000-0000B25B0000}"/>
    <cellStyle name="Normal 8 4 3" xfId="23487" xr:uid="{00000000-0005-0000-0000-0000B35B0000}"/>
    <cellStyle name="Normal 8 4 4" xfId="23488" xr:uid="{00000000-0005-0000-0000-0000B45B0000}"/>
    <cellStyle name="Normal 8 4 5" xfId="23489" xr:uid="{00000000-0005-0000-0000-0000B55B0000}"/>
    <cellStyle name="Normal 8 5" xfId="23490" xr:uid="{00000000-0005-0000-0000-0000B65B0000}"/>
    <cellStyle name="Normal 8 5 2" xfId="23491" xr:uid="{00000000-0005-0000-0000-0000B75B0000}"/>
    <cellStyle name="Normal 8 5 3" xfId="23492" xr:uid="{00000000-0005-0000-0000-0000B85B0000}"/>
    <cellStyle name="Normal 8 5 4" xfId="23493" xr:uid="{00000000-0005-0000-0000-0000B95B0000}"/>
    <cellStyle name="Normal 8 5 5" xfId="23494" xr:uid="{00000000-0005-0000-0000-0000BA5B0000}"/>
    <cellStyle name="Normal 8 6" xfId="23495" xr:uid="{00000000-0005-0000-0000-0000BB5B0000}"/>
    <cellStyle name="Normal 8 6 2" xfId="23496" xr:uid="{00000000-0005-0000-0000-0000BC5B0000}"/>
    <cellStyle name="Normal 8 7" xfId="23497" xr:uid="{00000000-0005-0000-0000-0000BD5B0000}"/>
    <cellStyle name="Normal 8 7 2" xfId="23498" xr:uid="{00000000-0005-0000-0000-0000BE5B0000}"/>
    <cellStyle name="Normal 8 8" xfId="23499" xr:uid="{00000000-0005-0000-0000-0000BF5B0000}"/>
    <cellStyle name="Normal 8 9" xfId="23500" xr:uid="{00000000-0005-0000-0000-0000C05B0000}"/>
    <cellStyle name="Normal 80" xfId="23501" xr:uid="{00000000-0005-0000-0000-0000C15B0000}"/>
    <cellStyle name="Normal 81" xfId="23502" xr:uid="{00000000-0005-0000-0000-0000C25B0000}"/>
    <cellStyle name="Normal 82" xfId="23503" xr:uid="{00000000-0005-0000-0000-0000C35B0000}"/>
    <cellStyle name="Normal 83" xfId="23504" xr:uid="{00000000-0005-0000-0000-0000C45B0000}"/>
    <cellStyle name="Normal 84" xfId="23505" xr:uid="{00000000-0005-0000-0000-0000C55B0000}"/>
    <cellStyle name="Normal 85" xfId="23506" xr:uid="{00000000-0005-0000-0000-0000C65B0000}"/>
    <cellStyle name="Normal 86" xfId="23507" xr:uid="{00000000-0005-0000-0000-0000C75B0000}"/>
    <cellStyle name="Normal 87" xfId="23508" xr:uid="{00000000-0005-0000-0000-0000C85B0000}"/>
    <cellStyle name="Normal 88" xfId="23509" xr:uid="{00000000-0005-0000-0000-0000C95B0000}"/>
    <cellStyle name="Normal 89" xfId="23510" xr:uid="{00000000-0005-0000-0000-0000CA5B0000}"/>
    <cellStyle name="Normal 9" xfId="83" xr:uid="{00000000-0005-0000-0000-0000CB5B0000}"/>
    <cellStyle name="Normal 9 10" xfId="23511" xr:uid="{00000000-0005-0000-0000-0000CC5B0000}"/>
    <cellStyle name="Normal 9 11" xfId="23512" xr:uid="{00000000-0005-0000-0000-0000CD5B0000}"/>
    <cellStyle name="Normal 9 12" xfId="23513" xr:uid="{00000000-0005-0000-0000-0000CE5B0000}"/>
    <cellStyle name="Normal 9 13" xfId="23514" xr:uid="{00000000-0005-0000-0000-0000CF5B0000}"/>
    <cellStyle name="Normal 9 14" xfId="26663" xr:uid="{00000000-0005-0000-0000-0000D05B0000}"/>
    <cellStyle name="Normal 9 14 2" xfId="26710" xr:uid="{70EF3B1E-9F39-4AA9-883A-A5AE33427D40}"/>
    <cellStyle name="Normal 9 2" xfId="88" xr:uid="{00000000-0005-0000-0000-0000D15B0000}"/>
    <cellStyle name="Normal 9 2 10" xfId="23515" xr:uid="{00000000-0005-0000-0000-0000D25B0000}"/>
    <cellStyle name="Normal 9 2 2" xfId="23516" xr:uid="{00000000-0005-0000-0000-0000D35B0000}"/>
    <cellStyle name="Normal 9 2 2 2" xfId="23517" xr:uid="{00000000-0005-0000-0000-0000D45B0000}"/>
    <cellStyle name="Normal 9 2 2 2 2" xfId="23518" xr:uid="{00000000-0005-0000-0000-0000D55B0000}"/>
    <cellStyle name="Normal 9 2 2 2 3" xfId="23519" xr:uid="{00000000-0005-0000-0000-0000D65B0000}"/>
    <cellStyle name="Normal 9 2 2 2 4" xfId="23520" xr:uid="{00000000-0005-0000-0000-0000D75B0000}"/>
    <cellStyle name="Normal 9 2 2 3" xfId="23521" xr:uid="{00000000-0005-0000-0000-0000D85B0000}"/>
    <cellStyle name="Normal 9 2 2 4" xfId="23522" xr:uid="{00000000-0005-0000-0000-0000D95B0000}"/>
    <cellStyle name="Normal 9 2 2 5" xfId="23523" xr:uid="{00000000-0005-0000-0000-0000DA5B0000}"/>
    <cellStyle name="Normal 9 2 3" xfId="23524" xr:uid="{00000000-0005-0000-0000-0000DB5B0000}"/>
    <cellStyle name="Normal 9 2 3 2" xfId="23525" xr:uid="{00000000-0005-0000-0000-0000DC5B0000}"/>
    <cellStyle name="Normal 9 2 3 3" xfId="23526" xr:uid="{00000000-0005-0000-0000-0000DD5B0000}"/>
    <cellStyle name="Normal 9 2 3 4" xfId="23527" xr:uid="{00000000-0005-0000-0000-0000DE5B0000}"/>
    <cellStyle name="Normal 9 2 3 5" xfId="23528" xr:uid="{00000000-0005-0000-0000-0000DF5B0000}"/>
    <cellStyle name="Normal 9 2 4" xfId="23529" xr:uid="{00000000-0005-0000-0000-0000E05B0000}"/>
    <cellStyle name="Normal 9 2 4 2" xfId="23530" xr:uid="{00000000-0005-0000-0000-0000E15B0000}"/>
    <cellStyle name="Normal 9 2 5" xfId="23531" xr:uid="{00000000-0005-0000-0000-0000E25B0000}"/>
    <cellStyle name="Normal 9 2 5 2" xfId="23532" xr:uid="{00000000-0005-0000-0000-0000E35B0000}"/>
    <cellStyle name="Normal 9 2 6" xfId="23533" xr:uid="{00000000-0005-0000-0000-0000E45B0000}"/>
    <cellStyle name="Normal 9 2 7" xfId="23534" xr:uid="{00000000-0005-0000-0000-0000E55B0000}"/>
    <cellStyle name="Normal 9 2 8" xfId="23535" xr:uid="{00000000-0005-0000-0000-0000E65B0000}"/>
    <cellStyle name="Normal 9 2 9" xfId="23536" xr:uid="{00000000-0005-0000-0000-0000E75B0000}"/>
    <cellStyle name="Normal 9 3" xfId="137" xr:uid="{00000000-0005-0000-0000-0000E85B0000}"/>
    <cellStyle name="Normal 9 3 2" xfId="23537" xr:uid="{00000000-0005-0000-0000-0000E95B0000}"/>
    <cellStyle name="Normal 9 3 2 2" xfId="23538" xr:uid="{00000000-0005-0000-0000-0000EA5B0000}"/>
    <cellStyle name="Normal 9 3 2 2 2" xfId="23539" xr:uid="{00000000-0005-0000-0000-0000EB5B0000}"/>
    <cellStyle name="Normal 9 3 2 2 3" xfId="23540" xr:uid="{00000000-0005-0000-0000-0000EC5B0000}"/>
    <cellStyle name="Normal 9 3 2 3" xfId="23541" xr:uid="{00000000-0005-0000-0000-0000ED5B0000}"/>
    <cellStyle name="Normal 9 3 2 4" xfId="23542" xr:uid="{00000000-0005-0000-0000-0000EE5B0000}"/>
    <cellStyle name="Normal 9 3 2 5" xfId="23543" xr:uid="{00000000-0005-0000-0000-0000EF5B0000}"/>
    <cellStyle name="Normal 9 3 3" xfId="23544" xr:uid="{00000000-0005-0000-0000-0000F05B0000}"/>
    <cellStyle name="Normal 9 3 3 2" xfId="23545" xr:uid="{00000000-0005-0000-0000-0000F15B0000}"/>
    <cellStyle name="Normal 9 3 3 3" xfId="23546" xr:uid="{00000000-0005-0000-0000-0000F25B0000}"/>
    <cellStyle name="Normal 9 3 4" xfId="23547" xr:uid="{00000000-0005-0000-0000-0000F35B0000}"/>
    <cellStyle name="Normal 9 3 5" xfId="23548" xr:uid="{00000000-0005-0000-0000-0000F45B0000}"/>
    <cellStyle name="Normal 9 3 6" xfId="23549" xr:uid="{00000000-0005-0000-0000-0000F55B0000}"/>
    <cellStyle name="Normal 9 3 7" xfId="23550" xr:uid="{00000000-0005-0000-0000-0000F65B0000}"/>
    <cellStyle name="Normal 9 4" xfId="113" xr:uid="{00000000-0005-0000-0000-0000F75B0000}"/>
    <cellStyle name="Normal 9 4 2" xfId="23551" xr:uid="{00000000-0005-0000-0000-0000F85B0000}"/>
    <cellStyle name="Normal 9 4 2 2" xfId="23552" xr:uid="{00000000-0005-0000-0000-0000F95B0000}"/>
    <cellStyle name="Normal 9 4 2 2 2" xfId="23553" xr:uid="{00000000-0005-0000-0000-0000FA5B0000}"/>
    <cellStyle name="Normal 9 4 2 2 3" xfId="23554" xr:uid="{00000000-0005-0000-0000-0000FB5B0000}"/>
    <cellStyle name="Normal 9 4 2 3" xfId="23555" xr:uid="{00000000-0005-0000-0000-0000FC5B0000}"/>
    <cellStyle name="Normal 9 4 2 3 2" xfId="23556" xr:uid="{00000000-0005-0000-0000-0000FD5B0000}"/>
    <cellStyle name="Normal 9 4 2 4" xfId="23557" xr:uid="{00000000-0005-0000-0000-0000FE5B0000}"/>
    <cellStyle name="Normal 9 4 2 5" xfId="23558" xr:uid="{00000000-0005-0000-0000-0000FF5B0000}"/>
    <cellStyle name="Normal 9 4 3" xfId="23559" xr:uid="{00000000-0005-0000-0000-0000005C0000}"/>
    <cellStyle name="Normal 9 4 3 2" xfId="23560" xr:uid="{00000000-0005-0000-0000-0000015C0000}"/>
    <cellStyle name="Normal 9 4 3 3" xfId="23561" xr:uid="{00000000-0005-0000-0000-0000025C0000}"/>
    <cellStyle name="Normal 9 4 4" xfId="23562" xr:uid="{00000000-0005-0000-0000-0000035C0000}"/>
    <cellStyle name="Normal 9 4 4 2" xfId="23563" xr:uid="{00000000-0005-0000-0000-0000045C0000}"/>
    <cellStyle name="Normal 9 4 5" xfId="23564" xr:uid="{00000000-0005-0000-0000-0000055C0000}"/>
    <cellStyle name="Normal 9 4 6" xfId="23565" xr:uid="{00000000-0005-0000-0000-0000065C0000}"/>
    <cellStyle name="Normal 9 5" xfId="179" xr:uid="{00000000-0005-0000-0000-0000075C0000}"/>
    <cellStyle name="Normal 9 5 2" xfId="23566" xr:uid="{00000000-0005-0000-0000-0000085C0000}"/>
    <cellStyle name="Normal 9 5 2 2" xfId="23567" xr:uid="{00000000-0005-0000-0000-0000095C0000}"/>
    <cellStyle name="Normal 9 5 2 2 2" xfId="23568" xr:uid="{00000000-0005-0000-0000-00000A5C0000}"/>
    <cellStyle name="Normal 9 5 2 3" xfId="23569" xr:uid="{00000000-0005-0000-0000-00000B5C0000}"/>
    <cellStyle name="Normal 9 5 2 4" xfId="23570" xr:uid="{00000000-0005-0000-0000-00000C5C0000}"/>
    <cellStyle name="Normal 9 5 3" xfId="23571" xr:uid="{00000000-0005-0000-0000-00000D5C0000}"/>
    <cellStyle name="Normal 9 5 3 2" xfId="23572" xr:uid="{00000000-0005-0000-0000-00000E5C0000}"/>
    <cellStyle name="Normal 9 5 3 3" xfId="23573" xr:uid="{00000000-0005-0000-0000-00000F5C0000}"/>
    <cellStyle name="Normal 9 5 4" xfId="23574" xr:uid="{00000000-0005-0000-0000-0000105C0000}"/>
    <cellStyle name="Normal 9 5 4 2" xfId="23575" xr:uid="{00000000-0005-0000-0000-0000115C0000}"/>
    <cellStyle name="Normal 9 5 5" xfId="23576" xr:uid="{00000000-0005-0000-0000-0000125C0000}"/>
    <cellStyle name="Normal 9 5 6" xfId="23577" xr:uid="{00000000-0005-0000-0000-0000135C0000}"/>
    <cellStyle name="Normal 9 6" xfId="192" xr:uid="{00000000-0005-0000-0000-0000145C0000}"/>
    <cellStyle name="Normal 9 6 2" xfId="23578" xr:uid="{00000000-0005-0000-0000-0000155C0000}"/>
    <cellStyle name="Normal 9 6 2 2" xfId="23579" xr:uid="{00000000-0005-0000-0000-0000165C0000}"/>
    <cellStyle name="Normal 9 6 2 2 2" xfId="23580" xr:uid="{00000000-0005-0000-0000-0000175C0000}"/>
    <cellStyle name="Normal 9 6 2 3" xfId="23581" xr:uid="{00000000-0005-0000-0000-0000185C0000}"/>
    <cellStyle name="Normal 9 6 2 4" xfId="23582" xr:uid="{00000000-0005-0000-0000-0000195C0000}"/>
    <cellStyle name="Normal 9 6 3" xfId="23583" xr:uid="{00000000-0005-0000-0000-00001A5C0000}"/>
    <cellStyle name="Normal 9 6 3 2" xfId="23584" xr:uid="{00000000-0005-0000-0000-00001B5C0000}"/>
    <cellStyle name="Normal 9 6 4" xfId="23585" xr:uid="{00000000-0005-0000-0000-00001C5C0000}"/>
    <cellStyle name="Normal 9 6 5" xfId="23586" xr:uid="{00000000-0005-0000-0000-00001D5C0000}"/>
    <cellStyle name="Normal 9 7" xfId="23587" xr:uid="{00000000-0005-0000-0000-00001E5C0000}"/>
    <cellStyle name="Normal 9 7 2" xfId="23588" xr:uid="{00000000-0005-0000-0000-00001F5C0000}"/>
    <cellStyle name="Normal 9 8" xfId="23589" xr:uid="{00000000-0005-0000-0000-0000205C0000}"/>
    <cellStyle name="Normal 9 9" xfId="23590" xr:uid="{00000000-0005-0000-0000-0000215C0000}"/>
    <cellStyle name="Normal 90" xfId="23591" xr:uid="{00000000-0005-0000-0000-0000225C0000}"/>
    <cellStyle name="Normal 91" xfId="23592" xr:uid="{00000000-0005-0000-0000-0000235C0000}"/>
    <cellStyle name="Normal 92" xfId="23593" xr:uid="{00000000-0005-0000-0000-0000245C0000}"/>
    <cellStyle name="Normal 93" xfId="23594" xr:uid="{00000000-0005-0000-0000-0000255C0000}"/>
    <cellStyle name="Normal 94" xfId="23595" xr:uid="{00000000-0005-0000-0000-0000265C0000}"/>
    <cellStyle name="Normal 95" xfId="23596" xr:uid="{00000000-0005-0000-0000-0000275C0000}"/>
    <cellStyle name="Normal 96" xfId="23597" xr:uid="{00000000-0005-0000-0000-0000285C0000}"/>
    <cellStyle name="Normal 97" xfId="23598" xr:uid="{00000000-0005-0000-0000-0000295C0000}"/>
    <cellStyle name="Normal 98" xfId="23599" xr:uid="{00000000-0005-0000-0000-00002A5C0000}"/>
    <cellStyle name="Normal 99" xfId="23600" xr:uid="{00000000-0005-0000-0000-00002B5C0000}"/>
    <cellStyle name="Normal(0)" xfId="23601" xr:uid="{00000000-0005-0000-0000-00002C5C0000}"/>
    <cellStyle name="Normal_Advtise Exp" xfId="6" xr:uid="{00000000-0005-0000-0000-00002D5C0000}"/>
    <cellStyle name="Normal_RORO1200" xfId="7" xr:uid="{00000000-0005-0000-0000-00002E5C0000}"/>
    <cellStyle name="Normal_UG05XX4a" xfId="8" xr:uid="{00000000-0005-0000-0000-00002F5C0000}"/>
    <cellStyle name="NormalHelv" xfId="23602" xr:uid="{00000000-0005-0000-0000-0000305C0000}"/>
    <cellStyle name="Note 10" xfId="23603" xr:uid="{00000000-0005-0000-0000-0000315C0000}"/>
    <cellStyle name="Note 10 10" xfId="23604" xr:uid="{00000000-0005-0000-0000-0000325C0000}"/>
    <cellStyle name="Note 10 11" xfId="23605" xr:uid="{00000000-0005-0000-0000-0000335C0000}"/>
    <cellStyle name="Note 10 2" xfId="23606" xr:uid="{00000000-0005-0000-0000-0000345C0000}"/>
    <cellStyle name="Note 10 2 2" xfId="23607" xr:uid="{00000000-0005-0000-0000-0000355C0000}"/>
    <cellStyle name="Note 10 2 2 2" xfId="23608" xr:uid="{00000000-0005-0000-0000-0000365C0000}"/>
    <cellStyle name="Note 10 2 3" xfId="23609" xr:uid="{00000000-0005-0000-0000-0000375C0000}"/>
    <cellStyle name="Note 10 2 3 2" xfId="23610" xr:uid="{00000000-0005-0000-0000-0000385C0000}"/>
    <cellStyle name="Note 10 2 4" xfId="23611" xr:uid="{00000000-0005-0000-0000-0000395C0000}"/>
    <cellStyle name="Note 10 2 4 2" xfId="23612" xr:uid="{00000000-0005-0000-0000-00003A5C0000}"/>
    <cellStyle name="Note 10 2 5" xfId="23613" xr:uid="{00000000-0005-0000-0000-00003B5C0000}"/>
    <cellStyle name="Note 10 2 5 2" xfId="23614" xr:uid="{00000000-0005-0000-0000-00003C5C0000}"/>
    <cellStyle name="Note 10 2 6" xfId="23615" xr:uid="{00000000-0005-0000-0000-00003D5C0000}"/>
    <cellStyle name="Note 10 2 7" xfId="23616" xr:uid="{00000000-0005-0000-0000-00003E5C0000}"/>
    <cellStyle name="Note 10 2 8" xfId="23617" xr:uid="{00000000-0005-0000-0000-00003F5C0000}"/>
    <cellStyle name="Note 10 2 9" xfId="23618" xr:uid="{00000000-0005-0000-0000-0000405C0000}"/>
    <cellStyle name="Note 10 3" xfId="23619" xr:uid="{00000000-0005-0000-0000-0000415C0000}"/>
    <cellStyle name="Note 10 3 2" xfId="23620" xr:uid="{00000000-0005-0000-0000-0000425C0000}"/>
    <cellStyle name="Note 10 4" xfId="23621" xr:uid="{00000000-0005-0000-0000-0000435C0000}"/>
    <cellStyle name="Note 10 4 2" xfId="23622" xr:uid="{00000000-0005-0000-0000-0000445C0000}"/>
    <cellStyle name="Note 10 5" xfId="23623" xr:uid="{00000000-0005-0000-0000-0000455C0000}"/>
    <cellStyle name="Note 10 5 2" xfId="23624" xr:uid="{00000000-0005-0000-0000-0000465C0000}"/>
    <cellStyle name="Note 10 6" xfId="23625" xr:uid="{00000000-0005-0000-0000-0000475C0000}"/>
    <cellStyle name="Note 10 6 2" xfId="23626" xr:uid="{00000000-0005-0000-0000-0000485C0000}"/>
    <cellStyle name="Note 10 7" xfId="23627" xr:uid="{00000000-0005-0000-0000-0000495C0000}"/>
    <cellStyle name="Note 10 8" xfId="23628" xr:uid="{00000000-0005-0000-0000-00004A5C0000}"/>
    <cellStyle name="Note 10 9" xfId="23629" xr:uid="{00000000-0005-0000-0000-00004B5C0000}"/>
    <cellStyle name="Note 11" xfId="23630" xr:uid="{00000000-0005-0000-0000-00004C5C0000}"/>
    <cellStyle name="Note 11 10" xfId="23631" xr:uid="{00000000-0005-0000-0000-00004D5C0000}"/>
    <cellStyle name="Note 11 11" xfId="23632" xr:uid="{00000000-0005-0000-0000-00004E5C0000}"/>
    <cellStyle name="Note 11 2" xfId="23633" xr:uid="{00000000-0005-0000-0000-00004F5C0000}"/>
    <cellStyle name="Note 11 2 2" xfId="23634" xr:uid="{00000000-0005-0000-0000-0000505C0000}"/>
    <cellStyle name="Note 11 2 2 2" xfId="23635" xr:uid="{00000000-0005-0000-0000-0000515C0000}"/>
    <cellStyle name="Note 11 2 3" xfId="23636" xr:uid="{00000000-0005-0000-0000-0000525C0000}"/>
    <cellStyle name="Note 11 2 3 2" xfId="23637" xr:uid="{00000000-0005-0000-0000-0000535C0000}"/>
    <cellStyle name="Note 11 2 4" xfId="23638" xr:uid="{00000000-0005-0000-0000-0000545C0000}"/>
    <cellStyle name="Note 11 2 4 2" xfId="23639" xr:uid="{00000000-0005-0000-0000-0000555C0000}"/>
    <cellStyle name="Note 11 2 5" xfId="23640" xr:uid="{00000000-0005-0000-0000-0000565C0000}"/>
    <cellStyle name="Note 11 2 5 2" xfId="23641" xr:uid="{00000000-0005-0000-0000-0000575C0000}"/>
    <cellStyle name="Note 11 2 6" xfId="23642" xr:uid="{00000000-0005-0000-0000-0000585C0000}"/>
    <cellStyle name="Note 11 2 7" xfId="23643" xr:uid="{00000000-0005-0000-0000-0000595C0000}"/>
    <cellStyle name="Note 11 2 8" xfId="23644" xr:uid="{00000000-0005-0000-0000-00005A5C0000}"/>
    <cellStyle name="Note 11 2 9" xfId="23645" xr:uid="{00000000-0005-0000-0000-00005B5C0000}"/>
    <cellStyle name="Note 11 3" xfId="23646" xr:uid="{00000000-0005-0000-0000-00005C5C0000}"/>
    <cellStyle name="Note 11 3 2" xfId="23647" xr:uid="{00000000-0005-0000-0000-00005D5C0000}"/>
    <cellStyle name="Note 11 4" xfId="23648" xr:uid="{00000000-0005-0000-0000-00005E5C0000}"/>
    <cellStyle name="Note 11 4 2" xfId="23649" xr:uid="{00000000-0005-0000-0000-00005F5C0000}"/>
    <cellStyle name="Note 11 5" xfId="23650" xr:uid="{00000000-0005-0000-0000-0000605C0000}"/>
    <cellStyle name="Note 11 5 2" xfId="23651" xr:uid="{00000000-0005-0000-0000-0000615C0000}"/>
    <cellStyle name="Note 11 6" xfId="23652" xr:uid="{00000000-0005-0000-0000-0000625C0000}"/>
    <cellStyle name="Note 11 6 2" xfId="23653" xr:uid="{00000000-0005-0000-0000-0000635C0000}"/>
    <cellStyle name="Note 11 7" xfId="23654" xr:uid="{00000000-0005-0000-0000-0000645C0000}"/>
    <cellStyle name="Note 11 8" xfId="23655" xr:uid="{00000000-0005-0000-0000-0000655C0000}"/>
    <cellStyle name="Note 11 9" xfId="23656" xr:uid="{00000000-0005-0000-0000-0000665C0000}"/>
    <cellStyle name="Note 12" xfId="23657" xr:uid="{00000000-0005-0000-0000-0000675C0000}"/>
    <cellStyle name="Note 12 10" xfId="23658" xr:uid="{00000000-0005-0000-0000-0000685C0000}"/>
    <cellStyle name="Note 12 11" xfId="23659" xr:uid="{00000000-0005-0000-0000-0000695C0000}"/>
    <cellStyle name="Note 12 2" xfId="23660" xr:uid="{00000000-0005-0000-0000-00006A5C0000}"/>
    <cellStyle name="Note 12 2 2" xfId="23661" xr:uid="{00000000-0005-0000-0000-00006B5C0000}"/>
    <cellStyle name="Note 12 2 2 2" xfId="23662" xr:uid="{00000000-0005-0000-0000-00006C5C0000}"/>
    <cellStyle name="Note 12 2 3" xfId="23663" xr:uid="{00000000-0005-0000-0000-00006D5C0000}"/>
    <cellStyle name="Note 12 2 3 2" xfId="23664" xr:uid="{00000000-0005-0000-0000-00006E5C0000}"/>
    <cellStyle name="Note 12 2 4" xfId="23665" xr:uid="{00000000-0005-0000-0000-00006F5C0000}"/>
    <cellStyle name="Note 12 2 4 2" xfId="23666" xr:uid="{00000000-0005-0000-0000-0000705C0000}"/>
    <cellStyle name="Note 12 2 5" xfId="23667" xr:uid="{00000000-0005-0000-0000-0000715C0000}"/>
    <cellStyle name="Note 12 2 5 2" xfId="23668" xr:uid="{00000000-0005-0000-0000-0000725C0000}"/>
    <cellStyle name="Note 12 2 6" xfId="23669" xr:uid="{00000000-0005-0000-0000-0000735C0000}"/>
    <cellStyle name="Note 12 2 7" xfId="23670" xr:uid="{00000000-0005-0000-0000-0000745C0000}"/>
    <cellStyle name="Note 12 2 8" xfId="23671" xr:uid="{00000000-0005-0000-0000-0000755C0000}"/>
    <cellStyle name="Note 12 2 9" xfId="23672" xr:uid="{00000000-0005-0000-0000-0000765C0000}"/>
    <cellStyle name="Note 12 3" xfId="23673" xr:uid="{00000000-0005-0000-0000-0000775C0000}"/>
    <cellStyle name="Note 12 3 2" xfId="23674" xr:uid="{00000000-0005-0000-0000-0000785C0000}"/>
    <cellStyle name="Note 12 4" xfId="23675" xr:uid="{00000000-0005-0000-0000-0000795C0000}"/>
    <cellStyle name="Note 12 4 2" xfId="23676" xr:uid="{00000000-0005-0000-0000-00007A5C0000}"/>
    <cellStyle name="Note 12 5" xfId="23677" xr:uid="{00000000-0005-0000-0000-00007B5C0000}"/>
    <cellStyle name="Note 12 5 2" xfId="23678" xr:uid="{00000000-0005-0000-0000-00007C5C0000}"/>
    <cellStyle name="Note 12 6" xfId="23679" xr:uid="{00000000-0005-0000-0000-00007D5C0000}"/>
    <cellStyle name="Note 12 6 2" xfId="23680" xr:uid="{00000000-0005-0000-0000-00007E5C0000}"/>
    <cellStyle name="Note 12 7" xfId="23681" xr:uid="{00000000-0005-0000-0000-00007F5C0000}"/>
    <cellStyle name="Note 12 8" xfId="23682" xr:uid="{00000000-0005-0000-0000-0000805C0000}"/>
    <cellStyle name="Note 12 9" xfId="23683" xr:uid="{00000000-0005-0000-0000-0000815C0000}"/>
    <cellStyle name="Note 13" xfId="23684" xr:uid="{00000000-0005-0000-0000-0000825C0000}"/>
    <cellStyle name="Note 13 2" xfId="23685" xr:uid="{00000000-0005-0000-0000-0000835C0000}"/>
    <cellStyle name="Note 13 2 2" xfId="23686" xr:uid="{00000000-0005-0000-0000-0000845C0000}"/>
    <cellStyle name="Note 13 2 2 2" xfId="23687" xr:uid="{00000000-0005-0000-0000-0000855C0000}"/>
    <cellStyle name="Note 13 2 3" xfId="23688" xr:uid="{00000000-0005-0000-0000-0000865C0000}"/>
    <cellStyle name="Note 13 2 3 2" xfId="23689" xr:uid="{00000000-0005-0000-0000-0000875C0000}"/>
    <cellStyle name="Note 13 2 4" xfId="23690" xr:uid="{00000000-0005-0000-0000-0000885C0000}"/>
    <cellStyle name="Note 13 2 4 2" xfId="23691" xr:uid="{00000000-0005-0000-0000-0000895C0000}"/>
    <cellStyle name="Note 13 2 5" xfId="23692" xr:uid="{00000000-0005-0000-0000-00008A5C0000}"/>
    <cellStyle name="Note 13 2 5 2" xfId="23693" xr:uid="{00000000-0005-0000-0000-00008B5C0000}"/>
    <cellStyle name="Note 13 2 6" xfId="23694" xr:uid="{00000000-0005-0000-0000-00008C5C0000}"/>
    <cellStyle name="Note 13 3" xfId="23695" xr:uid="{00000000-0005-0000-0000-00008D5C0000}"/>
    <cellStyle name="Note 13 3 2" xfId="23696" xr:uid="{00000000-0005-0000-0000-00008E5C0000}"/>
    <cellStyle name="Note 13 4" xfId="23697" xr:uid="{00000000-0005-0000-0000-00008F5C0000}"/>
    <cellStyle name="Note 13 4 2" xfId="23698" xr:uid="{00000000-0005-0000-0000-0000905C0000}"/>
    <cellStyle name="Note 13 5" xfId="23699" xr:uid="{00000000-0005-0000-0000-0000915C0000}"/>
    <cellStyle name="Note 13 5 2" xfId="23700" xr:uid="{00000000-0005-0000-0000-0000925C0000}"/>
    <cellStyle name="Note 13 6" xfId="23701" xr:uid="{00000000-0005-0000-0000-0000935C0000}"/>
    <cellStyle name="Note 13 6 2" xfId="23702" xr:uid="{00000000-0005-0000-0000-0000945C0000}"/>
    <cellStyle name="Note 13 7" xfId="23703" xr:uid="{00000000-0005-0000-0000-0000955C0000}"/>
    <cellStyle name="Note 13 8" xfId="23704" xr:uid="{00000000-0005-0000-0000-0000965C0000}"/>
    <cellStyle name="Note 14" xfId="23705" xr:uid="{00000000-0005-0000-0000-0000975C0000}"/>
    <cellStyle name="Note 14 2" xfId="23706" xr:uid="{00000000-0005-0000-0000-0000985C0000}"/>
    <cellStyle name="Note 14 2 2" xfId="23707" xr:uid="{00000000-0005-0000-0000-0000995C0000}"/>
    <cellStyle name="Note 14 2 2 2" xfId="23708" xr:uid="{00000000-0005-0000-0000-00009A5C0000}"/>
    <cellStyle name="Note 14 2 3" xfId="23709" xr:uid="{00000000-0005-0000-0000-00009B5C0000}"/>
    <cellStyle name="Note 14 2 3 2" xfId="23710" xr:uid="{00000000-0005-0000-0000-00009C5C0000}"/>
    <cellStyle name="Note 14 2 4" xfId="23711" xr:uid="{00000000-0005-0000-0000-00009D5C0000}"/>
    <cellStyle name="Note 14 2 4 2" xfId="23712" xr:uid="{00000000-0005-0000-0000-00009E5C0000}"/>
    <cellStyle name="Note 14 2 5" xfId="23713" xr:uid="{00000000-0005-0000-0000-00009F5C0000}"/>
    <cellStyle name="Note 14 2 5 2" xfId="23714" xr:uid="{00000000-0005-0000-0000-0000A05C0000}"/>
    <cellStyle name="Note 14 2 6" xfId="23715" xr:uid="{00000000-0005-0000-0000-0000A15C0000}"/>
    <cellStyle name="Note 14 3" xfId="23716" xr:uid="{00000000-0005-0000-0000-0000A25C0000}"/>
    <cellStyle name="Note 14 3 2" xfId="23717" xr:uid="{00000000-0005-0000-0000-0000A35C0000}"/>
    <cellStyle name="Note 14 4" xfId="23718" xr:uid="{00000000-0005-0000-0000-0000A45C0000}"/>
    <cellStyle name="Note 14 4 2" xfId="23719" xr:uid="{00000000-0005-0000-0000-0000A55C0000}"/>
    <cellStyle name="Note 14 5" xfId="23720" xr:uid="{00000000-0005-0000-0000-0000A65C0000}"/>
    <cellStyle name="Note 14 5 2" xfId="23721" xr:uid="{00000000-0005-0000-0000-0000A75C0000}"/>
    <cellStyle name="Note 14 6" xfId="23722" xr:uid="{00000000-0005-0000-0000-0000A85C0000}"/>
    <cellStyle name="Note 14 6 2" xfId="23723" xr:uid="{00000000-0005-0000-0000-0000A95C0000}"/>
    <cellStyle name="Note 14 7" xfId="23724" xr:uid="{00000000-0005-0000-0000-0000AA5C0000}"/>
    <cellStyle name="Note 14 8" xfId="23725" xr:uid="{00000000-0005-0000-0000-0000AB5C0000}"/>
    <cellStyle name="Note 15" xfId="23726" xr:uid="{00000000-0005-0000-0000-0000AC5C0000}"/>
    <cellStyle name="Note 15 2" xfId="23727" xr:uid="{00000000-0005-0000-0000-0000AD5C0000}"/>
    <cellStyle name="Note 15 2 2" xfId="23728" xr:uid="{00000000-0005-0000-0000-0000AE5C0000}"/>
    <cellStyle name="Note 15 2 2 2" xfId="23729" xr:uid="{00000000-0005-0000-0000-0000AF5C0000}"/>
    <cellStyle name="Note 15 2 3" xfId="23730" xr:uid="{00000000-0005-0000-0000-0000B05C0000}"/>
    <cellStyle name="Note 15 2 3 2" xfId="23731" xr:uid="{00000000-0005-0000-0000-0000B15C0000}"/>
    <cellStyle name="Note 15 2 4" xfId="23732" xr:uid="{00000000-0005-0000-0000-0000B25C0000}"/>
    <cellStyle name="Note 15 2 4 2" xfId="23733" xr:uid="{00000000-0005-0000-0000-0000B35C0000}"/>
    <cellStyle name="Note 15 2 5" xfId="23734" xr:uid="{00000000-0005-0000-0000-0000B45C0000}"/>
    <cellStyle name="Note 15 2 5 2" xfId="23735" xr:uid="{00000000-0005-0000-0000-0000B55C0000}"/>
    <cellStyle name="Note 15 2 6" xfId="23736" xr:uid="{00000000-0005-0000-0000-0000B65C0000}"/>
    <cellStyle name="Note 15 3" xfId="23737" xr:uid="{00000000-0005-0000-0000-0000B75C0000}"/>
    <cellStyle name="Note 15 3 2" xfId="23738" xr:uid="{00000000-0005-0000-0000-0000B85C0000}"/>
    <cellStyle name="Note 15 4" xfId="23739" xr:uid="{00000000-0005-0000-0000-0000B95C0000}"/>
    <cellStyle name="Note 15 4 2" xfId="23740" xr:uid="{00000000-0005-0000-0000-0000BA5C0000}"/>
    <cellStyle name="Note 15 5" xfId="23741" xr:uid="{00000000-0005-0000-0000-0000BB5C0000}"/>
    <cellStyle name="Note 15 5 2" xfId="23742" xr:uid="{00000000-0005-0000-0000-0000BC5C0000}"/>
    <cellStyle name="Note 15 6" xfId="23743" xr:uid="{00000000-0005-0000-0000-0000BD5C0000}"/>
    <cellStyle name="Note 15 6 2" xfId="23744" xr:uid="{00000000-0005-0000-0000-0000BE5C0000}"/>
    <cellStyle name="Note 15 7" xfId="23745" xr:uid="{00000000-0005-0000-0000-0000BF5C0000}"/>
    <cellStyle name="Note 15 8" xfId="23746" xr:uid="{00000000-0005-0000-0000-0000C05C0000}"/>
    <cellStyle name="Note 16" xfId="23747" xr:uid="{00000000-0005-0000-0000-0000C15C0000}"/>
    <cellStyle name="Note 16 2" xfId="23748" xr:uid="{00000000-0005-0000-0000-0000C25C0000}"/>
    <cellStyle name="Note 16 2 2" xfId="23749" xr:uid="{00000000-0005-0000-0000-0000C35C0000}"/>
    <cellStyle name="Note 16 2 2 2" xfId="23750" xr:uid="{00000000-0005-0000-0000-0000C45C0000}"/>
    <cellStyle name="Note 16 2 3" xfId="23751" xr:uid="{00000000-0005-0000-0000-0000C55C0000}"/>
    <cellStyle name="Note 16 2 3 2" xfId="23752" xr:uid="{00000000-0005-0000-0000-0000C65C0000}"/>
    <cellStyle name="Note 16 2 4" xfId="23753" xr:uid="{00000000-0005-0000-0000-0000C75C0000}"/>
    <cellStyle name="Note 16 2 4 2" xfId="23754" xr:uid="{00000000-0005-0000-0000-0000C85C0000}"/>
    <cellStyle name="Note 16 2 5" xfId="23755" xr:uid="{00000000-0005-0000-0000-0000C95C0000}"/>
    <cellStyle name="Note 16 2 5 2" xfId="23756" xr:uid="{00000000-0005-0000-0000-0000CA5C0000}"/>
    <cellStyle name="Note 16 2 6" xfId="23757" xr:uid="{00000000-0005-0000-0000-0000CB5C0000}"/>
    <cellStyle name="Note 16 3" xfId="23758" xr:uid="{00000000-0005-0000-0000-0000CC5C0000}"/>
    <cellStyle name="Note 16 3 2" xfId="23759" xr:uid="{00000000-0005-0000-0000-0000CD5C0000}"/>
    <cellStyle name="Note 16 4" xfId="23760" xr:uid="{00000000-0005-0000-0000-0000CE5C0000}"/>
    <cellStyle name="Note 16 4 2" xfId="23761" xr:uid="{00000000-0005-0000-0000-0000CF5C0000}"/>
    <cellStyle name="Note 16 5" xfId="23762" xr:uid="{00000000-0005-0000-0000-0000D05C0000}"/>
    <cellStyle name="Note 16 5 2" xfId="23763" xr:uid="{00000000-0005-0000-0000-0000D15C0000}"/>
    <cellStyle name="Note 16 6" xfId="23764" xr:uid="{00000000-0005-0000-0000-0000D25C0000}"/>
    <cellStyle name="Note 16 6 2" xfId="23765" xr:uid="{00000000-0005-0000-0000-0000D35C0000}"/>
    <cellStyle name="Note 16 7" xfId="23766" xr:uid="{00000000-0005-0000-0000-0000D45C0000}"/>
    <cellStyle name="Note 16 8" xfId="23767" xr:uid="{00000000-0005-0000-0000-0000D55C0000}"/>
    <cellStyle name="Note 17" xfId="23768" xr:uid="{00000000-0005-0000-0000-0000D65C0000}"/>
    <cellStyle name="Note 17 2" xfId="23769" xr:uid="{00000000-0005-0000-0000-0000D75C0000}"/>
    <cellStyle name="Note 17 2 2" xfId="23770" xr:uid="{00000000-0005-0000-0000-0000D85C0000}"/>
    <cellStyle name="Note 17 2 2 2" xfId="23771" xr:uid="{00000000-0005-0000-0000-0000D95C0000}"/>
    <cellStyle name="Note 17 2 3" xfId="23772" xr:uid="{00000000-0005-0000-0000-0000DA5C0000}"/>
    <cellStyle name="Note 17 2 3 2" xfId="23773" xr:uid="{00000000-0005-0000-0000-0000DB5C0000}"/>
    <cellStyle name="Note 17 2 4" xfId="23774" xr:uid="{00000000-0005-0000-0000-0000DC5C0000}"/>
    <cellStyle name="Note 17 2 4 2" xfId="23775" xr:uid="{00000000-0005-0000-0000-0000DD5C0000}"/>
    <cellStyle name="Note 17 2 5" xfId="23776" xr:uid="{00000000-0005-0000-0000-0000DE5C0000}"/>
    <cellStyle name="Note 17 2 5 2" xfId="23777" xr:uid="{00000000-0005-0000-0000-0000DF5C0000}"/>
    <cellStyle name="Note 17 2 6" xfId="23778" xr:uid="{00000000-0005-0000-0000-0000E05C0000}"/>
    <cellStyle name="Note 17 3" xfId="23779" xr:uid="{00000000-0005-0000-0000-0000E15C0000}"/>
    <cellStyle name="Note 17 3 2" xfId="23780" xr:uid="{00000000-0005-0000-0000-0000E25C0000}"/>
    <cellStyle name="Note 17 4" xfId="23781" xr:uid="{00000000-0005-0000-0000-0000E35C0000}"/>
    <cellStyle name="Note 17 4 2" xfId="23782" xr:uid="{00000000-0005-0000-0000-0000E45C0000}"/>
    <cellStyle name="Note 17 5" xfId="23783" xr:uid="{00000000-0005-0000-0000-0000E55C0000}"/>
    <cellStyle name="Note 17 5 2" xfId="23784" xr:uid="{00000000-0005-0000-0000-0000E65C0000}"/>
    <cellStyle name="Note 17 6" xfId="23785" xr:uid="{00000000-0005-0000-0000-0000E75C0000}"/>
    <cellStyle name="Note 17 6 2" xfId="23786" xr:uid="{00000000-0005-0000-0000-0000E85C0000}"/>
    <cellStyle name="Note 17 7" xfId="23787" xr:uid="{00000000-0005-0000-0000-0000E95C0000}"/>
    <cellStyle name="Note 17 8" xfId="23788" xr:uid="{00000000-0005-0000-0000-0000EA5C0000}"/>
    <cellStyle name="Note 18" xfId="23789" xr:uid="{00000000-0005-0000-0000-0000EB5C0000}"/>
    <cellStyle name="Note 18 2" xfId="23790" xr:uid="{00000000-0005-0000-0000-0000EC5C0000}"/>
    <cellStyle name="Note 18 2 2" xfId="23791" xr:uid="{00000000-0005-0000-0000-0000ED5C0000}"/>
    <cellStyle name="Note 18 2 2 2" xfId="23792" xr:uid="{00000000-0005-0000-0000-0000EE5C0000}"/>
    <cellStyle name="Note 18 2 3" xfId="23793" xr:uid="{00000000-0005-0000-0000-0000EF5C0000}"/>
    <cellStyle name="Note 18 2 3 2" xfId="23794" xr:uid="{00000000-0005-0000-0000-0000F05C0000}"/>
    <cellStyle name="Note 18 2 4" xfId="23795" xr:uid="{00000000-0005-0000-0000-0000F15C0000}"/>
    <cellStyle name="Note 18 2 4 2" xfId="23796" xr:uid="{00000000-0005-0000-0000-0000F25C0000}"/>
    <cellStyle name="Note 18 2 5" xfId="23797" xr:uid="{00000000-0005-0000-0000-0000F35C0000}"/>
    <cellStyle name="Note 18 2 5 2" xfId="23798" xr:uid="{00000000-0005-0000-0000-0000F45C0000}"/>
    <cellStyle name="Note 18 2 6" xfId="23799" xr:uid="{00000000-0005-0000-0000-0000F55C0000}"/>
    <cellStyle name="Note 18 3" xfId="23800" xr:uid="{00000000-0005-0000-0000-0000F65C0000}"/>
    <cellStyle name="Note 18 3 2" xfId="23801" xr:uid="{00000000-0005-0000-0000-0000F75C0000}"/>
    <cellStyle name="Note 18 4" xfId="23802" xr:uid="{00000000-0005-0000-0000-0000F85C0000}"/>
    <cellStyle name="Note 18 4 2" xfId="23803" xr:uid="{00000000-0005-0000-0000-0000F95C0000}"/>
    <cellStyle name="Note 18 5" xfId="23804" xr:uid="{00000000-0005-0000-0000-0000FA5C0000}"/>
    <cellStyle name="Note 18 5 2" xfId="23805" xr:uid="{00000000-0005-0000-0000-0000FB5C0000}"/>
    <cellStyle name="Note 18 6" xfId="23806" xr:uid="{00000000-0005-0000-0000-0000FC5C0000}"/>
    <cellStyle name="Note 18 6 2" xfId="23807" xr:uid="{00000000-0005-0000-0000-0000FD5C0000}"/>
    <cellStyle name="Note 18 7" xfId="23808" xr:uid="{00000000-0005-0000-0000-0000FE5C0000}"/>
    <cellStyle name="Note 18 8" xfId="23809" xr:uid="{00000000-0005-0000-0000-0000FF5C0000}"/>
    <cellStyle name="Note 19" xfId="23810" xr:uid="{00000000-0005-0000-0000-0000005D0000}"/>
    <cellStyle name="Note 19 2" xfId="23811" xr:uid="{00000000-0005-0000-0000-0000015D0000}"/>
    <cellStyle name="Note 19 2 2" xfId="23812" xr:uid="{00000000-0005-0000-0000-0000025D0000}"/>
    <cellStyle name="Note 19 2 2 2" xfId="23813" xr:uid="{00000000-0005-0000-0000-0000035D0000}"/>
    <cellStyle name="Note 19 2 3" xfId="23814" xr:uid="{00000000-0005-0000-0000-0000045D0000}"/>
    <cellStyle name="Note 19 2 3 2" xfId="23815" xr:uid="{00000000-0005-0000-0000-0000055D0000}"/>
    <cellStyle name="Note 19 2 4" xfId="23816" xr:uid="{00000000-0005-0000-0000-0000065D0000}"/>
    <cellStyle name="Note 19 2 4 2" xfId="23817" xr:uid="{00000000-0005-0000-0000-0000075D0000}"/>
    <cellStyle name="Note 19 2 5" xfId="23818" xr:uid="{00000000-0005-0000-0000-0000085D0000}"/>
    <cellStyle name="Note 19 2 5 2" xfId="23819" xr:uid="{00000000-0005-0000-0000-0000095D0000}"/>
    <cellStyle name="Note 19 2 6" xfId="23820" xr:uid="{00000000-0005-0000-0000-00000A5D0000}"/>
    <cellStyle name="Note 19 3" xfId="23821" xr:uid="{00000000-0005-0000-0000-00000B5D0000}"/>
    <cellStyle name="Note 19 3 2" xfId="23822" xr:uid="{00000000-0005-0000-0000-00000C5D0000}"/>
    <cellStyle name="Note 19 4" xfId="23823" xr:uid="{00000000-0005-0000-0000-00000D5D0000}"/>
    <cellStyle name="Note 19 4 2" xfId="23824" xr:uid="{00000000-0005-0000-0000-00000E5D0000}"/>
    <cellStyle name="Note 19 5" xfId="23825" xr:uid="{00000000-0005-0000-0000-00000F5D0000}"/>
    <cellStyle name="Note 19 5 2" xfId="23826" xr:uid="{00000000-0005-0000-0000-0000105D0000}"/>
    <cellStyle name="Note 19 6" xfId="23827" xr:uid="{00000000-0005-0000-0000-0000115D0000}"/>
    <cellStyle name="Note 19 6 2" xfId="23828" xr:uid="{00000000-0005-0000-0000-0000125D0000}"/>
    <cellStyle name="Note 19 7" xfId="23829" xr:uid="{00000000-0005-0000-0000-0000135D0000}"/>
    <cellStyle name="Note 19 8" xfId="23830" xr:uid="{00000000-0005-0000-0000-0000145D0000}"/>
    <cellStyle name="Note 2" xfId="23831" xr:uid="{00000000-0005-0000-0000-0000155D0000}"/>
    <cellStyle name="Note 2 10" xfId="23832" xr:uid="{00000000-0005-0000-0000-0000165D0000}"/>
    <cellStyle name="Note 2 10 2" xfId="23833" xr:uid="{00000000-0005-0000-0000-0000175D0000}"/>
    <cellStyle name="Note 2 10 3" xfId="23834" xr:uid="{00000000-0005-0000-0000-0000185D0000}"/>
    <cellStyle name="Note 2 2" xfId="23835" xr:uid="{00000000-0005-0000-0000-0000195D0000}"/>
    <cellStyle name="Note 2 2 2" xfId="23836" xr:uid="{00000000-0005-0000-0000-00001A5D0000}"/>
    <cellStyle name="Note 2 2 2 2" xfId="23837" xr:uid="{00000000-0005-0000-0000-00001B5D0000}"/>
    <cellStyle name="Note 2 2 3" xfId="23838" xr:uid="{00000000-0005-0000-0000-00001C5D0000}"/>
    <cellStyle name="Note 2 2 3 2" xfId="23839" xr:uid="{00000000-0005-0000-0000-00001D5D0000}"/>
    <cellStyle name="Note 2 2 4" xfId="23840" xr:uid="{00000000-0005-0000-0000-00001E5D0000}"/>
    <cellStyle name="Note 2 2 4 2" xfId="23841" xr:uid="{00000000-0005-0000-0000-00001F5D0000}"/>
    <cellStyle name="Note 2 2 5" xfId="23842" xr:uid="{00000000-0005-0000-0000-0000205D0000}"/>
    <cellStyle name="Note 2 2 5 2" xfId="23843" xr:uid="{00000000-0005-0000-0000-0000215D0000}"/>
    <cellStyle name="Note 2 2 6" xfId="23844" xr:uid="{00000000-0005-0000-0000-0000225D0000}"/>
    <cellStyle name="Note 2 2 7" xfId="23845" xr:uid="{00000000-0005-0000-0000-0000235D0000}"/>
    <cellStyle name="Note 2 2 7 2" xfId="23846" xr:uid="{00000000-0005-0000-0000-0000245D0000}"/>
    <cellStyle name="Note 2 2 7 3" xfId="23847" xr:uid="{00000000-0005-0000-0000-0000255D0000}"/>
    <cellStyle name="Note 2 2 8" xfId="23848" xr:uid="{00000000-0005-0000-0000-0000265D0000}"/>
    <cellStyle name="Note 2 2 8 2" xfId="23849" xr:uid="{00000000-0005-0000-0000-0000275D0000}"/>
    <cellStyle name="Note 2 2 8 3" xfId="23850" xr:uid="{00000000-0005-0000-0000-0000285D0000}"/>
    <cellStyle name="Note 2 3" xfId="23851" xr:uid="{00000000-0005-0000-0000-0000295D0000}"/>
    <cellStyle name="Note 2 3 2" xfId="23852" xr:uid="{00000000-0005-0000-0000-00002A5D0000}"/>
    <cellStyle name="Note 2 4" xfId="23853" xr:uid="{00000000-0005-0000-0000-00002B5D0000}"/>
    <cellStyle name="Note 2 4 2" xfId="23854" xr:uid="{00000000-0005-0000-0000-00002C5D0000}"/>
    <cellStyle name="Note 2 5" xfId="23855" xr:uid="{00000000-0005-0000-0000-00002D5D0000}"/>
    <cellStyle name="Note 2 5 2" xfId="23856" xr:uid="{00000000-0005-0000-0000-00002E5D0000}"/>
    <cellStyle name="Note 2 6" xfId="23857" xr:uid="{00000000-0005-0000-0000-00002F5D0000}"/>
    <cellStyle name="Note 2 6 2" xfId="23858" xr:uid="{00000000-0005-0000-0000-0000305D0000}"/>
    <cellStyle name="Note 2 7" xfId="23859" xr:uid="{00000000-0005-0000-0000-0000315D0000}"/>
    <cellStyle name="Note 2 8" xfId="23860" xr:uid="{00000000-0005-0000-0000-0000325D0000}"/>
    <cellStyle name="Note 2 9" xfId="23861" xr:uid="{00000000-0005-0000-0000-0000335D0000}"/>
    <cellStyle name="Note 2 9 2" xfId="23862" xr:uid="{00000000-0005-0000-0000-0000345D0000}"/>
    <cellStyle name="Note 2 9 3" xfId="23863" xr:uid="{00000000-0005-0000-0000-0000355D0000}"/>
    <cellStyle name="Note 20" xfId="23864" xr:uid="{00000000-0005-0000-0000-0000365D0000}"/>
    <cellStyle name="Note 20 2" xfId="23865" xr:uid="{00000000-0005-0000-0000-0000375D0000}"/>
    <cellStyle name="Note 20 2 2" xfId="23866" xr:uid="{00000000-0005-0000-0000-0000385D0000}"/>
    <cellStyle name="Note 20 2 2 2" xfId="23867" xr:uid="{00000000-0005-0000-0000-0000395D0000}"/>
    <cellStyle name="Note 20 2 3" xfId="23868" xr:uid="{00000000-0005-0000-0000-00003A5D0000}"/>
    <cellStyle name="Note 20 2 3 2" xfId="23869" xr:uid="{00000000-0005-0000-0000-00003B5D0000}"/>
    <cellStyle name="Note 20 2 4" xfId="23870" xr:uid="{00000000-0005-0000-0000-00003C5D0000}"/>
    <cellStyle name="Note 20 2 4 2" xfId="23871" xr:uid="{00000000-0005-0000-0000-00003D5D0000}"/>
    <cellStyle name="Note 20 2 5" xfId="23872" xr:uid="{00000000-0005-0000-0000-00003E5D0000}"/>
    <cellStyle name="Note 20 2 5 2" xfId="23873" xr:uid="{00000000-0005-0000-0000-00003F5D0000}"/>
    <cellStyle name="Note 20 2 6" xfId="23874" xr:uid="{00000000-0005-0000-0000-0000405D0000}"/>
    <cellStyle name="Note 20 3" xfId="23875" xr:uid="{00000000-0005-0000-0000-0000415D0000}"/>
    <cellStyle name="Note 20 3 2" xfId="23876" xr:uid="{00000000-0005-0000-0000-0000425D0000}"/>
    <cellStyle name="Note 20 4" xfId="23877" xr:uid="{00000000-0005-0000-0000-0000435D0000}"/>
    <cellStyle name="Note 20 4 2" xfId="23878" xr:uid="{00000000-0005-0000-0000-0000445D0000}"/>
    <cellStyle name="Note 20 5" xfId="23879" xr:uid="{00000000-0005-0000-0000-0000455D0000}"/>
    <cellStyle name="Note 20 5 2" xfId="23880" xr:uid="{00000000-0005-0000-0000-0000465D0000}"/>
    <cellStyle name="Note 20 6" xfId="23881" xr:uid="{00000000-0005-0000-0000-0000475D0000}"/>
    <cellStyle name="Note 20 6 2" xfId="23882" xr:uid="{00000000-0005-0000-0000-0000485D0000}"/>
    <cellStyle name="Note 20 7" xfId="23883" xr:uid="{00000000-0005-0000-0000-0000495D0000}"/>
    <cellStyle name="Note 20 8" xfId="23884" xr:uid="{00000000-0005-0000-0000-00004A5D0000}"/>
    <cellStyle name="Note 21" xfId="23885" xr:uid="{00000000-0005-0000-0000-00004B5D0000}"/>
    <cellStyle name="Note 21 2" xfId="23886" xr:uid="{00000000-0005-0000-0000-00004C5D0000}"/>
    <cellStyle name="Note 21 2 2" xfId="23887" xr:uid="{00000000-0005-0000-0000-00004D5D0000}"/>
    <cellStyle name="Note 21 2 2 2" xfId="23888" xr:uid="{00000000-0005-0000-0000-00004E5D0000}"/>
    <cellStyle name="Note 21 2 3" xfId="23889" xr:uid="{00000000-0005-0000-0000-00004F5D0000}"/>
    <cellStyle name="Note 21 2 3 2" xfId="23890" xr:uid="{00000000-0005-0000-0000-0000505D0000}"/>
    <cellStyle name="Note 21 2 4" xfId="23891" xr:uid="{00000000-0005-0000-0000-0000515D0000}"/>
    <cellStyle name="Note 21 2 4 2" xfId="23892" xr:uid="{00000000-0005-0000-0000-0000525D0000}"/>
    <cellStyle name="Note 21 2 5" xfId="23893" xr:uid="{00000000-0005-0000-0000-0000535D0000}"/>
    <cellStyle name="Note 21 2 5 2" xfId="23894" xr:uid="{00000000-0005-0000-0000-0000545D0000}"/>
    <cellStyle name="Note 21 2 6" xfId="23895" xr:uid="{00000000-0005-0000-0000-0000555D0000}"/>
    <cellStyle name="Note 21 3" xfId="23896" xr:uid="{00000000-0005-0000-0000-0000565D0000}"/>
    <cellStyle name="Note 21 3 2" xfId="23897" xr:uid="{00000000-0005-0000-0000-0000575D0000}"/>
    <cellStyle name="Note 21 4" xfId="23898" xr:uid="{00000000-0005-0000-0000-0000585D0000}"/>
    <cellStyle name="Note 21 4 2" xfId="23899" xr:uid="{00000000-0005-0000-0000-0000595D0000}"/>
    <cellStyle name="Note 21 5" xfId="23900" xr:uid="{00000000-0005-0000-0000-00005A5D0000}"/>
    <cellStyle name="Note 21 5 2" xfId="23901" xr:uid="{00000000-0005-0000-0000-00005B5D0000}"/>
    <cellStyle name="Note 21 6" xfId="23902" xr:uid="{00000000-0005-0000-0000-00005C5D0000}"/>
    <cellStyle name="Note 21 6 2" xfId="23903" xr:uid="{00000000-0005-0000-0000-00005D5D0000}"/>
    <cellStyle name="Note 21 7" xfId="23904" xr:uid="{00000000-0005-0000-0000-00005E5D0000}"/>
    <cellStyle name="Note 21 8" xfId="23905" xr:uid="{00000000-0005-0000-0000-00005F5D0000}"/>
    <cellStyle name="Note 22" xfId="23906" xr:uid="{00000000-0005-0000-0000-0000605D0000}"/>
    <cellStyle name="Note 22 2" xfId="23907" xr:uid="{00000000-0005-0000-0000-0000615D0000}"/>
    <cellStyle name="Note 22 2 2" xfId="23908" xr:uid="{00000000-0005-0000-0000-0000625D0000}"/>
    <cellStyle name="Note 22 2 2 2" xfId="23909" xr:uid="{00000000-0005-0000-0000-0000635D0000}"/>
    <cellStyle name="Note 22 2 3" xfId="23910" xr:uid="{00000000-0005-0000-0000-0000645D0000}"/>
    <cellStyle name="Note 22 2 3 2" xfId="23911" xr:uid="{00000000-0005-0000-0000-0000655D0000}"/>
    <cellStyle name="Note 22 2 4" xfId="23912" xr:uid="{00000000-0005-0000-0000-0000665D0000}"/>
    <cellStyle name="Note 22 2 4 2" xfId="23913" xr:uid="{00000000-0005-0000-0000-0000675D0000}"/>
    <cellStyle name="Note 22 2 5" xfId="23914" xr:uid="{00000000-0005-0000-0000-0000685D0000}"/>
    <cellStyle name="Note 22 2 5 2" xfId="23915" xr:uid="{00000000-0005-0000-0000-0000695D0000}"/>
    <cellStyle name="Note 22 2 6" xfId="23916" xr:uid="{00000000-0005-0000-0000-00006A5D0000}"/>
    <cellStyle name="Note 22 3" xfId="23917" xr:uid="{00000000-0005-0000-0000-00006B5D0000}"/>
    <cellStyle name="Note 22 3 2" xfId="23918" xr:uid="{00000000-0005-0000-0000-00006C5D0000}"/>
    <cellStyle name="Note 22 4" xfId="23919" xr:uid="{00000000-0005-0000-0000-00006D5D0000}"/>
    <cellStyle name="Note 22 4 2" xfId="23920" xr:uid="{00000000-0005-0000-0000-00006E5D0000}"/>
    <cellStyle name="Note 22 5" xfId="23921" xr:uid="{00000000-0005-0000-0000-00006F5D0000}"/>
    <cellStyle name="Note 22 5 2" xfId="23922" xr:uid="{00000000-0005-0000-0000-0000705D0000}"/>
    <cellStyle name="Note 22 6" xfId="23923" xr:uid="{00000000-0005-0000-0000-0000715D0000}"/>
    <cellStyle name="Note 22 6 2" xfId="23924" xr:uid="{00000000-0005-0000-0000-0000725D0000}"/>
    <cellStyle name="Note 22 7" xfId="23925" xr:uid="{00000000-0005-0000-0000-0000735D0000}"/>
    <cellStyle name="Note 22 8" xfId="23926" xr:uid="{00000000-0005-0000-0000-0000745D0000}"/>
    <cellStyle name="Note 23" xfId="23927" xr:uid="{00000000-0005-0000-0000-0000755D0000}"/>
    <cellStyle name="Note 23 2" xfId="23928" xr:uid="{00000000-0005-0000-0000-0000765D0000}"/>
    <cellStyle name="Note 23 2 2" xfId="23929" xr:uid="{00000000-0005-0000-0000-0000775D0000}"/>
    <cellStyle name="Note 23 2 2 2" xfId="23930" xr:uid="{00000000-0005-0000-0000-0000785D0000}"/>
    <cellStyle name="Note 23 2 3" xfId="23931" xr:uid="{00000000-0005-0000-0000-0000795D0000}"/>
    <cellStyle name="Note 23 2 3 2" xfId="23932" xr:uid="{00000000-0005-0000-0000-00007A5D0000}"/>
    <cellStyle name="Note 23 2 4" xfId="23933" xr:uid="{00000000-0005-0000-0000-00007B5D0000}"/>
    <cellStyle name="Note 23 2 4 2" xfId="23934" xr:uid="{00000000-0005-0000-0000-00007C5D0000}"/>
    <cellStyle name="Note 23 2 5" xfId="23935" xr:uid="{00000000-0005-0000-0000-00007D5D0000}"/>
    <cellStyle name="Note 23 2 5 2" xfId="23936" xr:uid="{00000000-0005-0000-0000-00007E5D0000}"/>
    <cellStyle name="Note 23 2 6" xfId="23937" xr:uid="{00000000-0005-0000-0000-00007F5D0000}"/>
    <cellStyle name="Note 23 3" xfId="23938" xr:uid="{00000000-0005-0000-0000-0000805D0000}"/>
    <cellStyle name="Note 23 3 2" xfId="23939" xr:uid="{00000000-0005-0000-0000-0000815D0000}"/>
    <cellStyle name="Note 23 4" xfId="23940" xr:uid="{00000000-0005-0000-0000-0000825D0000}"/>
    <cellStyle name="Note 23 4 2" xfId="23941" xr:uid="{00000000-0005-0000-0000-0000835D0000}"/>
    <cellStyle name="Note 23 5" xfId="23942" xr:uid="{00000000-0005-0000-0000-0000845D0000}"/>
    <cellStyle name="Note 23 5 2" xfId="23943" xr:uid="{00000000-0005-0000-0000-0000855D0000}"/>
    <cellStyle name="Note 23 6" xfId="23944" xr:uid="{00000000-0005-0000-0000-0000865D0000}"/>
    <cellStyle name="Note 23 6 2" xfId="23945" xr:uid="{00000000-0005-0000-0000-0000875D0000}"/>
    <cellStyle name="Note 23 7" xfId="23946" xr:uid="{00000000-0005-0000-0000-0000885D0000}"/>
    <cellStyle name="Note 23 8" xfId="23947" xr:uid="{00000000-0005-0000-0000-0000895D0000}"/>
    <cellStyle name="Note 24" xfId="23948" xr:uid="{00000000-0005-0000-0000-00008A5D0000}"/>
    <cellStyle name="Note 24 2" xfId="23949" xr:uid="{00000000-0005-0000-0000-00008B5D0000}"/>
    <cellStyle name="Note 24 2 2" xfId="23950" xr:uid="{00000000-0005-0000-0000-00008C5D0000}"/>
    <cellStyle name="Note 24 2 2 2" xfId="23951" xr:uid="{00000000-0005-0000-0000-00008D5D0000}"/>
    <cellStyle name="Note 24 2 3" xfId="23952" xr:uid="{00000000-0005-0000-0000-00008E5D0000}"/>
    <cellStyle name="Note 24 2 3 2" xfId="23953" xr:uid="{00000000-0005-0000-0000-00008F5D0000}"/>
    <cellStyle name="Note 24 2 4" xfId="23954" xr:uid="{00000000-0005-0000-0000-0000905D0000}"/>
    <cellStyle name="Note 24 2 4 2" xfId="23955" xr:uid="{00000000-0005-0000-0000-0000915D0000}"/>
    <cellStyle name="Note 24 2 5" xfId="23956" xr:uid="{00000000-0005-0000-0000-0000925D0000}"/>
    <cellStyle name="Note 24 2 5 2" xfId="23957" xr:uid="{00000000-0005-0000-0000-0000935D0000}"/>
    <cellStyle name="Note 24 2 6" xfId="23958" xr:uid="{00000000-0005-0000-0000-0000945D0000}"/>
    <cellStyle name="Note 24 3" xfId="23959" xr:uid="{00000000-0005-0000-0000-0000955D0000}"/>
    <cellStyle name="Note 24 3 2" xfId="23960" xr:uid="{00000000-0005-0000-0000-0000965D0000}"/>
    <cellStyle name="Note 24 4" xfId="23961" xr:uid="{00000000-0005-0000-0000-0000975D0000}"/>
    <cellStyle name="Note 24 4 2" xfId="23962" xr:uid="{00000000-0005-0000-0000-0000985D0000}"/>
    <cellStyle name="Note 24 5" xfId="23963" xr:uid="{00000000-0005-0000-0000-0000995D0000}"/>
    <cellStyle name="Note 24 5 2" xfId="23964" xr:uid="{00000000-0005-0000-0000-00009A5D0000}"/>
    <cellStyle name="Note 24 6" xfId="23965" xr:uid="{00000000-0005-0000-0000-00009B5D0000}"/>
    <cellStyle name="Note 24 6 2" xfId="23966" xr:uid="{00000000-0005-0000-0000-00009C5D0000}"/>
    <cellStyle name="Note 24 7" xfId="23967" xr:uid="{00000000-0005-0000-0000-00009D5D0000}"/>
    <cellStyle name="Note 24 8" xfId="23968" xr:uid="{00000000-0005-0000-0000-00009E5D0000}"/>
    <cellStyle name="Note 25" xfId="23969" xr:uid="{00000000-0005-0000-0000-00009F5D0000}"/>
    <cellStyle name="Note 25 2" xfId="23970" xr:uid="{00000000-0005-0000-0000-0000A05D0000}"/>
    <cellStyle name="Note 25 2 2" xfId="23971" xr:uid="{00000000-0005-0000-0000-0000A15D0000}"/>
    <cellStyle name="Note 25 2 2 2" xfId="23972" xr:uid="{00000000-0005-0000-0000-0000A25D0000}"/>
    <cellStyle name="Note 25 2 3" xfId="23973" xr:uid="{00000000-0005-0000-0000-0000A35D0000}"/>
    <cellStyle name="Note 25 2 3 2" xfId="23974" xr:uid="{00000000-0005-0000-0000-0000A45D0000}"/>
    <cellStyle name="Note 25 2 4" xfId="23975" xr:uid="{00000000-0005-0000-0000-0000A55D0000}"/>
    <cellStyle name="Note 25 2 4 2" xfId="23976" xr:uid="{00000000-0005-0000-0000-0000A65D0000}"/>
    <cellStyle name="Note 25 2 5" xfId="23977" xr:uid="{00000000-0005-0000-0000-0000A75D0000}"/>
    <cellStyle name="Note 25 2 5 2" xfId="23978" xr:uid="{00000000-0005-0000-0000-0000A85D0000}"/>
    <cellStyle name="Note 25 2 6" xfId="23979" xr:uid="{00000000-0005-0000-0000-0000A95D0000}"/>
    <cellStyle name="Note 25 3" xfId="23980" xr:uid="{00000000-0005-0000-0000-0000AA5D0000}"/>
    <cellStyle name="Note 25 3 2" xfId="23981" xr:uid="{00000000-0005-0000-0000-0000AB5D0000}"/>
    <cellStyle name="Note 25 4" xfId="23982" xr:uid="{00000000-0005-0000-0000-0000AC5D0000}"/>
    <cellStyle name="Note 25 4 2" xfId="23983" xr:uid="{00000000-0005-0000-0000-0000AD5D0000}"/>
    <cellStyle name="Note 25 5" xfId="23984" xr:uid="{00000000-0005-0000-0000-0000AE5D0000}"/>
    <cellStyle name="Note 25 5 2" xfId="23985" xr:uid="{00000000-0005-0000-0000-0000AF5D0000}"/>
    <cellStyle name="Note 25 6" xfId="23986" xr:uid="{00000000-0005-0000-0000-0000B05D0000}"/>
    <cellStyle name="Note 25 6 2" xfId="23987" xr:uid="{00000000-0005-0000-0000-0000B15D0000}"/>
    <cellStyle name="Note 25 7" xfId="23988" xr:uid="{00000000-0005-0000-0000-0000B25D0000}"/>
    <cellStyle name="Note 25 8" xfId="23989" xr:uid="{00000000-0005-0000-0000-0000B35D0000}"/>
    <cellStyle name="Note 26" xfId="23990" xr:uid="{00000000-0005-0000-0000-0000B45D0000}"/>
    <cellStyle name="Note 26 2" xfId="23991" xr:uid="{00000000-0005-0000-0000-0000B55D0000}"/>
    <cellStyle name="Note 26 2 2" xfId="23992" xr:uid="{00000000-0005-0000-0000-0000B65D0000}"/>
    <cellStyle name="Note 26 2 2 2" xfId="23993" xr:uid="{00000000-0005-0000-0000-0000B75D0000}"/>
    <cellStyle name="Note 26 2 3" xfId="23994" xr:uid="{00000000-0005-0000-0000-0000B85D0000}"/>
    <cellStyle name="Note 26 2 3 2" xfId="23995" xr:uid="{00000000-0005-0000-0000-0000B95D0000}"/>
    <cellStyle name="Note 26 2 4" xfId="23996" xr:uid="{00000000-0005-0000-0000-0000BA5D0000}"/>
    <cellStyle name="Note 26 2 4 2" xfId="23997" xr:uid="{00000000-0005-0000-0000-0000BB5D0000}"/>
    <cellStyle name="Note 26 2 5" xfId="23998" xr:uid="{00000000-0005-0000-0000-0000BC5D0000}"/>
    <cellStyle name="Note 26 2 5 2" xfId="23999" xr:uid="{00000000-0005-0000-0000-0000BD5D0000}"/>
    <cellStyle name="Note 26 2 6" xfId="24000" xr:uid="{00000000-0005-0000-0000-0000BE5D0000}"/>
    <cellStyle name="Note 26 3" xfId="24001" xr:uid="{00000000-0005-0000-0000-0000BF5D0000}"/>
    <cellStyle name="Note 26 3 2" xfId="24002" xr:uid="{00000000-0005-0000-0000-0000C05D0000}"/>
    <cellStyle name="Note 26 4" xfId="24003" xr:uid="{00000000-0005-0000-0000-0000C15D0000}"/>
    <cellStyle name="Note 26 4 2" xfId="24004" xr:uid="{00000000-0005-0000-0000-0000C25D0000}"/>
    <cellStyle name="Note 26 5" xfId="24005" xr:uid="{00000000-0005-0000-0000-0000C35D0000}"/>
    <cellStyle name="Note 26 5 2" xfId="24006" xr:uid="{00000000-0005-0000-0000-0000C45D0000}"/>
    <cellStyle name="Note 26 6" xfId="24007" xr:uid="{00000000-0005-0000-0000-0000C55D0000}"/>
    <cellStyle name="Note 26 6 2" xfId="24008" xr:uid="{00000000-0005-0000-0000-0000C65D0000}"/>
    <cellStyle name="Note 26 7" xfId="24009" xr:uid="{00000000-0005-0000-0000-0000C75D0000}"/>
    <cellStyle name="Note 26 8" xfId="24010" xr:uid="{00000000-0005-0000-0000-0000C85D0000}"/>
    <cellStyle name="Note 27" xfId="24011" xr:uid="{00000000-0005-0000-0000-0000C95D0000}"/>
    <cellStyle name="Note 27 2" xfId="24012" xr:uid="{00000000-0005-0000-0000-0000CA5D0000}"/>
    <cellStyle name="Note 27 2 2" xfId="24013" xr:uid="{00000000-0005-0000-0000-0000CB5D0000}"/>
    <cellStyle name="Note 27 2 2 2" xfId="24014" xr:uid="{00000000-0005-0000-0000-0000CC5D0000}"/>
    <cellStyle name="Note 27 2 3" xfId="24015" xr:uid="{00000000-0005-0000-0000-0000CD5D0000}"/>
    <cellStyle name="Note 27 2 3 2" xfId="24016" xr:uid="{00000000-0005-0000-0000-0000CE5D0000}"/>
    <cellStyle name="Note 27 2 4" xfId="24017" xr:uid="{00000000-0005-0000-0000-0000CF5D0000}"/>
    <cellStyle name="Note 27 2 4 2" xfId="24018" xr:uid="{00000000-0005-0000-0000-0000D05D0000}"/>
    <cellStyle name="Note 27 2 5" xfId="24019" xr:uid="{00000000-0005-0000-0000-0000D15D0000}"/>
    <cellStyle name="Note 27 2 5 2" xfId="24020" xr:uid="{00000000-0005-0000-0000-0000D25D0000}"/>
    <cellStyle name="Note 27 2 6" xfId="24021" xr:uid="{00000000-0005-0000-0000-0000D35D0000}"/>
    <cellStyle name="Note 27 3" xfId="24022" xr:uid="{00000000-0005-0000-0000-0000D45D0000}"/>
    <cellStyle name="Note 27 3 2" xfId="24023" xr:uid="{00000000-0005-0000-0000-0000D55D0000}"/>
    <cellStyle name="Note 27 4" xfId="24024" xr:uid="{00000000-0005-0000-0000-0000D65D0000}"/>
    <cellStyle name="Note 27 4 2" xfId="24025" xr:uid="{00000000-0005-0000-0000-0000D75D0000}"/>
    <cellStyle name="Note 27 5" xfId="24026" xr:uid="{00000000-0005-0000-0000-0000D85D0000}"/>
    <cellStyle name="Note 27 5 2" xfId="24027" xr:uid="{00000000-0005-0000-0000-0000D95D0000}"/>
    <cellStyle name="Note 27 6" xfId="24028" xr:uid="{00000000-0005-0000-0000-0000DA5D0000}"/>
    <cellStyle name="Note 27 6 2" xfId="24029" xr:uid="{00000000-0005-0000-0000-0000DB5D0000}"/>
    <cellStyle name="Note 27 7" xfId="24030" xr:uid="{00000000-0005-0000-0000-0000DC5D0000}"/>
    <cellStyle name="Note 27 8" xfId="24031" xr:uid="{00000000-0005-0000-0000-0000DD5D0000}"/>
    <cellStyle name="Note 28" xfId="24032" xr:uid="{00000000-0005-0000-0000-0000DE5D0000}"/>
    <cellStyle name="Note 28 2" xfId="24033" xr:uid="{00000000-0005-0000-0000-0000DF5D0000}"/>
    <cellStyle name="Note 28 2 2" xfId="24034" xr:uid="{00000000-0005-0000-0000-0000E05D0000}"/>
    <cellStyle name="Note 28 2 2 2" xfId="24035" xr:uid="{00000000-0005-0000-0000-0000E15D0000}"/>
    <cellStyle name="Note 28 2 3" xfId="24036" xr:uid="{00000000-0005-0000-0000-0000E25D0000}"/>
    <cellStyle name="Note 28 2 3 2" xfId="24037" xr:uid="{00000000-0005-0000-0000-0000E35D0000}"/>
    <cellStyle name="Note 28 2 4" xfId="24038" xr:uid="{00000000-0005-0000-0000-0000E45D0000}"/>
    <cellStyle name="Note 28 2 4 2" xfId="24039" xr:uid="{00000000-0005-0000-0000-0000E55D0000}"/>
    <cellStyle name="Note 28 2 5" xfId="24040" xr:uid="{00000000-0005-0000-0000-0000E65D0000}"/>
    <cellStyle name="Note 28 2 5 2" xfId="24041" xr:uid="{00000000-0005-0000-0000-0000E75D0000}"/>
    <cellStyle name="Note 28 2 6" xfId="24042" xr:uid="{00000000-0005-0000-0000-0000E85D0000}"/>
    <cellStyle name="Note 28 3" xfId="24043" xr:uid="{00000000-0005-0000-0000-0000E95D0000}"/>
    <cellStyle name="Note 28 3 2" xfId="24044" xr:uid="{00000000-0005-0000-0000-0000EA5D0000}"/>
    <cellStyle name="Note 28 4" xfId="24045" xr:uid="{00000000-0005-0000-0000-0000EB5D0000}"/>
    <cellStyle name="Note 28 4 2" xfId="24046" xr:uid="{00000000-0005-0000-0000-0000EC5D0000}"/>
    <cellStyle name="Note 28 5" xfId="24047" xr:uid="{00000000-0005-0000-0000-0000ED5D0000}"/>
    <cellStyle name="Note 28 5 2" xfId="24048" xr:uid="{00000000-0005-0000-0000-0000EE5D0000}"/>
    <cellStyle name="Note 28 6" xfId="24049" xr:uid="{00000000-0005-0000-0000-0000EF5D0000}"/>
    <cellStyle name="Note 28 6 2" xfId="24050" xr:uid="{00000000-0005-0000-0000-0000F05D0000}"/>
    <cellStyle name="Note 28 7" xfId="24051" xr:uid="{00000000-0005-0000-0000-0000F15D0000}"/>
    <cellStyle name="Note 28 8" xfId="24052" xr:uid="{00000000-0005-0000-0000-0000F25D0000}"/>
    <cellStyle name="Note 29" xfId="24053" xr:uid="{00000000-0005-0000-0000-0000F35D0000}"/>
    <cellStyle name="Note 29 2" xfId="24054" xr:uid="{00000000-0005-0000-0000-0000F45D0000}"/>
    <cellStyle name="Note 29 2 2" xfId="24055" xr:uid="{00000000-0005-0000-0000-0000F55D0000}"/>
    <cellStyle name="Note 29 2 2 2" xfId="24056" xr:uid="{00000000-0005-0000-0000-0000F65D0000}"/>
    <cellStyle name="Note 29 2 3" xfId="24057" xr:uid="{00000000-0005-0000-0000-0000F75D0000}"/>
    <cellStyle name="Note 29 2 3 2" xfId="24058" xr:uid="{00000000-0005-0000-0000-0000F85D0000}"/>
    <cellStyle name="Note 29 2 4" xfId="24059" xr:uid="{00000000-0005-0000-0000-0000F95D0000}"/>
    <cellStyle name="Note 29 2 4 2" xfId="24060" xr:uid="{00000000-0005-0000-0000-0000FA5D0000}"/>
    <cellStyle name="Note 29 2 5" xfId="24061" xr:uid="{00000000-0005-0000-0000-0000FB5D0000}"/>
    <cellStyle name="Note 29 2 5 2" xfId="24062" xr:uid="{00000000-0005-0000-0000-0000FC5D0000}"/>
    <cellStyle name="Note 29 2 6" xfId="24063" xr:uid="{00000000-0005-0000-0000-0000FD5D0000}"/>
    <cellStyle name="Note 29 3" xfId="24064" xr:uid="{00000000-0005-0000-0000-0000FE5D0000}"/>
    <cellStyle name="Note 29 3 2" xfId="24065" xr:uid="{00000000-0005-0000-0000-0000FF5D0000}"/>
    <cellStyle name="Note 29 4" xfId="24066" xr:uid="{00000000-0005-0000-0000-0000005E0000}"/>
    <cellStyle name="Note 29 4 2" xfId="24067" xr:uid="{00000000-0005-0000-0000-0000015E0000}"/>
    <cellStyle name="Note 29 5" xfId="24068" xr:uid="{00000000-0005-0000-0000-0000025E0000}"/>
    <cellStyle name="Note 29 5 2" xfId="24069" xr:uid="{00000000-0005-0000-0000-0000035E0000}"/>
    <cellStyle name="Note 29 6" xfId="24070" xr:uid="{00000000-0005-0000-0000-0000045E0000}"/>
    <cellStyle name="Note 29 6 2" xfId="24071" xr:uid="{00000000-0005-0000-0000-0000055E0000}"/>
    <cellStyle name="Note 29 7" xfId="24072" xr:uid="{00000000-0005-0000-0000-0000065E0000}"/>
    <cellStyle name="Note 29 8" xfId="24073" xr:uid="{00000000-0005-0000-0000-0000075E0000}"/>
    <cellStyle name="Note 3" xfId="24074" xr:uid="{00000000-0005-0000-0000-0000085E0000}"/>
    <cellStyle name="Note 3 10" xfId="24075" xr:uid="{00000000-0005-0000-0000-0000095E0000}"/>
    <cellStyle name="Note 3 10 2" xfId="24076" xr:uid="{00000000-0005-0000-0000-00000A5E0000}"/>
    <cellStyle name="Note 3 10 3" xfId="24077" xr:uid="{00000000-0005-0000-0000-00000B5E0000}"/>
    <cellStyle name="Note 3 2" xfId="24078" xr:uid="{00000000-0005-0000-0000-00000C5E0000}"/>
    <cellStyle name="Note 3 2 2" xfId="24079" xr:uid="{00000000-0005-0000-0000-00000D5E0000}"/>
    <cellStyle name="Note 3 2 2 2" xfId="24080" xr:uid="{00000000-0005-0000-0000-00000E5E0000}"/>
    <cellStyle name="Note 3 2 3" xfId="24081" xr:uid="{00000000-0005-0000-0000-00000F5E0000}"/>
    <cellStyle name="Note 3 2 3 2" xfId="24082" xr:uid="{00000000-0005-0000-0000-0000105E0000}"/>
    <cellStyle name="Note 3 2 4" xfId="24083" xr:uid="{00000000-0005-0000-0000-0000115E0000}"/>
    <cellStyle name="Note 3 2 4 2" xfId="24084" xr:uid="{00000000-0005-0000-0000-0000125E0000}"/>
    <cellStyle name="Note 3 2 5" xfId="24085" xr:uid="{00000000-0005-0000-0000-0000135E0000}"/>
    <cellStyle name="Note 3 2 5 2" xfId="24086" xr:uid="{00000000-0005-0000-0000-0000145E0000}"/>
    <cellStyle name="Note 3 2 6" xfId="24087" xr:uid="{00000000-0005-0000-0000-0000155E0000}"/>
    <cellStyle name="Note 3 2 7" xfId="24088" xr:uid="{00000000-0005-0000-0000-0000165E0000}"/>
    <cellStyle name="Note 3 2 7 2" xfId="24089" xr:uid="{00000000-0005-0000-0000-0000175E0000}"/>
    <cellStyle name="Note 3 2 7 3" xfId="24090" xr:uid="{00000000-0005-0000-0000-0000185E0000}"/>
    <cellStyle name="Note 3 2 8" xfId="24091" xr:uid="{00000000-0005-0000-0000-0000195E0000}"/>
    <cellStyle name="Note 3 2 8 2" xfId="24092" xr:uid="{00000000-0005-0000-0000-00001A5E0000}"/>
    <cellStyle name="Note 3 2 8 3" xfId="24093" xr:uid="{00000000-0005-0000-0000-00001B5E0000}"/>
    <cellStyle name="Note 3 3" xfId="24094" xr:uid="{00000000-0005-0000-0000-00001C5E0000}"/>
    <cellStyle name="Note 3 3 2" xfId="24095" xr:uid="{00000000-0005-0000-0000-00001D5E0000}"/>
    <cellStyle name="Note 3 4" xfId="24096" xr:uid="{00000000-0005-0000-0000-00001E5E0000}"/>
    <cellStyle name="Note 3 4 2" xfId="24097" xr:uid="{00000000-0005-0000-0000-00001F5E0000}"/>
    <cellStyle name="Note 3 5" xfId="24098" xr:uid="{00000000-0005-0000-0000-0000205E0000}"/>
    <cellStyle name="Note 3 5 2" xfId="24099" xr:uid="{00000000-0005-0000-0000-0000215E0000}"/>
    <cellStyle name="Note 3 6" xfId="24100" xr:uid="{00000000-0005-0000-0000-0000225E0000}"/>
    <cellStyle name="Note 3 6 2" xfId="24101" xr:uid="{00000000-0005-0000-0000-0000235E0000}"/>
    <cellStyle name="Note 3 7" xfId="24102" xr:uid="{00000000-0005-0000-0000-0000245E0000}"/>
    <cellStyle name="Note 3 8" xfId="24103" xr:uid="{00000000-0005-0000-0000-0000255E0000}"/>
    <cellStyle name="Note 3 9" xfId="24104" xr:uid="{00000000-0005-0000-0000-0000265E0000}"/>
    <cellStyle name="Note 3 9 2" xfId="24105" xr:uid="{00000000-0005-0000-0000-0000275E0000}"/>
    <cellStyle name="Note 3 9 3" xfId="24106" xr:uid="{00000000-0005-0000-0000-0000285E0000}"/>
    <cellStyle name="Note 30" xfId="24107" xr:uid="{00000000-0005-0000-0000-0000295E0000}"/>
    <cellStyle name="Note 30 2" xfId="24108" xr:uid="{00000000-0005-0000-0000-00002A5E0000}"/>
    <cellStyle name="Note 30 2 2" xfId="24109" xr:uid="{00000000-0005-0000-0000-00002B5E0000}"/>
    <cellStyle name="Note 30 2 2 2" xfId="24110" xr:uid="{00000000-0005-0000-0000-00002C5E0000}"/>
    <cellStyle name="Note 30 2 3" xfId="24111" xr:uid="{00000000-0005-0000-0000-00002D5E0000}"/>
    <cellStyle name="Note 30 2 3 2" xfId="24112" xr:uid="{00000000-0005-0000-0000-00002E5E0000}"/>
    <cellStyle name="Note 30 2 4" xfId="24113" xr:uid="{00000000-0005-0000-0000-00002F5E0000}"/>
    <cellStyle name="Note 30 2 4 2" xfId="24114" xr:uid="{00000000-0005-0000-0000-0000305E0000}"/>
    <cellStyle name="Note 30 2 5" xfId="24115" xr:uid="{00000000-0005-0000-0000-0000315E0000}"/>
    <cellStyle name="Note 30 2 5 2" xfId="24116" xr:uid="{00000000-0005-0000-0000-0000325E0000}"/>
    <cellStyle name="Note 30 2 6" xfId="24117" xr:uid="{00000000-0005-0000-0000-0000335E0000}"/>
    <cellStyle name="Note 30 3" xfId="24118" xr:uid="{00000000-0005-0000-0000-0000345E0000}"/>
    <cellStyle name="Note 30 3 2" xfId="24119" xr:uid="{00000000-0005-0000-0000-0000355E0000}"/>
    <cellStyle name="Note 30 4" xfId="24120" xr:uid="{00000000-0005-0000-0000-0000365E0000}"/>
    <cellStyle name="Note 30 4 2" xfId="24121" xr:uid="{00000000-0005-0000-0000-0000375E0000}"/>
    <cellStyle name="Note 30 5" xfId="24122" xr:uid="{00000000-0005-0000-0000-0000385E0000}"/>
    <cellStyle name="Note 30 5 2" xfId="24123" xr:uid="{00000000-0005-0000-0000-0000395E0000}"/>
    <cellStyle name="Note 30 6" xfId="24124" xr:uid="{00000000-0005-0000-0000-00003A5E0000}"/>
    <cellStyle name="Note 30 6 2" xfId="24125" xr:uid="{00000000-0005-0000-0000-00003B5E0000}"/>
    <cellStyle name="Note 30 7" xfId="24126" xr:uid="{00000000-0005-0000-0000-00003C5E0000}"/>
    <cellStyle name="Note 30 8" xfId="24127" xr:uid="{00000000-0005-0000-0000-00003D5E0000}"/>
    <cellStyle name="Note 31" xfId="24128" xr:uid="{00000000-0005-0000-0000-00003E5E0000}"/>
    <cellStyle name="Note 31 2" xfId="24129" xr:uid="{00000000-0005-0000-0000-00003F5E0000}"/>
    <cellStyle name="Note 31 2 2" xfId="24130" xr:uid="{00000000-0005-0000-0000-0000405E0000}"/>
    <cellStyle name="Note 31 2 2 2" xfId="24131" xr:uid="{00000000-0005-0000-0000-0000415E0000}"/>
    <cellStyle name="Note 31 2 3" xfId="24132" xr:uid="{00000000-0005-0000-0000-0000425E0000}"/>
    <cellStyle name="Note 31 2 3 2" xfId="24133" xr:uid="{00000000-0005-0000-0000-0000435E0000}"/>
    <cellStyle name="Note 31 2 4" xfId="24134" xr:uid="{00000000-0005-0000-0000-0000445E0000}"/>
    <cellStyle name="Note 31 2 4 2" xfId="24135" xr:uid="{00000000-0005-0000-0000-0000455E0000}"/>
    <cellStyle name="Note 31 2 5" xfId="24136" xr:uid="{00000000-0005-0000-0000-0000465E0000}"/>
    <cellStyle name="Note 31 2 5 2" xfId="24137" xr:uid="{00000000-0005-0000-0000-0000475E0000}"/>
    <cellStyle name="Note 31 2 6" xfId="24138" xr:uid="{00000000-0005-0000-0000-0000485E0000}"/>
    <cellStyle name="Note 31 3" xfId="24139" xr:uid="{00000000-0005-0000-0000-0000495E0000}"/>
    <cellStyle name="Note 31 3 2" xfId="24140" xr:uid="{00000000-0005-0000-0000-00004A5E0000}"/>
    <cellStyle name="Note 31 4" xfId="24141" xr:uid="{00000000-0005-0000-0000-00004B5E0000}"/>
    <cellStyle name="Note 31 4 2" xfId="24142" xr:uid="{00000000-0005-0000-0000-00004C5E0000}"/>
    <cellStyle name="Note 31 5" xfId="24143" xr:uid="{00000000-0005-0000-0000-00004D5E0000}"/>
    <cellStyle name="Note 31 5 2" xfId="24144" xr:uid="{00000000-0005-0000-0000-00004E5E0000}"/>
    <cellStyle name="Note 31 6" xfId="24145" xr:uid="{00000000-0005-0000-0000-00004F5E0000}"/>
    <cellStyle name="Note 31 6 2" xfId="24146" xr:uid="{00000000-0005-0000-0000-0000505E0000}"/>
    <cellStyle name="Note 31 7" xfId="24147" xr:uid="{00000000-0005-0000-0000-0000515E0000}"/>
    <cellStyle name="Note 31 8" xfId="24148" xr:uid="{00000000-0005-0000-0000-0000525E0000}"/>
    <cellStyle name="Note 32" xfId="24149" xr:uid="{00000000-0005-0000-0000-0000535E0000}"/>
    <cellStyle name="Note 32 2" xfId="24150" xr:uid="{00000000-0005-0000-0000-0000545E0000}"/>
    <cellStyle name="Note 32 2 2" xfId="24151" xr:uid="{00000000-0005-0000-0000-0000555E0000}"/>
    <cellStyle name="Note 32 2 2 2" xfId="24152" xr:uid="{00000000-0005-0000-0000-0000565E0000}"/>
    <cellStyle name="Note 32 2 3" xfId="24153" xr:uid="{00000000-0005-0000-0000-0000575E0000}"/>
    <cellStyle name="Note 32 2 3 2" xfId="24154" xr:uid="{00000000-0005-0000-0000-0000585E0000}"/>
    <cellStyle name="Note 32 2 4" xfId="24155" xr:uid="{00000000-0005-0000-0000-0000595E0000}"/>
    <cellStyle name="Note 32 2 4 2" xfId="24156" xr:uid="{00000000-0005-0000-0000-00005A5E0000}"/>
    <cellStyle name="Note 32 2 5" xfId="24157" xr:uid="{00000000-0005-0000-0000-00005B5E0000}"/>
    <cellStyle name="Note 32 2 5 2" xfId="24158" xr:uid="{00000000-0005-0000-0000-00005C5E0000}"/>
    <cellStyle name="Note 32 2 6" xfId="24159" xr:uid="{00000000-0005-0000-0000-00005D5E0000}"/>
    <cellStyle name="Note 32 3" xfId="24160" xr:uid="{00000000-0005-0000-0000-00005E5E0000}"/>
    <cellStyle name="Note 32 3 2" xfId="24161" xr:uid="{00000000-0005-0000-0000-00005F5E0000}"/>
    <cellStyle name="Note 32 4" xfId="24162" xr:uid="{00000000-0005-0000-0000-0000605E0000}"/>
    <cellStyle name="Note 32 4 2" xfId="24163" xr:uid="{00000000-0005-0000-0000-0000615E0000}"/>
    <cellStyle name="Note 32 5" xfId="24164" xr:uid="{00000000-0005-0000-0000-0000625E0000}"/>
    <cellStyle name="Note 32 5 2" xfId="24165" xr:uid="{00000000-0005-0000-0000-0000635E0000}"/>
    <cellStyle name="Note 32 6" xfId="24166" xr:uid="{00000000-0005-0000-0000-0000645E0000}"/>
    <cellStyle name="Note 32 6 2" xfId="24167" xr:uid="{00000000-0005-0000-0000-0000655E0000}"/>
    <cellStyle name="Note 32 7" xfId="24168" xr:uid="{00000000-0005-0000-0000-0000665E0000}"/>
    <cellStyle name="Note 32 8" xfId="24169" xr:uid="{00000000-0005-0000-0000-0000675E0000}"/>
    <cellStyle name="Note 33" xfId="24170" xr:uid="{00000000-0005-0000-0000-0000685E0000}"/>
    <cellStyle name="Note 33 2" xfId="24171" xr:uid="{00000000-0005-0000-0000-0000695E0000}"/>
    <cellStyle name="Note 33 2 2" xfId="24172" xr:uid="{00000000-0005-0000-0000-00006A5E0000}"/>
    <cellStyle name="Note 33 2 2 2" xfId="24173" xr:uid="{00000000-0005-0000-0000-00006B5E0000}"/>
    <cellStyle name="Note 33 2 3" xfId="24174" xr:uid="{00000000-0005-0000-0000-00006C5E0000}"/>
    <cellStyle name="Note 33 2 3 2" xfId="24175" xr:uid="{00000000-0005-0000-0000-00006D5E0000}"/>
    <cellStyle name="Note 33 2 4" xfId="24176" xr:uid="{00000000-0005-0000-0000-00006E5E0000}"/>
    <cellStyle name="Note 33 2 4 2" xfId="24177" xr:uid="{00000000-0005-0000-0000-00006F5E0000}"/>
    <cellStyle name="Note 33 2 5" xfId="24178" xr:uid="{00000000-0005-0000-0000-0000705E0000}"/>
    <cellStyle name="Note 33 2 5 2" xfId="24179" xr:uid="{00000000-0005-0000-0000-0000715E0000}"/>
    <cellStyle name="Note 33 2 6" xfId="24180" xr:uid="{00000000-0005-0000-0000-0000725E0000}"/>
    <cellStyle name="Note 33 3" xfId="24181" xr:uid="{00000000-0005-0000-0000-0000735E0000}"/>
    <cellStyle name="Note 33 3 2" xfId="24182" xr:uid="{00000000-0005-0000-0000-0000745E0000}"/>
    <cellStyle name="Note 33 4" xfId="24183" xr:uid="{00000000-0005-0000-0000-0000755E0000}"/>
    <cellStyle name="Note 33 4 2" xfId="24184" xr:uid="{00000000-0005-0000-0000-0000765E0000}"/>
    <cellStyle name="Note 33 5" xfId="24185" xr:uid="{00000000-0005-0000-0000-0000775E0000}"/>
    <cellStyle name="Note 33 5 2" xfId="24186" xr:uid="{00000000-0005-0000-0000-0000785E0000}"/>
    <cellStyle name="Note 33 6" xfId="24187" xr:uid="{00000000-0005-0000-0000-0000795E0000}"/>
    <cellStyle name="Note 33 6 2" xfId="24188" xr:uid="{00000000-0005-0000-0000-00007A5E0000}"/>
    <cellStyle name="Note 33 7" xfId="24189" xr:uid="{00000000-0005-0000-0000-00007B5E0000}"/>
    <cellStyle name="Note 33 8" xfId="24190" xr:uid="{00000000-0005-0000-0000-00007C5E0000}"/>
    <cellStyle name="Note 34" xfId="24191" xr:uid="{00000000-0005-0000-0000-00007D5E0000}"/>
    <cellStyle name="Note 34 2" xfId="24192" xr:uid="{00000000-0005-0000-0000-00007E5E0000}"/>
    <cellStyle name="Note 34 2 2" xfId="24193" xr:uid="{00000000-0005-0000-0000-00007F5E0000}"/>
    <cellStyle name="Note 34 2 2 2" xfId="24194" xr:uid="{00000000-0005-0000-0000-0000805E0000}"/>
    <cellStyle name="Note 34 2 3" xfId="24195" xr:uid="{00000000-0005-0000-0000-0000815E0000}"/>
    <cellStyle name="Note 34 2 3 2" xfId="24196" xr:uid="{00000000-0005-0000-0000-0000825E0000}"/>
    <cellStyle name="Note 34 2 4" xfId="24197" xr:uid="{00000000-0005-0000-0000-0000835E0000}"/>
    <cellStyle name="Note 34 2 4 2" xfId="24198" xr:uid="{00000000-0005-0000-0000-0000845E0000}"/>
    <cellStyle name="Note 34 2 5" xfId="24199" xr:uid="{00000000-0005-0000-0000-0000855E0000}"/>
    <cellStyle name="Note 34 2 5 2" xfId="24200" xr:uid="{00000000-0005-0000-0000-0000865E0000}"/>
    <cellStyle name="Note 34 2 6" xfId="24201" xr:uid="{00000000-0005-0000-0000-0000875E0000}"/>
    <cellStyle name="Note 34 3" xfId="24202" xr:uid="{00000000-0005-0000-0000-0000885E0000}"/>
    <cellStyle name="Note 34 3 2" xfId="24203" xr:uid="{00000000-0005-0000-0000-0000895E0000}"/>
    <cellStyle name="Note 34 4" xfId="24204" xr:uid="{00000000-0005-0000-0000-00008A5E0000}"/>
    <cellStyle name="Note 34 4 2" xfId="24205" xr:uid="{00000000-0005-0000-0000-00008B5E0000}"/>
    <cellStyle name="Note 34 5" xfId="24206" xr:uid="{00000000-0005-0000-0000-00008C5E0000}"/>
    <cellStyle name="Note 34 5 2" xfId="24207" xr:uid="{00000000-0005-0000-0000-00008D5E0000}"/>
    <cellStyle name="Note 34 6" xfId="24208" xr:uid="{00000000-0005-0000-0000-00008E5E0000}"/>
    <cellStyle name="Note 34 6 2" xfId="24209" xr:uid="{00000000-0005-0000-0000-00008F5E0000}"/>
    <cellStyle name="Note 34 7" xfId="24210" xr:uid="{00000000-0005-0000-0000-0000905E0000}"/>
    <cellStyle name="Note 34 8" xfId="24211" xr:uid="{00000000-0005-0000-0000-0000915E0000}"/>
    <cellStyle name="Note 35" xfId="24212" xr:uid="{00000000-0005-0000-0000-0000925E0000}"/>
    <cellStyle name="Note 35 2" xfId="24213" xr:uid="{00000000-0005-0000-0000-0000935E0000}"/>
    <cellStyle name="Note 35 2 2" xfId="24214" xr:uid="{00000000-0005-0000-0000-0000945E0000}"/>
    <cellStyle name="Note 35 2 2 2" xfId="24215" xr:uid="{00000000-0005-0000-0000-0000955E0000}"/>
    <cellStyle name="Note 35 2 3" xfId="24216" xr:uid="{00000000-0005-0000-0000-0000965E0000}"/>
    <cellStyle name="Note 35 2 3 2" xfId="24217" xr:uid="{00000000-0005-0000-0000-0000975E0000}"/>
    <cellStyle name="Note 35 2 4" xfId="24218" xr:uid="{00000000-0005-0000-0000-0000985E0000}"/>
    <cellStyle name="Note 35 2 4 2" xfId="24219" xr:uid="{00000000-0005-0000-0000-0000995E0000}"/>
    <cellStyle name="Note 35 2 5" xfId="24220" xr:uid="{00000000-0005-0000-0000-00009A5E0000}"/>
    <cellStyle name="Note 35 2 5 2" xfId="24221" xr:uid="{00000000-0005-0000-0000-00009B5E0000}"/>
    <cellStyle name="Note 35 2 6" xfId="24222" xr:uid="{00000000-0005-0000-0000-00009C5E0000}"/>
    <cellStyle name="Note 35 3" xfId="24223" xr:uid="{00000000-0005-0000-0000-00009D5E0000}"/>
    <cellStyle name="Note 35 3 2" xfId="24224" xr:uid="{00000000-0005-0000-0000-00009E5E0000}"/>
    <cellStyle name="Note 35 4" xfId="24225" xr:uid="{00000000-0005-0000-0000-00009F5E0000}"/>
    <cellStyle name="Note 35 4 2" xfId="24226" xr:uid="{00000000-0005-0000-0000-0000A05E0000}"/>
    <cellStyle name="Note 35 5" xfId="24227" xr:uid="{00000000-0005-0000-0000-0000A15E0000}"/>
    <cellStyle name="Note 35 5 2" xfId="24228" xr:uid="{00000000-0005-0000-0000-0000A25E0000}"/>
    <cellStyle name="Note 35 6" xfId="24229" xr:uid="{00000000-0005-0000-0000-0000A35E0000}"/>
    <cellStyle name="Note 35 6 2" xfId="24230" xr:uid="{00000000-0005-0000-0000-0000A45E0000}"/>
    <cellStyle name="Note 35 7" xfId="24231" xr:uid="{00000000-0005-0000-0000-0000A55E0000}"/>
    <cellStyle name="Note 35 8" xfId="24232" xr:uid="{00000000-0005-0000-0000-0000A65E0000}"/>
    <cellStyle name="Note 36" xfId="24233" xr:uid="{00000000-0005-0000-0000-0000A75E0000}"/>
    <cellStyle name="Note 36 2" xfId="24234" xr:uid="{00000000-0005-0000-0000-0000A85E0000}"/>
    <cellStyle name="Note 36 2 2" xfId="24235" xr:uid="{00000000-0005-0000-0000-0000A95E0000}"/>
    <cellStyle name="Note 36 2 2 2" xfId="24236" xr:uid="{00000000-0005-0000-0000-0000AA5E0000}"/>
    <cellStyle name="Note 36 2 3" xfId="24237" xr:uid="{00000000-0005-0000-0000-0000AB5E0000}"/>
    <cellStyle name="Note 36 2 3 2" xfId="24238" xr:uid="{00000000-0005-0000-0000-0000AC5E0000}"/>
    <cellStyle name="Note 36 2 4" xfId="24239" xr:uid="{00000000-0005-0000-0000-0000AD5E0000}"/>
    <cellStyle name="Note 36 2 4 2" xfId="24240" xr:uid="{00000000-0005-0000-0000-0000AE5E0000}"/>
    <cellStyle name="Note 36 2 5" xfId="24241" xr:uid="{00000000-0005-0000-0000-0000AF5E0000}"/>
    <cellStyle name="Note 36 2 5 2" xfId="24242" xr:uid="{00000000-0005-0000-0000-0000B05E0000}"/>
    <cellStyle name="Note 36 2 6" xfId="24243" xr:uid="{00000000-0005-0000-0000-0000B15E0000}"/>
    <cellStyle name="Note 36 3" xfId="24244" xr:uid="{00000000-0005-0000-0000-0000B25E0000}"/>
    <cellStyle name="Note 36 3 2" xfId="24245" xr:uid="{00000000-0005-0000-0000-0000B35E0000}"/>
    <cellStyle name="Note 36 4" xfId="24246" xr:uid="{00000000-0005-0000-0000-0000B45E0000}"/>
    <cellStyle name="Note 36 4 2" xfId="24247" xr:uid="{00000000-0005-0000-0000-0000B55E0000}"/>
    <cellStyle name="Note 36 5" xfId="24248" xr:uid="{00000000-0005-0000-0000-0000B65E0000}"/>
    <cellStyle name="Note 36 5 2" xfId="24249" xr:uid="{00000000-0005-0000-0000-0000B75E0000}"/>
    <cellStyle name="Note 36 6" xfId="24250" xr:uid="{00000000-0005-0000-0000-0000B85E0000}"/>
    <cellStyle name="Note 36 6 2" xfId="24251" xr:uid="{00000000-0005-0000-0000-0000B95E0000}"/>
    <cellStyle name="Note 36 7" xfId="24252" xr:uid="{00000000-0005-0000-0000-0000BA5E0000}"/>
    <cellStyle name="Note 36 8" xfId="24253" xr:uid="{00000000-0005-0000-0000-0000BB5E0000}"/>
    <cellStyle name="Note 37" xfId="24254" xr:uid="{00000000-0005-0000-0000-0000BC5E0000}"/>
    <cellStyle name="Note 37 2" xfId="24255" xr:uid="{00000000-0005-0000-0000-0000BD5E0000}"/>
    <cellStyle name="Note 37 2 2" xfId="24256" xr:uid="{00000000-0005-0000-0000-0000BE5E0000}"/>
    <cellStyle name="Note 37 2 2 2" xfId="24257" xr:uid="{00000000-0005-0000-0000-0000BF5E0000}"/>
    <cellStyle name="Note 37 2 3" xfId="24258" xr:uid="{00000000-0005-0000-0000-0000C05E0000}"/>
    <cellStyle name="Note 37 2 3 2" xfId="24259" xr:uid="{00000000-0005-0000-0000-0000C15E0000}"/>
    <cellStyle name="Note 37 2 4" xfId="24260" xr:uid="{00000000-0005-0000-0000-0000C25E0000}"/>
    <cellStyle name="Note 37 2 4 2" xfId="24261" xr:uid="{00000000-0005-0000-0000-0000C35E0000}"/>
    <cellStyle name="Note 37 2 5" xfId="24262" xr:uid="{00000000-0005-0000-0000-0000C45E0000}"/>
    <cellStyle name="Note 37 2 5 2" xfId="24263" xr:uid="{00000000-0005-0000-0000-0000C55E0000}"/>
    <cellStyle name="Note 37 2 6" xfId="24264" xr:uid="{00000000-0005-0000-0000-0000C65E0000}"/>
    <cellStyle name="Note 37 3" xfId="24265" xr:uid="{00000000-0005-0000-0000-0000C75E0000}"/>
    <cellStyle name="Note 37 3 2" xfId="24266" xr:uid="{00000000-0005-0000-0000-0000C85E0000}"/>
    <cellStyle name="Note 37 4" xfId="24267" xr:uid="{00000000-0005-0000-0000-0000C95E0000}"/>
    <cellStyle name="Note 37 4 2" xfId="24268" xr:uid="{00000000-0005-0000-0000-0000CA5E0000}"/>
    <cellStyle name="Note 37 5" xfId="24269" xr:uid="{00000000-0005-0000-0000-0000CB5E0000}"/>
    <cellStyle name="Note 37 5 2" xfId="24270" xr:uid="{00000000-0005-0000-0000-0000CC5E0000}"/>
    <cellStyle name="Note 37 6" xfId="24271" xr:uid="{00000000-0005-0000-0000-0000CD5E0000}"/>
    <cellStyle name="Note 37 6 2" xfId="24272" xr:uid="{00000000-0005-0000-0000-0000CE5E0000}"/>
    <cellStyle name="Note 37 7" xfId="24273" xr:uid="{00000000-0005-0000-0000-0000CF5E0000}"/>
    <cellStyle name="Note 37 8" xfId="24274" xr:uid="{00000000-0005-0000-0000-0000D05E0000}"/>
    <cellStyle name="Note 38" xfId="24275" xr:uid="{00000000-0005-0000-0000-0000D15E0000}"/>
    <cellStyle name="Note 38 2" xfId="24276" xr:uid="{00000000-0005-0000-0000-0000D25E0000}"/>
    <cellStyle name="Note 38 2 2" xfId="24277" xr:uid="{00000000-0005-0000-0000-0000D35E0000}"/>
    <cellStyle name="Note 38 2 2 2" xfId="24278" xr:uid="{00000000-0005-0000-0000-0000D45E0000}"/>
    <cellStyle name="Note 38 2 3" xfId="24279" xr:uid="{00000000-0005-0000-0000-0000D55E0000}"/>
    <cellStyle name="Note 38 2 3 2" xfId="24280" xr:uid="{00000000-0005-0000-0000-0000D65E0000}"/>
    <cellStyle name="Note 38 2 4" xfId="24281" xr:uid="{00000000-0005-0000-0000-0000D75E0000}"/>
    <cellStyle name="Note 38 2 4 2" xfId="24282" xr:uid="{00000000-0005-0000-0000-0000D85E0000}"/>
    <cellStyle name="Note 38 2 5" xfId="24283" xr:uid="{00000000-0005-0000-0000-0000D95E0000}"/>
    <cellStyle name="Note 38 2 5 2" xfId="24284" xr:uid="{00000000-0005-0000-0000-0000DA5E0000}"/>
    <cellStyle name="Note 38 2 6" xfId="24285" xr:uid="{00000000-0005-0000-0000-0000DB5E0000}"/>
    <cellStyle name="Note 38 3" xfId="24286" xr:uid="{00000000-0005-0000-0000-0000DC5E0000}"/>
    <cellStyle name="Note 38 3 2" xfId="24287" xr:uid="{00000000-0005-0000-0000-0000DD5E0000}"/>
    <cellStyle name="Note 38 4" xfId="24288" xr:uid="{00000000-0005-0000-0000-0000DE5E0000}"/>
    <cellStyle name="Note 38 4 2" xfId="24289" xr:uid="{00000000-0005-0000-0000-0000DF5E0000}"/>
    <cellStyle name="Note 38 5" xfId="24290" xr:uid="{00000000-0005-0000-0000-0000E05E0000}"/>
    <cellStyle name="Note 38 5 2" xfId="24291" xr:uid="{00000000-0005-0000-0000-0000E15E0000}"/>
    <cellStyle name="Note 38 6" xfId="24292" xr:uid="{00000000-0005-0000-0000-0000E25E0000}"/>
    <cellStyle name="Note 38 6 2" xfId="24293" xr:uid="{00000000-0005-0000-0000-0000E35E0000}"/>
    <cellStyle name="Note 38 7" xfId="24294" xr:uid="{00000000-0005-0000-0000-0000E45E0000}"/>
    <cellStyle name="Note 38 8" xfId="24295" xr:uid="{00000000-0005-0000-0000-0000E55E0000}"/>
    <cellStyle name="Note 39" xfId="24296" xr:uid="{00000000-0005-0000-0000-0000E65E0000}"/>
    <cellStyle name="Note 39 2" xfId="24297" xr:uid="{00000000-0005-0000-0000-0000E75E0000}"/>
    <cellStyle name="Note 39 2 2" xfId="24298" xr:uid="{00000000-0005-0000-0000-0000E85E0000}"/>
    <cellStyle name="Note 39 2 2 2" xfId="24299" xr:uid="{00000000-0005-0000-0000-0000E95E0000}"/>
    <cellStyle name="Note 39 2 3" xfId="24300" xr:uid="{00000000-0005-0000-0000-0000EA5E0000}"/>
    <cellStyle name="Note 39 2 3 2" xfId="24301" xr:uid="{00000000-0005-0000-0000-0000EB5E0000}"/>
    <cellStyle name="Note 39 2 4" xfId="24302" xr:uid="{00000000-0005-0000-0000-0000EC5E0000}"/>
    <cellStyle name="Note 39 2 4 2" xfId="24303" xr:uid="{00000000-0005-0000-0000-0000ED5E0000}"/>
    <cellStyle name="Note 39 2 5" xfId="24304" xr:uid="{00000000-0005-0000-0000-0000EE5E0000}"/>
    <cellStyle name="Note 39 2 5 2" xfId="24305" xr:uid="{00000000-0005-0000-0000-0000EF5E0000}"/>
    <cellStyle name="Note 39 2 6" xfId="24306" xr:uid="{00000000-0005-0000-0000-0000F05E0000}"/>
    <cellStyle name="Note 39 3" xfId="24307" xr:uid="{00000000-0005-0000-0000-0000F15E0000}"/>
    <cellStyle name="Note 39 3 2" xfId="24308" xr:uid="{00000000-0005-0000-0000-0000F25E0000}"/>
    <cellStyle name="Note 39 4" xfId="24309" xr:uid="{00000000-0005-0000-0000-0000F35E0000}"/>
    <cellStyle name="Note 39 4 2" xfId="24310" xr:uid="{00000000-0005-0000-0000-0000F45E0000}"/>
    <cellStyle name="Note 39 5" xfId="24311" xr:uid="{00000000-0005-0000-0000-0000F55E0000}"/>
    <cellStyle name="Note 39 5 2" xfId="24312" xr:uid="{00000000-0005-0000-0000-0000F65E0000}"/>
    <cellStyle name="Note 39 6" xfId="24313" xr:uid="{00000000-0005-0000-0000-0000F75E0000}"/>
    <cellStyle name="Note 39 6 2" xfId="24314" xr:uid="{00000000-0005-0000-0000-0000F85E0000}"/>
    <cellStyle name="Note 39 7" xfId="24315" xr:uid="{00000000-0005-0000-0000-0000F95E0000}"/>
    <cellStyle name="Note 39 8" xfId="24316" xr:uid="{00000000-0005-0000-0000-0000FA5E0000}"/>
    <cellStyle name="Note 4" xfId="24317" xr:uid="{00000000-0005-0000-0000-0000FB5E0000}"/>
    <cellStyle name="Note 4 10" xfId="24318" xr:uid="{00000000-0005-0000-0000-0000FC5E0000}"/>
    <cellStyle name="Note 4 10 2" xfId="24319" xr:uid="{00000000-0005-0000-0000-0000FD5E0000}"/>
    <cellStyle name="Note 4 10 3" xfId="24320" xr:uid="{00000000-0005-0000-0000-0000FE5E0000}"/>
    <cellStyle name="Note 4 2" xfId="24321" xr:uid="{00000000-0005-0000-0000-0000FF5E0000}"/>
    <cellStyle name="Note 4 2 2" xfId="24322" xr:uid="{00000000-0005-0000-0000-0000005F0000}"/>
    <cellStyle name="Note 4 2 2 2" xfId="24323" xr:uid="{00000000-0005-0000-0000-0000015F0000}"/>
    <cellStyle name="Note 4 2 3" xfId="24324" xr:uid="{00000000-0005-0000-0000-0000025F0000}"/>
    <cellStyle name="Note 4 2 3 2" xfId="24325" xr:uid="{00000000-0005-0000-0000-0000035F0000}"/>
    <cellStyle name="Note 4 2 4" xfId="24326" xr:uid="{00000000-0005-0000-0000-0000045F0000}"/>
    <cellStyle name="Note 4 2 4 2" xfId="24327" xr:uid="{00000000-0005-0000-0000-0000055F0000}"/>
    <cellStyle name="Note 4 2 5" xfId="24328" xr:uid="{00000000-0005-0000-0000-0000065F0000}"/>
    <cellStyle name="Note 4 2 5 2" xfId="24329" xr:uid="{00000000-0005-0000-0000-0000075F0000}"/>
    <cellStyle name="Note 4 2 6" xfId="24330" xr:uid="{00000000-0005-0000-0000-0000085F0000}"/>
    <cellStyle name="Note 4 3" xfId="24331" xr:uid="{00000000-0005-0000-0000-0000095F0000}"/>
    <cellStyle name="Note 4 3 2" xfId="24332" xr:uid="{00000000-0005-0000-0000-00000A5F0000}"/>
    <cellStyle name="Note 4 4" xfId="24333" xr:uid="{00000000-0005-0000-0000-00000B5F0000}"/>
    <cellStyle name="Note 4 4 2" xfId="24334" xr:uid="{00000000-0005-0000-0000-00000C5F0000}"/>
    <cellStyle name="Note 4 5" xfId="24335" xr:uid="{00000000-0005-0000-0000-00000D5F0000}"/>
    <cellStyle name="Note 4 5 2" xfId="24336" xr:uid="{00000000-0005-0000-0000-00000E5F0000}"/>
    <cellStyle name="Note 4 6" xfId="24337" xr:uid="{00000000-0005-0000-0000-00000F5F0000}"/>
    <cellStyle name="Note 4 6 2" xfId="24338" xr:uid="{00000000-0005-0000-0000-0000105F0000}"/>
    <cellStyle name="Note 4 7" xfId="24339" xr:uid="{00000000-0005-0000-0000-0000115F0000}"/>
    <cellStyle name="Note 4 8" xfId="24340" xr:uid="{00000000-0005-0000-0000-0000125F0000}"/>
    <cellStyle name="Note 4 9" xfId="24341" xr:uid="{00000000-0005-0000-0000-0000135F0000}"/>
    <cellStyle name="Note 4 9 2" xfId="24342" xr:uid="{00000000-0005-0000-0000-0000145F0000}"/>
    <cellStyle name="Note 4 9 3" xfId="24343" xr:uid="{00000000-0005-0000-0000-0000155F0000}"/>
    <cellStyle name="Note 40" xfId="24344" xr:uid="{00000000-0005-0000-0000-0000165F0000}"/>
    <cellStyle name="Note 40 2" xfId="24345" xr:uid="{00000000-0005-0000-0000-0000175F0000}"/>
    <cellStyle name="Note 40 2 2" xfId="24346" xr:uid="{00000000-0005-0000-0000-0000185F0000}"/>
    <cellStyle name="Note 40 2 2 2" xfId="24347" xr:uid="{00000000-0005-0000-0000-0000195F0000}"/>
    <cellStyle name="Note 40 2 3" xfId="24348" xr:uid="{00000000-0005-0000-0000-00001A5F0000}"/>
    <cellStyle name="Note 40 2 3 2" xfId="24349" xr:uid="{00000000-0005-0000-0000-00001B5F0000}"/>
    <cellStyle name="Note 40 2 4" xfId="24350" xr:uid="{00000000-0005-0000-0000-00001C5F0000}"/>
    <cellStyle name="Note 40 2 4 2" xfId="24351" xr:uid="{00000000-0005-0000-0000-00001D5F0000}"/>
    <cellStyle name="Note 40 2 5" xfId="24352" xr:uid="{00000000-0005-0000-0000-00001E5F0000}"/>
    <cellStyle name="Note 40 2 5 2" xfId="24353" xr:uid="{00000000-0005-0000-0000-00001F5F0000}"/>
    <cellStyle name="Note 40 2 6" xfId="24354" xr:uid="{00000000-0005-0000-0000-0000205F0000}"/>
    <cellStyle name="Note 40 3" xfId="24355" xr:uid="{00000000-0005-0000-0000-0000215F0000}"/>
    <cellStyle name="Note 40 3 2" xfId="24356" xr:uid="{00000000-0005-0000-0000-0000225F0000}"/>
    <cellStyle name="Note 40 4" xfId="24357" xr:uid="{00000000-0005-0000-0000-0000235F0000}"/>
    <cellStyle name="Note 40 4 2" xfId="24358" xr:uid="{00000000-0005-0000-0000-0000245F0000}"/>
    <cellStyle name="Note 40 5" xfId="24359" xr:uid="{00000000-0005-0000-0000-0000255F0000}"/>
    <cellStyle name="Note 40 5 2" xfId="24360" xr:uid="{00000000-0005-0000-0000-0000265F0000}"/>
    <cellStyle name="Note 40 6" xfId="24361" xr:uid="{00000000-0005-0000-0000-0000275F0000}"/>
    <cellStyle name="Note 40 6 2" xfId="24362" xr:uid="{00000000-0005-0000-0000-0000285F0000}"/>
    <cellStyle name="Note 40 7" xfId="24363" xr:uid="{00000000-0005-0000-0000-0000295F0000}"/>
    <cellStyle name="Note 40 8" xfId="24364" xr:uid="{00000000-0005-0000-0000-00002A5F0000}"/>
    <cellStyle name="Note 41" xfId="24365" xr:uid="{00000000-0005-0000-0000-00002B5F0000}"/>
    <cellStyle name="Note 41 2" xfId="24366" xr:uid="{00000000-0005-0000-0000-00002C5F0000}"/>
    <cellStyle name="Note 41 2 2" xfId="24367" xr:uid="{00000000-0005-0000-0000-00002D5F0000}"/>
    <cellStyle name="Note 41 2 2 2" xfId="24368" xr:uid="{00000000-0005-0000-0000-00002E5F0000}"/>
    <cellStyle name="Note 41 2 3" xfId="24369" xr:uid="{00000000-0005-0000-0000-00002F5F0000}"/>
    <cellStyle name="Note 41 2 3 2" xfId="24370" xr:uid="{00000000-0005-0000-0000-0000305F0000}"/>
    <cellStyle name="Note 41 2 4" xfId="24371" xr:uid="{00000000-0005-0000-0000-0000315F0000}"/>
    <cellStyle name="Note 41 2 4 2" xfId="24372" xr:uid="{00000000-0005-0000-0000-0000325F0000}"/>
    <cellStyle name="Note 41 2 5" xfId="24373" xr:uid="{00000000-0005-0000-0000-0000335F0000}"/>
    <cellStyle name="Note 41 2 5 2" xfId="24374" xr:uid="{00000000-0005-0000-0000-0000345F0000}"/>
    <cellStyle name="Note 41 2 6" xfId="24375" xr:uid="{00000000-0005-0000-0000-0000355F0000}"/>
    <cellStyle name="Note 41 3" xfId="24376" xr:uid="{00000000-0005-0000-0000-0000365F0000}"/>
    <cellStyle name="Note 41 3 2" xfId="24377" xr:uid="{00000000-0005-0000-0000-0000375F0000}"/>
    <cellStyle name="Note 41 4" xfId="24378" xr:uid="{00000000-0005-0000-0000-0000385F0000}"/>
    <cellStyle name="Note 41 4 2" xfId="24379" xr:uid="{00000000-0005-0000-0000-0000395F0000}"/>
    <cellStyle name="Note 41 5" xfId="24380" xr:uid="{00000000-0005-0000-0000-00003A5F0000}"/>
    <cellStyle name="Note 41 5 2" xfId="24381" xr:uid="{00000000-0005-0000-0000-00003B5F0000}"/>
    <cellStyle name="Note 41 6" xfId="24382" xr:uid="{00000000-0005-0000-0000-00003C5F0000}"/>
    <cellStyle name="Note 41 6 2" xfId="24383" xr:uid="{00000000-0005-0000-0000-00003D5F0000}"/>
    <cellStyle name="Note 41 7" xfId="24384" xr:uid="{00000000-0005-0000-0000-00003E5F0000}"/>
    <cellStyle name="Note 41 8" xfId="24385" xr:uid="{00000000-0005-0000-0000-00003F5F0000}"/>
    <cellStyle name="Note 42" xfId="24386" xr:uid="{00000000-0005-0000-0000-0000405F0000}"/>
    <cellStyle name="Note 42 2" xfId="24387" xr:uid="{00000000-0005-0000-0000-0000415F0000}"/>
    <cellStyle name="Note 42 2 2" xfId="24388" xr:uid="{00000000-0005-0000-0000-0000425F0000}"/>
    <cellStyle name="Note 42 2 2 2" xfId="24389" xr:uid="{00000000-0005-0000-0000-0000435F0000}"/>
    <cellStyle name="Note 42 2 3" xfId="24390" xr:uid="{00000000-0005-0000-0000-0000445F0000}"/>
    <cellStyle name="Note 42 2 3 2" xfId="24391" xr:uid="{00000000-0005-0000-0000-0000455F0000}"/>
    <cellStyle name="Note 42 2 4" xfId="24392" xr:uid="{00000000-0005-0000-0000-0000465F0000}"/>
    <cellStyle name="Note 42 2 4 2" xfId="24393" xr:uid="{00000000-0005-0000-0000-0000475F0000}"/>
    <cellStyle name="Note 42 2 5" xfId="24394" xr:uid="{00000000-0005-0000-0000-0000485F0000}"/>
    <cellStyle name="Note 42 2 5 2" xfId="24395" xr:uid="{00000000-0005-0000-0000-0000495F0000}"/>
    <cellStyle name="Note 42 2 6" xfId="24396" xr:uid="{00000000-0005-0000-0000-00004A5F0000}"/>
    <cellStyle name="Note 42 3" xfId="24397" xr:uid="{00000000-0005-0000-0000-00004B5F0000}"/>
    <cellStyle name="Note 42 3 2" xfId="24398" xr:uid="{00000000-0005-0000-0000-00004C5F0000}"/>
    <cellStyle name="Note 42 4" xfId="24399" xr:uid="{00000000-0005-0000-0000-00004D5F0000}"/>
    <cellStyle name="Note 42 4 2" xfId="24400" xr:uid="{00000000-0005-0000-0000-00004E5F0000}"/>
    <cellStyle name="Note 42 5" xfId="24401" xr:uid="{00000000-0005-0000-0000-00004F5F0000}"/>
    <cellStyle name="Note 42 5 2" xfId="24402" xr:uid="{00000000-0005-0000-0000-0000505F0000}"/>
    <cellStyle name="Note 42 6" xfId="24403" xr:uid="{00000000-0005-0000-0000-0000515F0000}"/>
    <cellStyle name="Note 42 6 2" xfId="24404" xr:uid="{00000000-0005-0000-0000-0000525F0000}"/>
    <cellStyle name="Note 42 7" xfId="24405" xr:uid="{00000000-0005-0000-0000-0000535F0000}"/>
    <cellStyle name="Note 42 8" xfId="24406" xr:uid="{00000000-0005-0000-0000-0000545F0000}"/>
    <cellStyle name="Note 43" xfId="24407" xr:uid="{00000000-0005-0000-0000-0000555F0000}"/>
    <cellStyle name="Note 43 2" xfId="24408" xr:uid="{00000000-0005-0000-0000-0000565F0000}"/>
    <cellStyle name="Note 43 2 2" xfId="24409" xr:uid="{00000000-0005-0000-0000-0000575F0000}"/>
    <cellStyle name="Note 43 2 2 2" xfId="24410" xr:uid="{00000000-0005-0000-0000-0000585F0000}"/>
    <cellStyle name="Note 43 2 3" xfId="24411" xr:uid="{00000000-0005-0000-0000-0000595F0000}"/>
    <cellStyle name="Note 43 2 3 2" xfId="24412" xr:uid="{00000000-0005-0000-0000-00005A5F0000}"/>
    <cellStyle name="Note 43 2 4" xfId="24413" xr:uid="{00000000-0005-0000-0000-00005B5F0000}"/>
    <cellStyle name="Note 43 2 4 2" xfId="24414" xr:uid="{00000000-0005-0000-0000-00005C5F0000}"/>
    <cellStyle name="Note 43 2 5" xfId="24415" xr:uid="{00000000-0005-0000-0000-00005D5F0000}"/>
    <cellStyle name="Note 43 2 5 2" xfId="24416" xr:uid="{00000000-0005-0000-0000-00005E5F0000}"/>
    <cellStyle name="Note 43 2 6" xfId="24417" xr:uid="{00000000-0005-0000-0000-00005F5F0000}"/>
    <cellStyle name="Note 43 3" xfId="24418" xr:uid="{00000000-0005-0000-0000-0000605F0000}"/>
    <cellStyle name="Note 43 3 2" xfId="24419" xr:uid="{00000000-0005-0000-0000-0000615F0000}"/>
    <cellStyle name="Note 43 4" xfId="24420" xr:uid="{00000000-0005-0000-0000-0000625F0000}"/>
    <cellStyle name="Note 43 4 2" xfId="24421" xr:uid="{00000000-0005-0000-0000-0000635F0000}"/>
    <cellStyle name="Note 43 5" xfId="24422" xr:uid="{00000000-0005-0000-0000-0000645F0000}"/>
    <cellStyle name="Note 43 5 2" xfId="24423" xr:uid="{00000000-0005-0000-0000-0000655F0000}"/>
    <cellStyle name="Note 43 6" xfId="24424" xr:uid="{00000000-0005-0000-0000-0000665F0000}"/>
    <cellStyle name="Note 43 6 2" xfId="24425" xr:uid="{00000000-0005-0000-0000-0000675F0000}"/>
    <cellStyle name="Note 43 7" xfId="24426" xr:uid="{00000000-0005-0000-0000-0000685F0000}"/>
    <cellStyle name="Note 43 8" xfId="24427" xr:uid="{00000000-0005-0000-0000-0000695F0000}"/>
    <cellStyle name="Note 44" xfId="24428" xr:uid="{00000000-0005-0000-0000-00006A5F0000}"/>
    <cellStyle name="Note 44 2" xfId="24429" xr:uid="{00000000-0005-0000-0000-00006B5F0000}"/>
    <cellStyle name="Note 44 2 2" xfId="24430" xr:uid="{00000000-0005-0000-0000-00006C5F0000}"/>
    <cellStyle name="Note 44 2 2 2" xfId="24431" xr:uid="{00000000-0005-0000-0000-00006D5F0000}"/>
    <cellStyle name="Note 44 2 3" xfId="24432" xr:uid="{00000000-0005-0000-0000-00006E5F0000}"/>
    <cellStyle name="Note 44 2 3 2" xfId="24433" xr:uid="{00000000-0005-0000-0000-00006F5F0000}"/>
    <cellStyle name="Note 44 2 4" xfId="24434" xr:uid="{00000000-0005-0000-0000-0000705F0000}"/>
    <cellStyle name="Note 44 2 4 2" xfId="24435" xr:uid="{00000000-0005-0000-0000-0000715F0000}"/>
    <cellStyle name="Note 44 2 5" xfId="24436" xr:uid="{00000000-0005-0000-0000-0000725F0000}"/>
    <cellStyle name="Note 44 2 5 2" xfId="24437" xr:uid="{00000000-0005-0000-0000-0000735F0000}"/>
    <cellStyle name="Note 44 2 6" xfId="24438" xr:uid="{00000000-0005-0000-0000-0000745F0000}"/>
    <cellStyle name="Note 44 3" xfId="24439" xr:uid="{00000000-0005-0000-0000-0000755F0000}"/>
    <cellStyle name="Note 44 3 2" xfId="24440" xr:uid="{00000000-0005-0000-0000-0000765F0000}"/>
    <cellStyle name="Note 44 4" xfId="24441" xr:uid="{00000000-0005-0000-0000-0000775F0000}"/>
    <cellStyle name="Note 44 4 2" xfId="24442" xr:uid="{00000000-0005-0000-0000-0000785F0000}"/>
    <cellStyle name="Note 44 5" xfId="24443" xr:uid="{00000000-0005-0000-0000-0000795F0000}"/>
    <cellStyle name="Note 44 5 2" xfId="24444" xr:uid="{00000000-0005-0000-0000-00007A5F0000}"/>
    <cellStyle name="Note 44 6" xfId="24445" xr:uid="{00000000-0005-0000-0000-00007B5F0000}"/>
    <cellStyle name="Note 44 6 2" xfId="24446" xr:uid="{00000000-0005-0000-0000-00007C5F0000}"/>
    <cellStyle name="Note 44 7" xfId="24447" xr:uid="{00000000-0005-0000-0000-00007D5F0000}"/>
    <cellStyle name="Note 44 8" xfId="24448" xr:uid="{00000000-0005-0000-0000-00007E5F0000}"/>
    <cellStyle name="Note 45" xfId="24449" xr:uid="{00000000-0005-0000-0000-00007F5F0000}"/>
    <cellStyle name="Note 45 2" xfId="24450" xr:uid="{00000000-0005-0000-0000-0000805F0000}"/>
    <cellStyle name="Note 45 2 2" xfId="24451" xr:uid="{00000000-0005-0000-0000-0000815F0000}"/>
    <cellStyle name="Note 45 2 2 2" xfId="24452" xr:uid="{00000000-0005-0000-0000-0000825F0000}"/>
    <cellStyle name="Note 45 2 3" xfId="24453" xr:uid="{00000000-0005-0000-0000-0000835F0000}"/>
    <cellStyle name="Note 45 2 3 2" xfId="24454" xr:uid="{00000000-0005-0000-0000-0000845F0000}"/>
    <cellStyle name="Note 45 2 4" xfId="24455" xr:uid="{00000000-0005-0000-0000-0000855F0000}"/>
    <cellStyle name="Note 45 2 4 2" xfId="24456" xr:uid="{00000000-0005-0000-0000-0000865F0000}"/>
    <cellStyle name="Note 45 2 5" xfId="24457" xr:uid="{00000000-0005-0000-0000-0000875F0000}"/>
    <cellStyle name="Note 45 2 5 2" xfId="24458" xr:uid="{00000000-0005-0000-0000-0000885F0000}"/>
    <cellStyle name="Note 45 2 6" xfId="24459" xr:uid="{00000000-0005-0000-0000-0000895F0000}"/>
    <cellStyle name="Note 45 3" xfId="24460" xr:uid="{00000000-0005-0000-0000-00008A5F0000}"/>
    <cellStyle name="Note 45 3 2" xfId="24461" xr:uid="{00000000-0005-0000-0000-00008B5F0000}"/>
    <cellStyle name="Note 45 4" xfId="24462" xr:uid="{00000000-0005-0000-0000-00008C5F0000}"/>
    <cellStyle name="Note 45 4 2" xfId="24463" xr:uid="{00000000-0005-0000-0000-00008D5F0000}"/>
    <cellStyle name="Note 45 5" xfId="24464" xr:uid="{00000000-0005-0000-0000-00008E5F0000}"/>
    <cellStyle name="Note 45 5 2" xfId="24465" xr:uid="{00000000-0005-0000-0000-00008F5F0000}"/>
    <cellStyle name="Note 45 6" xfId="24466" xr:uid="{00000000-0005-0000-0000-0000905F0000}"/>
    <cellStyle name="Note 45 6 2" xfId="24467" xr:uid="{00000000-0005-0000-0000-0000915F0000}"/>
    <cellStyle name="Note 45 7" xfId="24468" xr:uid="{00000000-0005-0000-0000-0000925F0000}"/>
    <cellStyle name="Note 45 8" xfId="24469" xr:uid="{00000000-0005-0000-0000-0000935F0000}"/>
    <cellStyle name="Note 46" xfId="24470" xr:uid="{00000000-0005-0000-0000-0000945F0000}"/>
    <cellStyle name="Note 46 2" xfId="24471" xr:uid="{00000000-0005-0000-0000-0000955F0000}"/>
    <cellStyle name="Note 46 2 2" xfId="24472" xr:uid="{00000000-0005-0000-0000-0000965F0000}"/>
    <cellStyle name="Note 46 2 2 2" xfId="24473" xr:uid="{00000000-0005-0000-0000-0000975F0000}"/>
    <cellStyle name="Note 46 2 3" xfId="24474" xr:uid="{00000000-0005-0000-0000-0000985F0000}"/>
    <cellStyle name="Note 46 2 3 2" xfId="24475" xr:uid="{00000000-0005-0000-0000-0000995F0000}"/>
    <cellStyle name="Note 46 2 4" xfId="24476" xr:uid="{00000000-0005-0000-0000-00009A5F0000}"/>
    <cellStyle name="Note 46 2 4 2" xfId="24477" xr:uid="{00000000-0005-0000-0000-00009B5F0000}"/>
    <cellStyle name="Note 46 2 5" xfId="24478" xr:uid="{00000000-0005-0000-0000-00009C5F0000}"/>
    <cellStyle name="Note 46 2 5 2" xfId="24479" xr:uid="{00000000-0005-0000-0000-00009D5F0000}"/>
    <cellStyle name="Note 46 2 6" xfId="24480" xr:uid="{00000000-0005-0000-0000-00009E5F0000}"/>
    <cellStyle name="Note 46 3" xfId="24481" xr:uid="{00000000-0005-0000-0000-00009F5F0000}"/>
    <cellStyle name="Note 46 3 2" xfId="24482" xr:uid="{00000000-0005-0000-0000-0000A05F0000}"/>
    <cellStyle name="Note 46 4" xfId="24483" xr:uid="{00000000-0005-0000-0000-0000A15F0000}"/>
    <cellStyle name="Note 46 4 2" xfId="24484" xr:uid="{00000000-0005-0000-0000-0000A25F0000}"/>
    <cellStyle name="Note 46 5" xfId="24485" xr:uid="{00000000-0005-0000-0000-0000A35F0000}"/>
    <cellStyle name="Note 46 5 2" xfId="24486" xr:uid="{00000000-0005-0000-0000-0000A45F0000}"/>
    <cellStyle name="Note 46 6" xfId="24487" xr:uid="{00000000-0005-0000-0000-0000A55F0000}"/>
    <cellStyle name="Note 46 6 2" xfId="24488" xr:uid="{00000000-0005-0000-0000-0000A65F0000}"/>
    <cellStyle name="Note 46 7" xfId="24489" xr:uid="{00000000-0005-0000-0000-0000A75F0000}"/>
    <cellStyle name="Note 46 8" xfId="24490" xr:uid="{00000000-0005-0000-0000-0000A85F0000}"/>
    <cellStyle name="Note 47" xfId="24491" xr:uid="{00000000-0005-0000-0000-0000A95F0000}"/>
    <cellStyle name="Note 47 2" xfId="24492" xr:uid="{00000000-0005-0000-0000-0000AA5F0000}"/>
    <cellStyle name="Note 47 2 2" xfId="24493" xr:uid="{00000000-0005-0000-0000-0000AB5F0000}"/>
    <cellStyle name="Note 47 2 2 2" xfId="24494" xr:uid="{00000000-0005-0000-0000-0000AC5F0000}"/>
    <cellStyle name="Note 47 2 3" xfId="24495" xr:uid="{00000000-0005-0000-0000-0000AD5F0000}"/>
    <cellStyle name="Note 47 2 3 2" xfId="24496" xr:uid="{00000000-0005-0000-0000-0000AE5F0000}"/>
    <cellStyle name="Note 47 2 4" xfId="24497" xr:uid="{00000000-0005-0000-0000-0000AF5F0000}"/>
    <cellStyle name="Note 47 2 4 2" xfId="24498" xr:uid="{00000000-0005-0000-0000-0000B05F0000}"/>
    <cellStyle name="Note 47 2 5" xfId="24499" xr:uid="{00000000-0005-0000-0000-0000B15F0000}"/>
    <cellStyle name="Note 47 2 5 2" xfId="24500" xr:uid="{00000000-0005-0000-0000-0000B25F0000}"/>
    <cellStyle name="Note 47 2 6" xfId="24501" xr:uid="{00000000-0005-0000-0000-0000B35F0000}"/>
    <cellStyle name="Note 47 3" xfId="24502" xr:uid="{00000000-0005-0000-0000-0000B45F0000}"/>
    <cellStyle name="Note 47 3 2" xfId="24503" xr:uid="{00000000-0005-0000-0000-0000B55F0000}"/>
    <cellStyle name="Note 47 4" xfId="24504" xr:uid="{00000000-0005-0000-0000-0000B65F0000}"/>
    <cellStyle name="Note 47 4 2" xfId="24505" xr:uid="{00000000-0005-0000-0000-0000B75F0000}"/>
    <cellStyle name="Note 47 5" xfId="24506" xr:uid="{00000000-0005-0000-0000-0000B85F0000}"/>
    <cellStyle name="Note 47 5 2" xfId="24507" xr:uid="{00000000-0005-0000-0000-0000B95F0000}"/>
    <cellStyle name="Note 47 6" xfId="24508" xr:uid="{00000000-0005-0000-0000-0000BA5F0000}"/>
    <cellStyle name="Note 47 6 2" xfId="24509" xr:uid="{00000000-0005-0000-0000-0000BB5F0000}"/>
    <cellStyle name="Note 47 7" xfId="24510" xr:uid="{00000000-0005-0000-0000-0000BC5F0000}"/>
    <cellStyle name="Note 47 8" xfId="24511" xr:uid="{00000000-0005-0000-0000-0000BD5F0000}"/>
    <cellStyle name="Note 48" xfId="24512" xr:uid="{00000000-0005-0000-0000-0000BE5F0000}"/>
    <cellStyle name="Note 48 2" xfId="24513" xr:uid="{00000000-0005-0000-0000-0000BF5F0000}"/>
    <cellStyle name="Note 48 2 2" xfId="24514" xr:uid="{00000000-0005-0000-0000-0000C05F0000}"/>
    <cellStyle name="Note 48 2 2 2" xfId="24515" xr:uid="{00000000-0005-0000-0000-0000C15F0000}"/>
    <cellStyle name="Note 48 2 3" xfId="24516" xr:uid="{00000000-0005-0000-0000-0000C25F0000}"/>
    <cellStyle name="Note 48 2 3 2" xfId="24517" xr:uid="{00000000-0005-0000-0000-0000C35F0000}"/>
    <cellStyle name="Note 48 2 4" xfId="24518" xr:uid="{00000000-0005-0000-0000-0000C45F0000}"/>
    <cellStyle name="Note 48 2 4 2" xfId="24519" xr:uid="{00000000-0005-0000-0000-0000C55F0000}"/>
    <cellStyle name="Note 48 2 5" xfId="24520" xr:uid="{00000000-0005-0000-0000-0000C65F0000}"/>
    <cellStyle name="Note 48 2 5 2" xfId="24521" xr:uid="{00000000-0005-0000-0000-0000C75F0000}"/>
    <cellStyle name="Note 48 2 6" xfId="24522" xr:uid="{00000000-0005-0000-0000-0000C85F0000}"/>
    <cellStyle name="Note 48 3" xfId="24523" xr:uid="{00000000-0005-0000-0000-0000C95F0000}"/>
    <cellStyle name="Note 48 3 2" xfId="24524" xr:uid="{00000000-0005-0000-0000-0000CA5F0000}"/>
    <cellStyle name="Note 48 4" xfId="24525" xr:uid="{00000000-0005-0000-0000-0000CB5F0000}"/>
    <cellStyle name="Note 48 4 2" xfId="24526" xr:uid="{00000000-0005-0000-0000-0000CC5F0000}"/>
    <cellStyle name="Note 48 5" xfId="24527" xr:uid="{00000000-0005-0000-0000-0000CD5F0000}"/>
    <cellStyle name="Note 48 5 2" xfId="24528" xr:uid="{00000000-0005-0000-0000-0000CE5F0000}"/>
    <cellStyle name="Note 48 6" xfId="24529" xr:uid="{00000000-0005-0000-0000-0000CF5F0000}"/>
    <cellStyle name="Note 48 6 2" xfId="24530" xr:uid="{00000000-0005-0000-0000-0000D05F0000}"/>
    <cellStyle name="Note 48 7" xfId="24531" xr:uid="{00000000-0005-0000-0000-0000D15F0000}"/>
    <cellStyle name="Note 48 8" xfId="24532" xr:uid="{00000000-0005-0000-0000-0000D25F0000}"/>
    <cellStyle name="Note 49" xfId="24533" xr:uid="{00000000-0005-0000-0000-0000D35F0000}"/>
    <cellStyle name="Note 49 2" xfId="24534" xr:uid="{00000000-0005-0000-0000-0000D45F0000}"/>
    <cellStyle name="Note 49 2 2" xfId="24535" xr:uid="{00000000-0005-0000-0000-0000D55F0000}"/>
    <cellStyle name="Note 49 2 2 2" xfId="24536" xr:uid="{00000000-0005-0000-0000-0000D65F0000}"/>
    <cellStyle name="Note 49 2 3" xfId="24537" xr:uid="{00000000-0005-0000-0000-0000D75F0000}"/>
    <cellStyle name="Note 49 2 3 2" xfId="24538" xr:uid="{00000000-0005-0000-0000-0000D85F0000}"/>
    <cellStyle name="Note 49 2 4" xfId="24539" xr:uid="{00000000-0005-0000-0000-0000D95F0000}"/>
    <cellStyle name="Note 49 2 4 2" xfId="24540" xr:uid="{00000000-0005-0000-0000-0000DA5F0000}"/>
    <cellStyle name="Note 49 2 5" xfId="24541" xr:uid="{00000000-0005-0000-0000-0000DB5F0000}"/>
    <cellStyle name="Note 49 2 5 2" xfId="24542" xr:uid="{00000000-0005-0000-0000-0000DC5F0000}"/>
    <cellStyle name="Note 49 2 6" xfId="24543" xr:uid="{00000000-0005-0000-0000-0000DD5F0000}"/>
    <cellStyle name="Note 49 3" xfId="24544" xr:uid="{00000000-0005-0000-0000-0000DE5F0000}"/>
    <cellStyle name="Note 49 3 2" xfId="24545" xr:uid="{00000000-0005-0000-0000-0000DF5F0000}"/>
    <cellStyle name="Note 49 4" xfId="24546" xr:uid="{00000000-0005-0000-0000-0000E05F0000}"/>
    <cellStyle name="Note 49 4 2" xfId="24547" xr:uid="{00000000-0005-0000-0000-0000E15F0000}"/>
    <cellStyle name="Note 49 5" xfId="24548" xr:uid="{00000000-0005-0000-0000-0000E25F0000}"/>
    <cellStyle name="Note 49 5 2" xfId="24549" xr:uid="{00000000-0005-0000-0000-0000E35F0000}"/>
    <cellStyle name="Note 49 6" xfId="24550" xr:uid="{00000000-0005-0000-0000-0000E45F0000}"/>
    <cellStyle name="Note 49 6 2" xfId="24551" xr:uid="{00000000-0005-0000-0000-0000E55F0000}"/>
    <cellStyle name="Note 49 7" xfId="24552" xr:uid="{00000000-0005-0000-0000-0000E65F0000}"/>
    <cellStyle name="Note 49 8" xfId="24553" xr:uid="{00000000-0005-0000-0000-0000E75F0000}"/>
    <cellStyle name="Note 5" xfId="24554" xr:uid="{00000000-0005-0000-0000-0000E85F0000}"/>
    <cellStyle name="Note 5 10" xfId="24555" xr:uid="{00000000-0005-0000-0000-0000E95F0000}"/>
    <cellStyle name="Note 5 10 2" xfId="24556" xr:uid="{00000000-0005-0000-0000-0000EA5F0000}"/>
    <cellStyle name="Note 5 10 3" xfId="24557" xr:uid="{00000000-0005-0000-0000-0000EB5F0000}"/>
    <cellStyle name="Note 5 2" xfId="24558" xr:uid="{00000000-0005-0000-0000-0000EC5F0000}"/>
    <cellStyle name="Note 5 2 2" xfId="24559" xr:uid="{00000000-0005-0000-0000-0000ED5F0000}"/>
    <cellStyle name="Note 5 2 2 2" xfId="24560" xr:uid="{00000000-0005-0000-0000-0000EE5F0000}"/>
    <cellStyle name="Note 5 2 3" xfId="24561" xr:uid="{00000000-0005-0000-0000-0000EF5F0000}"/>
    <cellStyle name="Note 5 2 3 2" xfId="24562" xr:uid="{00000000-0005-0000-0000-0000F05F0000}"/>
    <cellStyle name="Note 5 2 4" xfId="24563" xr:uid="{00000000-0005-0000-0000-0000F15F0000}"/>
    <cellStyle name="Note 5 2 4 2" xfId="24564" xr:uid="{00000000-0005-0000-0000-0000F25F0000}"/>
    <cellStyle name="Note 5 2 5" xfId="24565" xr:uid="{00000000-0005-0000-0000-0000F35F0000}"/>
    <cellStyle name="Note 5 2 5 2" xfId="24566" xr:uid="{00000000-0005-0000-0000-0000F45F0000}"/>
    <cellStyle name="Note 5 2 6" xfId="24567" xr:uid="{00000000-0005-0000-0000-0000F55F0000}"/>
    <cellStyle name="Note 5 3" xfId="24568" xr:uid="{00000000-0005-0000-0000-0000F65F0000}"/>
    <cellStyle name="Note 5 3 2" xfId="24569" xr:uid="{00000000-0005-0000-0000-0000F75F0000}"/>
    <cellStyle name="Note 5 4" xfId="24570" xr:uid="{00000000-0005-0000-0000-0000F85F0000}"/>
    <cellStyle name="Note 5 4 2" xfId="24571" xr:uid="{00000000-0005-0000-0000-0000F95F0000}"/>
    <cellStyle name="Note 5 5" xfId="24572" xr:uid="{00000000-0005-0000-0000-0000FA5F0000}"/>
    <cellStyle name="Note 5 5 2" xfId="24573" xr:uid="{00000000-0005-0000-0000-0000FB5F0000}"/>
    <cellStyle name="Note 5 6" xfId="24574" xr:uid="{00000000-0005-0000-0000-0000FC5F0000}"/>
    <cellStyle name="Note 5 6 2" xfId="24575" xr:uid="{00000000-0005-0000-0000-0000FD5F0000}"/>
    <cellStyle name="Note 5 7" xfId="24576" xr:uid="{00000000-0005-0000-0000-0000FE5F0000}"/>
    <cellStyle name="Note 5 8" xfId="24577" xr:uid="{00000000-0005-0000-0000-0000FF5F0000}"/>
    <cellStyle name="Note 5 9" xfId="24578" xr:uid="{00000000-0005-0000-0000-000000600000}"/>
    <cellStyle name="Note 5 9 2" xfId="24579" xr:uid="{00000000-0005-0000-0000-000001600000}"/>
    <cellStyle name="Note 5 9 3" xfId="24580" xr:uid="{00000000-0005-0000-0000-000002600000}"/>
    <cellStyle name="Note 50" xfId="24581" xr:uid="{00000000-0005-0000-0000-000003600000}"/>
    <cellStyle name="Note 50 2" xfId="24582" xr:uid="{00000000-0005-0000-0000-000004600000}"/>
    <cellStyle name="Note 50 2 2" xfId="24583" xr:uid="{00000000-0005-0000-0000-000005600000}"/>
    <cellStyle name="Note 50 2 2 2" xfId="24584" xr:uid="{00000000-0005-0000-0000-000006600000}"/>
    <cellStyle name="Note 50 2 3" xfId="24585" xr:uid="{00000000-0005-0000-0000-000007600000}"/>
    <cellStyle name="Note 50 2 3 2" xfId="24586" xr:uid="{00000000-0005-0000-0000-000008600000}"/>
    <cellStyle name="Note 50 2 4" xfId="24587" xr:uid="{00000000-0005-0000-0000-000009600000}"/>
    <cellStyle name="Note 50 2 4 2" xfId="24588" xr:uid="{00000000-0005-0000-0000-00000A600000}"/>
    <cellStyle name="Note 50 2 5" xfId="24589" xr:uid="{00000000-0005-0000-0000-00000B600000}"/>
    <cellStyle name="Note 50 2 5 2" xfId="24590" xr:uid="{00000000-0005-0000-0000-00000C600000}"/>
    <cellStyle name="Note 50 2 6" xfId="24591" xr:uid="{00000000-0005-0000-0000-00000D600000}"/>
    <cellStyle name="Note 50 3" xfId="24592" xr:uid="{00000000-0005-0000-0000-00000E600000}"/>
    <cellStyle name="Note 50 3 2" xfId="24593" xr:uid="{00000000-0005-0000-0000-00000F600000}"/>
    <cellStyle name="Note 50 4" xfId="24594" xr:uid="{00000000-0005-0000-0000-000010600000}"/>
    <cellStyle name="Note 50 4 2" xfId="24595" xr:uid="{00000000-0005-0000-0000-000011600000}"/>
    <cellStyle name="Note 50 5" xfId="24596" xr:uid="{00000000-0005-0000-0000-000012600000}"/>
    <cellStyle name="Note 50 5 2" xfId="24597" xr:uid="{00000000-0005-0000-0000-000013600000}"/>
    <cellStyle name="Note 50 6" xfId="24598" xr:uid="{00000000-0005-0000-0000-000014600000}"/>
    <cellStyle name="Note 50 6 2" xfId="24599" xr:uid="{00000000-0005-0000-0000-000015600000}"/>
    <cellStyle name="Note 50 7" xfId="24600" xr:uid="{00000000-0005-0000-0000-000016600000}"/>
    <cellStyle name="Note 50 8" xfId="24601" xr:uid="{00000000-0005-0000-0000-000017600000}"/>
    <cellStyle name="Note 51" xfId="24602" xr:uid="{00000000-0005-0000-0000-000018600000}"/>
    <cellStyle name="Note 51 2" xfId="24603" xr:uid="{00000000-0005-0000-0000-000019600000}"/>
    <cellStyle name="Note 51 2 2" xfId="24604" xr:uid="{00000000-0005-0000-0000-00001A600000}"/>
    <cellStyle name="Note 51 2 2 2" xfId="24605" xr:uid="{00000000-0005-0000-0000-00001B600000}"/>
    <cellStyle name="Note 51 2 3" xfId="24606" xr:uid="{00000000-0005-0000-0000-00001C600000}"/>
    <cellStyle name="Note 51 2 3 2" xfId="24607" xr:uid="{00000000-0005-0000-0000-00001D600000}"/>
    <cellStyle name="Note 51 2 4" xfId="24608" xr:uid="{00000000-0005-0000-0000-00001E600000}"/>
    <cellStyle name="Note 51 2 4 2" xfId="24609" xr:uid="{00000000-0005-0000-0000-00001F600000}"/>
    <cellStyle name="Note 51 2 5" xfId="24610" xr:uid="{00000000-0005-0000-0000-000020600000}"/>
    <cellStyle name="Note 51 2 5 2" xfId="24611" xr:uid="{00000000-0005-0000-0000-000021600000}"/>
    <cellStyle name="Note 51 2 6" xfId="24612" xr:uid="{00000000-0005-0000-0000-000022600000}"/>
    <cellStyle name="Note 51 3" xfId="24613" xr:uid="{00000000-0005-0000-0000-000023600000}"/>
    <cellStyle name="Note 51 3 2" xfId="24614" xr:uid="{00000000-0005-0000-0000-000024600000}"/>
    <cellStyle name="Note 51 4" xfId="24615" xr:uid="{00000000-0005-0000-0000-000025600000}"/>
    <cellStyle name="Note 51 4 2" xfId="24616" xr:uid="{00000000-0005-0000-0000-000026600000}"/>
    <cellStyle name="Note 51 5" xfId="24617" xr:uid="{00000000-0005-0000-0000-000027600000}"/>
    <cellStyle name="Note 51 5 2" xfId="24618" xr:uid="{00000000-0005-0000-0000-000028600000}"/>
    <cellStyle name="Note 51 6" xfId="24619" xr:uid="{00000000-0005-0000-0000-000029600000}"/>
    <cellStyle name="Note 51 6 2" xfId="24620" xr:uid="{00000000-0005-0000-0000-00002A600000}"/>
    <cellStyle name="Note 51 7" xfId="24621" xr:uid="{00000000-0005-0000-0000-00002B600000}"/>
    <cellStyle name="Note 51 8" xfId="24622" xr:uid="{00000000-0005-0000-0000-00002C600000}"/>
    <cellStyle name="Note 52" xfId="24623" xr:uid="{00000000-0005-0000-0000-00002D600000}"/>
    <cellStyle name="Note 52 2" xfId="24624" xr:uid="{00000000-0005-0000-0000-00002E600000}"/>
    <cellStyle name="Note 52 2 2" xfId="24625" xr:uid="{00000000-0005-0000-0000-00002F600000}"/>
    <cellStyle name="Note 52 2 2 2" xfId="24626" xr:uid="{00000000-0005-0000-0000-000030600000}"/>
    <cellStyle name="Note 52 2 3" xfId="24627" xr:uid="{00000000-0005-0000-0000-000031600000}"/>
    <cellStyle name="Note 52 2 3 2" xfId="24628" xr:uid="{00000000-0005-0000-0000-000032600000}"/>
    <cellStyle name="Note 52 2 4" xfId="24629" xr:uid="{00000000-0005-0000-0000-000033600000}"/>
    <cellStyle name="Note 52 2 4 2" xfId="24630" xr:uid="{00000000-0005-0000-0000-000034600000}"/>
    <cellStyle name="Note 52 2 5" xfId="24631" xr:uid="{00000000-0005-0000-0000-000035600000}"/>
    <cellStyle name="Note 52 2 5 2" xfId="24632" xr:uid="{00000000-0005-0000-0000-000036600000}"/>
    <cellStyle name="Note 52 2 6" xfId="24633" xr:uid="{00000000-0005-0000-0000-000037600000}"/>
    <cellStyle name="Note 52 3" xfId="24634" xr:uid="{00000000-0005-0000-0000-000038600000}"/>
    <cellStyle name="Note 52 3 2" xfId="24635" xr:uid="{00000000-0005-0000-0000-000039600000}"/>
    <cellStyle name="Note 52 4" xfId="24636" xr:uid="{00000000-0005-0000-0000-00003A600000}"/>
    <cellStyle name="Note 52 4 2" xfId="24637" xr:uid="{00000000-0005-0000-0000-00003B600000}"/>
    <cellStyle name="Note 52 5" xfId="24638" xr:uid="{00000000-0005-0000-0000-00003C600000}"/>
    <cellStyle name="Note 52 5 2" xfId="24639" xr:uid="{00000000-0005-0000-0000-00003D600000}"/>
    <cellStyle name="Note 52 6" xfId="24640" xr:uid="{00000000-0005-0000-0000-00003E600000}"/>
    <cellStyle name="Note 52 6 2" xfId="24641" xr:uid="{00000000-0005-0000-0000-00003F600000}"/>
    <cellStyle name="Note 52 7" xfId="24642" xr:uid="{00000000-0005-0000-0000-000040600000}"/>
    <cellStyle name="Note 52 8" xfId="24643" xr:uid="{00000000-0005-0000-0000-000041600000}"/>
    <cellStyle name="Note 53" xfId="24644" xr:uid="{00000000-0005-0000-0000-000042600000}"/>
    <cellStyle name="Note 53 2" xfId="24645" xr:uid="{00000000-0005-0000-0000-000043600000}"/>
    <cellStyle name="Note 53 2 2" xfId="24646" xr:uid="{00000000-0005-0000-0000-000044600000}"/>
    <cellStyle name="Note 53 2 2 2" xfId="24647" xr:uid="{00000000-0005-0000-0000-000045600000}"/>
    <cellStyle name="Note 53 2 3" xfId="24648" xr:uid="{00000000-0005-0000-0000-000046600000}"/>
    <cellStyle name="Note 53 2 3 2" xfId="24649" xr:uid="{00000000-0005-0000-0000-000047600000}"/>
    <cellStyle name="Note 53 2 4" xfId="24650" xr:uid="{00000000-0005-0000-0000-000048600000}"/>
    <cellStyle name="Note 53 2 4 2" xfId="24651" xr:uid="{00000000-0005-0000-0000-000049600000}"/>
    <cellStyle name="Note 53 2 5" xfId="24652" xr:uid="{00000000-0005-0000-0000-00004A600000}"/>
    <cellStyle name="Note 53 2 5 2" xfId="24653" xr:uid="{00000000-0005-0000-0000-00004B600000}"/>
    <cellStyle name="Note 53 2 6" xfId="24654" xr:uid="{00000000-0005-0000-0000-00004C600000}"/>
    <cellStyle name="Note 53 3" xfId="24655" xr:uid="{00000000-0005-0000-0000-00004D600000}"/>
    <cellStyle name="Note 53 3 2" xfId="24656" xr:uid="{00000000-0005-0000-0000-00004E600000}"/>
    <cellStyle name="Note 53 4" xfId="24657" xr:uid="{00000000-0005-0000-0000-00004F600000}"/>
    <cellStyle name="Note 53 4 2" xfId="24658" xr:uid="{00000000-0005-0000-0000-000050600000}"/>
    <cellStyle name="Note 53 5" xfId="24659" xr:uid="{00000000-0005-0000-0000-000051600000}"/>
    <cellStyle name="Note 53 5 2" xfId="24660" xr:uid="{00000000-0005-0000-0000-000052600000}"/>
    <cellStyle name="Note 53 6" xfId="24661" xr:uid="{00000000-0005-0000-0000-000053600000}"/>
    <cellStyle name="Note 53 6 2" xfId="24662" xr:uid="{00000000-0005-0000-0000-000054600000}"/>
    <cellStyle name="Note 53 7" xfId="24663" xr:uid="{00000000-0005-0000-0000-000055600000}"/>
    <cellStyle name="Note 53 8" xfId="24664" xr:uid="{00000000-0005-0000-0000-000056600000}"/>
    <cellStyle name="Note 54" xfId="24665" xr:uid="{00000000-0005-0000-0000-000057600000}"/>
    <cellStyle name="Note 54 2" xfId="24666" xr:uid="{00000000-0005-0000-0000-000058600000}"/>
    <cellStyle name="Note 54 2 2" xfId="24667" xr:uid="{00000000-0005-0000-0000-000059600000}"/>
    <cellStyle name="Note 54 2 2 2" xfId="24668" xr:uid="{00000000-0005-0000-0000-00005A600000}"/>
    <cellStyle name="Note 54 2 3" xfId="24669" xr:uid="{00000000-0005-0000-0000-00005B600000}"/>
    <cellStyle name="Note 54 2 3 2" xfId="24670" xr:uid="{00000000-0005-0000-0000-00005C600000}"/>
    <cellStyle name="Note 54 2 4" xfId="24671" xr:uid="{00000000-0005-0000-0000-00005D600000}"/>
    <cellStyle name="Note 54 2 4 2" xfId="24672" xr:uid="{00000000-0005-0000-0000-00005E600000}"/>
    <cellStyle name="Note 54 2 5" xfId="24673" xr:uid="{00000000-0005-0000-0000-00005F600000}"/>
    <cellStyle name="Note 54 2 5 2" xfId="24674" xr:uid="{00000000-0005-0000-0000-000060600000}"/>
    <cellStyle name="Note 54 2 6" xfId="24675" xr:uid="{00000000-0005-0000-0000-000061600000}"/>
    <cellStyle name="Note 54 3" xfId="24676" xr:uid="{00000000-0005-0000-0000-000062600000}"/>
    <cellStyle name="Note 54 3 2" xfId="24677" xr:uid="{00000000-0005-0000-0000-000063600000}"/>
    <cellStyle name="Note 54 4" xfId="24678" xr:uid="{00000000-0005-0000-0000-000064600000}"/>
    <cellStyle name="Note 54 4 2" xfId="24679" xr:uid="{00000000-0005-0000-0000-000065600000}"/>
    <cellStyle name="Note 54 5" xfId="24680" xr:uid="{00000000-0005-0000-0000-000066600000}"/>
    <cellStyle name="Note 54 5 2" xfId="24681" xr:uid="{00000000-0005-0000-0000-000067600000}"/>
    <cellStyle name="Note 54 6" xfId="24682" xr:uid="{00000000-0005-0000-0000-000068600000}"/>
    <cellStyle name="Note 54 6 2" xfId="24683" xr:uid="{00000000-0005-0000-0000-000069600000}"/>
    <cellStyle name="Note 54 7" xfId="24684" xr:uid="{00000000-0005-0000-0000-00006A600000}"/>
    <cellStyle name="Note 54 8" xfId="24685" xr:uid="{00000000-0005-0000-0000-00006B600000}"/>
    <cellStyle name="Note 55" xfId="24686" xr:uid="{00000000-0005-0000-0000-00006C600000}"/>
    <cellStyle name="Note 55 2" xfId="24687" xr:uid="{00000000-0005-0000-0000-00006D600000}"/>
    <cellStyle name="Note 55 2 2" xfId="24688" xr:uid="{00000000-0005-0000-0000-00006E600000}"/>
    <cellStyle name="Note 55 2 2 2" xfId="24689" xr:uid="{00000000-0005-0000-0000-00006F600000}"/>
    <cellStyle name="Note 55 2 3" xfId="24690" xr:uid="{00000000-0005-0000-0000-000070600000}"/>
    <cellStyle name="Note 55 2 3 2" xfId="24691" xr:uid="{00000000-0005-0000-0000-000071600000}"/>
    <cellStyle name="Note 55 2 4" xfId="24692" xr:uid="{00000000-0005-0000-0000-000072600000}"/>
    <cellStyle name="Note 55 2 4 2" xfId="24693" xr:uid="{00000000-0005-0000-0000-000073600000}"/>
    <cellStyle name="Note 55 2 5" xfId="24694" xr:uid="{00000000-0005-0000-0000-000074600000}"/>
    <cellStyle name="Note 55 2 5 2" xfId="24695" xr:uid="{00000000-0005-0000-0000-000075600000}"/>
    <cellStyle name="Note 55 2 6" xfId="24696" xr:uid="{00000000-0005-0000-0000-000076600000}"/>
    <cellStyle name="Note 55 3" xfId="24697" xr:uid="{00000000-0005-0000-0000-000077600000}"/>
    <cellStyle name="Note 55 3 2" xfId="24698" xr:uid="{00000000-0005-0000-0000-000078600000}"/>
    <cellStyle name="Note 55 4" xfId="24699" xr:uid="{00000000-0005-0000-0000-000079600000}"/>
    <cellStyle name="Note 55 4 2" xfId="24700" xr:uid="{00000000-0005-0000-0000-00007A600000}"/>
    <cellStyle name="Note 55 5" xfId="24701" xr:uid="{00000000-0005-0000-0000-00007B600000}"/>
    <cellStyle name="Note 55 5 2" xfId="24702" xr:uid="{00000000-0005-0000-0000-00007C600000}"/>
    <cellStyle name="Note 55 6" xfId="24703" xr:uid="{00000000-0005-0000-0000-00007D600000}"/>
    <cellStyle name="Note 55 6 2" xfId="24704" xr:uid="{00000000-0005-0000-0000-00007E600000}"/>
    <cellStyle name="Note 55 7" xfId="24705" xr:uid="{00000000-0005-0000-0000-00007F600000}"/>
    <cellStyle name="Note 55 8" xfId="24706" xr:uid="{00000000-0005-0000-0000-000080600000}"/>
    <cellStyle name="Note 56" xfId="24707" xr:uid="{00000000-0005-0000-0000-000081600000}"/>
    <cellStyle name="Note 56 2" xfId="24708" xr:uid="{00000000-0005-0000-0000-000082600000}"/>
    <cellStyle name="Note 56 2 2" xfId="24709" xr:uid="{00000000-0005-0000-0000-000083600000}"/>
    <cellStyle name="Note 56 2 2 2" xfId="24710" xr:uid="{00000000-0005-0000-0000-000084600000}"/>
    <cellStyle name="Note 56 2 3" xfId="24711" xr:uid="{00000000-0005-0000-0000-000085600000}"/>
    <cellStyle name="Note 56 2 3 2" xfId="24712" xr:uid="{00000000-0005-0000-0000-000086600000}"/>
    <cellStyle name="Note 56 2 4" xfId="24713" xr:uid="{00000000-0005-0000-0000-000087600000}"/>
    <cellStyle name="Note 56 2 4 2" xfId="24714" xr:uid="{00000000-0005-0000-0000-000088600000}"/>
    <cellStyle name="Note 56 2 5" xfId="24715" xr:uid="{00000000-0005-0000-0000-000089600000}"/>
    <cellStyle name="Note 56 2 5 2" xfId="24716" xr:uid="{00000000-0005-0000-0000-00008A600000}"/>
    <cellStyle name="Note 56 2 6" xfId="24717" xr:uid="{00000000-0005-0000-0000-00008B600000}"/>
    <cellStyle name="Note 56 3" xfId="24718" xr:uid="{00000000-0005-0000-0000-00008C600000}"/>
    <cellStyle name="Note 56 3 2" xfId="24719" xr:uid="{00000000-0005-0000-0000-00008D600000}"/>
    <cellStyle name="Note 56 4" xfId="24720" xr:uid="{00000000-0005-0000-0000-00008E600000}"/>
    <cellStyle name="Note 56 4 2" xfId="24721" xr:uid="{00000000-0005-0000-0000-00008F600000}"/>
    <cellStyle name="Note 56 5" xfId="24722" xr:uid="{00000000-0005-0000-0000-000090600000}"/>
    <cellStyle name="Note 56 5 2" xfId="24723" xr:uid="{00000000-0005-0000-0000-000091600000}"/>
    <cellStyle name="Note 56 6" xfId="24724" xr:uid="{00000000-0005-0000-0000-000092600000}"/>
    <cellStyle name="Note 56 6 2" xfId="24725" xr:uid="{00000000-0005-0000-0000-000093600000}"/>
    <cellStyle name="Note 56 7" xfId="24726" xr:uid="{00000000-0005-0000-0000-000094600000}"/>
    <cellStyle name="Note 56 8" xfId="24727" xr:uid="{00000000-0005-0000-0000-000095600000}"/>
    <cellStyle name="Note 57" xfId="24728" xr:uid="{00000000-0005-0000-0000-000096600000}"/>
    <cellStyle name="Note 57 2" xfId="24729" xr:uid="{00000000-0005-0000-0000-000097600000}"/>
    <cellStyle name="Note 57 2 2" xfId="24730" xr:uid="{00000000-0005-0000-0000-000098600000}"/>
    <cellStyle name="Note 57 2 2 2" xfId="24731" xr:uid="{00000000-0005-0000-0000-000099600000}"/>
    <cellStyle name="Note 57 2 3" xfId="24732" xr:uid="{00000000-0005-0000-0000-00009A600000}"/>
    <cellStyle name="Note 57 2 3 2" xfId="24733" xr:uid="{00000000-0005-0000-0000-00009B600000}"/>
    <cellStyle name="Note 57 2 4" xfId="24734" xr:uid="{00000000-0005-0000-0000-00009C600000}"/>
    <cellStyle name="Note 57 2 4 2" xfId="24735" xr:uid="{00000000-0005-0000-0000-00009D600000}"/>
    <cellStyle name="Note 57 2 5" xfId="24736" xr:uid="{00000000-0005-0000-0000-00009E600000}"/>
    <cellStyle name="Note 57 2 5 2" xfId="24737" xr:uid="{00000000-0005-0000-0000-00009F600000}"/>
    <cellStyle name="Note 57 2 6" xfId="24738" xr:uid="{00000000-0005-0000-0000-0000A0600000}"/>
    <cellStyle name="Note 57 3" xfId="24739" xr:uid="{00000000-0005-0000-0000-0000A1600000}"/>
    <cellStyle name="Note 57 3 2" xfId="24740" xr:uid="{00000000-0005-0000-0000-0000A2600000}"/>
    <cellStyle name="Note 57 4" xfId="24741" xr:uid="{00000000-0005-0000-0000-0000A3600000}"/>
    <cellStyle name="Note 57 4 2" xfId="24742" xr:uid="{00000000-0005-0000-0000-0000A4600000}"/>
    <cellStyle name="Note 57 5" xfId="24743" xr:uid="{00000000-0005-0000-0000-0000A5600000}"/>
    <cellStyle name="Note 57 5 2" xfId="24744" xr:uid="{00000000-0005-0000-0000-0000A6600000}"/>
    <cellStyle name="Note 57 6" xfId="24745" xr:uid="{00000000-0005-0000-0000-0000A7600000}"/>
    <cellStyle name="Note 57 6 2" xfId="24746" xr:uid="{00000000-0005-0000-0000-0000A8600000}"/>
    <cellStyle name="Note 57 7" xfId="24747" xr:uid="{00000000-0005-0000-0000-0000A9600000}"/>
    <cellStyle name="Note 57 8" xfId="24748" xr:uid="{00000000-0005-0000-0000-0000AA600000}"/>
    <cellStyle name="Note 58" xfId="24749" xr:uid="{00000000-0005-0000-0000-0000AB600000}"/>
    <cellStyle name="Note 58 2" xfId="24750" xr:uid="{00000000-0005-0000-0000-0000AC600000}"/>
    <cellStyle name="Note 58 2 2" xfId="24751" xr:uid="{00000000-0005-0000-0000-0000AD600000}"/>
    <cellStyle name="Note 58 2 2 2" xfId="24752" xr:uid="{00000000-0005-0000-0000-0000AE600000}"/>
    <cellStyle name="Note 58 2 3" xfId="24753" xr:uid="{00000000-0005-0000-0000-0000AF600000}"/>
    <cellStyle name="Note 58 2 3 2" xfId="24754" xr:uid="{00000000-0005-0000-0000-0000B0600000}"/>
    <cellStyle name="Note 58 2 4" xfId="24755" xr:uid="{00000000-0005-0000-0000-0000B1600000}"/>
    <cellStyle name="Note 58 2 4 2" xfId="24756" xr:uid="{00000000-0005-0000-0000-0000B2600000}"/>
    <cellStyle name="Note 58 2 5" xfId="24757" xr:uid="{00000000-0005-0000-0000-0000B3600000}"/>
    <cellStyle name="Note 58 2 5 2" xfId="24758" xr:uid="{00000000-0005-0000-0000-0000B4600000}"/>
    <cellStyle name="Note 58 2 6" xfId="24759" xr:uid="{00000000-0005-0000-0000-0000B5600000}"/>
    <cellStyle name="Note 58 3" xfId="24760" xr:uid="{00000000-0005-0000-0000-0000B6600000}"/>
    <cellStyle name="Note 58 3 2" xfId="24761" xr:uid="{00000000-0005-0000-0000-0000B7600000}"/>
    <cellStyle name="Note 58 4" xfId="24762" xr:uid="{00000000-0005-0000-0000-0000B8600000}"/>
    <cellStyle name="Note 58 4 2" xfId="24763" xr:uid="{00000000-0005-0000-0000-0000B9600000}"/>
    <cellStyle name="Note 58 5" xfId="24764" xr:uid="{00000000-0005-0000-0000-0000BA600000}"/>
    <cellStyle name="Note 58 5 2" xfId="24765" xr:uid="{00000000-0005-0000-0000-0000BB600000}"/>
    <cellStyle name="Note 58 6" xfId="24766" xr:uid="{00000000-0005-0000-0000-0000BC600000}"/>
    <cellStyle name="Note 58 6 2" xfId="24767" xr:uid="{00000000-0005-0000-0000-0000BD600000}"/>
    <cellStyle name="Note 58 7" xfId="24768" xr:uid="{00000000-0005-0000-0000-0000BE600000}"/>
    <cellStyle name="Note 58 8" xfId="24769" xr:uid="{00000000-0005-0000-0000-0000BF600000}"/>
    <cellStyle name="Note 59" xfId="24770" xr:uid="{00000000-0005-0000-0000-0000C0600000}"/>
    <cellStyle name="Note 59 2" xfId="24771" xr:uid="{00000000-0005-0000-0000-0000C1600000}"/>
    <cellStyle name="Note 59 2 2" xfId="24772" xr:uid="{00000000-0005-0000-0000-0000C2600000}"/>
    <cellStyle name="Note 59 2 2 2" xfId="24773" xr:uid="{00000000-0005-0000-0000-0000C3600000}"/>
    <cellStyle name="Note 59 2 3" xfId="24774" xr:uid="{00000000-0005-0000-0000-0000C4600000}"/>
    <cellStyle name="Note 59 2 3 2" xfId="24775" xr:uid="{00000000-0005-0000-0000-0000C5600000}"/>
    <cellStyle name="Note 59 2 4" xfId="24776" xr:uid="{00000000-0005-0000-0000-0000C6600000}"/>
    <cellStyle name="Note 59 2 4 2" xfId="24777" xr:uid="{00000000-0005-0000-0000-0000C7600000}"/>
    <cellStyle name="Note 59 2 5" xfId="24778" xr:uid="{00000000-0005-0000-0000-0000C8600000}"/>
    <cellStyle name="Note 59 2 5 2" xfId="24779" xr:uid="{00000000-0005-0000-0000-0000C9600000}"/>
    <cellStyle name="Note 59 2 6" xfId="24780" xr:uid="{00000000-0005-0000-0000-0000CA600000}"/>
    <cellStyle name="Note 59 3" xfId="24781" xr:uid="{00000000-0005-0000-0000-0000CB600000}"/>
    <cellStyle name="Note 59 3 2" xfId="24782" xr:uid="{00000000-0005-0000-0000-0000CC600000}"/>
    <cellStyle name="Note 59 4" xfId="24783" xr:uid="{00000000-0005-0000-0000-0000CD600000}"/>
    <cellStyle name="Note 59 4 2" xfId="24784" xr:uid="{00000000-0005-0000-0000-0000CE600000}"/>
    <cellStyle name="Note 59 5" xfId="24785" xr:uid="{00000000-0005-0000-0000-0000CF600000}"/>
    <cellStyle name="Note 59 5 2" xfId="24786" xr:uid="{00000000-0005-0000-0000-0000D0600000}"/>
    <cellStyle name="Note 59 6" xfId="24787" xr:uid="{00000000-0005-0000-0000-0000D1600000}"/>
    <cellStyle name="Note 59 6 2" xfId="24788" xr:uid="{00000000-0005-0000-0000-0000D2600000}"/>
    <cellStyle name="Note 59 7" xfId="24789" xr:uid="{00000000-0005-0000-0000-0000D3600000}"/>
    <cellStyle name="Note 59 8" xfId="24790" xr:uid="{00000000-0005-0000-0000-0000D4600000}"/>
    <cellStyle name="Note 6" xfId="24791" xr:uid="{00000000-0005-0000-0000-0000D5600000}"/>
    <cellStyle name="Note 6 10" xfId="24792" xr:uid="{00000000-0005-0000-0000-0000D6600000}"/>
    <cellStyle name="Note 6 11" xfId="24793" xr:uid="{00000000-0005-0000-0000-0000D7600000}"/>
    <cellStyle name="Note 6 2" xfId="24794" xr:uid="{00000000-0005-0000-0000-0000D8600000}"/>
    <cellStyle name="Note 6 2 2" xfId="24795" xr:uid="{00000000-0005-0000-0000-0000D9600000}"/>
    <cellStyle name="Note 6 2 2 2" xfId="24796" xr:uid="{00000000-0005-0000-0000-0000DA600000}"/>
    <cellStyle name="Note 6 2 3" xfId="24797" xr:uid="{00000000-0005-0000-0000-0000DB600000}"/>
    <cellStyle name="Note 6 2 3 2" xfId="24798" xr:uid="{00000000-0005-0000-0000-0000DC600000}"/>
    <cellStyle name="Note 6 2 4" xfId="24799" xr:uid="{00000000-0005-0000-0000-0000DD600000}"/>
    <cellStyle name="Note 6 2 4 2" xfId="24800" xr:uid="{00000000-0005-0000-0000-0000DE600000}"/>
    <cellStyle name="Note 6 2 5" xfId="24801" xr:uid="{00000000-0005-0000-0000-0000DF600000}"/>
    <cellStyle name="Note 6 2 5 2" xfId="24802" xr:uid="{00000000-0005-0000-0000-0000E0600000}"/>
    <cellStyle name="Note 6 2 6" xfId="24803" xr:uid="{00000000-0005-0000-0000-0000E1600000}"/>
    <cellStyle name="Note 6 2 7" xfId="24804" xr:uid="{00000000-0005-0000-0000-0000E2600000}"/>
    <cellStyle name="Note 6 2 8" xfId="24805" xr:uid="{00000000-0005-0000-0000-0000E3600000}"/>
    <cellStyle name="Note 6 2 9" xfId="24806" xr:uid="{00000000-0005-0000-0000-0000E4600000}"/>
    <cellStyle name="Note 6 3" xfId="24807" xr:uid="{00000000-0005-0000-0000-0000E5600000}"/>
    <cellStyle name="Note 6 3 2" xfId="24808" xr:uid="{00000000-0005-0000-0000-0000E6600000}"/>
    <cellStyle name="Note 6 4" xfId="24809" xr:uid="{00000000-0005-0000-0000-0000E7600000}"/>
    <cellStyle name="Note 6 4 2" xfId="24810" xr:uid="{00000000-0005-0000-0000-0000E8600000}"/>
    <cellStyle name="Note 6 5" xfId="24811" xr:uid="{00000000-0005-0000-0000-0000E9600000}"/>
    <cellStyle name="Note 6 5 2" xfId="24812" xr:uid="{00000000-0005-0000-0000-0000EA600000}"/>
    <cellStyle name="Note 6 6" xfId="24813" xr:uid="{00000000-0005-0000-0000-0000EB600000}"/>
    <cellStyle name="Note 6 6 2" xfId="24814" xr:uid="{00000000-0005-0000-0000-0000EC600000}"/>
    <cellStyle name="Note 6 7" xfId="24815" xr:uid="{00000000-0005-0000-0000-0000ED600000}"/>
    <cellStyle name="Note 6 8" xfId="24816" xr:uid="{00000000-0005-0000-0000-0000EE600000}"/>
    <cellStyle name="Note 6 9" xfId="24817" xr:uid="{00000000-0005-0000-0000-0000EF600000}"/>
    <cellStyle name="Note 60" xfId="24818" xr:uid="{00000000-0005-0000-0000-0000F0600000}"/>
    <cellStyle name="Note 60 2" xfId="24819" xr:uid="{00000000-0005-0000-0000-0000F1600000}"/>
    <cellStyle name="Note 60 2 2" xfId="24820" xr:uid="{00000000-0005-0000-0000-0000F2600000}"/>
    <cellStyle name="Note 60 2 2 2" xfId="24821" xr:uid="{00000000-0005-0000-0000-0000F3600000}"/>
    <cellStyle name="Note 60 2 3" xfId="24822" xr:uid="{00000000-0005-0000-0000-0000F4600000}"/>
    <cellStyle name="Note 60 2 3 2" xfId="24823" xr:uid="{00000000-0005-0000-0000-0000F5600000}"/>
    <cellStyle name="Note 60 2 4" xfId="24824" xr:uid="{00000000-0005-0000-0000-0000F6600000}"/>
    <cellStyle name="Note 60 2 4 2" xfId="24825" xr:uid="{00000000-0005-0000-0000-0000F7600000}"/>
    <cellStyle name="Note 60 2 5" xfId="24826" xr:uid="{00000000-0005-0000-0000-0000F8600000}"/>
    <cellStyle name="Note 60 2 5 2" xfId="24827" xr:uid="{00000000-0005-0000-0000-0000F9600000}"/>
    <cellStyle name="Note 60 2 6" xfId="24828" xr:uid="{00000000-0005-0000-0000-0000FA600000}"/>
    <cellStyle name="Note 60 3" xfId="24829" xr:uid="{00000000-0005-0000-0000-0000FB600000}"/>
    <cellStyle name="Note 60 3 2" xfId="24830" xr:uid="{00000000-0005-0000-0000-0000FC600000}"/>
    <cellStyle name="Note 60 4" xfId="24831" xr:uid="{00000000-0005-0000-0000-0000FD600000}"/>
    <cellStyle name="Note 60 4 2" xfId="24832" xr:uid="{00000000-0005-0000-0000-0000FE600000}"/>
    <cellStyle name="Note 60 5" xfId="24833" xr:uid="{00000000-0005-0000-0000-0000FF600000}"/>
    <cellStyle name="Note 60 5 2" xfId="24834" xr:uid="{00000000-0005-0000-0000-000000610000}"/>
    <cellStyle name="Note 60 6" xfId="24835" xr:uid="{00000000-0005-0000-0000-000001610000}"/>
    <cellStyle name="Note 60 6 2" xfId="24836" xr:uid="{00000000-0005-0000-0000-000002610000}"/>
    <cellStyle name="Note 60 7" xfId="24837" xr:uid="{00000000-0005-0000-0000-000003610000}"/>
    <cellStyle name="Note 60 8" xfId="24838" xr:uid="{00000000-0005-0000-0000-000004610000}"/>
    <cellStyle name="Note 61" xfId="24839" xr:uid="{00000000-0005-0000-0000-000005610000}"/>
    <cellStyle name="Note 61 2" xfId="24840" xr:uid="{00000000-0005-0000-0000-000006610000}"/>
    <cellStyle name="Note 61 2 2" xfId="24841" xr:uid="{00000000-0005-0000-0000-000007610000}"/>
    <cellStyle name="Note 61 2 2 2" xfId="24842" xr:uid="{00000000-0005-0000-0000-000008610000}"/>
    <cellStyle name="Note 61 2 3" xfId="24843" xr:uid="{00000000-0005-0000-0000-000009610000}"/>
    <cellStyle name="Note 61 2 3 2" xfId="24844" xr:uid="{00000000-0005-0000-0000-00000A610000}"/>
    <cellStyle name="Note 61 2 4" xfId="24845" xr:uid="{00000000-0005-0000-0000-00000B610000}"/>
    <cellStyle name="Note 61 2 4 2" xfId="24846" xr:uid="{00000000-0005-0000-0000-00000C610000}"/>
    <cellStyle name="Note 61 2 5" xfId="24847" xr:uid="{00000000-0005-0000-0000-00000D610000}"/>
    <cellStyle name="Note 61 2 5 2" xfId="24848" xr:uid="{00000000-0005-0000-0000-00000E610000}"/>
    <cellStyle name="Note 61 2 6" xfId="24849" xr:uid="{00000000-0005-0000-0000-00000F610000}"/>
    <cellStyle name="Note 61 3" xfId="24850" xr:uid="{00000000-0005-0000-0000-000010610000}"/>
    <cellStyle name="Note 61 3 2" xfId="24851" xr:uid="{00000000-0005-0000-0000-000011610000}"/>
    <cellStyle name="Note 61 4" xfId="24852" xr:uid="{00000000-0005-0000-0000-000012610000}"/>
    <cellStyle name="Note 61 4 2" xfId="24853" xr:uid="{00000000-0005-0000-0000-000013610000}"/>
    <cellStyle name="Note 61 5" xfId="24854" xr:uid="{00000000-0005-0000-0000-000014610000}"/>
    <cellStyle name="Note 61 5 2" xfId="24855" xr:uid="{00000000-0005-0000-0000-000015610000}"/>
    <cellStyle name="Note 61 6" xfId="24856" xr:uid="{00000000-0005-0000-0000-000016610000}"/>
    <cellStyle name="Note 61 6 2" xfId="24857" xr:uid="{00000000-0005-0000-0000-000017610000}"/>
    <cellStyle name="Note 61 7" xfId="24858" xr:uid="{00000000-0005-0000-0000-000018610000}"/>
    <cellStyle name="Note 61 8" xfId="24859" xr:uid="{00000000-0005-0000-0000-000019610000}"/>
    <cellStyle name="Note 62" xfId="24860" xr:uid="{00000000-0005-0000-0000-00001A610000}"/>
    <cellStyle name="Note 62 2" xfId="24861" xr:uid="{00000000-0005-0000-0000-00001B610000}"/>
    <cellStyle name="Note 62 2 2" xfId="24862" xr:uid="{00000000-0005-0000-0000-00001C610000}"/>
    <cellStyle name="Note 62 2 2 2" xfId="24863" xr:uid="{00000000-0005-0000-0000-00001D610000}"/>
    <cellStyle name="Note 62 2 3" xfId="24864" xr:uid="{00000000-0005-0000-0000-00001E610000}"/>
    <cellStyle name="Note 62 2 3 2" xfId="24865" xr:uid="{00000000-0005-0000-0000-00001F610000}"/>
    <cellStyle name="Note 62 2 4" xfId="24866" xr:uid="{00000000-0005-0000-0000-000020610000}"/>
    <cellStyle name="Note 62 2 4 2" xfId="24867" xr:uid="{00000000-0005-0000-0000-000021610000}"/>
    <cellStyle name="Note 62 2 5" xfId="24868" xr:uid="{00000000-0005-0000-0000-000022610000}"/>
    <cellStyle name="Note 62 2 5 2" xfId="24869" xr:uid="{00000000-0005-0000-0000-000023610000}"/>
    <cellStyle name="Note 62 2 6" xfId="24870" xr:uid="{00000000-0005-0000-0000-000024610000}"/>
    <cellStyle name="Note 62 3" xfId="24871" xr:uid="{00000000-0005-0000-0000-000025610000}"/>
    <cellStyle name="Note 62 3 2" xfId="24872" xr:uid="{00000000-0005-0000-0000-000026610000}"/>
    <cellStyle name="Note 62 4" xfId="24873" xr:uid="{00000000-0005-0000-0000-000027610000}"/>
    <cellStyle name="Note 62 4 2" xfId="24874" xr:uid="{00000000-0005-0000-0000-000028610000}"/>
    <cellStyle name="Note 62 5" xfId="24875" xr:uid="{00000000-0005-0000-0000-000029610000}"/>
    <cellStyle name="Note 62 5 2" xfId="24876" xr:uid="{00000000-0005-0000-0000-00002A610000}"/>
    <cellStyle name="Note 62 6" xfId="24877" xr:uid="{00000000-0005-0000-0000-00002B610000}"/>
    <cellStyle name="Note 62 6 2" xfId="24878" xr:uid="{00000000-0005-0000-0000-00002C610000}"/>
    <cellStyle name="Note 62 7" xfId="24879" xr:uid="{00000000-0005-0000-0000-00002D610000}"/>
    <cellStyle name="Note 62 8" xfId="24880" xr:uid="{00000000-0005-0000-0000-00002E610000}"/>
    <cellStyle name="Note 63" xfId="24881" xr:uid="{00000000-0005-0000-0000-00002F610000}"/>
    <cellStyle name="Note 63 2" xfId="24882" xr:uid="{00000000-0005-0000-0000-000030610000}"/>
    <cellStyle name="Note 63 2 2" xfId="24883" xr:uid="{00000000-0005-0000-0000-000031610000}"/>
    <cellStyle name="Note 63 2 2 2" xfId="24884" xr:uid="{00000000-0005-0000-0000-000032610000}"/>
    <cellStyle name="Note 63 2 3" xfId="24885" xr:uid="{00000000-0005-0000-0000-000033610000}"/>
    <cellStyle name="Note 63 2 3 2" xfId="24886" xr:uid="{00000000-0005-0000-0000-000034610000}"/>
    <cellStyle name="Note 63 2 4" xfId="24887" xr:uid="{00000000-0005-0000-0000-000035610000}"/>
    <cellStyle name="Note 63 2 4 2" xfId="24888" xr:uid="{00000000-0005-0000-0000-000036610000}"/>
    <cellStyle name="Note 63 2 5" xfId="24889" xr:uid="{00000000-0005-0000-0000-000037610000}"/>
    <cellStyle name="Note 63 2 5 2" xfId="24890" xr:uid="{00000000-0005-0000-0000-000038610000}"/>
    <cellStyle name="Note 63 2 6" xfId="24891" xr:uid="{00000000-0005-0000-0000-000039610000}"/>
    <cellStyle name="Note 63 3" xfId="24892" xr:uid="{00000000-0005-0000-0000-00003A610000}"/>
    <cellStyle name="Note 63 3 2" xfId="24893" xr:uid="{00000000-0005-0000-0000-00003B610000}"/>
    <cellStyle name="Note 63 4" xfId="24894" xr:uid="{00000000-0005-0000-0000-00003C610000}"/>
    <cellStyle name="Note 63 4 2" xfId="24895" xr:uid="{00000000-0005-0000-0000-00003D610000}"/>
    <cellStyle name="Note 63 5" xfId="24896" xr:uid="{00000000-0005-0000-0000-00003E610000}"/>
    <cellStyle name="Note 63 5 2" xfId="24897" xr:uid="{00000000-0005-0000-0000-00003F610000}"/>
    <cellStyle name="Note 63 6" xfId="24898" xr:uid="{00000000-0005-0000-0000-000040610000}"/>
    <cellStyle name="Note 63 6 2" xfId="24899" xr:uid="{00000000-0005-0000-0000-000041610000}"/>
    <cellStyle name="Note 63 7" xfId="24900" xr:uid="{00000000-0005-0000-0000-000042610000}"/>
    <cellStyle name="Note 63 8" xfId="24901" xr:uid="{00000000-0005-0000-0000-000043610000}"/>
    <cellStyle name="Note 64" xfId="24902" xr:uid="{00000000-0005-0000-0000-000044610000}"/>
    <cellStyle name="Note 64 2" xfId="24903" xr:uid="{00000000-0005-0000-0000-000045610000}"/>
    <cellStyle name="Note 64 2 2" xfId="24904" xr:uid="{00000000-0005-0000-0000-000046610000}"/>
    <cellStyle name="Note 64 2 2 2" xfId="24905" xr:uid="{00000000-0005-0000-0000-000047610000}"/>
    <cellStyle name="Note 64 2 3" xfId="24906" xr:uid="{00000000-0005-0000-0000-000048610000}"/>
    <cellStyle name="Note 64 2 3 2" xfId="24907" xr:uid="{00000000-0005-0000-0000-000049610000}"/>
    <cellStyle name="Note 64 2 4" xfId="24908" xr:uid="{00000000-0005-0000-0000-00004A610000}"/>
    <cellStyle name="Note 64 2 4 2" xfId="24909" xr:uid="{00000000-0005-0000-0000-00004B610000}"/>
    <cellStyle name="Note 64 2 5" xfId="24910" xr:uid="{00000000-0005-0000-0000-00004C610000}"/>
    <cellStyle name="Note 64 2 5 2" xfId="24911" xr:uid="{00000000-0005-0000-0000-00004D610000}"/>
    <cellStyle name="Note 64 2 6" xfId="24912" xr:uid="{00000000-0005-0000-0000-00004E610000}"/>
    <cellStyle name="Note 64 3" xfId="24913" xr:uid="{00000000-0005-0000-0000-00004F610000}"/>
    <cellStyle name="Note 64 3 2" xfId="24914" xr:uid="{00000000-0005-0000-0000-000050610000}"/>
    <cellStyle name="Note 64 4" xfId="24915" xr:uid="{00000000-0005-0000-0000-000051610000}"/>
    <cellStyle name="Note 64 4 2" xfId="24916" xr:uid="{00000000-0005-0000-0000-000052610000}"/>
    <cellStyle name="Note 64 5" xfId="24917" xr:uid="{00000000-0005-0000-0000-000053610000}"/>
    <cellStyle name="Note 64 5 2" xfId="24918" xr:uid="{00000000-0005-0000-0000-000054610000}"/>
    <cellStyle name="Note 64 6" xfId="24919" xr:uid="{00000000-0005-0000-0000-000055610000}"/>
    <cellStyle name="Note 64 6 2" xfId="24920" xr:uid="{00000000-0005-0000-0000-000056610000}"/>
    <cellStyle name="Note 64 7" xfId="24921" xr:uid="{00000000-0005-0000-0000-000057610000}"/>
    <cellStyle name="Note 64 8" xfId="24922" xr:uid="{00000000-0005-0000-0000-000058610000}"/>
    <cellStyle name="Note 65" xfId="24923" xr:uid="{00000000-0005-0000-0000-000059610000}"/>
    <cellStyle name="Note 65 2" xfId="24924" xr:uid="{00000000-0005-0000-0000-00005A610000}"/>
    <cellStyle name="Note 65 2 2" xfId="24925" xr:uid="{00000000-0005-0000-0000-00005B610000}"/>
    <cellStyle name="Note 65 2 2 2" xfId="24926" xr:uid="{00000000-0005-0000-0000-00005C610000}"/>
    <cellStyle name="Note 65 2 3" xfId="24927" xr:uid="{00000000-0005-0000-0000-00005D610000}"/>
    <cellStyle name="Note 65 2 3 2" xfId="24928" xr:uid="{00000000-0005-0000-0000-00005E610000}"/>
    <cellStyle name="Note 65 2 4" xfId="24929" xr:uid="{00000000-0005-0000-0000-00005F610000}"/>
    <cellStyle name="Note 65 2 4 2" xfId="24930" xr:uid="{00000000-0005-0000-0000-000060610000}"/>
    <cellStyle name="Note 65 2 5" xfId="24931" xr:uid="{00000000-0005-0000-0000-000061610000}"/>
    <cellStyle name="Note 65 2 5 2" xfId="24932" xr:uid="{00000000-0005-0000-0000-000062610000}"/>
    <cellStyle name="Note 65 2 6" xfId="24933" xr:uid="{00000000-0005-0000-0000-000063610000}"/>
    <cellStyle name="Note 65 3" xfId="24934" xr:uid="{00000000-0005-0000-0000-000064610000}"/>
    <cellStyle name="Note 65 3 2" xfId="24935" xr:uid="{00000000-0005-0000-0000-000065610000}"/>
    <cellStyle name="Note 65 4" xfId="24936" xr:uid="{00000000-0005-0000-0000-000066610000}"/>
    <cellStyle name="Note 65 4 2" xfId="24937" xr:uid="{00000000-0005-0000-0000-000067610000}"/>
    <cellStyle name="Note 65 5" xfId="24938" xr:uid="{00000000-0005-0000-0000-000068610000}"/>
    <cellStyle name="Note 65 5 2" xfId="24939" xr:uid="{00000000-0005-0000-0000-000069610000}"/>
    <cellStyle name="Note 65 6" xfId="24940" xr:uid="{00000000-0005-0000-0000-00006A610000}"/>
    <cellStyle name="Note 65 6 2" xfId="24941" xr:uid="{00000000-0005-0000-0000-00006B610000}"/>
    <cellStyle name="Note 65 7" xfId="24942" xr:uid="{00000000-0005-0000-0000-00006C610000}"/>
    <cellStyle name="Note 65 8" xfId="24943" xr:uid="{00000000-0005-0000-0000-00006D610000}"/>
    <cellStyle name="Note 66" xfId="24944" xr:uid="{00000000-0005-0000-0000-00006E610000}"/>
    <cellStyle name="Note 66 2" xfId="24945" xr:uid="{00000000-0005-0000-0000-00006F610000}"/>
    <cellStyle name="Note 66 2 2" xfId="24946" xr:uid="{00000000-0005-0000-0000-000070610000}"/>
    <cellStyle name="Note 66 2 2 2" xfId="24947" xr:uid="{00000000-0005-0000-0000-000071610000}"/>
    <cellStyle name="Note 66 2 3" xfId="24948" xr:uid="{00000000-0005-0000-0000-000072610000}"/>
    <cellStyle name="Note 66 2 3 2" xfId="24949" xr:uid="{00000000-0005-0000-0000-000073610000}"/>
    <cellStyle name="Note 66 2 4" xfId="24950" xr:uid="{00000000-0005-0000-0000-000074610000}"/>
    <cellStyle name="Note 66 2 4 2" xfId="24951" xr:uid="{00000000-0005-0000-0000-000075610000}"/>
    <cellStyle name="Note 66 2 5" xfId="24952" xr:uid="{00000000-0005-0000-0000-000076610000}"/>
    <cellStyle name="Note 66 2 5 2" xfId="24953" xr:uid="{00000000-0005-0000-0000-000077610000}"/>
    <cellStyle name="Note 66 2 6" xfId="24954" xr:uid="{00000000-0005-0000-0000-000078610000}"/>
    <cellStyle name="Note 66 3" xfId="24955" xr:uid="{00000000-0005-0000-0000-000079610000}"/>
    <cellStyle name="Note 66 3 2" xfId="24956" xr:uid="{00000000-0005-0000-0000-00007A610000}"/>
    <cellStyle name="Note 66 4" xfId="24957" xr:uid="{00000000-0005-0000-0000-00007B610000}"/>
    <cellStyle name="Note 66 4 2" xfId="24958" xr:uid="{00000000-0005-0000-0000-00007C610000}"/>
    <cellStyle name="Note 66 5" xfId="24959" xr:uid="{00000000-0005-0000-0000-00007D610000}"/>
    <cellStyle name="Note 66 5 2" xfId="24960" xr:uid="{00000000-0005-0000-0000-00007E610000}"/>
    <cellStyle name="Note 66 6" xfId="24961" xr:uid="{00000000-0005-0000-0000-00007F610000}"/>
    <cellStyle name="Note 66 6 2" xfId="24962" xr:uid="{00000000-0005-0000-0000-000080610000}"/>
    <cellStyle name="Note 66 7" xfId="24963" xr:uid="{00000000-0005-0000-0000-000081610000}"/>
    <cellStyle name="Note 66 8" xfId="24964" xr:uid="{00000000-0005-0000-0000-000082610000}"/>
    <cellStyle name="Note 67" xfId="24965" xr:uid="{00000000-0005-0000-0000-000083610000}"/>
    <cellStyle name="Note 67 2" xfId="24966" xr:uid="{00000000-0005-0000-0000-000084610000}"/>
    <cellStyle name="Note 67 2 2" xfId="24967" xr:uid="{00000000-0005-0000-0000-000085610000}"/>
    <cellStyle name="Note 67 2 2 2" xfId="24968" xr:uid="{00000000-0005-0000-0000-000086610000}"/>
    <cellStyle name="Note 67 2 3" xfId="24969" xr:uid="{00000000-0005-0000-0000-000087610000}"/>
    <cellStyle name="Note 67 2 3 2" xfId="24970" xr:uid="{00000000-0005-0000-0000-000088610000}"/>
    <cellStyle name="Note 67 2 4" xfId="24971" xr:uid="{00000000-0005-0000-0000-000089610000}"/>
    <cellStyle name="Note 67 2 4 2" xfId="24972" xr:uid="{00000000-0005-0000-0000-00008A610000}"/>
    <cellStyle name="Note 67 2 5" xfId="24973" xr:uid="{00000000-0005-0000-0000-00008B610000}"/>
    <cellStyle name="Note 67 2 5 2" xfId="24974" xr:uid="{00000000-0005-0000-0000-00008C610000}"/>
    <cellStyle name="Note 67 2 6" xfId="24975" xr:uid="{00000000-0005-0000-0000-00008D610000}"/>
    <cellStyle name="Note 67 3" xfId="24976" xr:uid="{00000000-0005-0000-0000-00008E610000}"/>
    <cellStyle name="Note 67 3 2" xfId="24977" xr:uid="{00000000-0005-0000-0000-00008F610000}"/>
    <cellStyle name="Note 67 4" xfId="24978" xr:uid="{00000000-0005-0000-0000-000090610000}"/>
    <cellStyle name="Note 67 4 2" xfId="24979" xr:uid="{00000000-0005-0000-0000-000091610000}"/>
    <cellStyle name="Note 67 5" xfId="24980" xr:uid="{00000000-0005-0000-0000-000092610000}"/>
    <cellStyle name="Note 67 5 2" xfId="24981" xr:uid="{00000000-0005-0000-0000-000093610000}"/>
    <cellStyle name="Note 67 6" xfId="24982" xr:uid="{00000000-0005-0000-0000-000094610000}"/>
    <cellStyle name="Note 67 6 2" xfId="24983" xr:uid="{00000000-0005-0000-0000-000095610000}"/>
    <cellStyle name="Note 67 7" xfId="24984" xr:uid="{00000000-0005-0000-0000-000096610000}"/>
    <cellStyle name="Note 67 8" xfId="24985" xr:uid="{00000000-0005-0000-0000-000097610000}"/>
    <cellStyle name="Note 68" xfId="24986" xr:uid="{00000000-0005-0000-0000-000098610000}"/>
    <cellStyle name="Note 68 2" xfId="24987" xr:uid="{00000000-0005-0000-0000-000099610000}"/>
    <cellStyle name="Note 68 2 2" xfId="24988" xr:uid="{00000000-0005-0000-0000-00009A610000}"/>
    <cellStyle name="Note 68 2 2 2" xfId="24989" xr:uid="{00000000-0005-0000-0000-00009B610000}"/>
    <cellStyle name="Note 68 2 3" xfId="24990" xr:uid="{00000000-0005-0000-0000-00009C610000}"/>
    <cellStyle name="Note 68 2 3 2" xfId="24991" xr:uid="{00000000-0005-0000-0000-00009D610000}"/>
    <cellStyle name="Note 68 2 4" xfId="24992" xr:uid="{00000000-0005-0000-0000-00009E610000}"/>
    <cellStyle name="Note 68 2 4 2" xfId="24993" xr:uid="{00000000-0005-0000-0000-00009F610000}"/>
    <cellStyle name="Note 68 2 5" xfId="24994" xr:uid="{00000000-0005-0000-0000-0000A0610000}"/>
    <cellStyle name="Note 68 2 5 2" xfId="24995" xr:uid="{00000000-0005-0000-0000-0000A1610000}"/>
    <cellStyle name="Note 68 2 6" xfId="24996" xr:uid="{00000000-0005-0000-0000-0000A2610000}"/>
    <cellStyle name="Note 68 3" xfId="24997" xr:uid="{00000000-0005-0000-0000-0000A3610000}"/>
    <cellStyle name="Note 68 3 2" xfId="24998" xr:uid="{00000000-0005-0000-0000-0000A4610000}"/>
    <cellStyle name="Note 68 4" xfId="24999" xr:uid="{00000000-0005-0000-0000-0000A5610000}"/>
    <cellStyle name="Note 68 4 2" xfId="25000" xr:uid="{00000000-0005-0000-0000-0000A6610000}"/>
    <cellStyle name="Note 68 5" xfId="25001" xr:uid="{00000000-0005-0000-0000-0000A7610000}"/>
    <cellStyle name="Note 68 5 2" xfId="25002" xr:uid="{00000000-0005-0000-0000-0000A8610000}"/>
    <cellStyle name="Note 68 6" xfId="25003" xr:uid="{00000000-0005-0000-0000-0000A9610000}"/>
    <cellStyle name="Note 68 6 2" xfId="25004" xr:uid="{00000000-0005-0000-0000-0000AA610000}"/>
    <cellStyle name="Note 68 7" xfId="25005" xr:uid="{00000000-0005-0000-0000-0000AB610000}"/>
    <cellStyle name="Note 68 8" xfId="25006" xr:uid="{00000000-0005-0000-0000-0000AC610000}"/>
    <cellStyle name="Note 69" xfId="25007" xr:uid="{00000000-0005-0000-0000-0000AD610000}"/>
    <cellStyle name="Note 69 2" xfId="25008" xr:uid="{00000000-0005-0000-0000-0000AE610000}"/>
    <cellStyle name="Note 69 2 2" xfId="25009" xr:uid="{00000000-0005-0000-0000-0000AF610000}"/>
    <cellStyle name="Note 69 2 2 2" xfId="25010" xr:uid="{00000000-0005-0000-0000-0000B0610000}"/>
    <cellStyle name="Note 69 2 3" xfId="25011" xr:uid="{00000000-0005-0000-0000-0000B1610000}"/>
    <cellStyle name="Note 69 2 3 2" xfId="25012" xr:uid="{00000000-0005-0000-0000-0000B2610000}"/>
    <cellStyle name="Note 69 2 4" xfId="25013" xr:uid="{00000000-0005-0000-0000-0000B3610000}"/>
    <cellStyle name="Note 69 2 4 2" xfId="25014" xr:uid="{00000000-0005-0000-0000-0000B4610000}"/>
    <cellStyle name="Note 69 2 5" xfId="25015" xr:uid="{00000000-0005-0000-0000-0000B5610000}"/>
    <cellStyle name="Note 69 2 5 2" xfId="25016" xr:uid="{00000000-0005-0000-0000-0000B6610000}"/>
    <cellStyle name="Note 69 2 6" xfId="25017" xr:uid="{00000000-0005-0000-0000-0000B7610000}"/>
    <cellStyle name="Note 69 3" xfId="25018" xr:uid="{00000000-0005-0000-0000-0000B8610000}"/>
    <cellStyle name="Note 69 3 2" xfId="25019" xr:uid="{00000000-0005-0000-0000-0000B9610000}"/>
    <cellStyle name="Note 69 4" xfId="25020" xr:uid="{00000000-0005-0000-0000-0000BA610000}"/>
    <cellStyle name="Note 69 4 2" xfId="25021" xr:uid="{00000000-0005-0000-0000-0000BB610000}"/>
    <cellStyle name="Note 69 5" xfId="25022" xr:uid="{00000000-0005-0000-0000-0000BC610000}"/>
    <cellStyle name="Note 69 5 2" xfId="25023" xr:uid="{00000000-0005-0000-0000-0000BD610000}"/>
    <cellStyle name="Note 69 6" xfId="25024" xr:uid="{00000000-0005-0000-0000-0000BE610000}"/>
    <cellStyle name="Note 69 6 2" xfId="25025" xr:uid="{00000000-0005-0000-0000-0000BF610000}"/>
    <cellStyle name="Note 69 7" xfId="25026" xr:uid="{00000000-0005-0000-0000-0000C0610000}"/>
    <cellStyle name="Note 69 8" xfId="25027" xr:uid="{00000000-0005-0000-0000-0000C1610000}"/>
    <cellStyle name="Note 7" xfId="25028" xr:uid="{00000000-0005-0000-0000-0000C2610000}"/>
    <cellStyle name="Note 7 10" xfId="25029" xr:uid="{00000000-0005-0000-0000-0000C3610000}"/>
    <cellStyle name="Note 7 11" xfId="25030" xr:uid="{00000000-0005-0000-0000-0000C4610000}"/>
    <cellStyle name="Note 7 2" xfId="25031" xr:uid="{00000000-0005-0000-0000-0000C5610000}"/>
    <cellStyle name="Note 7 2 2" xfId="25032" xr:uid="{00000000-0005-0000-0000-0000C6610000}"/>
    <cellStyle name="Note 7 2 2 2" xfId="25033" xr:uid="{00000000-0005-0000-0000-0000C7610000}"/>
    <cellStyle name="Note 7 2 3" xfId="25034" xr:uid="{00000000-0005-0000-0000-0000C8610000}"/>
    <cellStyle name="Note 7 2 3 2" xfId="25035" xr:uid="{00000000-0005-0000-0000-0000C9610000}"/>
    <cellStyle name="Note 7 2 4" xfId="25036" xr:uid="{00000000-0005-0000-0000-0000CA610000}"/>
    <cellStyle name="Note 7 2 4 2" xfId="25037" xr:uid="{00000000-0005-0000-0000-0000CB610000}"/>
    <cellStyle name="Note 7 2 5" xfId="25038" xr:uid="{00000000-0005-0000-0000-0000CC610000}"/>
    <cellStyle name="Note 7 2 5 2" xfId="25039" xr:uid="{00000000-0005-0000-0000-0000CD610000}"/>
    <cellStyle name="Note 7 2 6" xfId="25040" xr:uid="{00000000-0005-0000-0000-0000CE610000}"/>
    <cellStyle name="Note 7 2 7" xfId="25041" xr:uid="{00000000-0005-0000-0000-0000CF610000}"/>
    <cellStyle name="Note 7 2 8" xfId="25042" xr:uid="{00000000-0005-0000-0000-0000D0610000}"/>
    <cellStyle name="Note 7 2 9" xfId="25043" xr:uid="{00000000-0005-0000-0000-0000D1610000}"/>
    <cellStyle name="Note 7 3" xfId="25044" xr:uid="{00000000-0005-0000-0000-0000D2610000}"/>
    <cellStyle name="Note 7 3 2" xfId="25045" xr:uid="{00000000-0005-0000-0000-0000D3610000}"/>
    <cellStyle name="Note 7 4" xfId="25046" xr:uid="{00000000-0005-0000-0000-0000D4610000}"/>
    <cellStyle name="Note 7 4 2" xfId="25047" xr:uid="{00000000-0005-0000-0000-0000D5610000}"/>
    <cellStyle name="Note 7 5" xfId="25048" xr:uid="{00000000-0005-0000-0000-0000D6610000}"/>
    <cellStyle name="Note 7 5 2" xfId="25049" xr:uid="{00000000-0005-0000-0000-0000D7610000}"/>
    <cellStyle name="Note 7 6" xfId="25050" xr:uid="{00000000-0005-0000-0000-0000D8610000}"/>
    <cellStyle name="Note 7 6 2" xfId="25051" xr:uid="{00000000-0005-0000-0000-0000D9610000}"/>
    <cellStyle name="Note 7 7" xfId="25052" xr:uid="{00000000-0005-0000-0000-0000DA610000}"/>
    <cellStyle name="Note 7 8" xfId="25053" xr:uid="{00000000-0005-0000-0000-0000DB610000}"/>
    <cellStyle name="Note 7 9" xfId="25054" xr:uid="{00000000-0005-0000-0000-0000DC610000}"/>
    <cellStyle name="Note 70" xfId="25055" xr:uid="{00000000-0005-0000-0000-0000DD610000}"/>
    <cellStyle name="Note 70 2" xfId="25056" xr:uid="{00000000-0005-0000-0000-0000DE610000}"/>
    <cellStyle name="Note 70 2 2" xfId="25057" xr:uid="{00000000-0005-0000-0000-0000DF610000}"/>
    <cellStyle name="Note 70 2 2 2" xfId="25058" xr:uid="{00000000-0005-0000-0000-0000E0610000}"/>
    <cellStyle name="Note 70 2 3" xfId="25059" xr:uid="{00000000-0005-0000-0000-0000E1610000}"/>
    <cellStyle name="Note 70 2 3 2" xfId="25060" xr:uid="{00000000-0005-0000-0000-0000E2610000}"/>
    <cellStyle name="Note 70 2 4" xfId="25061" xr:uid="{00000000-0005-0000-0000-0000E3610000}"/>
    <cellStyle name="Note 70 2 4 2" xfId="25062" xr:uid="{00000000-0005-0000-0000-0000E4610000}"/>
    <cellStyle name="Note 70 2 5" xfId="25063" xr:uid="{00000000-0005-0000-0000-0000E5610000}"/>
    <cellStyle name="Note 70 2 5 2" xfId="25064" xr:uid="{00000000-0005-0000-0000-0000E6610000}"/>
    <cellStyle name="Note 70 2 6" xfId="25065" xr:uid="{00000000-0005-0000-0000-0000E7610000}"/>
    <cellStyle name="Note 70 3" xfId="25066" xr:uid="{00000000-0005-0000-0000-0000E8610000}"/>
    <cellStyle name="Note 70 3 2" xfId="25067" xr:uid="{00000000-0005-0000-0000-0000E9610000}"/>
    <cellStyle name="Note 70 4" xfId="25068" xr:uid="{00000000-0005-0000-0000-0000EA610000}"/>
    <cellStyle name="Note 70 4 2" xfId="25069" xr:uid="{00000000-0005-0000-0000-0000EB610000}"/>
    <cellStyle name="Note 70 5" xfId="25070" xr:uid="{00000000-0005-0000-0000-0000EC610000}"/>
    <cellStyle name="Note 70 5 2" xfId="25071" xr:uid="{00000000-0005-0000-0000-0000ED610000}"/>
    <cellStyle name="Note 70 6" xfId="25072" xr:uid="{00000000-0005-0000-0000-0000EE610000}"/>
    <cellStyle name="Note 70 6 2" xfId="25073" xr:uid="{00000000-0005-0000-0000-0000EF610000}"/>
    <cellStyle name="Note 70 7" xfId="25074" xr:uid="{00000000-0005-0000-0000-0000F0610000}"/>
    <cellStyle name="Note 70 8" xfId="25075" xr:uid="{00000000-0005-0000-0000-0000F1610000}"/>
    <cellStyle name="Note 71" xfId="25076" xr:uid="{00000000-0005-0000-0000-0000F2610000}"/>
    <cellStyle name="Note 71 2" xfId="25077" xr:uid="{00000000-0005-0000-0000-0000F3610000}"/>
    <cellStyle name="Note 71 2 2" xfId="25078" xr:uid="{00000000-0005-0000-0000-0000F4610000}"/>
    <cellStyle name="Note 71 2 2 2" xfId="25079" xr:uid="{00000000-0005-0000-0000-0000F5610000}"/>
    <cellStyle name="Note 71 2 3" xfId="25080" xr:uid="{00000000-0005-0000-0000-0000F6610000}"/>
    <cellStyle name="Note 71 2 3 2" xfId="25081" xr:uid="{00000000-0005-0000-0000-0000F7610000}"/>
    <cellStyle name="Note 71 2 4" xfId="25082" xr:uid="{00000000-0005-0000-0000-0000F8610000}"/>
    <cellStyle name="Note 71 2 4 2" xfId="25083" xr:uid="{00000000-0005-0000-0000-0000F9610000}"/>
    <cellStyle name="Note 71 2 5" xfId="25084" xr:uid="{00000000-0005-0000-0000-0000FA610000}"/>
    <cellStyle name="Note 71 2 5 2" xfId="25085" xr:uid="{00000000-0005-0000-0000-0000FB610000}"/>
    <cellStyle name="Note 71 2 6" xfId="25086" xr:uid="{00000000-0005-0000-0000-0000FC610000}"/>
    <cellStyle name="Note 71 3" xfId="25087" xr:uid="{00000000-0005-0000-0000-0000FD610000}"/>
    <cellStyle name="Note 71 3 2" xfId="25088" xr:uid="{00000000-0005-0000-0000-0000FE610000}"/>
    <cellStyle name="Note 71 4" xfId="25089" xr:uid="{00000000-0005-0000-0000-0000FF610000}"/>
    <cellStyle name="Note 71 4 2" xfId="25090" xr:uid="{00000000-0005-0000-0000-000000620000}"/>
    <cellStyle name="Note 71 5" xfId="25091" xr:uid="{00000000-0005-0000-0000-000001620000}"/>
    <cellStyle name="Note 71 5 2" xfId="25092" xr:uid="{00000000-0005-0000-0000-000002620000}"/>
    <cellStyle name="Note 71 6" xfId="25093" xr:uid="{00000000-0005-0000-0000-000003620000}"/>
    <cellStyle name="Note 71 6 2" xfId="25094" xr:uid="{00000000-0005-0000-0000-000004620000}"/>
    <cellStyle name="Note 71 7" xfId="25095" xr:uid="{00000000-0005-0000-0000-000005620000}"/>
    <cellStyle name="Note 71 8" xfId="25096" xr:uid="{00000000-0005-0000-0000-000006620000}"/>
    <cellStyle name="Note 72" xfId="25097" xr:uid="{00000000-0005-0000-0000-000007620000}"/>
    <cellStyle name="Note 72 2" xfId="25098" xr:uid="{00000000-0005-0000-0000-000008620000}"/>
    <cellStyle name="Note 72 2 2" xfId="25099" xr:uid="{00000000-0005-0000-0000-000009620000}"/>
    <cellStyle name="Note 72 2 2 2" xfId="25100" xr:uid="{00000000-0005-0000-0000-00000A620000}"/>
    <cellStyle name="Note 72 2 3" xfId="25101" xr:uid="{00000000-0005-0000-0000-00000B620000}"/>
    <cellStyle name="Note 72 2 3 2" xfId="25102" xr:uid="{00000000-0005-0000-0000-00000C620000}"/>
    <cellStyle name="Note 72 2 4" xfId="25103" xr:uid="{00000000-0005-0000-0000-00000D620000}"/>
    <cellStyle name="Note 72 2 4 2" xfId="25104" xr:uid="{00000000-0005-0000-0000-00000E620000}"/>
    <cellStyle name="Note 72 2 5" xfId="25105" xr:uid="{00000000-0005-0000-0000-00000F620000}"/>
    <cellStyle name="Note 72 2 5 2" xfId="25106" xr:uid="{00000000-0005-0000-0000-000010620000}"/>
    <cellStyle name="Note 72 2 6" xfId="25107" xr:uid="{00000000-0005-0000-0000-000011620000}"/>
    <cellStyle name="Note 72 3" xfId="25108" xr:uid="{00000000-0005-0000-0000-000012620000}"/>
    <cellStyle name="Note 72 3 2" xfId="25109" xr:uid="{00000000-0005-0000-0000-000013620000}"/>
    <cellStyle name="Note 72 4" xfId="25110" xr:uid="{00000000-0005-0000-0000-000014620000}"/>
    <cellStyle name="Note 72 4 2" xfId="25111" xr:uid="{00000000-0005-0000-0000-000015620000}"/>
    <cellStyle name="Note 72 5" xfId="25112" xr:uid="{00000000-0005-0000-0000-000016620000}"/>
    <cellStyle name="Note 72 5 2" xfId="25113" xr:uid="{00000000-0005-0000-0000-000017620000}"/>
    <cellStyle name="Note 72 6" xfId="25114" xr:uid="{00000000-0005-0000-0000-000018620000}"/>
    <cellStyle name="Note 72 6 2" xfId="25115" xr:uid="{00000000-0005-0000-0000-000019620000}"/>
    <cellStyle name="Note 72 7" xfId="25116" xr:uid="{00000000-0005-0000-0000-00001A620000}"/>
    <cellStyle name="Note 72 8" xfId="25117" xr:uid="{00000000-0005-0000-0000-00001B620000}"/>
    <cellStyle name="Note 8" xfId="25118" xr:uid="{00000000-0005-0000-0000-00001C620000}"/>
    <cellStyle name="Note 8 10" xfId="25119" xr:uid="{00000000-0005-0000-0000-00001D620000}"/>
    <cellStyle name="Note 8 11" xfId="25120" xr:uid="{00000000-0005-0000-0000-00001E620000}"/>
    <cellStyle name="Note 8 2" xfId="25121" xr:uid="{00000000-0005-0000-0000-00001F620000}"/>
    <cellStyle name="Note 8 2 2" xfId="25122" xr:uid="{00000000-0005-0000-0000-000020620000}"/>
    <cellStyle name="Note 8 2 2 2" xfId="25123" xr:uid="{00000000-0005-0000-0000-000021620000}"/>
    <cellStyle name="Note 8 2 3" xfId="25124" xr:uid="{00000000-0005-0000-0000-000022620000}"/>
    <cellStyle name="Note 8 2 3 2" xfId="25125" xr:uid="{00000000-0005-0000-0000-000023620000}"/>
    <cellStyle name="Note 8 2 4" xfId="25126" xr:uid="{00000000-0005-0000-0000-000024620000}"/>
    <cellStyle name="Note 8 2 4 2" xfId="25127" xr:uid="{00000000-0005-0000-0000-000025620000}"/>
    <cellStyle name="Note 8 2 5" xfId="25128" xr:uid="{00000000-0005-0000-0000-000026620000}"/>
    <cellStyle name="Note 8 2 5 2" xfId="25129" xr:uid="{00000000-0005-0000-0000-000027620000}"/>
    <cellStyle name="Note 8 2 6" xfId="25130" xr:uid="{00000000-0005-0000-0000-000028620000}"/>
    <cellStyle name="Note 8 2 7" xfId="25131" xr:uid="{00000000-0005-0000-0000-000029620000}"/>
    <cellStyle name="Note 8 2 8" xfId="25132" xr:uid="{00000000-0005-0000-0000-00002A620000}"/>
    <cellStyle name="Note 8 2 9" xfId="25133" xr:uid="{00000000-0005-0000-0000-00002B620000}"/>
    <cellStyle name="Note 8 3" xfId="25134" xr:uid="{00000000-0005-0000-0000-00002C620000}"/>
    <cellStyle name="Note 8 3 2" xfId="25135" xr:uid="{00000000-0005-0000-0000-00002D620000}"/>
    <cellStyle name="Note 8 4" xfId="25136" xr:uid="{00000000-0005-0000-0000-00002E620000}"/>
    <cellStyle name="Note 8 4 2" xfId="25137" xr:uid="{00000000-0005-0000-0000-00002F620000}"/>
    <cellStyle name="Note 8 5" xfId="25138" xr:uid="{00000000-0005-0000-0000-000030620000}"/>
    <cellStyle name="Note 8 5 2" xfId="25139" xr:uid="{00000000-0005-0000-0000-000031620000}"/>
    <cellStyle name="Note 8 6" xfId="25140" xr:uid="{00000000-0005-0000-0000-000032620000}"/>
    <cellStyle name="Note 8 6 2" xfId="25141" xr:uid="{00000000-0005-0000-0000-000033620000}"/>
    <cellStyle name="Note 8 7" xfId="25142" xr:uid="{00000000-0005-0000-0000-000034620000}"/>
    <cellStyle name="Note 8 8" xfId="25143" xr:uid="{00000000-0005-0000-0000-000035620000}"/>
    <cellStyle name="Note 8 9" xfId="25144" xr:uid="{00000000-0005-0000-0000-000036620000}"/>
    <cellStyle name="Note 9" xfId="25145" xr:uid="{00000000-0005-0000-0000-000037620000}"/>
    <cellStyle name="Note 9 10" xfId="25146" xr:uid="{00000000-0005-0000-0000-000038620000}"/>
    <cellStyle name="Note 9 11" xfId="25147" xr:uid="{00000000-0005-0000-0000-000039620000}"/>
    <cellStyle name="Note 9 2" xfId="25148" xr:uid="{00000000-0005-0000-0000-00003A620000}"/>
    <cellStyle name="Note 9 2 2" xfId="25149" xr:uid="{00000000-0005-0000-0000-00003B620000}"/>
    <cellStyle name="Note 9 2 2 2" xfId="25150" xr:uid="{00000000-0005-0000-0000-00003C620000}"/>
    <cellStyle name="Note 9 2 3" xfId="25151" xr:uid="{00000000-0005-0000-0000-00003D620000}"/>
    <cellStyle name="Note 9 2 3 2" xfId="25152" xr:uid="{00000000-0005-0000-0000-00003E620000}"/>
    <cellStyle name="Note 9 2 4" xfId="25153" xr:uid="{00000000-0005-0000-0000-00003F620000}"/>
    <cellStyle name="Note 9 2 4 2" xfId="25154" xr:uid="{00000000-0005-0000-0000-000040620000}"/>
    <cellStyle name="Note 9 2 5" xfId="25155" xr:uid="{00000000-0005-0000-0000-000041620000}"/>
    <cellStyle name="Note 9 2 5 2" xfId="25156" xr:uid="{00000000-0005-0000-0000-000042620000}"/>
    <cellStyle name="Note 9 2 6" xfId="25157" xr:uid="{00000000-0005-0000-0000-000043620000}"/>
    <cellStyle name="Note 9 2 7" xfId="25158" xr:uid="{00000000-0005-0000-0000-000044620000}"/>
    <cellStyle name="Note 9 2 8" xfId="25159" xr:uid="{00000000-0005-0000-0000-000045620000}"/>
    <cellStyle name="Note 9 2 9" xfId="25160" xr:uid="{00000000-0005-0000-0000-000046620000}"/>
    <cellStyle name="Note 9 3" xfId="25161" xr:uid="{00000000-0005-0000-0000-000047620000}"/>
    <cellStyle name="Note 9 3 2" xfId="25162" xr:uid="{00000000-0005-0000-0000-000048620000}"/>
    <cellStyle name="Note 9 4" xfId="25163" xr:uid="{00000000-0005-0000-0000-000049620000}"/>
    <cellStyle name="Note 9 4 2" xfId="25164" xr:uid="{00000000-0005-0000-0000-00004A620000}"/>
    <cellStyle name="Note 9 5" xfId="25165" xr:uid="{00000000-0005-0000-0000-00004B620000}"/>
    <cellStyle name="Note 9 5 2" xfId="25166" xr:uid="{00000000-0005-0000-0000-00004C620000}"/>
    <cellStyle name="Note 9 6" xfId="25167" xr:uid="{00000000-0005-0000-0000-00004D620000}"/>
    <cellStyle name="Note 9 6 2" xfId="25168" xr:uid="{00000000-0005-0000-0000-00004E620000}"/>
    <cellStyle name="Note 9 7" xfId="25169" xr:uid="{00000000-0005-0000-0000-00004F620000}"/>
    <cellStyle name="Note 9 8" xfId="25170" xr:uid="{00000000-0005-0000-0000-000050620000}"/>
    <cellStyle name="Note 9 9" xfId="25171" xr:uid="{00000000-0005-0000-0000-000051620000}"/>
    <cellStyle name="Number" xfId="25172" xr:uid="{00000000-0005-0000-0000-000052620000}"/>
    <cellStyle name="Number 10" xfId="25173" xr:uid="{00000000-0005-0000-0000-000053620000}"/>
    <cellStyle name="number 11" xfId="25174" xr:uid="{00000000-0005-0000-0000-000054620000}"/>
    <cellStyle name="number 12" xfId="25175" xr:uid="{00000000-0005-0000-0000-000055620000}"/>
    <cellStyle name="number 13" xfId="25176" xr:uid="{00000000-0005-0000-0000-000056620000}"/>
    <cellStyle name="number 14" xfId="25177" xr:uid="{00000000-0005-0000-0000-000057620000}"/>
    <cellStyle name="number 15" xfId="25178" xr:uid="{00000000-0005-0000-0000-000058620000}"/>
    <cellStyle name="number 16" xfId="25179" xr:uid="{00000000-0005-0000-0000-000059620000}"/>
    <cellStyle name="number 17" xfId="25180" xr:uid="{00000000-0005-0000-0000-00005A620000}"/>
    <cellStyle name="number 18" xfId="25181" xr:uid="{00000000-0005-0000-0000-00005B620000}"/>
    <cellStyle name="number 19" xfId="25182" xr:uid="{00000000-0005-0000-0000-00005C620000}"/>
    <cellStyle name="number 2" xfId="25183" xr:uid="{00000000-0005-0000-0000-00005D620000}"/>
    <cellStyle name="number 20" xfId="25184" xr:uid="{00000000-0005-0000-0000-00005E620000}"/>
    <cellStyle name="number 21" xfId="25185" xr:uid="{00000000-0005-0000-0000-00005F620000}"/>
    <cellStyle name="number 22" xfId="25186" xr:uid="{00000000-0005-0000-0000-000060620000}"/>
    <cellStyle name="number 23" xfId="25187" xr:uid="{00000000-0005-0000-0000-000061620000}"/>
    <cellStyle name="number 24" xfId="25188" xr:uid="{00000000-0005-0000-0000-000062620000}"/>
    <cellStyle name="number 25" xfId="25189" xr:uid="{00000000-0005-0000-0000-000063620000}"/>
    <cellStyle name="number 26" xfId="25190" xr:uid="{00000000-0005-0000-0000-000064620000}"/>
    <cellStyle name="number 27" xfId="25191" xr:uid="{00000000-0005-0000-0000-000065620000}"/>
    <cellStyle name="number 28" xfId="25192" xr:uid="{00000000-0005-0000-0000-000066620000}"/>
    <cellStyle name="number 29" xfId="25193" xr:uid="{00000000-0005-0000-0000-000067620000}"/>
    <cellStyle name="number 3" xfId="25194" xr:uid="{00000000-0005-0000-0000-000068620000}"/>
    <cellStyle name="number 30" xfId="25195" xr:uid="{00000000-0005-0000-0000-000069620000}"/>
    <cellStyle name="number 31" xfId="25196" xr:uid="{00000000-0005-0000-0000-00006A620000}"/>
    <cellStyle name="number 32" xfId="25197" xr:uid="{00000000-0005-0000-0000-00006B620000}"/>
    <cellStyle name="number 33" xfId="25198" xr:uid="{00000000-0005-0000-0000-00006C620000}"/>
    <cellStyle name="number 34" xfId="25199" xr:uid="{00000000-0005-0000-0000-00006D620000}"/>
    <cellStyle name="number 35" xfId="25200" xr:uid="{00000000-0005-0000-0000-00006E620000}"/>
    <cellStyle name="Number 4" xfId="25201" xr:uid="{00000000-0005-0000-0000-00006F620000}"/>
    <cellStyle name="Number 5" xfId="25202" xr:uid="{00000000-0005-0000-0000-000070620000}"/>
    <cellStyle name="Number 6" xfId="25203" xr:uid="{00000000-0005-0000-0000-000071620000}"/>
    <cellStyle name="Number 7" xfId="25204" xr:uid="{00000000-0005-0000-0000-000072620000}"/>
    <cellStyle name="Number 8" xfId="25205" xr:uid="{00000000-0005-0000-0000-000073620000}"/>
    <cellStyle name="Number 9" xfId="25206" xr:uid="{00000000-0005-0000-0000-000074620000}"/>
    <cellStyle name="Numbers" xfId="25207" xr:uid="{00000000-0005-0000-0000-000075620000}"/>
    <cellStyle name="Numbers - Bold" xfId="25208" xr:uid="{00000000-0005-0000-0000-000076620000}"/>
    <cellStyle name="Numbers - Bold 2" xfId="25209" xr:uid="{00000000-0005-0000-0000-000077620000}"/>
    <cellStyle name="Output 10" xfId="25210" xr:uid="{00000000-0005-0000-0000-000078620000}"/>
    <cellStyle name="Output 11" xfId="25211" xr:uid="{00000000-0005-0000-0000-000079620000}"/>
    <cellStyle name="Output 12" xfId="25212" xr:uid="{00000000-0005-0000-0000-00007A620000}"/>
    <cellStyle name="Output 13" xfId="25213" xr:uid="{00000000-0005-0000-0000-00007B620000}"/>
    <cellStyle name="Output 14" xfId="25214" xr:uid="{00000000-0005-0000-0000-00007C620000}"/>
    <cellStyle name="Output 15" xfId="25215" xr:uid="{00000000-0005-0000-0000-00007D620000}"/>
    <cellStyle name="Output 16" xfId="25216" xr:uid="{00000000-0005-0000-0000-00007E620000}"/>
    <cellStyle name="Output 17" xfId="25217" xr:uid="{00000000-0005-0000-0000-00007F620000}"/>
    <cellStyle name="Output 18" xfId="25218" xr:uid="{00000000-0005-0000-0000-000080620000}"/>
    <cellStyle name="Output 19" xfId="25219" xr:uid="{00000000-0005-0000-0000-000081620000}"/>
    <cellStyle name="Output 2" xfId="25220" xr:uid="{00000000-0005-0000-0000-000082620000}"/>
    <cellStyle name="Output 2 2" xfId="25221" xr:uid="{00000000-0005-0000-0000-000083620000}"/>
    <cellStyle name="Output 2 2 2" xfId="25222" xr:uid="{00000000-0005-0000-0000-000084620000}"/>
    <cellStyle name="Output 2 2 2 2" xfId="25223" xr:uid="{00000000-0005-0000-0000-000085620000}"/>
    <cellStyle name="Output 2 2 2 3" xfId="25224" xr:uid="{00000000-0005-0000-0000-000086620000}"/>
    <cellStyle name="Output 2 2 3" xfId="25225" xr:uid="{00000000-0005-0000-0000-000087620000}"/>
    <cellStyle name="Output 2 2 3 2" xfId="25226" xr:uid="{00000000-0005-0000-0000-000088620000}"/>
    <cellStyle name="Output 2 2 3 3" xfId="25227" xr:uid="{00000000-0005-0000-0000-000089620000}"/>
    <cellStyle name="Output 2 2 4" xfId="25228" xr:uid="{00000000-0005-0000-0000-00008A620000}"/>
    <cellStyle name="Output 2 2 5" xfId="25229" xr:uid="{00000000-0005-0000-0000-00008B620000}"/>
    <cellStyle name="Output 2 3" xfId="25230" xr:uid="{00000000-0005-0000-0000-00008C620000}"/>
    <cellStyle name="Output 2 3 2" xfId="25231" xr:uid="{00000000-0005-0000-0000-00008D620000}"/>
    <cellStyle name="Output 2 3 3" xfId="25232" xr:uid="{00000000-0005-0000-0000-00008E620000}"/>
    <cellStyle name="Output 2 4" xfId="25233" xr:uid="{00000000-0005-0000-0000-00008F620000}"/>
    <cellStyle name="Output 2 4 2" xfId="25234" xr:uid="{00000000-0005-0000-0000-000090620000}"/>
    <cellStyle name="Output 2 4 3" xfId="25235" xr:uid="{00000000-0005-0000-0000-000091620000}"/>
    <cellStyle name="Output 2 5" xfId="25236" xr:uid="{00000000-0005-0000-0000-000092620000}"/>
    <cellStyle name="Output 2 5 2" xfId="25237" xr:uid="{00000000-0005-0000-0000-000093620000}"/>
    <cellStyle name="Output 2 5 3" xfId="25238" xr:uid="{00000000-0005-0000-0000-000094620000}"/>
    <cellStyle name="Output 20" xfId="25239" xr:uid="{00000000-0005-0000-0000-000095620000}"/>
    <cellStyle name="Output 21" xfId="25240" xr:uid="{00000000-0005-0000-0000-000096620000}"/>
    <cellStyle name="Output 22" xfId="25241" xr:uid="{00000000-0005-0000-0000-000097620000}"/>
    <cellStyle name="Output 23" xfId="25242" xr:uid="{00000000-0005-0000-0000-000098620000}"/>
    <cellStyle name="Output 24" xfId="25243" xr:uid="{00000000-0005-0000-0000-000099620000}"/>
    <cellStyle name="Output 25" xfId="25244" xr:uid="{00000000-0005-0000-0000-00009A620000}"/>
    <cellStyle name="Output 26" xfId="25245" xr:uid="{00000000-0005-0000-0000-00009B620000}"/>
    <cellStyle name="Output 27" xfId="25246" xr:uid="{00000000-0005-0000-0000-00009C620000}"/>
    <cellStyle name="Output 28" xfId="25247" xr:uid="{00000000-0005-0000-0000-00009D620000}"/>
    <cellStyle name="Output 29" xfId="25248" xr:uid="{00000000-0005-0000-0000-00009E620000}"/>
    <cellStyle name="Output 3" xfId="25249" xr:uid="{00000000-0005-0000-0000-00009F620000}"/>
    <cellStyle name="Output 3 2" xfId="25250" xr:uid="{00000000-0005-0000-0000-0000A0620000}"/>
    <cellStyle name="Output 3 2 2" xfId="25251" xr:uid="{00000000-0005-0000-0000-0000A1620000}"/>
    <cellStyle name="Output 3 2 2 2" xfId="25252" xr:uid="{00000000-0005-0000-0000-0000A2620000}"/>
    <cellStyle name="Output 3 2 2 3" xfId="25253" xr:uid="{00000000-0005-0000-0000-0000A3620000}"/>
    <cellStyle name="Output 3 2 3" xfId="25254" xr:uid="{00000000-0005-0000-0000-0000A4620000}"/>
    <cellStyle name="Output 3 2 3 2" xfId="25255" xr:uid="{00000000-0005-0000-0000-0000A5620000}"/>
    <cellStyle name="Output 3 2 3 3" xfId="25256" xr:uid="{00000000-0005-0000-0000-0000A6620000}"/>
    <cellStyle name="Output 3 2 4" xfId="25257" xr:uid="{00000000-0005-0000-0000-0000A7620000}"/>
    <cellStyle name="Output 3 2 5" xfId="25258" xr:uid="{00000000-0005-0000-0000-0000A8620000}"/>
    <cellStyle name="Output 3 3" xfId="25259" xr:uid="{00000000-0005-0000-0000-0000A9620000}"/>
    <cellStyle name="Output 3 3 2" xfId="25260" xr:uid="{00000000-0005-0000-0000-0000AA620000}"/>
    <cellStyle name="Output 3 3 3" xfId="25261" xr:uid="{00000000-0005-0000-0000-0000AB620000}"/>
    <cellStyle name="Output 3 4" xfId="25262" xr:uid="{00000000-0005-0000-0000-0000AC620000}"/>
    <cellStyle name="Output 3 4 2" xfId="25263" xr:uid="{00000000-0005-0000-0000-0000AD620000}"/>
    <cellStyle name="Output 3 4 3" xfId="25264" xr:uid="{00000000-0005-0000-0000-0000AE620000}"/>
    <cellStyle name="Output 3 5" xfId="25265" xr:uid="{00000000-0005-0000-0000-0000AF620000}"/>
    <cellStyle name="Output 3 5 2" xfId="25266" xr:uid="{00000000-0005-0000-0000-0000B0620000}"/>
    <cellStyle name="Output 3 5 3" xfId="25267" xr:uid="{00000000-0005-0000-0000-0000B1620000}"/>
    <cellStyle name="Output 30" xfId="25268" xr:uid="{00000000-0005-0000-0000-0000B2620000}"/>
    <cellStyle name="Output 31" xfId="25269" xr:uid="{00000000-0005-0000-0000-0000B3620000}"/>
    <cellStyle name="Output 32" xfId="25270" xr:uid="{00000000-0005-0000-0000-0000B4620000}"/>
    <cellStyle name="Output 33" xfId="25271" xr:uid="{00000000-0005-0000-0000-0000B5620000}"/>
    <cellStyle name="Output 34" xfId="25272" xr:uid="{00000000-0005-0000-0000-0000B6620000}"/>
    <cellStyle name="Output 35" xfId="25273" xr:uid="{00000000-0005-0000-0000-0000B7620000}"/>
    <cellStyle name="Output 36" xfId="25274" xr:uid="{00000000-0005-0000-0000-0000B8620000}"/>
    <cellStyle name="Output 37" xfId="25275" xr:uid="{00000000-0005-0000-0000-0000B9620000}"/>
    <cellStyle name="Output 38" xfId="25276" xr:uid="{00000000-0005-0000-0000-0000BA620000}"/>
    <cellStyle name="Output 39" xfId="25277" xr:uid="{00000000-0005-0000-0000-0000BB620000}"/>
    <cellStyle name="Output 4" xfId="25278" xr:uid="{00000000-0005-0000-0000-0000BC620000}"/>
    <cellStyle name="Output 4 2" xfId="25279" xr:uid="{00000000-0005-0000-0000-0000BD620000}"/>
    <cellStyle name="Output 4 2 2" xfId="25280" xr:uid="{00000000-0005-0000-0000-0000BE620000}"/>
    <cellStyle name="Output 4 2 3" xfId="25281" xr:uid="{00000000-0005-0000-0000-0000BF620000}"/>
    <cellStyle name="Output 4 3" xfId="25282" xr:uid="{00000000-0005-0000-0000-0000C0620000}"/>
    <cellStyle name="Output 4 3 2" xfId="25283" xr:uid="{00000000-0005-0000-0000-0000C1620000}"/>
    <cellStyle name="Output 4 3 3" xfId="25284" xr:uid="{00000000-0005-0000-0000-0000C2620000}"/>
    <cellStyle name="Output 4 4" xfId="25285" xr:uid="{00000000-0005-0000-0000-0000C3620000}"/>
    <cellStyle name="Output 4 4 2" xfId="25286" xr:uid="{00000000-0005-0000-0000-0000C4620000}"/>
    <cellStyle name="Output 4 4 3" xfId="25287" xr:uid="{00000000-0005-0000-0000-0000C5620000}"/>
    <cellStyle name="Output 40" xfId="25288" xr:uid="{00000000-0005-0000-0000-0000C6620000}"/>
    <cellStyle name="Output 41" xfId="25289" xr:uid="{00000000-0005-0000-0000-0000C7620000}"/>
    <cellStyle name="Output 42" xfId="25290" xr:uid="{00000000-0005-0000-0000-0000C8620000}"/>
    <cellStyle name="Output 43" xfId="25291" xr:uid="{00000000-0005-0000-0000-0000C9620000}"/>
    <cellStyle name="Output 44" xfId="25292" xr:uid="{00000000-0005-0000-0000-0000CA620000}"/>
    <cellStyle name="Output 45" xfId="25293" xr:uid="{00000000-0005-0000-0000-0000CB620000}"/>
    <cellStyle name="Output 46" xfId="25294" xr:uid="{00000000-0005-0000-0000-0000CC620000}"/>
    <cellStyle name="Output 47" xfId="25295" xr:uid="{00000000-0005-0000-0000-0000CD620000}"/>
    <cellStyle name="Output 48" xfId="25296" xr:uid="{00000000-0005-0000-0000-0000CE620000}"/>
    <cellStyle name="Output 49" xfId="25297" xr:uid="{00000000-0005-0000-0000-0000CF620000}"/>
    <cellStyle name="Output 5" xfId="25298" xr:uid="{00000000-0005-0000-0000-0000D0620000}"/>
    <cellStyle name="Output 5 2" xfId="25299" xr:uid="{00000000-0005-0000-0000-0000D1620000}"/>
    <cellStyle name="Output 5 2 2" xfId="25300" xr:uid="{00000000-0005-0000-0000-0000D2620000}"/>
    <cellStyle name="Output 5 2 3" xfId="25301" xr:uid="{00000000-0005-0000-0000-0000D3620000}"/>
    <cellStyle name="Output 5 3" xfId="25302" xr:uid="{00000000-0005-0000-0000-0000D4620000}"/>
    <cellStyle name="Output 5 3 2" xfId="25303" xr:uid="{00000000-0005-0000-0000-0000D5620000}"/>
    <cellStyle name="Output 5 3 3" xfId="25304" xr:uid="{00000000-0005-0000-0000-0000D6620000}"/>
    <cellStyle name="Output 5 4" xfId="25305" xr:uid="{00000000-0005-0000-0000-0000D7620000}"/>
    <cellStyle name="Output 5 4 2" xfId="25306" xr:uid="{00000000-0005-0000-0000-0000D8620000}"/>
    <cellStyle name="Output 5 4 3" xfId="25307" xr:uid="{00000000-0005-0000-0000-0000D9620000}"/>
    <cellStyle name="Output 50" xfId="25308" xr:uid="{00000000-0005-0000-0000-0000DA620000}"/>
    <cellStyle name="Output 51" xfId="25309" xr:uid="{00000000-0005-0000-0000-0000DB620000}"/>
    <cellStyle name="Output 52" xfId="25310" xr:uid="{00000000-0005-0000-0000-0000DC620000}"/>
    <cellStyle name="Output 53" xfId="25311" xr:uid="{00000000-0005-0000-0000-0000DD620000}"/>
    <cellStyle name="Output 54" xfId="25312" xr:uid="{00000000-0005-0000-0000-0000DE620000}"/>
    <cellStyle name="Output 55" xfId="25313" xr:uid="{00000000-0005-0000-0000-0000DF620000}"/>
    <cellStyle name="Output 56" xfId="25314" xr:uid="{00000000-0005-0000-0000-0000E0620000}"/>
    <cellStyle name="Output 57" xfId="25315" xr:uid="{00000000-0005-0000-0000-0000E1620000}"/>
    <cellStyle name="Output 58" xfId="25316" xr:uid="{00000000-0005-0000-0000-0000E2620000}"/>
    <cellStyle name="Output 59" xfId="25317" xr:uid="{00000000-0005-0000-0000-0000E3620000}"/>
    <cellStyle name="Output 6" xfId="25318" xr:uid="{00000000-0005-0000-0000-0000E4620000}"/>
    <cellStyle name="Output 60" xfId="25319" xr:uid="{00000000-0005-0000-0000-0000E5620000}"/>
    <cellStyle name="Output 61" xfId="25320" xr:uid="{00000000-0005-0000-0000-0000E6620000}"/>
    <cellStyle name="Output 62" xfId="25321" xr:uid="{00000000-0005-0000-0000-0000E7620000}"/>
    <cellStyle name="Output 63" xfId="25322" xr:uid="{00000000-0005-0000-0000-0000E8620000}"/>
    <cellStyle name="Output 64" xfId="25323" xr:uid="{00000000-0005-0000-0000-0000E9620000}"/>
    <cellStyle name="Output 65" xfId="25324" xr:uid="{00000000-0005-0000-0000-0000EA620000}"/>
    <cellStyle name="Output 66" xfId="25325" xr:uid="{00000000-0005-0000-0000-0000EB620000}"/>
    <cellStyle name="Output 67" xfId="25326" xr:uid="{00000000-0005-0000-0000-0000EC620000}"/>
    <cellStyle name="Output 68" xfId="25327" xr:uid="{00000000-0005-0000-0000-0000ED620000}"/>
    <cellStyle name="Output 69" xfId="25328" xr:uid="{00000000-0005-0000-0000-0000EE620000}"/>
    <cellStyle name="Output 7" xfId="25329" xr:uid="{00000000-0005-0000-0000-0000EF620000}"/>
    <cellStyle name="Output 70" xfId="25330" xr:uid="{00000000-0005-0000-0000-0000F0620000}"/>
    <cellStyle name="Output 71" xfId="25331" xr:uid="{00000000-0005-0000-0000-0000F1620000}"/>
    <cellStyle name="Output 72" xfId="25332" xr:uid="{00000000-0005-0000-0000-0000F2620000}"/>
    <cellStyle name="Output 8" xfId="25333" xr:uid="{00000000-0005-0000-0000-0000F3620000}"/>
    <cellStyle name="Output 9" xfId="25334" xr:uid="{00000000-0005-0000-0000-0000F4620000}"/>
    <cellStyle name="OUTPUT AMOUNTS" xfId="9" xr:uid="{00000000-0005-0000-0000-0000F5620000}"/>
    <cellStyle name="Output Amounts 2" xfId="25335" xr:uid="{00000000-0005-0000-0000-0000F6620000}"/>
    <cellStyle name="Output Amounts 2 2" xfId="25336" xr:uid="{00000000-0005-0000-0000-0000F7620000}"/>
    <cellStyle name="Output Amounts 3" xfId="25337" xr:uid="{00000000-0005-0000-0000-0000F8620000}"/>
    <cellStyle name="Output Amounts 4" xfId="25338" xr:uid="{00000000-0005-0000-0000-0000F9620000}"/>
    <cellStyle name="OUTPUT COLUMN HEADINGS" xfId="10" xr:uid="{00000000-0005-0000-0000-0000FA620000}"/>
    <cellStyle name="Output Column Headings 2" xfId="25339" xr:uid="{00000000-0005-0000-0000-0000FB620000}"/>
    <cellStyle name="OUTPUT LINE ITEMS" xfId="11" xr:uid="{00000000-0005-0000-0000-0000FC620000}"/>
    <cellStyle name="OUTPUT LINE ITEMS 2" xfId="25340" xr:uid="{00000000-0005-0000-0000-0000FD620000}"/>
    <cellStyle name="Output Line Items 2 2" xfId="25341" xr:uid="{00000000-0005-0000-0000-0000FE620000}"/>
    <cellStyle name="Output Line Items 3" xfId="25342" xr:uid="{00000000-0005-0000-0000-0000FF620000}"/>
    <cellStyle name="Output Line Items 4" xfId="25343" xr:uid="{00000000-0005-0000-0000-000000630000}"/>
    <cellStyle name="OUTPUT REPORT HEADING" xfId="12" xr:uid="{00000000-0005-0000-0000-000001630000}"/>
    <cellStyle name="Output Report Heading 2" xfId="25344" xr:uid="{00000000-0005-0000-0000-000002630000}"/>
    <cellStyle name="OUTPUT REPORT TITLE" xfId="13" xr:uid="{00000000-0005-0000-0000-000003630000}"/>
    <cellStyle name="OUTPUT REPORT TITLE 2" xfId="25345" xr:uid="{00000000-0005-0000-0000-000004630000}"/>
    <cellStyle name="Output Report Title 3" xfId="25346" xr:uid="{00000000-0005-0000-0000-000005630000}"/>
    <cellStyle name="Page Heading Large" xfId="25347" xr:uid="{00000000-0005-0000-0000-000006630000}"/>
    <cellStyle name="Page Heading Small" xfId="25348" xr:uid="{00000000-0005-0000-0000-000007630000}"/>
    <cellStyle name="Password" xfId="25349" xr:uid="{00000000-0005-0000-0000-000008630000}"/>
    <cellStyle name="Password 2" xfId="25350" xr:uid="{00000000-0005-0000-0000-000009630000}"/>
    <cellStyle name="pct_sub" xfId="25351" xr:uid="{00000000-0005-0000-0000-00000A630000}"/>
    <cellStyle name="Percen - Style1" xfId="25352" xr:uid="{00000000-0005-0000-0000-00000B630000}"/>
    <cellStyle name="Percen - Style2" xfId="25353" xr:uid="{00000000-0005-0000-0000-00000C630000}"/>
    <cellStyle name="Percent (0)" xfId="25354" xr:uid="{00000000-0005-0000-0000-00000D630000}"/>
    <cellStyle name="Percent [1]" xfId="25355" xr:uid="{00000000-0005-0000-0000-00000E630000}"/>
    <cellStyle name="Percent [2]" xfId="25356" xr:uid="{00000000-0005-0000-0000-00000F630000}"/>
    <cellStyle name="Percent 10" xfId="25357" xr:uid="{00000000-0005-0000-0000-000010630000}"/>
    <cellStyle name="Percent 11" xfId="25358" xr:uid="{00000000-0005-0000-0000-000011630000}"/>
    <cellStyle name="Percent 12" xfId="25359" xr:uid="{00000000-0005-0000-0000-000012630000}"/>
    <cellStyle name="Percent 13" xfId="25360" xr:uid="{00000000-0005-0000-0000-000013630000}"/>
    <cellStyle name="Percent 14" xfId="25361" xr:uid="{00000000-0005-0000-0000-000014630000}"/>
    <cellStyle name="Percent 15" xfId="25362" xr:uid="{00000000-0005-0000-0000-000015630000}"/>
    <cellStyle name="Percent 16" xfId="25363" xr:uid="{00000000-0005-0000-0000-000016630000}"/>
    <cellStyle name="Percent 17" xfId="25364" xr:uid="{00000000-0005-0000-0000-000017630000}"/>
    <cellStyle name="Percent 18" xfId="25365" xr:uid="{00000000-0005-0000-0000-000018630000}"/>
    <cellStyle name="Percent 19" xfId="25366" xr:uid="{00000000-0005-0000-0000-000019630000}"/>
    <cellStyle name="Percent 2" xfId="79" xr:uid="{00000000-0005-0000-0000-00001A630000}"/>
    <cellStyle name="Percent 2 10" xfId="34" xr:uid="{00000000-0005-0000-0000-00001B630000}"/>
    <cellStyle name="Percent 2 10 2" xfId="25367" xr:uid="{00000000-0005-0000-0000-00001C630000}"/>
    <cellStyle name="Percent 2 10 2 2" xfId="25368" xr:uid="{00000000-0005-0000-0000-00001D630000}"/>
    <cellStyle name="Percent 2 10 3" xfId="25369" xr:uid="{00000000-0005-0000-0000-00001E630000}"/>
    <cellStyle name="Percent 2 10 4" xfId="25370" xr:uid="{00000000-0005-0000-0000-00001F630000}"/>
    <cellStyle name="Percent 2 11" xfId="35" xr:uid="{00000000-0005-0000-0000-000020630000}"/>
    <cellStyle name="Percent 2 11 2" xfId="25371" xr:uid="{00000000-0005-0000-0000-000021630000}"/>
    <cellStyle name="Percent 2 11 2 2" xfId="25372" xr:uid="{00000000-0005-0000-0000-000022630000}"/>
    <cellStyle name="Percent 2 11 3" xfId="25373" xr:uid="{00000000-0005-0000-0000-000023630000}"/>
    <cellStyle name="Percent 2 11 4" xfId="25374" xr:uid="{00000000-0005-0000-0000-000024630000}"/>
    <cellStyle name="Percent 2 12" xfId="36" xr:uid="{00000000-0005-0000-0000-000025630000}"/>
    <cellStyle name="Percent 2 12 2" xfId="25375" xr:uid="{00000000-0005-0000-0000-000026630000}"/>
    <cellStyle name="Percent 2 12 2 2" xfId="25376" xr:uid="{00000000-0005-0000-0000-000027630000}"/>
    <cellStyle name="Percent 2 12 3" xfId="25377" xr:uid="{00000000-0005-0000-0000-000028630000}"/>
    <cellStyle name="Percent 2 13" xfId="37" xr:uid="{00000000-0005-0000-0000-000029630000}"/>
    <cellStyle name="Percent 2 13 2" xfId="25378" xr:uid="{00000000-0005-0000-0000-00002A630000}"/>
    <cellStyle name="Percent 2 13 2 2" xfId="25379" xr:uid="{00000000-0005-0000-0000-00002B630000}"/>
    <cellStyle name="Percent 2 13 3" xfId="25380" xr:uid="{00000000-0005-0000-0000-00002C630000}"/>
    <cellStyle name="Percent 2 14" xfId="38" xr:uid="{00000000-0005-0000-0000-00002D630000}"/>
    <cellStyle name="Percent 2 14 2" xfId="25381" xr:uid="{00000000-0005-0000-0000-00002E630000}"/>
    <cellStyle name="Percent 2 14 2 2" xfId="25382" xr:uid="{00000000-0005-0000-0000-00002F630000}"/>
    <cellStyle name="Percent 2 14 3" xfId="25383" xr:uid="{00000000-0005-0000-0000-000030630000}"/>
    <cellStyle name="Percent 2 15" xfId="39" xr:uid="{00000000-0005-0000-0000-000031630000}"/>
    <cellStyle name="Percent 2 15 2" xfId="25384" xr:uid="{00000000-0005-0000-0000-000032630000}"/>
    <cellStyle name="Percent 2 15 2 2" xfId="25385" xr:uid="{00000000-0005-0000-0000-000033630000}"/>
    <cellStyle name="Percent 2 15 3" xfId="25386" xr:uid="{00000000-0005-0000-0000-000034630000}"/>
    <cellStyle name="Percent 2 16" xfId="40" xr:uid="{00000000-0005-0000-0000-000035630000}"/>
    <cellStyle name="Percent 2 16 2" xfId="25387" xr:uid="{00000000-0005-0000-0000-000036630000}"/>
    <cellStyle name="Percent 2 16 2 2" xfId="25388" xr:uid="{00000000-0005-0000-0000-000037630000}"/>
    <cellStyle name="Percent 2 16 3" xfId="25389" xr:uid="{00000000-0005-0000-0000-000038630000}"/>
    <cellStyle name="Percent 2 17" xfId="41" xr:uid="{00000000-0005-0000-0000-000039630000}"/>
    <cellStyle name="Percent 2 17 2" xfId="25390" xr:uid="{00000000-0005-0000-0000-00003A630000}"/>
    <cellStyle name="Percent 2 17 2 2" xfId="25391" xr:uid="{00000000-0005-0000-0000-00003B630000}"/>
    <cellStyle name="Percent 2 17 3" xfId="25392" xr:uid="{00000000-0005-0000-0000-00003C630000}"/>
    <cellStyle name="Percent 2 18" xfId="42" xr:uid="{00000000-0005-0000-0000-00003D630000}"/>
    <cellStyle name="Percent 2 18 2" xfId="25393" xr:uid="{00000000-0005-0000-0000-00003E630000}"/>
    <cellStyle name="Percent 2 18 2 2" xfId="25394" xr:uid="{00000000-0005-0000-0000-00003F630000}"/>
    <cellStyle name="Percent 2 18 3" xfId="25395" xr:uid="{00000000-0005-0000-0000-000040630000}"/>
    <cellStyle name="Percent 2 19" xfId="43" xr:uid="{00000000-0005-0000-0000-000041630000}"/>
    <cellStyle name="Percent 2 19 2" xfId="25396" xr:uid="{00000000-0005-0000-0000-000042630000}"/>
    <cellStyle name="Percent 2 19 2 2" xfId="25397" xr:uid="{00000000-0005-0000-0000-000043630000}"/>
    <cellStyle name="Percent 2 19 3" xfId="25398" xr:uid="{00000000-0005-0000-0000-000044630000}"/>
    <cellStyle name="Percent 2 2" xfId="44" xr:uid="{00000000-0005-0000-0000-000045630000}"/>
    <cellStyle name="Percent 2 2 2" xfId="25399" xr:uid="{00000000-0005-0000-0000-000046630000}"/>
    <cellStyle name="Percent 2 2 2 2" xfId="25400" xr:uid="{00000000-0005-0000-0000-000047630000}"/>
    <cellStyle name="Percent 2 2 2 2 2" xfId="25401" xr:uid="{00000000-0005-0000-0000-000048630000}"/>
    <cellStyle name="Percent 2 2 2 3" xfId="25402" xr:uid="{00000000-0005-0000-0000-000049630000}"/>
    <cellStyle name="Percent 2 2 3" xfId="25403" xr:uid="{00000000-0005-0000-0000-00004A630000}"/>
    <cellStyle name="Percent 2 2 3 2" xfId="25404" xr:uid="{00000000-0005-0000-0000-00004B630000}"/>
    <cellStyle name="Percent 2 2 4" xfId="25405" xr:uid="{00000000-0005-0000-0000-00004C630000}"/>
    <cellStyle name="Percent 2 20" xfId="45" xr:uid="{00000000-0005-0000-0000-00004D630000}"/>
    <cellStyle name="Percent 2 20 2" xfId="25406" xr:uid="{00000000-0005-0000-0000-00004E630000}"/>
    <cellStyle name="Percent 2 20 2 2" xfId="25407" xr:uid="{00000000-0005-0000-0000-00004F630000}"/>
    <cellStyle name="Percent 2 20 3" xfId="25408" xr:uid="{00000000-0005-0000-0000-000050630000}"/>
    <cellStyle name="Percent 2 21" xfId="46" xr:uid="{00000000-0005-0000-0000-000051630000}"/>
    <cellStyle name="Percent 2 21 2" xfId="25409" xr:uid="{00000000-0005-0000-0000-000052630000}"/>
    <cellStyle name="Percent 2 21 2 2" xfId="25410" xr:uid="{00000000-0005-0000-0000-000053630000}"/>
    <cellStyle name="Percent 2 21 3" xfId="25411" xr:uid="{00000000-0005-0000-0000-000054630000}"/>
    <cellStyle name="Percent 2 22" xfId="47" xr:uid="{00000000-0005-0000-0000-000055630000}"/>
    <cellStyle name="Percent 2 22 2" xfId="25412" xr:uid="{00000000-0005-0000-0000-000056630000}"/>
    <cellStyle name="Percent 2 22 2 2" xfId="25413" xr:uid="{00000000-0005-0000-0000-000057630000}"/>
    <cellStyle name="Percent 2 22 3" xfId="25414" xr:uid="{00000000-0005-0000-0000-000058630000}"/>
    <cellStyle name="Percent 2 23" xfId="176" xr:uid="{00000000-0005-0000-0000-000059630000}"/>
    <cellStyle name="Percent 2 23 2" xfId="25415" xr:uid="{00000000-0005-0000-0000-00005A630000}"/>
    <cellStyle name="Percent 2 24" xfId="25416" xr:uid="{00000000-0005-0000-0000-00005B630000}"/>
    <cellStyle name="Percent 2 3" xfId="48" xr:uid="{00000000-0005-0000-0000-00005C630000}"/>
    <cellStyle name="Percent 2 3 2" xfId="25417" xr:uid="{00000000-0005-0000-0000-00005D630000}"/>
    <cellStyle name="Percent 2 3 2 2" xfId="25418" xr:uid="{00000000-0005-0000-0000-00005E630000}"/>
    <cellStyle name="Percent 2 3 2 2 2" xfId="25419" xr:uid="{00000000-0005-0000-0000-00005F630000}"/>
    <cellStyle name="Percent 2 3 2 2 3" xfId="25420" xr:uid="{00000000-0005-0000-0000-000060630000}"/>
    <cellStyle name="Percent 2 3 2 3" xfId="25421" xr:uid="{00000000-0005-0000-0000-000061630000}"/>
    <cellStyle name="Percent 2 3 2 4" xfId="25422" xr:uid="{00000000-0005-0000-0000-000062630000}"/>
    <cellStyle name="Percent 2 3 3" xfId="25423" xr:uid="{00000000-0005-0000-0000-000063630000}"/>
    <cellStyle name="Percent 2 3 3 2" xfId="25424" xr:uid="{00000000-0005-0000-0000-000064630000}"/>
    <cellStyle name="Percent 2 3 3 3" xfId="25425" xr:uid="{00000000-0005-0000-0000-000065630000}"/>
    <cellStyle name="Percent 2 3 4" xfId="25426" xr:uid="{00000000-0005-0000-0000-000066630000}"/>
    <cellStyle name="Percent 2 3 5" xfId="25427" xr:uid="{00000000-0005-0000-0000-000067630000}"/>
    <cellStyle name="Percent 2 3 6" xfId="25428" xr:uid="{00000000-0005-0000-0000-000068630000}"/>
    <cellStyle name="Percent 2 4" xfId="49" xr:uid="{00000000-0005-0000-0000-000069630000}"/>
    <cellStyle name="Percent 2 4 2" xfId="25429" xr:uid="{00000000-0005-0000-0000-00006A630000}"/>
    <cellStyle name="Percent 2 4 2 2" xfId="25430" xr:uid="{00000000-0005-0000-0000-00006B630000}"/>
    <cellStyle name="Percent 2 4 2 2 2" xfId="25431" xr:uid="{00000000-0005-0000-0000-00006C630000}"/>
    <cellStyle name="Percent 2 4 2 3" xfId="25432" xr:uid="{00000000-0005-0000-0000-00006D630000}"/>
    <cellStyle name="Percent 2 4 3" xfId="25433" xr:uid="{00000000-0005-0000-0000-00006E630000}"/>
    <cellStyle name="Percent 2 4 3 2" xfId="25434" xr:uid="{00000000-0005-0000-0000-00006F630000}"/>
    <cellStyle name="Percent 2 4 4" xfId="25435" xr:uid="{00000000-0005-0000-0000-000070630000}"/>
    <cellStyle name="Percent 2 4 5" xfId="25436" xr:uid="{00000000-0005-0000-0000-000071630000}"/>
    <cellStyle name="Percent 2 5" xfId="50" xr:uid="{00000000-0005-0000-0000-000072630000}"/>
    <cellStyle name="Percent 2 5 2" xfId="25437" xr:uid="{00000000-0005-0000-0000-000073630000}"/>
    <cellStyle name="Percent 2 5 2 2" xfId="25438" xr:uid="{00000000-0005-0000-0000-000074630000}"/>
    <cellStyle name="Percent 2 5 2 3" xfId="25439" xr:uid="{00000000-0005-0000-0000-000075630000}"/>
    <cellStyle name="Percent 2 5 3" xfId="25440" xr:uid="{00000000-0005-0000-0000-000076630000}"/>
    <cellStyle name="Percent 2 5 4" xfId="25441" xr:uid="{00000000-0005-0000-0000-000077630000}"/>
    <cellStyle name="Percent 2 6" xfId="51" xr:uid="{00000000-0005-0000-0000-000078630000}"/>
    <cellStyle name="Percent 2 6 2" xfId="25442" xr:uid="{00000000-0005-0000-0000-000079630000}"/>
    <cellStyle name="Percent 2 6 2 2" xfId="25443" xr:uid="{00000000-0005-0000-0000-00007A630000}"/>
    <cellStyle name="Percent 2 6 2 3" xfId="25444" xr:uid="{00000000-0005-0000-0000-00007B630000}"/>
    <cellStyle name="Percent 2 6 3" xfId="25445" xr:uid="{00000000-0005-0000-0000-00007C630000}"/>
    <cellStyle name="Percent 2 6 4" xfId="25446" xr:uid="{00000000-0005-0000-0000-00007D630000}"/>
    <cellStyle name="Percent 2 7" xfId="52" xr:uid="{00000000-0005-0000-0000-00007E630000}"/>
    <cellStyle name="Percent 2 7 2" xfId="25447" xr:uid="{00000000-0005-0000-0000-00007F630000}"/>
    <cellStyle name="Percent 2 7 2 2" xfId="25448" xr:uid="{00000000-0005-0000-0000-000080630000}"/>
    <cellStyle name="Percent 2 7 2 3" xfId="25449" xr:uid="{00000000-0005-0000-0000-000081630000}"/>
    <cellStyle name="Percent 2 7 3" xfId="25450" xr:uid="{00000000-0005-0000-0000-000082630000}"/>
    <cellStyle name="Percent 2 7 4" xfId="25451" xr:uid="{00000000-0005-0000-0000-000083630000}"/>
    <cellStyle name="Percent 2 8" xfId="53" xr:uid="{00000000-0005-0000-0000-000084630000}"/>
    <cellStyle name="Percent 2 8 2" xfId="25452" xr:uid="{00000000-0005-0000-0000-000085630000}"/>
    <cellStyle name="Percent 2 8 2 2" xfId="25453" xr:uid="{00000000-0005-0000-0000-000086630000}"/>
    <cellStyle name="Percent 2 8 3" xfId="25454" xr:uid="{00000000-0005-0000-0000-000087630000}"/>
    <cellStyle name="Percent 2 8 4" xfId="25455" xr:uid="{00000000-0005-0000-0000-000088630000}"/>
    <cellStyle name="Percent 2 9" xfId="54" xr:uid="{00000000-0005-0000-0000-000089630000}"/>
    <cellStyle name="Percent 2 9 2" xfId="25456" xr:uid="{00000000-0005-0000-0000-00008A630000}"/>
    <cellStyle name="Percent 2 9 2 2" xfId="25457" xr:uid="{00000000-0005-0000-0000-00008B630000}"/>
    <cellStyle name="Percent 2 9 3" xfId="25458" xr:uid="{00000000-0005-0000-0000-00008C630000}"/>
    <cellStyle name="Percent 2 9 4" xfId="25459" xr:uid="{00000000-0005-0000-0000-00008D630000}"/>
    <cellStyle name="Percent 20" xfId="25460" xr:uid="{00000000-0005-0000-0000-00008E630000}"/>
    <cellStyle name="Percent 21" xfId="25461" xr:uid="{00000000-0005-0000-0000-00008F630000}"/>
    <cellStyle name="Percent 22" xfId="25462" xr:uid="{00000000-0005-0000-0000-000090630000}"/>
    <cellStyle name="Percent 23" xfId="25463" xr:uid="{00000000-0005-0000-0000-000091630000}"/>
    <cellStyle name="Percent 24" xfId="25464" xr:uid="{00000000-0005-0000-0000-000092630000}"/>
    <cellStyle name="Percent 25" xfId="25465" xr:uid="{00000000-0005-0000-0000-000093630000}"/>
    <cellStyle name="Percent 26" xfId="25466" xr:uid="{00000000-0005-0000-0000-000094630000}"/>
    <cellStyle name="Percent 27" xfId="25467" xr:uid="{00000000-0005-0000-0000-000095630000}"/>
    <cellStyle name="Percent 28" xfId="25468" xr:uid="{00000000-0005-0000-0000-000096630000}"/>
    <cellStyle name="Percent 29" xfId="25469" xr:uid="{00000000-0005-0000-0000-000097630000}"/>
    <cellStyle name="Percent 3" xfId="87" xr:uid="{00000000-0005-0000-0000-000098630000}"/>
    <cellStyle name="Percent 3 10" xfId="25470" xr:uid="{00000000-0005-0000-0000-000099630000}"/>
    <cellStyle name="Percent 3 11" xfId="25471" xr:uid="{00000000-0005-0000-0000-00009A630000}"/>
    <cellStyle name="Percent 3 2" xfId="140" xr:uid="{00000000-0005-0000-0000-00009B630000}"/>
    <cellStyle name="Percent 3 2 10" xfId="25472" xr:uid="{00000000-0005-0000-0000-00009C630000}"/>
    <cellStyle name="Percent 3 2 2" xfId="25473" xr:uid="{00000000-0005-0000-0000-00009D630000}"/>
    <cellStyle name="Percent 3 2 2 2" xfId="25474" xr:uid="{00000000-0005-0000-0000-00009E630000}"/>
    <cellStyle name="Percent 3 2 2 2 2" xfId="25475" xr:uid="{00000000-0005-0000-0000-00009F630000}"/>
    <cellStyle name="Percent 3 2 2 2 2 2" xfId="25476" xr:uid="{00000000-0005-0000-0000-0000A0630000}"/>
    <cellStyle name="Percent 3 2 2 2 3" xfId="25477" xr:uid="{00000000-0005-0000-0000-0000A1630000}"/>
    <cellStyle name="Percent 3 2 2 2 4" xfId="25478" xr:uid="{00000000-0005-0000-0000-0000A2630000}"/>
    <cellStyle name="Percent 3 2 2 3" xfId="25479" xr:uid="{00000000-0005-0000-0000-0000A3630000}"/>
    <cellStyle name="Percent 3 2 2 3 2" xfId="25480" xr:uid="{00000000-0005-0000-0000-0000A4630000}"/>
    <cellStyle name="Percent 3 2 2 4" xfId="25481" xr:uid="{00000000-0005-0000-0000-0000A5630000}"/>
    <cellStyle name="Percent 3 2 2 5" xfId="25482" xr:uid="{00000000-0005-0000-0000-0000A6630000}"/>
    <cellStyle name="Percent 3 2 2 6" xfId="25483" xr:uid="{00000000-0005-0000-0000-0000A7630000}"/>
    <cellStyle name="Percent 3 2 2 7" xfId="25484" xr:uid="{00000000-0005-0000-0000-0000A8630000}"/>
    <cellStyle name="Percent 3 2 2 8" xfId="25485" xr:uid="{00000000-0005-0000-0000-0000A9630000}"/>
    <cellStyle name="Percent 3 2 2 9" xfId="25486" xr:uid="{00000000-0005-0000-0000-0000AA630000}"/>
    <cellStyle name="Percent 3 2 3" xfId="25487" xr:uid="{00000000-0005-0000-0000-0000AB630000}"/>
    <cellStyle name="Percent 3 2 3 2" xfId="25488" xr:uid="{00000000-0005-0000-0000-0000AC630000}"/>
    <cellStyle name="Percent 3 2 3 2 2" xfId="25489" xr:uid="{00000000-0005-0000-0000-0000AD630000}"/>
    <cellStyle name="Percent 3 2 3 2 3" xfId="25490" xr:uid="{00000000-0005-0000-0000-0000AE630000}"/>
    <cellStyle name="Percent 3 2 3 3" xfId="25491" xr:uid="{00000000-0005-0000-0000-0000AF630000}"/>
    <cellStyle name="Percent 3 2 3 4" xfId="25492" xr:uid="{00000000-0005-0000-0000-0000B0630000}"/>
    <cellStyle name="Percent 3 2 3 5" xfId="25493" xr:uid="{00000000-0005-0000-0000-0000B1630000}"/>
    <cellStyle name="Percent 3 2 4" xfId="25494" xr:uid="{00000000-0005-0000-0000-0000B2630000}"/>
    <cellStyle name="Percent 3 2 4 2" xfId="25495" xr:uid="{00000000-0005-0000-0000-0000B3630000}"/>
    <cellStyle name="Percent 3 2 4 3" xfId="25496" xr:uid="{00000000-0005-0000-0000-0000B4630000}"/>
    <cellStyle name="Percent 3 2 5" xfId="25497" xr:uid="{00000000-0005-0000-0000-0000B5630000}"/>
    <cellStyle name="Percent 3 2 6" xfId="25498" xr:uid="{00000000-0005-0000-0000-0000B6630000}"/>
    <cellStyle name="Percent 3 2 7" xfId="25499" xr:uid="{00000000-0005-0000-0000-0000B7630000}"/>
    <cellStyle name="Percent 3 2 8" xfId="25500" xr:uid="{00000000-0005-0000-0000-0000B8630000}"/>
    <cellStyle name="Percent 3 2 9" xfId="25501" xr:uid="{00000000-0005-0000-0000-0000B9630000}"/>
    <cellStyle name="Percent 3 3" xfId="105" xr:uid="{00000000-0005-0000-0000-0000BA630000}"/>
    <cellStyle name="Percent 3 3 2" xfId="25502" xr:uid="{00000000-0005-0000-0000-0000BB630000}"/>
    <cellStyle name="Percent 3 3 2 2" xfId="25503" xr:uid="{00000000-0005-0000-0000-0000BC630000}"/>
    <cellStyle name="Percent 3 3 2 2 2" xfId="25504" xr:uid="{00000000-0005-0000-0000-0000BD630000}"/>
    <cellStyle name="Percent 3 3 2 2 2 2" xfId="25505" xr:uid="{00000000-0005-0000-0000-0000BE630000}"/>
    <cellStyle name="Percent 3 3 2 2 3" xfId="25506" xr:uid="{00000000-0005-0000-0000-0000BF630000}"/>
    <cellStyle name="Percent 3 3 2 3" xfId="25507" xr:uid="{00000000-0005-0000-0000-0000C0630000}"/>
    <cellStyle name="Percent 3 3 2 3 2" xfId="25508" xr:uid="{00000000-0005-0000-0000-0000C1630000}"/>
    <cellStyle name="Percent 3 3 2 4" xfId="25509" xr:uid="{00000000-0005-0000-0000-0000C2630000}"/>
    <cellStyle name="Percent 3 3 3" xfId="25510" xr:uid="{00000000-0005-0000-0000-0000C3630000}"/>
    <cellStyle name="Percent 3 3 3 2" xfId="25511" xr:uid="{00000000-0005-0000-0000-0000C4630000}"/>
    <cellStyle name="Percent 3 3 3 2 2" xfId="25512" xr:uid="{00000000-0005-0000-0000-0000C5630000}"/>
    <cellStyle name="Percent 3 3 3 3" xfId="25513" xr:uid="{00000000-0005-0000-0000-0000C6630000}"/>
    <cellStyle name="Percent 3 3 4" xfId="25514" xr:uid="{00000000-0005-0000-0000-0000C7630000}"/>
    <cellStyle name="Percent 3 3 4 2" xfId="25515" xr:uid="{00000000-0005-0000-0000-0000C8630000}"/>
    <cellStyle name="Percent 3 3 5" xfId="25516" xr:uid="{00000000-0005-0000-0000-0000C9630000}"/>
    <cellStyle name="Percent 3 3 6" xfId="25517" xr:uid="{00000000-0005-0000-0000-0000CA630000}"/>
    <cellStyle name="Percent 3 3 7" xfId="25518" xr:uid="{00000000-0005-0000-0000-0000CB630000}"/>
    <cellStyle name="Percent 3 3 8" xfId="25519" xr:uid="{00000000-0005-0000-0000-0000CC630000}"/>
    <cellStyle name="Percent 3 3 9" xfId="25520" xr:uid="{00000000-0005-0000-0000-0000CD630000}"/>
    <cellStyle name="Percent 3 4" xfId="25521" xr:uid="{00000000-0005-0000-0000-0000CE630000}"/>
    <cellStyle name="Percent 3 4 2" xfId="25522" xr:uid="{00000000-0005-0000-0000-0000CF630000}"/>
    <cellStyle name="Percent 3 4 3" xfId="25523" xr:uid="{00000000-0005-0000-0000-0000D0630000}"/>
    <cellStyle name="Percent 3 4 4" xfId="25524" xr:uid="{00000000-0005-0000-0000-0000D1630000}"/>
    <cellStyle name="Percent 3 5" xfId="25525" xr:uid="{00000000-0005-0000-0000-0000D2630000}"/>
    <cellStyle name="Percent 3 5 2" xfId="25526" xr:uid="{00000000-0005-0000-0000-0000D3630000}"/>
    <cellStyle name="Percent 3 5 3" xfId="25527" xr:uid="{00000000-0005-0000-0000-0000D4630000}"/>
    <cellStyle name="Percent 3 5 4" xfId="25528" xr:uid="{00000000-0005-0000-0000-0000D5630000}"/>
    <cellStyle name="Percent 3 6" xfId="206" xr:uid="{00000000-0005-0000-0000-0000D6630000}"/>
    <cellStyle name="Percent 3 6 2" xfId="25529" xr:uid="{00000000-0005-0000-0000-0000D7630000}"/>
    <cellStyle name="Percent 3 7" xfId="25530" xr:uid="{00000000-0005-0000-0000-0000D8630000}"/>
    <cellStyle name="Percent 3 7 2" xfId="25531" xr:uid="{00000000-0005-0000-0000-0000D9630000}"/>
    <cellStyle name="Percent 3 7 3" xfId="25532" xr:uid="{00000000-0005-0000-0000-0000DA630000}"/>
    <cellStyle name="Percent 3 7 4" xfId="25533" xr:uid="{00000000-0005-0000-0000-0000DB630000}"/>
    <cellStyle name="Percent 3 8" xfId="25534" xr:uid="{00000000-0005-0000-0000-0000DC630000}"/>
    <cellStyle name="Percent 3 8 2" xfId="25535" xr:uid="{00000000-0005-0000-0000-0000DD630000}"/>
    <cellStyle name="Percent 3 9" xfId="25536" xr:uid="{00000000-0005-0000-0000-0000DE630000}"/>
    <cellStyle name="Percent 30" xfId="25537" xr:uid="{00000000-0005-0000-0000-0000DF630000}"/>
    <cellStyle name="Percent 31" xfId="25538" xr:uid="{00000000-0005-0000-0000-0000E0630000}"/>
    <cellStyle name="Percent 32" xfId="25539" xr:uid="{00000000-0005-0000-0000-0000E1630000}"/>
    <cellStyle name="Percent 33" xfId="25540" xr:uid="{00000000-0005-0000-0000-0000E2630000}"/>
    <cellStyle name="Percent 34" xfId="25541" xr:uid="{00000000-0005-0000-0000-0000E3630000}"/>
    <cellStyle name="Percent 35" xfId="25542" xr:uid="{00000000-0005-0000-0000-0000E4630000}"/>
    <cellStyle name="Percent 36" xfId="25543" xr:uid="{00000000-0005-0000-0000-0000E5630000}"/>
    <cellStyle name="Percent 37" xfId="25544" xr:uid="{00000000-0005-0000-0000-0000E6630000}"/>
    <cellStyle name="Percent 38" xfId="25545" xr:uid="{00000000-0005-0000-0000-0000E7630000}"/>
    <cellStyle name="Percent 39" xfId="25546" xr:uid="{00000000-0005-0000-0000-0000E8630000}"/>
    <cellStyle name="Percent 39 2" xfId="25547" xr:uid="{00000000-0005-0000-0000-0000E9630000}"/>
    <cellStyle name="Percent 39 2 2" xfId="25548" xr:uid="{00000000-0005-0000-0000-0000EA630000}"/>
    <cellStyle name="Percent 39 3" xfId="25549" xr:uid="{00000000-0005-0000-0000-0000EB630000}"/>
    <cellStyle name="Percent 4" xfId="143" xr:uid="{00000000-0005-0000-0000-0000EC630000}"/>
    <cellStyle name="Percent 4 2" xfId="25550" xr:uid="{00000000-0005-0000-0000-0000ED630000}"/>
    <cellStyle name="Percent 4 2 2" xfId="25551" xr:uid="{00000000-0005-0000-0000-0000EE630000}"/>
    <cellStyle name="Percent 4 2 3" xfId="25552" xr:uid="{00000000-0005-0000-0000-0000EF630000}"/>
    <cellStyle name="Percent 4 2 4" xfId="25553" xr:uid="{00000000-0005-0000-0000-0000F0630000}"/>
    <cellStyle name="Percent 4 3" xfId="25554" xr:uid="{00000000-0005-0000-0000-0000F1630000}"/>
    <cellStyle name="Percent 4 3 2" xfId="25555" xr:uid="{00000000-0005-0000-0000-0000F2630000}"/>
    <cellStyle name="Percent 4 3 3" xfId="25556" xr:uid="{00000000-0005-0000-0000-0000F3630000}"/>
    <cellStyle name="Percent 4 3 4" xfId="25557" xr:uid="{00000000-0005-0000-0000-0000F4630000}"/>
    <cellStyle name="Percent 4 4" xfId="25558" xr:uid="{00000000-0005-0000-0000-0000F5630000}"/>
    <cellStyle name="Percent 4 5" xfId="25559" xr:uid="{00000000-0005-0000-0000-0000F6630000}"/>
    <cellStyle name="Percent 4 6" xfId="25560" xr:uid="{00000000-0005-0000-0000-0000F7630000}"/>
    <cellStyle name="Percent 40" xfId="25561" xr:uid="{00000000-0005-0000-0000-0000F8630000}"/>
    <cellStyle name="Percent 40 2" xfId="25562" xr:uid="{00000000-0005-0000-0000-0000F9630000}"/>
    <cellStyle name="Percent 40 2 2" xfId="25563" xr:uid="{00000000-0005-0000-0000-0000FA630000}"/>
    <cellStyle name="Percent 40 3" xfId="25564" xr:uid="{00000000-0005-0000-0000-0000FB630000}"/>
    <cellStyle name="Percent 41" xfId="25565" xr:uid="{00000000-0005-0000-0000-0000FC630000}"/>
    <cellStyle name="Percent 41 2" xfId="25566" xr:uid="{00000000-0005-0000-0000-0000FD630000}"/>
    <cellStyle name="Percent 41 2 2" xfId="25567" xr:uid="{00000000-0005-0000-0000-0000FE630000}"/>
    <cellStyle name="Percent 41 3" xfId="25568" xr:uid="{00000000-0005-0000-0000-0000FF630000}"/>
    <cellStyle name="Percent 42" xfId="25569" xr:uid="{00000000-0005-0000-0000-000000640000}"/>
    <cellStyle name="Percent 42 2" xfId="25570" xr:uid="{00000000-0005-0000-0000-000001640000}"/>
    <cellStyle name="Percent 42 2 2" xfId="25571" xr:uid="{00000000-0005-0000-0000-000002640000}"/>
    <cellStyle name="Percent 42 3" xfId="25572" xr:uid="{00000000-0005-0000-0000-000003640000}"/>
    <cellStyle name="Percent 43" xfId="25573" xr:uid="{00000000-0005-0000-0000-000004640000}"/>
    <cellStyle name="Percent 44" xfId="25574" xr:uid="{00000000-0005-0000-0000-000005640000}"/>
    <cellStyle name="Percent 45" xfId="25575" xr:uid="{00000000-0005-0000-0000-000006640000}"/>
    <cellStyle name="Percent 46" xfId="25576" xr:uid="{00000000-0005-0000-0000-000007640000}"/>
    <cellStyle name="Percent 47" xfId="25577" xr:uid="{00000000-0005-0000-0000-000008640000}"/>
    <cellStyle name="Percent 48" xfId="25578" xr:uid="{00000000-0005-0000-0000-000009640000}"/>
    <cellStyle name="Percent 49" xfId="25579" xr:uid="{00000000-0005-0000-0000-00000A640000}"/>
    <cellStyle name="Percent 5" xfId="131" xr:uid="{00000000-0005-0000-0000-00000B640000}"/>
    <cellStyle name="Percent 5 2" xfId="25580" xr:uid="{00000000-0005-0000-0000-00000C640000}"/>
    <cellStyle name="Percent 5 2 2" xfId="25581" xr:uid="{00000000-0005-0000-0000-00000D640000}"/>
    <cellStyle name="Percent 5 2 3" xfId="25582" xr:uid="{00000000-0005-0000-0000-00000E640000}"/>
    <cellStyle name="Percent 5 2 4" xfId="25583" xr:uid="{00000000-0005-0000-0000-00000F640000}"/>
    <cellStyle name="Percent 5 3" xfId="25584" xr:uid="{00000000-0005-0000-0000-000010640000}"/>
    <cellStyle name="Percent 5 3 2" xfId="25585" xr:uid="{00000000-0005-0000-0000-000011640000}"/>
    <cellStyle name="Percent 5 3 3" xfId="25586" xr:uid="{00000000-0005-0000-0000-000012640000}"/>
    <cellStyle name="Percent 5 4" xfId="25587" xr:uid="{00000000-0005-0000-0000-000013640000}"/>
    <cellStyle name="Percent 5 5" xfId="25588" xr:uid="{00000000-0005-0000-0000-000014640000}"/>
    <cellStyle name="Percent 5 6" xfId="25589" xr:uid="{00000000-0005-0000-0000-000015640000}"/>
    <cellStyle name="Percent 50" xfId="25590" xr:uid="{00000000-0005-0000-0000-000016640000}"/>
    <cellStyle name="Percent 51" xfId="25591" xr:uid="{00000000-0005-0000-0000-000017640000}"/>
    <cellStyle name="Percent 52" xfId="25592" xr:uid="{00000000-0005-0000-0000-000018640000}"/>
    <cellStyle name="Percent 53" xfId="25593" xr:uid="{00000000-0005-0000-0000-000019640000}"/>
    <cellStyle name="Percent 54" xfId="25594" xr:uid="{00000000-0005-0000-0000-00001A640000}"/>
    <cellStyle name="Percent 55" xfId="25595" xr:uid="{00000000-0005-0000-0000-00001B640000}"/>
    <cellStyle name="Percent 56" xfId="25596" xr:uid="{00000000-0005-0000-0000-00001C640000}"/>
    <cellStyle name="Percent 57" xfId="25597" xr:uid="{00000000-0005-0000-0000-00001D640000}"/>
    <cellStyle name="Percent 58" xfId="26675" xr:uid="{00000000-0005-0000-0000-00001E640000}"/>
    <cellStyle name="Percent 59" xfId="26711" xr:uid="{F141C787-8897-4E58-937D-002941334569}"/>
    <cellStyle name="Percent 6" xfId="119" xr:uid="{00000000-0005-0000-0000-00001F640000}"/>
    <cellStyle name="Percent 6 2" xfId="25598" xr:uid="{00000000-0005-0000-0000-000020640000}"/>
    <cellStyle name="Percent 6 2 2" xfId="25599" xr:uid="{00000000-0005-0000-0000-000021640000}"/>
    <cellStyle name="Percent 6 2 3" xfId="25600" xr:uid="{00000000-0005-0000-0000-000022640000}"/>
    <cellStyle name="Percent 6 2 4" xfId="25601" xr:uid="{00000000-0005-0000-0000-000023640000}"/>
    <cellStyle name="Percent 6 3" xfId="25602" xr:uid="{00000000-0005-0000-0000-000024640000}"/>
    <cellStyle name="Percent 6 4" xfId="25603" xr:uid="{00000000-0005-0000-0000-000025640000}"/>
    <cellStyle name="Percent 6 5" xfId="25604" xr:uid="{00000000-0005-0000-0000-000026640000}"/>
    <cellStyle name="Percent 6 6" xfId="25605" xr:uid="{00000000-0005-0000-0000-000027640000}"/>
    <cellStyle name="Percent 7" xfId="171" xr:uid="{00000000-0005-0000-0000-000028640000}"/>
    <cellStyle name="Percent 7 2" xfId="25606" xr:uid="{00000000-0005-0000-0000-000029640000}"/>
    <cellStyle name="Percent 7 2 2" xfId="25607" xr:uid="{00000000-0005-0000-0000-00002A640000}"/>
    <cellStyle name="Percent 7 3" xfId="25608" xr:uid="{00000000-0005-0000-0000-00002B640000}"/>
    <cellStyle name="Percent 7 4" xfId="25609" xr:uid="{00000000-0005-0000-0000-00002C640000}"/>
    <cellStyle name="Percent 8" xfId="25610" xr:uid="{00000000-0005-0000-0000-00002D640000}"/>
    <cellStyle name="Percent 8 2" xfId="25611" xr:uid="{00000000-0005-0000-0000-00002E640000}"/>
    <cellStyle name="Percent 9" xfId="25612" xr:uid="{00000000-0005-0000-0000-00002F640000}"/>
    <cellStyle name="Percent 90" xfId="62" xr:uid="{00000000-0005-0000-0000-000030640000}"/>
    <cellStyle name="Percent 90 2" xfId="166" xr:uid="{00000000-0005-0000-0000-000031640000}"/>
    <cellStyle name="Percent 90 2 2" xfId="25613" xr:uid="{00000000-0005-0000-0000-000032640000}"/>
    <cellStyle name="Percent 90 2 2 2" xfId="25614" xr:uid="{00000000-0005-0000-0000-000033640000}"/>
    <cellStyle name="Percent 90 2 3" xfId="25615" xr:uid="{00000000-0005-0000-0000-000034640000}"/>
    <cellStyle name="Percent 90 3" xfId="165" xr:uid="{00000000-0005-0000-0000-000035640000}"/>
    <cellStyle name="Percent 90 3 2" xfId="25616" xr:uid="{00000000-0005-0000-0000-000036640000}"/>
    <cellStyle name="Percent 90 3 2 2" xfId="25617" xr:uid="{00000000-0005-0000-0000-000037640000}"/>
    <cellStyle name="Percent 90 3 3" xfId="25618" xr:uid="{00000000-0005-0000-0000-000038640000}"/>
    <cellStyle name="Percent 90 4" xfId="25619" xr:uid="{00000000-0005-0000-0000-000039640000}"/>
    <cellStyle name="Percent 91" xfId="167" xr:uid="{00000000-0005-0000-0000-00003A640000}"/>
    <cellStyle name="Percent 91 2" xfId="25620" xr:uid="{00000000-0005-0000-0000-00003B640000}"/>
    <cellStyle name="Percent 91 2 2" xfId="25621" xr:uid="{00000000-0005-0000-0000-00003C640000}"/>
    <cellStyle name="Percent 91 3" xfId="25622" xr:uid="{00000000-0005-0000-0000-00003D640000}"/>
    <cellStyle name="Percent Hard" xfId="25623" xr:uid="{00000000-0005-0000-0000-00003E640000}"/>
    <cellStyle name="Percent Hard 2" xfId="25624" xr:uid="{00000000-0005-0000-0000-00003F640000}"/>
    <cellStyle name="Percent(0)" xfId="25625" xr:uid="{00000000-0005-0000-0000-000040640000}"/>
    <cellStyle name="Percentage" xfId="25626" xr:uid="{00000000-0005-0000-0000-000041640000}"/>
    <cellStyle name="Perlong" xfId="25627" xr:uid="{00000000-0005-0000-0000-000042640000}"/>
    <cellStyle name="Private" xfId="25628" xr:uid="{00000000-0005-0000-0000-000043640000}"/>
    <cellStyle name="Private 2" xfId="25629" xr:uid="{00000000-0005-0000-0000-000044640000}"/>
    <cellStyle name="Private1" xfId="25630" xr:uid="{00000000-0005-0000-0000-000045640000}"/>
    <cellStyle name="Private1 2" xfId="25631" xr:uid="{00000000-0005-0000-0000-000046640000}"/>
    <cellStyle name="r" xfId="25632" xr:uid="{00000000-0005-0000-0000-000047640000}"/>
    <cellStyle name="r 2" xfId="25633" xr:uid="{00000000-0005-0000-0000-000048640000}"/>
    <cellStyle name="r_10_21 A&amp;G Review" xfId="25634" xr:uid="{00000000-0005-0000-0000-000049640000}"/>
    <cellStyle name="r_10_21 A&amp;G Review 2" xfId="25635" xr:uid="{00000000-0005-0000-0000-00004A640000}"/>
    <cellStyle name="r_10_21 A&amp;G Review Raul" xfId="25636" xr:uid="{00000000-0005-0000-0000-00004B640000}"/>
    <cellStyle name="r_10_21 A&amp;G Review Raul 2" xfId="25637" xr:uid="{00000000-0005-0000-0000-00004C640000}"/>
    <cellStyle name="r_10-17" xfId="25638" xr:uid="{00000000-0005-0000-0000-00004D640000}"/>
    <cellStyle name="r_10-17 2" xfId="25639" xr:uid="{00000000-0005-0000-0000-00004E640000}"/>
    <cellStyle name="r_2003 Reduction &amp; Sensitivities" xfId="25640" xr:uid="{00000000-0005-0000-0000-00004F640000}"/>
    <cellStyle name="r_2003 Reduction &amp; Sensitivities 2" xfId="25641" xr:uid="{00000000-0005-0000-0000-000050640000}"/>
    <cellStyle name="r_2003BudgetVariances" xfId="25642" xr:uid="{00000000-0005-0000-0000-000051640000}"/>
    <cellStyle name="r_2003BudgetVariances 2" xfId="25643" xr:uid="{00000000-0005-0000-0000-000052640000}"/>
    <cellStyle name="r_Aug 02 FOR" xfId="25644" xr:uid="{00000000-0005-0000-0000-000053640000}"/>
    <cellStyle name="r_Aug 02 FOR 2" xfId="25645" xr:uid="{00000000-0005-0000-0000-000054640000}"/>
    <cellStyle name="r_forecastTools6" xfId="25646" xr:uid="{00000000-0005-0000-0000-000055640000}"/>
    <cellStyle name="r_forecastTools6 2" xfId="25647" xr:uid="{00000000-0005-0000-0000-000056640000}"/>
    <cellStyle name="r_Interest model" xfId="25648" xr:uid="{00000000-0005-0000-0000-000057640000}"/>
    <cellStyle name="r_Interest model 2" xfId="25649" xr:uid="{00000000-0005-0000-0000-000058640000}"/>
    <cellStyle name="r_Interest model_PGE FS 1999 - 2006 10-23 V1 - for budget pres" xfId="25650" xr:uid="{00000000-0005-0000-0000-000059640000}"/>
    <cellStyle name="r_Interest model_PGE FS 1999 - 2006 10-23 V1 - for budget pres 2" xfId="25651" xr:uid="{00000000-0005-0000-0000-00005A640000}"/>
    <cellStyle name="r_Mary Cilia Model with Current Projections (LINKED)" xfId="25652" xr:uid="{00000000-0005-0000-0000-00005B640000}"/>
    <cellStyle name="r_Mary Cilia Model with Current Projections (LINKED) 2" xfId="25653" xr:uid="{00000000-0005-0000-0000-00005C640000}"/>
    <cellStyle name="r_OpCo and Prelim Budget-2003 Final" xfId="25654" xr:uid="{00000000-0005-0000-0000-00005D640000}"/>
    <cellStyle name="r_OpCo and Prelim Budget-2003 Final 2" xfId="25655" xr:uid="{00000000-0005-0000-0000-00005E640000}"/>
    <cellStyle name="r_OpCo and Prelim Budget-2003 Final_PGE FS 1999 - 2006 10-23 V1 - for budget pres" xfId="25656" xr:uid="{00000000-0005-0000-0000-00005F640000}"/>
    <cellStyle name="r_OpCo and Prelim Budget-2003 Final_PGE FS 1999 - 2006 10-23 V1 - for budget pres 2" xfId="25657" xr:uid="{00000000-0005-0000-0000-000060640000}"/>
    <cellStyle name="r_PGE FS 1999 - 2006 10-23 V1 - for budget pres" xfId="25658" xr:uid="{00000000-0005-0000-0000-000061640000}"/>
    <cellStyle name="r_PGE FS 1999 - 2006 10-23 V1 - for budget pres 2" xfId="25659" xr:uid="{00000000-0005-0000-0000-000062640000}"/>
    <cellStyle name="r_PGE OpCo Forecast for Budget Presentation" xfId="25660" xr:uid="{00000000-0005-0000-0000-000063640000}"/>
    <cellStyle name="r_PGE OpCo Forecast for Budget Presentation 2" xfId="25661" xr:uid="{00000000-0005-0000-0000-000064640000}"/>
    <cellStyle name="r_PGG Draft Cons Forecast 4-14 Revised" xfId="25662" xr:uid="{00000000-0005-0000-0000-000065640000}"/>
    <cellStyle name="r_PGG Draft Cons Forecast 4-14 Revised 2" xfId="25663" xr:uid="{00000000-0005-0000-0000-000066640000}"/>
    <cellStyle name="r_PGG Draft Cons Forecast 4-14 Revised_PGE FS 1999 - 2006 10-23 V1 - for budget pres" xfId="25664" xr:uid="{00000000-0005-0000-0000-000067640000}"/>
    <cellStyle name="r_PGG Draft Cons Forecast 4-14 Revised_PGE FS 1999 - 2006 10-23 V1 - for budget pres 2" xfId="25665" xr:uid="{00000000-0005-0000-0000-000068640000}"/>
    <cellStyle name="r_Reg Assets &amp; Liab" xfId="25666" xr:uid="{00000000-0005-0000-0000-000069640000}"/>
    <cellStyle name="r_Reg Assets &amp; Liab 2" xfId="25667" xr:uid="{00000000-0005-0000-0000-00006A640000}"/>
    <cellStyle name="r_Summary" xfId="25668" xr:uid="{00000000-0005-0000-0000-00006B640000}"/>
    <cellStyle name="r_Summary - OpCo and Prelim Budget-2003 Final" xfId="25669" xr:uid="{00000000-0005-0000-0000-00006C640000}"/>
    <cellStyle name="r_Summary - OpCo and Prelim Budget-2003 Final 2" xfId="25670" xr:uid="{00000000-0005-0000-0000-00006D640000}"/>
    <cellStyle name="r_Summary - OpCo and Prelim Budget-2003 Final_PGE FS 1999 - 2006 10-23 V1 - for budget pres" xfId="25671" xr:uid="{00000000-0005-0000-0000-00006E640000}"/>
    <cellStyle name="r_Summary - OpCo and Prelim Budget-2003 Final_PGE FS 1999 - 2006 10-23 V1 - for budget pres 2" xfId="25672" xr:uid="{00000000-0005-0000-0000-00006F640000}"/>
    <cellStyle name="r_Summary 10" xfId="25673" xr:uid="{00000000-0005-0000-0000-000070640000}"/>
    <cellStyle name="r_Summary 11" xfId="25674" xr:uid="{00000000-0005-0000-0000-000071640000}"/>
    <cellStyle name="r_Summary 12" xfId="25675" xr:uid="{00000000-0005-0000-0000-000072640000}"/>
    <cellStyle name="r_Summary 13" xfId="25676" xr:uid="{00000000-0005-0000-0000-000073640000}"/>
    <cellStyle name="r_Summary 14" xfId="25677" xr:uid="{00000000-0005-0000-0000-000074640000}"/>
    <cellStyle name="r_Summary 15" xfId="25678" xr:uid="{00000000-0005-0000-0000-000075640000}"/>
    <cellStyle name="r_Summary 16" xfId="25679" xr:uid="{00000000-0005-0000-0000-000076640000}"/>
    <cellStyle name="r_Summary 17" xfId="25680" xr:uid="{00000000-0005-0000-0000-000077640000}"/>
    <cellStyle name="r_Summary 18" xfId="25681" xr:uid="{00000000-0005-0000-0000-000078640000}"/>
    <cellStyle name="r_Summary 19" xfId="25682" xr:uid="{00000000-0005-0000-0000-000079640000}"/>
    <cellStyle name="r_Summary 2" xfId="25683" xr:uid="{00000000-0005-0000-0000-00007A640000}"/>
    <cellStyle name="r_Summary 20" xfId="25684" xr:uid="{00000000-0005-0000-0000-00007B640000}"/>
    <cellStyle name="r_Summary 21" xfId="25685" xr:uid="{00000000-0005-0000-0000-00007C640000}"/>
    <cellStyle name="r_Summary 22" xfId="25686" xr:uid="{00000000-0005-0000-0000-00007D640000}"/>
    <cellStyle name="r_Summary 23" xfId="25687" xr:uid="{00000000-0005-0000-0000-00007E640000}"/>
    <cellStyle name="r_Summary 24" xfId="25688" xr:uid="{00000000-0005-0000-0000-00007F640000}"/>
    <cellStyle name="r_Summary 25" xfId="25689" xr:uid="{00000000-0005-0000-0000-000080640000}"/>
    <cellStyle name="r_Summary 26" xfId="25690" xr:uid="{00000000-0005-0000-0000-000081640000}"/>
    <cellStyle name="r_Summary 3" xfId="25691" xr:uid="{00000000-0005-0000-0000-000082640000}"/>
    <cellStyle name="r_Summary 4" xfId="25692" xr:uid="{00000000-0005-0000-0000-000083640000}"/>
    <cellStyle name="r_Summary 5" xfId="25693" xr:uid="{00000000-0005-0000-0000-000084640000}"/>
    <cellStyle name="r_Summary 6" xfId="25694" xr:uid="{00000000-0005-0000-0000-000085640000}"/>
    <cellStyle name="r_Summary 7" xfId="25695" xr:uid="{00000000-0005-0000-0000-000086640000}"/>
    <cellStyle name="r_Summary 8" xfId="25696" xr:uid="{00000000-0005-0000-0000-000087640000}"/>
    <cellStyle name="r_Summary 9" xfId="25697" xr:uid="{00000000-0005-0000-0000-000088640000}"/>
    <cellStyle name="r_Summary_PGE FS 1999 - 2006 10-23 V1 - for budget pres" xfId="25698" xr:uid="{00000000-0005-0000-0000-000089640000}"/>
    <cellStyle name="r_Summary_PGE FS 1999 - 2006 10-23 V1 - for budget pres 2" xfId="25699" xr:uid="{00000000-0005-0000-0000-00008A640000}"/>
    <cellStyle name="Red" xfId="25700" xr:uid="{00000000-0005-0000-0000-00008B640000}"/>
    <cellStyle name="ReportTitlePrompt" xfId="25701" xr:uid="{00000000-0005-0000-0000-00008C640000}"/>
    <cellStyle name="ReportTitlePrompt 2" xfId="25702" xr:uid="{00000000-0005-0000-0000-00008D640000}"/>
    <cellStyle name="ReportTitleValue" xfId="25703" xr:uid="{00000000-0005-0000-0000-00008E640000}"/>
    <cellStyle name="Right" xfId="25704" xr:uid="{00000000-0005-0000-0000-00008F640000}"/>
    <cellStyle name="Right 2" xfId="25705" xr:uid="{00000000-0005-0000-0000-000090640000}"/>
    <cellStyle name="RowAcctAbovePrompt" xfId="25706" xr:uid="{00000000-0005-0000-0000-000091640000}"/>
    <cellStyle name="RowAcctAbovePrompt 2" xfId="25707" xr:uid="{00000000-0005-0000-0000-000092640000}"/>
    <cellStyle name="RowAcctSOBAbovePrompt" xfId="25708" xr:uid="{00000000-0005-0000-0000-000093640000}"/>
    <cellStyle name="RowAcctSOBAbovePrompt 2" xfId="25709" xr:uid="{00000000-0005-0000-0000-000094640000}"/>
    <cellStyle name="RowAcctSOBValue" xfId="25710" xr:uid="{00000000-0005-0000-0000-000095640000}"/>
    <cellStyle name="RowAcctValue" xfId="25711" xr:uid="{00000000-0005-0000-0000-000096640000}"/>
    <cellStyle name="RowAttrAbovePrompt" xfId="25712" xr:uid="{00000000-0005-0000-0000-000097640000}"/>
    <cellStyle name="RowAttrAbovePrompt 2" xfId="25713" xr:uid="{00000000-0005-0000-0000-000098640000}"/>
    <cellStyle name="RowAttrValue" xfId="25714" xr:uid="{00000000-0005-0000-0000-000099640000}"/>
    <cellStyle name="RowColSetAbovePrompt" xfId="25715" xr:uid="{00000000-0005-0000-0000-00009A640000}"/>
    <cellStyle name="RowColSetAbovePrompt 2" xfId="25716" xr:uid="{00000000-0005-0000-0000-00009B640000}"/>
    <cellStyle name="RowColSetLeftPrompt" xfId="25717" xr:uid="{00000000-0005-0000-0000-00009C640000}"/>
    <cellStyle name="RowColSetLeftPrompt 2" xfId="25718" xr:uid="{00000000-0005-0000-0000-00009D640000}"/>
    <cellStyle name="RowColSetValue" xfId="25719" xr:uid="{00000000-0005-0000-0000-00009E640000}"/>
    <cellStyle name="RowLeftPrompt" xfId="25720" xr:uid="{00000000-0005-0000-0000-00009F640000}"/>
    <cellStyle name="RowLeftPrompt 2" xfId="25721" xr:uid="{00000000-0005-0000-0000-0000A0640000}"/>
    <cellStyle name="SampleUsingFormatMask" xfId="25722" xr:uid="{00000000-0005-0000-0000-0000A1640000}"/>
    <cellStyle name="SampleUsingFormatMask 2" xfId="25723" xr:uid="{00000000-0005-0000-0000-0000A2640000}"/>
    <cellStyle name="SampleWithNoFormatMask" xfId="25724" xr:uid="{00000000-0005-0000-0000-0000A3640000}"/>
    <cellStyle name="SampleWithNoFormatMask 2" xfId="25725" xr:uid="{00000000-0005-0000-0000-0000A4640000}"/>
    <cellStyle name="SAPBEXaggData" xfId="25726" xr:uid="{00000000-0005-0000-0000-0000A5640000}"/>
    <cellStyle name="SAPBEXaggData 2" xfId="25727" xr:uid="{00000000-0005-0000-0000-0000A6640000}"/>
    <cellStyle name="SAPBEXaggData 2 2" xfId="25728" xr:uid="{00000000-0005-0000-0000-0000A7640000}"/>
    <cellStyle name="SAPBEXaggData 3" xfId="25729" xr:uid="{00000000-0005-0000-0000-0000A8640000}"/>
    <cellStyle name="SAPBEXaggData 3 2" xfId="25730" xr:uid="{00000000-0005-0000-0000-0000A9640000}"/>
    <cellStyle name="SAPBEXaggData 3 3" xfId="25731" xr:uid="{00000000-0005-0000-0000-0000AA640000}"/>
    <cellStyle name="SAPBEXaggData 4" xfId="25732" xr:uid="{00000000-0005-0000-0000-0000AB640000}"/>
    <cellStyle name="SAPBEXaggData 4 2" xfId="25733" xr:uid="{00000000-0005-0000-0000-0000AC640000}"/>
    <cellStyle name="SAPBEXaggData 4 3" xfId="25734" xr:uid="{00000000-0005-0000-0000-0000AD640000}"/>
    <cellStyle name="SAPBEXaggDataEmph" xfId="25735" xr:uid="{00000000-0005-0000-0000-0000AE640000}"/>
    <cellStyle name="SAPBEXaggDataEmph 2" xfId="25736" xr:uid="{00000000-0005-0000-0000-0000AF640000}"/>
    <cellStyle name="SAPBEXaggDataEmph 2 2" xfId="25737" xr:uid="{00000000-0005-0000-0000-0000B0640000}"/>
    <cellStyle name="SAPBEXaggDataEmph 3" xfId="25738" xr:uid="{00000000-0005-0000-0000-0000B1640000}"/>
    <cellStyle name="SAPBEXaggDataEmph 3 2" xfId="25739" xr:uid="{00000000-0005-0000-0000-0000B2640000}"/>
    <cellStyle name="SAPBEXaggDataEmph 3 3" xfId="25740" xr:uid="{00000000-0005-0000-0000-0000B3640000}"/>
    <cellStyle name="SAPBEXaggDataEmph 4" xfId="25741" xr:uid="{00000000-0005-0000-0000-0000B4640000}"/>
    <cellStyle name="SAPBEXaggDataEmph 4 2" xfId="25742" xr:uid="{00000000-0005-0000-0000-0000B5640000}"/>
    <cellStyle name="SAPBEXaggDataEmph 4 3" xfId="25743" xr:uid="{00000000-0005-0000-0000-0000B6640000}"/>
    <cellStyle name="SAPBEXaggItem" xfId="25744" xr:uid="{00000000-0005-0000-0000-0000B7640000}"/>
    <cellStyle name="SAPBEXaggItem 10" xfId="25745" xr:uid="{00000000-0005-0000-0000-0000B8640000}"/>
    <cellStyle name="SAPBEXaggItem 10 2" xfId="25746" xr:uid="{00000000-0005-0000-0000-0000B9640000}"/>
    <cellStyle name="SAPBEXaggItem 10 3" xfId="25747" xr:uid="{00000000-0005-0000-0000-0000BA640000}"/>
    <cellStyle name="SAPBEXaggItem 11" xfId="25748" xr:uid="{00000000-0005-0000-0000-0000BB640000}"/>
    <cellStyle name="SAPBEXaggItem 11 2" xfId="25749" xr:uid="{00000000-0005-0000-0000-0000BC640000}"/>
    <cellStyle name="SAPBEXaggItem 11 3" xfId="25750" xr:uid="{00000000-0005-0000-0000-0000BD640000}"/>
    <cellStyle name="SAPBEXaggItem 2" xfId="25751" xr:uid="{00000000-0005-0000-0000-0000BE640000}"/>
    <cellStyle name="SAPBEXaggItem 2 2" xfId="25752" xr:uid="{00000000-0005-0000-0000-0000BF640000}"/>
    <cellStyle name="SAPBEXaggItem 2 2 2" xfId="25753" xr:uid="{00000000-0005-0000-0000-0000C0640000}"/>
    <cellStyle name="SAPBEXaggItem 3" xfId="25754" xr:uid="{00000000-0005-0000-0000-0000C1640000}"/>
    <cellStyle name="SAPBEXaggItem 3 2" xfId="25755" xr:uid="{00000000-0005-0000-0000-0000C2640000}"/>
    <cellStyle name="SAPBEXaggItem 3 2 2" xfId="25756" xr:uid="{00000000-0005-0000-0000-0000C3640000}"/>
    <cellStyle name="SAPBEXaggItem 4" xfId="25757" xr:uid="{00000000-0005-0000-0000-0000C4640000}"/>
    <cellStyle name="SAPBEXaggItem 4 2" xfId="25758" xr:uid="{00000000-0005-0000-0000-0000C5640000}"/>
    <cellStyle name="SAPBEXaggItem 4 2 2" xfId="25759" xr:uid="{00000000-0005-0000-0000-0000C6640000}"/>
    <cellStyle name="SAPBEXaggItem 5" xfId="25760" xr:uid="{00000000-0005-0000-0000-0000C7640000}"/>
    <cellStyle name="SAPBEXaggItem 5 2" xfId="25761" xr:uid="{00000000-0005-0000-0000-0000C8640000}"/>
    <cellStyle name="SAPBEXaggItem 5 2 2" xfId="25762" xr:uid="{00000000-0005-0000-0000-0000C9640000}"/>
    <cellStyle name="SAPBEXaggItem 6" xfId="25763" xr:uid="{00000000-0005-0000-0000-0000CA640000}"/>
    <cellStyle name="SAPBEXaggItem 6 2" xfId="25764" xr:uid="{00000000-0005-0000-0000-0000CB640000}"/>
    <cellStyle name="SAPBEXaggItem 6 2 2" xfId="25765" xr:uid="{00000000-0005-0000-0000-0000CC640000}"/>
    <cellStyle name="SAPBEXaggItem 7" xfId="25766" xr:uid="{00000000-0005-0000-0000-0000CD640000}"/>
    <cellStyle name="SAPBEXaggItem 7 2" xfId="25767" xr:uid="{00000000-0005-0000-0000-0000CE640000}"/>
    <cellStyle name="SAPBEXaggItem 7 2 2" xfId="25768" xr:uid="{00000000-0005-0000-0000-0000CF640000}"/>
    <cellStyle name="SAPBEXaggItem 8" xfId="25769" xr:uid="{00000000-0005-0000-0000-0000D0640000}"/>
    <cellStyle name="SAPBEXaggItem 8 2" xfId="25770" xr:uid="{00000000-0005-0000-0000-0000D1640000}"/>
    <cellStyle name="SAPBEXaggItem 8 2 2" xfId="25771" xr:uid="{00000000-0005-0000-0000-0000D2640000}"/>
    <cellStyle name="SAPBEXaggItem 9" xfId="25772" xr:uid="{00000000-0005-0000-0000-0000D3640000}"/>
    <cellStyle name="SAPBEXaggItem 9 2" xfId="25773" xr:uid="{00000000-0005-0000-0000-0000D4640000}"/>
    <cellStyle name="SAPBEXaggItem_Copy of xSAPtemp5457" xfId="25774" xr:uid="{00000000-0005-0000-0000-0000D5640000}"/>
    <cellStyle name="SAPBEXaggItemX" xfId="25775" xr:uid="{00000000-0005-0000-0000-0000D6640000}"/>
    <cellStyle name="SAPBEXaggItemX 2" xfId="25776" xr:uid="{00000000-0005-0000-0000-0000D7640000}"/>
    <cellStyle name="SAPBEXaggItemX 2 2" xfId="25777" xr:uid="{00000000-0005-0000-0000-0000D8640000}"/>
    <cellStyle name="SAPBEXaggItemX 3" xfId="25778" xr:uid="{00000000-0005-0000-0000-0000D9640000}"/>
    <cellStyle name="SAPBEXaggItemX 3 2" xfId="25779" xr:uid="{00000000-0005-0000-0000-0000DA640000}"/>
    <cellStyle name="SAPBEXaggItemX 3 3" xfId="25780" xr:uid="{00000000-0005-0000-0000-0000DB640000}"/>
    <cellStyle name="SAPBEXaggItemX 4" xfId="25781" xr:uid="{00000000-0005-0000-0000-0000DC640000}"/>
    <cellStyle name="SAPBEXaggItemX 4 2" xfId="25782" xr:uid="{00000000-0005-0000-0000-0000DD640000}"/>
    <cellStyle name="SAPBEXaggItemX 4 3" xfId="25783" xr:uid="{00000000-0005-0000-0000-0000DE640000}"/>
    <cellStyle name="SAPBEXchaText" xfId="25784" xr:uid="{00000000-0005-0000-0000-0000DF640000}"/>
    <cellStyle name="SAPBEXchaText 2" xfId="25785" xr:uid="{00000000-0005-0000-0000-0000E0640000}"/>
    <cellStyle name="SAPBEXchaText 2 2" xfId="25786" xr:uid="{00000000-0005-0000-0000-0000E1640000}"/>
    <cellStyle name="SAPBEXchaText 2 2 2" xfId="25787" xr:uid="{00000000-0005-0000-0000-0000E2640000}"/>
    <cellStyle name="SAPBEXchaText 2 2 2 2" xfId="25788" xr:uid="{00000000-0005-0000-0000-0000E3640000}"/>
    <cellStyle name="SAPBEXchaText 2 3" xfId="25789" xr:uid="{00000000-0005-0000-0000-0000E4640000}"/>
    <cellStyle name="SAPBEXchaText 2 3 2" xfId="25790" xr:uid="{00000000-0005-0000-0000-0000E5640000}"/>
    <cellStyle name="SAPBEXchaText 3" xfId="25791" xr:uid="{00000000-0005-0000-0000-0000E6640000}"/>
    <cellStyle name="SAPBEXchaText 3 2" xfId="25792" xr:uid="{00000000-0005-0000-0000-0000E7640000}"/>
    <cellStyle name="SAPBEXchaText 3 2 2" xfId="25793" xr:uid="{00000000-0005-0000-0000-0000E8640000}"/>
    <cellStyle name="SAPBEXchaText 3 2 2 2" xfId="25794" xr:uid="{00000000-0005-0000-0000-0000E9640000}"/>
    <cellStyle name="SAPBEXchaText 4" xfId="25795" xr:uid="{00000000-0005-0000-0000-0000EA640000}"/>
    <cellStyle name="SAPBEXchaText 4 2" xfId="25796" xr:uid="{00000000-0005-0000-0000-0000EB640000}"/>
    <cellStyle name="SAPBEXchaText 4 2 2" xfId="25797" xr:uid="{00000000-0005-0000-0000-0000EC640000}"/>
    <cellStyle name="SAPBEXchaText 5" xfId="25798" xr:uid="{00000000-0005-0000-0000-0000ED640000}"/>
    <cellStyle name="SAPBEXchaText 5 2" xfId="25799" xr:uid="{00000000-0005-0000-0000-0000EE640000}"/>
    <cellStyle name="SAPBEXchaText 5 2 2" xfId="25800" xr:uid="{00000000-0005-0000-0000-0000EF640000}"/>
    <cellStyle name="SAPBEXchaText 6" xfId="25801" xr:uid="{00000000-0005-0000-0000-0000F0640000}"/>
    <cellStyle name="SAPBEXchaText 6 2" xfId="25802" xr:uid="{00000000-0005-0000-0000-0000F1640000}"/>
    <cellStyle name="SAPBEXchaText 6 2 2" xfId="25803" xr:uid="{00000000-0005-0000-0000-0000F2640000}"/>
    <cellStyle name="SAPBEXchaText 7" xfId="25804" xr:uid="{00000000-0005-0000-0000-0000F3640000}"/>
    <cellStyle name="SAPBEXchaText 7 2" xfId="25805" xr:uid="{00000000-0005-0000-0000-0000F4640000}"/>
    <cellStyle name="SAPBEXchaText 7 2 2" xfId="25806" xr:uid="{00000000-0005-0000-0000-0000F5640000}"/>
    <cellStyle name="SAPBEXchaText 7 2 2 2" xfId="25807" xr:uid="{00000000-0005-0000-0000-0000F6640000}"/>
    <cellStyle name="SAPBEXchaText 7 2 3" xfId="25808" xr:uid="{00000000-0005-0000-0000-0000F7640000}"/>
    <cellStyle name="SAPBEXchaText 7 3" xfId="25809" xr:uid="{00000000-0005-0000-0000-0000F8640000}"/>
    <cellStyle name="SAPBEXchaText 7 3 2" xfId="25810" xr:uid="{00000000-0005-0000-0000-0000F9640000}"/>
    <cellStyle name="SAPBEXchaText_Copy of xSAPtemp5457" xfId="25811" xr:uid="{00000000-0005-0000-0000-0000FA640000}"/>
    <cellStyle name="SAPBEXexcBad7" xfId="25812" xr:uid="{00000000-0005-0000-0000-0000FB640000}"/>
    <cellStyle name="SAPBEXexcBad7 2" xfId="25813" xr:uid="{00000000-0005-0000-0000-0000FC640000}"/>
    <cellStyle name="SAPBEXexcBad7 2 2" xfId="25814" xr:uid="{00000000-0005-0000-0000-0000FD640000}"/>
    <cellStyle name="SAPBEXexcBad7 3" xfId="25815" xr:uid="{00000000-0005-0000-0000-0000FE640000}"/>
    <cellStyle name="SAPBEXexcBad7 3 2" xfId="25816" xr:uid="{00000000-0005-0000-0000-0000FF640000}"/>
    <cellStyle name="SAPBEXexcBad7 3 3" xfId="25817" xr:uid="{00000000-0005-0000-0000-000000650000}"/>
    <cellStyle name="SAPBEXexcBad7 4" xfId="25818" xr:uid="{00000000-0005-0000-0000-000001650000}"/>
    <cellStyle name="SAPBEXexcBad7 4 2" xfId="25819" xr:uid="{00000000-0005-0000-0000-000002650000}"/>
    <cellStyle name="SAPBEXexcBad7 4 3" xfId="25820" xr:uid="{00000000-0005-0000-0000-000003650000}"/>
    <cellStyle name="SAPBEXexcBad8" xfId="25821" xr:uid="{00000000-0005-0000-0000-000004650000}"/>
    <cellStyle name="SAPBEXexcBad8 2" xfId="25822" xr:uid="{00000000-0005-0000-0000-000005650000}"/>
    <cellStyle name="SAPBEXexcBad8 2 2" xfId="25823" xr:uid="{00000000-0005-0000-0000-000006650000}"/>
    <cellStyle name="SAPBEXexcBad8 3" xfId="25824" xr:uid="{00000000-0005-0000-0000-000007650000}"/>
    <cellStyle name="SAPBEXexcBad8 3 2" xfId="25825" xr:uid="{00000000-0005-0000-0000-000008650000}"/>
    <cellStyle name="SAPBEXexcBad8 3 3" xfId="25826" xr:uid="{00000000-0005-0000-0000-000009650000}"/>
    <cellStyle name="SAPBEXexcBad8 4" xfId="25827" xr:uid="{00000000-0005-0000-0000-00000A650000}"/>
    <cellStyle name="SAPBEXexcBad8 4 2" xfId="25828" xr:uid="{00000000-0005-0000-0000-00000B650000}"/>
    <cellStyle name="SAPBEXexcBad8 4 3" xfId="25829" xr:uid="{00000000-0005-0000-0000-00000C650000}"/>
    <cellStyle name="SAPBEXexcBad9" xfId="25830" xr:uid="{00000000-0005-0000-0000-00000D650000}"/>
    <cellStyle name="SAPBEXexcBad9 2" xfId="25831" xr:uid="{00000000-0005-0000-0000-00000E650000}"/>
    <cellStyle name="SAPBEXexcBad9 2 2" xfId="25832" xr:uid="{00000000-0005-0000-0000-00000F650000}"/>
    <cellStyle name="SAPBEXexcBad9 3" xfId="25833" xr:uid="{00000000-0005-0000-0000-000010650000}"/>
    <cellStyle name="SAPBEXexcBad9 3 2" xfId="25834" xr:uid="{00000000-0005-0000-0000-000011650000}"/>
    <cellStyle name="SAPBEXexcBad9 3 3" xfId="25835" xr:uid="{00000000-0005-0000-0000-000012650000}"/>
    <cellStyle name="SAPBEXexcBad9 4" xfId="25836" xr:uid="{00000000-0005-0000-0000-000013650000}"/>
    <cellStyle name="SAPBEXexcBad9 4 2" xfId="25837" xr:uid="{00000000-0005-0000-0000-000014650000}"/>
    <cellStyle name="SAPBEXexcBad9 4 3" xfId="25838" xr:uid="{00000000-0005-0000-0000-000015650000}"/>
    <cellStyle name="SAPBEXexcCritical4" xfId="25839" xr:uid="{00000000-0005-0000-0000-000016650000}"/>
    <cellStyle name="SAPBEXexcCritical4 2" xfId="25840" xr:uid="{00000000-0005-0000-0000-000017650000}"/>
    <cellStyle name="SAPBEXexcCritical4 2 2" xfId="25841" xr:uid="{00000000-0005-0000-0000-000018650000}"/>
    <cellStyle name="SAPBEXexcCritical4 3" xfId="25842" xr:uid="{00000000-0005-0000-0000-000019650000}"/>
    <cellStyle name="SAPBEXexcCritical4 3 2" xfId="25843" xr:uid="{00000000-0005-0000-0000-00001A650000}"/>
    <cellStyle name="SAPBEXexcCritical4 3 3" xfId="25844" xr:uid="{00000000-0005-0000-0000-00001B650000}"/>
    <cellStyle name="SAPBEXexcCritical4 4" xfId="25845" xr:uid="{00000000-0005-0000-0000-00001C650000}"/>
    <cellStyle name="SAPBEXexcCritical4 4 2" xfId="25846" xr:uid="{00000000-0005-0000-0000-00001D650000}"/>
    <cellStyle name="SAPBEXexcCritical4 4 3" xfId="25847" xr:uid="{00000000-0005-0000-0000-00001E650000}"/>
    <cellStyle name="SAPBEXexcCritical5" xfId="25848" xr:uid="{00000000-0005-0000-0000-00001F650000}"/>
    <cellStyle name="SAPBEXexcCritical5 2" xfId="25849" xr:uid="{00000000-0005-0000-0000-000020650000}"/>
    <cellStyle name="SAPBEXexcCritical5 2 2" xfId="25850" xr:uid="{00000000-0005-0000-0000-000021650000}"/>
    <cellStyle name="SAPBEXexcCritical5 3" xfId="25851" xr:uid="{00000000-0005-0000-0000-000022650000}"/>
    <cellStyle name="SAPBEXexcCritical5 3 2" xfId="25852" xr:uid="{00000000-0005-0000-0000-000023650000}"/>
    <cellStyle name="SAPBEXexcCritical5 3 3" xfId="25853" xr:uid="{00000000-0005-0000-0000-000024650000}"/>
    <cellStyle name="SAPBEXexcCritical5 4" xfId="25854" xr:uid="{00000000-0005-0000-0000-000025650000}"/>
    <cellStyle name="SAPBEXexcCritical5 4 2" xfId="25855" xr:uid="{00000000-0005-0000-0000-000026650000}"/>
    <cellStyle name="SAPBEXexcCritical5 4 3" xfId="25856" xr:uid="{00000000-0005-0000-0000-000027650000}"/>
    <cellStyle name="SAPBEXexcCritical6" xfId="25857" xr:uid="{00000000-0005-0000-0000-000028650000}"/>
    <cellStyle name="SAPBEXexcCritical6 2" xfId="25858" xr:uid="{00000000-0005-0000-0000-000029650000}"/>
    <cellStyle name="SAPBEXexcCritical6 2 2" xfId="25859" xr:uid="{00000000-0005-0000-0000-00002A650000}"/>
    <cellStyle name="SAPBEXexcCritical6 3" xfId="25860" xr:uid="{00000000-0005-0000-0000-00002B650000}"/>
    <cellStyle name="SAPBEXexcCritical6 3 2" xfId="25861" xr:uid="{00000000-0005-0000-0000-00002C650000}"/>
    <cellStyle name="SAPBEXexcCritical6 3 3" xfId="25862" xr:uid="{00000000-0005-0000-0000-00002D650000}"/>
    <cellStyle name="SAPBEXexcCritical6 4" xfId="25863" xr:uid="{00000000-0005-0000-0000-00002E650000}"/>
    <cellStyle name="SAPBEXexcCritical6 4 2" xfId="25864" xr:uid="{00000000-0005-0000-0000-00002F650000}"/>
    <cellStyle name="SAPBEXexcCritical6 4 3" xfId="25865" xr:uid="{00000000-0005-0000-0000-000030650000}"/>
    <cellStyle name="SAPBEXexcGood1" xfId="25866" xr:uid="{00000000-0005-0000-0000-000031650000}"/>
    <cellStyle name="SAPBEXexcGood1 2" xfId="25867" xr:uid="{00000000-0005-0000-0000-000032650000}"/>
    <cellStyle name="SAPBEXexcGood1 2 2" xfId="25868" xr:uid="{00000000-0005-0000-0000-000033650000}"/>
    <cellStyle name="SAPBEXexcGood1 3" xfId="25869" xr:uid="{00000000-0005-0000-0000-000034650000}"/>
    <cellStyle name="SAPBEXexcGood1 3 2" xfId="25870" xr:uid="{00000000-0005-0000-0000-000035650000}"/>
    <cellStyle name="SAPBEXexcGood1 3 3" xfId="25871" xr:uid="{00000000-0005-0000-0000-000036650000}"/>
    <cellStyle name="SAPBEXexcGood1 4" xfId="25872" xr:uid="{00000000-0005-0000-0000-000037650000}"/>
    <cellStyle name="SAPBEXexcGood1 4 2" xfId="25873" xr:uid="{00000000-0005-0000-0000-000038650000}"/>
    <cellStyle name="SAPBEXexcGood1 4 3" xfId="25874" xr:uid="{00000000-0005-0000-0000-000039650000}"/>
    <cellStyle name="SAPBEXexcGood2" xfId="25875" xr:uid="{00000000-0005-0000-0000-00003A650000}"/>
    <cellStyle name="SAPBEXexcGood2 2" xfId="25876" xr:uid="{00000000-0005-0000-0000-00003B650000}"/>
    <cellStyle name="SAPBEXexcGood2 2 2" xfId="25877" xr:uid="{00000000-0005-0000-0000-00003C650000}"/>
    <cellStyle name="SAPBEXexcGood2 3" xfId="25878" xr:uid="{00000000-0005-0000-0000-00003D650000}"/>
    <cellStyle name="SAPBEXexcGood2 3 2" xfId="25879" xr:uid="{00000000-0005-0000-0000-00003E650000}"/>
    <cellStyle name="SAPBEXexcGood2 3 3" xfId="25880" xr:uid="{00000000-0005-0000-0000-00003F650000}"/>
    <cellStyle name="SAPBEXexcGood2 4" xfId="25881" xr:uid="{00000000-0005-0000-0000-000040650000}"/>
    <cellStyle name="SAPBEXexcGood2 4 2" xfId="25882" xr:uid="{00000000-0005-0000-0000-000041650000}"/>
    <cellStyle name="SAPBEXexcGood2 4 3" xfId="25883" xr:uid="{00000000-0005-0000-0000-000042650000}"/>
    <cellStyle name="SAPBEXexcGood3" xfId="25884" xr:uid="{00000000-0005-0000-0000-000043650000}"/>
    <cellStyle name="SAPBEXexcGood3 2" xfId="25885" xr:uid="{00000000-0005-0000-0000-000044650000}"/>
    <cellStyle name="SAPBEXexcGood3 2 2" xfId="25886" xr:uid="{00000000-0005-0000-0000-000045650000}"/>
    <cellStyle name="SAPBEXexcGood3 3" xfId="25887" xr:uid="{00000000-0005-0000-0000-000046650000}"/>
    <cellStyle name="SAPBEXexcGood3 3 2" xfId="25888" xr:uid="{00000000-0005-0000-0000-000047650000}"/>
    <cellStyle name="SAPBEXexcGood3 3 3" xfId="25889" xr:uid="{00000000-0005-0000-0000-000048650000}"/>
    <cellStyle name="SAPBEXexcGood3 4" xfId="25890" xr:uid="{00000000-0005-0000-0000-000049650000}"/>
    <cellStyle name="SAPBEXexcGood3 4 2" xfId="25891" xr:uid="{00000000-0005-0000-0000-00004A650000}"/>
    <cellStyle name="SAPBEXexcGood3 4 3" xfId="25892" xr:uid="{00000000-0005-0000-0000-00004B650000}"/>
    <cellStyle name="SAPBEXfilterDrill" xfId="25893" xr:uid="{00000000-0005-0000-0000-00004C650000}"/>
    <cellStyle name="SAPBEXfilterItem" xfId="25894" xr:uid="{00000000-0005-0000-0000-00004D650000}"/>
    <cellStyle name="SAPBEXfilterItem 2" xfId="25895" xr:uid="{00000000-0005-0000-0000-00004E650000}"/>
    <cellStyle name="SAPBEXfilterItem 3" xfId="25896" xr:uid="{00000000-0005-0000-0000-00004F650000}"/>
    <cellStyle name="SAPBEXfilterItem 4" xfId="25897" xr:uid="{00000000-0005-0000-0000-000050650000}"/>
    <cellStyle name="SAPBEXfilterItem 5" xfId="25898" xr:uid="{00000000-0005-0000-0000-000051650000}"/>
    <cellStyle name="SAPBEXfilterItem 6" xfId="25899" xr:uid="{00000000-0005-0000-0000-000052650000}"/>
    <cellStyle name="SAPBEXfilterItem 7" xfId="25900" xr:uid="{00000000-0005-0000-0000-000053650000}"/>
    <cellStyle name="SAPBEXfilterItem 8" xfId="25901" xr:uid="{00000000-0005-0000-0000-000054650000}"/>
    <cellStyle name="SAPBEXfilterItem_Copy of xSAPtemp5457" xfId="25902" xr:uid="{00000000-0005-0000-0000-000055650000}"/>
    <cellStyle name="SAPBEXfilterText" xfId="25903" xr:uid="{00000000-0005-0000-0000-000056650000}"/>
    <cellStyle name="SAPBEXfilterText 2" xfId="25904" xr:uid="{00000000-0005-0000-0000-000057650000}"/>
    <cellStyle name="SAPBEXfilterText 2 2" xfId="25905" xr:uid="{00000000-0005-0000-0000-000058650000}"/>
    <cellStyle name="SAPBEXfilterText 3" xfId="25906" xr:uid="{00000000-0005-0000-0000-000059650000}"/>
    <cellStyle name="SAPBEXfilterText 3 2" xfId="25907" xr:uid="{00000000-0005-0000-0000-00005A650000}"/>
    <cellStyle name="SAPBEXfilterText 4" xfId="25908" xr:uid="{00000000-0005-0000-0000-00005B650000}"/>
    <cellStyle name="SAPBEXfilterText 5" xfId="25909" xr:uid="{00000000-0005-0000-0000-00005C650000}"/>
    <cellStyle name="SAPBEXformats" xfId="25910" xr:uid="{00000000-0005-0000-0000-00005D650000}"/>
    <cellStyle name="SAPBEXformats 2" xfId="25911" xr:uid="{00000000-0005-0000-0000-00005E650000}"/>
    <cellStyle name="SAPBEXformats 2 2" xfId="25912" xr:uid="{00000000-0005-0000-0000-00005F650000}"/>
    <cellStyle name="SAPBEXformats 3" xfId="25913" xr:uid="{00000000-0005-0000-0000-000060650000}"/>
    <cellStyle name="SAPBEXformats 3 2" xfId="25914" xr:uid="{00000000-0005-0000-0000-000061650000}"/>
    <cellStyle name="SAPBEXformats 3 3" xfId="25915" xr:uid="{00000000-0005-0000-0000-000062650000}"/>
    <cellStyle name="SAPBEXformats 4" xfId="25916" xr:uid="{00000000-0005-0000-0000-000063650000}"/>
    <cellStyle name="SAPBEXformats 4 2" xfId="25917" xr:uid="{00000000-0005-0000-0000-000064650000}"/>
    <cellStyle name="SAPBEXformats 4 3" xfId="25918" xr:uid="{00000000-0005-0000-0000-000065650000}"/>
    <cellStyle name="SAPBEXheaderItem" xfId="25919" xr:uid="{00000000-0005-0000-0000-000066650000}"/>
    <cellStyle name="SAPBEXheaderItem 2" xfId="25920" xr:uid="{00000000-0005-0000-0000-000067650000}"/>
    <cellStyle name="SAPBEXheaderItem 2 2" xfId="25921" xr:uid="{00000000-0005-0000-0000-000068650000}"/>
    <cellStyle name="SAPBEXheaderItem 3" xfId="25922" xr:uid="{00000000-0005-0000-0000-000069650000}"/>
    <cellStyle name="SAPBEXheaderItem 3 2" xfId="25923" xr:uid="{00000000-0005-0000-0000-00006A650000}"/>
    <cellStyle name="SAPBEXheaderItem 3 3" xfId="25924" xr:uid="{00000000-0005-0000-0000-00006B650000}"/>
    <cellStyle name="SAPBEXheaderItem 4" xfId="25925" xr:uid="{00000000-0005-0000-0000-00006C650000}"/>
    <cellStyle name="SAPBEXheaderItem 5" xfId="25926" xr:uid="{00000000-0005-0000-0000-00006D650000}"/>
    <cellStyle name="SAPBEXheaderItem 6" xfId="25927" xr:uid="{00000000-0005-0000-0000-00006E650000}"/>
    <cellStyle name="SAPBEXheaderItem 7" xfId="25928" xr:uid="{00000000-0005-0000-0000-00006F650000}"/>
    <cellStyle name="SAPBEXheaderItem 8" xfId="25929" xr:uid="{00000000-0005-0000-0000-000070650000}"/>
    <cellStyle name="SAPBEXheaderItem 9" xfId="25930" xr:uid="{00000000-0005-0000-0000-000071650000}"/>
    <cellStyle name="SAPBEXheaderItem_Copy of xSAPtemp5457" xfId="25931" xr:uid="{00000000-0005-0000-0000-000072650000}"/>
    <cellStyle name="SAPBEXheaderText" xfId="25932" xr:uid="{00000000-0005-0000-0000-000073650000}"/>
    <cellStyle name="SAPBEXheaderText 2" xfId="25933" xr:uid="{00000000-0005-0000-0000-000074650000}"/>
    <cellStyle name="SAPBEXheaderText 2 2" xfId="25934" xr:uid="{00000000-0005-0000-0000-000075650000}"/>
    <cellStyle name="SAPBEXheaderText 3" xfId="25935" xr:uid="{00000000-0005-0000-0000-000076650000}"/>
    <cellStyle name="SAPBEXheaderText 3 2" xfId="25936" xr:uid="{00000000-0005-0000-0000-000077650000}"/>
    <cellStyle name="SAPBEXheaderText 4" xfId="25937" xr:uid="{00000000-0005-0000-0000-000078650000}"/>
    <cellStyle name="SAPBEXheaderText 5" xfId="25938" xr:uid="{00000000-0005-0000-0000-000079650000}"/>
    <cellStyle name="SAPBEXheaderText 6" xfId="25939" xr:uid="{00000000-0005-0000-0000-00007A650000}"/>
    <cellStyle name="SAPBEXheaderText 7" xfId="25940" xr:uid="{00000000-0005-0000-0000-00007B650000}"/>
    <cellStyle name="SAPBEXheaderText 8" xfId="25941" xr:uid="{00000000-0005-0000-0000-00007C650000}"/>
    <cellStyle name="SAPBEXheaderText 9" xfId="25942" xr:uid="{00000000-0005-0000-0000-00007D650000}"/>
    <cellStyle name="SAPBEXheaderText_Copy of xSAPtemp5457" xfId="25943" xr:uid="{00000000-0005-0000-0000-00007E650000}"/>
    <cellStyle name="SAPBEXHLevel0" xfId="25944" xr:uid="{00000000-0005-0000-0000-00007F650000}"/>
    <cellStyle name="SAPBEXHLevel0 2" xfId="25945" xr:uid="{00000000-0005-0000-0000-000080650000}"/>
    <cellStyle name="SAPBEXHLevel0 2 2" xfId="25946" xr:uid="{00000000-0005-0000-0000-000081650000}"/>
    <cellStyle name="SAPBEXHLevel0 2 2 2" xfId="25947" xr:uid="{00000000-0005-0000-0000-000082650000}"/>
    <cellStyle name="SAPBEXHLevel0 2 3" xfId="25948" xr:uid="{00000000-0005-0000-0000-000083650000}"/>
    <cellStyle name="SAPBEXHLevel0 2 3 2" xfId="25949" xr:uid="{00000000-0005-0000-0000-000084650000}"/>
    <cellStyle name="SAPBEXHLevel0 2 4" xfId="25950" xr:uid="{00000000-0005-0000-0000-000085650000}"/>
    <cellStyle name="SAPBEXHLevel0 2 4 2" xfId="25951" xr:uid="{00000000-0005-0000-0000-000086650000}"/>
    <cellStyle name="SAPBEXHLevel0 2 4 3" xfId="25952" xr:uid="{00000000-0005-0000-0000-000087650000}"/>
    <cellStyle name="SAPBEXHLevel0 2 5" xfId="25953" xr:uid="{00000000-0005-0000-0000-000088650000}"/>
    <cellStyle name="SAPBEXHLevel0 2 5 2" xfId="25954" xr:uid="{00000000-0005-0000-0000-000089650000}"/>
    <cellStyle name="SAPBEXHLevel0 2 5 3" xfId="25955" xr:uid="{00000000-0005-0000-0000-00008A650000}"/>
    <cellStyle name="SAPBEXHLevel0 3" xfId="25956" xr:uid="{00000000-0005-0000-0000-00008B650000}"/>
    <cellStyle name="SAPBEXHLevel0 3 2" xfId="25957" xr:uid="{00000000-0005-0000-0000-00008C650000}"/>
    <cellStyle name="SAPBEXHLevel0 3 2 2" xfId="25958" xr:uid="{00000000-0005-0000-0000-00008D650000}"/>
    <cellStyle name="SAPBEXHLevel0 3 3" xfId="25959" xr:uid="{00000000-0005-0000-0000-00008E650000}"/>
    <cellStyle name="SAPBEXHLevel0 3 3 2" xfId="25960" xr:uid="{00000000-0005-0000-0000-00008F650000}"/>
    <cellStyle name="SAPBEXHLevel0 3 4" xfId="25961" xr:uid="{00000000-0005-0000-0000-000090650000}"/>
    <cellStyle name="SAPBEXHLevel0 3 4 2" xfId="25962" xr:uid="{00000000-0005-0000-0000-000091650000}"/>
    <cellStyle name="SAPBEXHLevel0 3 4 3" xfId="25963" xr:uid="{00000000-0005-0000-0000-000092650000}"/>
    <cellStyle name="SAPBEXHLevel0 3 5" xfId="25964" xr:uid="{00000000-0005-0000-0000-000093650000}"/>
    <cellStyle name="SAPBEXHLevel0 3 5 2" xfId="25965" xr:uid="{00000000-0005-0000-0000-000094650000}"/>
    <cellStyle name="SAPBEXHLevel0 3 5 3" xfId="25966" xr:uid="{00000000-0005-0000-0000-000095650000}"/>
    <cellStyle name="SAPBEXHLevel0 4" xfId="25967" xr:uid="{00000000-0005-0000-0000-000096650000}"/>
    <cellStyle name="SAPBEXHLevel0 4 2" xfId="25968" xr:uid="{00000000-0005-0000-0000-000097650000}"/>
    <cellStyle name="SAPBEXHLevel0 4 2 2" xfId="25969" xr:uid="{00000000-0005-0000-0000-000098650000}"/>
    <cellStyle name="SAPBEXHLevel0 5" xfId="25970" xr:uid="{00000000-0005-0000-0000-000099650000}"/>
    <cellStyle name="SAPBEXHLevel0 5 2" xfId="25971" xr:uid="{00000000-0005-0000-0000-00009A650000}"/>
    <cellStyle name="SAPBEXHLevel0 5 2 2" xfId="25972" xr:uid="{00000000-0005-0000-0000-00009B650000}"/>
    <cellStyle name="SAPBEXHLevel0 6" xfId="25973" xr:uid="{00000000-0005-0000-0000-00009C650000}"/>
    <cellStyle name="SAPBEXHLevel0 6 2" xfId="25974" xr:uid="{00000000-0005-0000-0000-00009D650000}"/>
    <cellStyle name="SAPBEXHLevel0 7" xfId="25975" xr:uid="{00000000-0005-0000-0000-00009E650000}"/>
    <cellStyle name="SAPBEXHLevel0 7 2" xfId="25976" xr:uid="{00000000-0005-0000-0000-00009F650000}"/>
    <cellStyle name="SAPBEXHLevel0 7 3" xfId="25977" xr:uid="{00000000-0005-0000-0000-0000A0650000}"/>
    <cellStyle name="SAPBEXHLevel0 8" xfId="25978" xr:uid="{00000000-0005-0000-0000-0000A1650000}"/>
    <cellStyle name="SAPBEXHLevel0 8 2" xfId="25979" xr:uid="{00000000-0005-0000-0000-0000A2650000}"/>
    <cellStyle name="SAPBEXHLevel0 8 3" xfId="25980" xr:uid="{00000000-0005-0000-0000-0000A3650000}"/>
    <cellStyle name="SAPBEXHLevel0X" xfId="25981" xr:uid="{00000000-0005-0000-0000-0000A4650000}"/>
    <cellStyle name="SAPBEXHLevel0X 2" xfId="25982" xr:uid="{00000000-0005-0000-0000-0000A5650000}"/>
    <cellStyle name="SAPBEXHLevel0X 2 2" xfId="25983" xr:uid="{00000000-0005-0000-0000-0000A6650000}"/>
    <cellStyle name="SAPBEXHLevel0X 2 2 2" xfId="25984" xr:uid="{00000000-0005-0000-0000-0000A7650000}"/>
    <cellStyle name="SAPBEXHLevel0X 2 3" xfId="25985" xr:uid="{00000000-0005-0000-0000-0000A8650000}"/>
    <cellStyle name="SAPBEXHLevel0X 2 3 2" xfId="25986" xr:uid="{00000000-0005-0000-0000-0000A9650000}"/>
    <cellStyle name="SAPBEXHLevel0X 2 4" xfId="25987" xr:uid="{00000000-0005-0000-0000-0000AA650000}"/>
    <cellStyle name="SAPBEXHLevel0X 2 4 2" xfId="25988" xr:uid="{00000000-0005-0000-0000-0000AB650000}"/>
    <cellStyle name="SAPBEXHLevel0X 2 4 3" xfId="25989" xr:uid="{00000000-0005-0000-0000-0000AC650000}"/>
    <cellStyle name="SAPBEXHLevel0X 2 5" xfId="25990" xr:uid="{00000000-0005-0000-0000-0000AD650000}"/>
    <cellStyle name="SAPBEXHLevel0X 2 5 2" xfId="25991" xr:uid="{00000000-0005-0000-0000-0000AE650000}"/>
    <cellStyle name="SAPBEXHLevel0X 2 5 3" xfId="25992" xr:uid="{00000000-0005-0000-0000-0000AF650000}"/>
    <cellStyle name="SAPBEXHLevel0X 3" xfId="25993" xr:uid="{00000000-0005-0000-0000-0000B0650000}"/>
    <cellStyle name="SAPBEXHLevel0X 3 2" xfId="25994" xr:uid="{00000000-0005-0000-0000-0000B1650000}"/>
    <cellStyle name="SAPBEXHLevel0X 3 2 2" xfId="25995" xr:uid="{00000000-0005-0000-0000-0000B2650000}"/>
    <cellStyle name="SAPBEXHLevel0X 3 3" xfId="25996" xr:uid="{00000000-0005-0000-0000-0000B3650000}"/>
    <cellStyle name="SAPBEXHLevel0X 3 3 2" xfId="25997" xr:uid="{00000000-0005-0000-0000-0000B4650000}"/>
    <cellStyle name="SAPBEXHLevel0X 3 4" xfId="25998" xr:uid="{00000000-0005-0000-0000-0000B5650000}"/>
    <cellStyle name="SAPBEXHLevel0X 3 4 2" xfId="25999" xr:uid="{00000000-0005-0000-0000-0000B6650000}"/>
    <cellStyle name="SAPBEXHLevel0X 3 4 3" xfId="26000" xr:uid="{00000000-0005-0000-0000-0000B7650000}"/>
    <cellStyle name="SAPBEXHLevel0X 3 5" xfId="26001" xr:uid="{00000000-0005-0000-0000-0000B8650000}"/>
    <cellStyle name="SAPBEXHLevel0X 3 5 2" xfId="26002" xr:uid="{00000000-0005-0000-0000-0000B9650000}"/>
    <cellStyle name="SAPBEXHLevel0X 3 5 3" xfId="26003" xr:uid="{00000000-0005-0000-0000-0000BA650000}"/>
    <cellStyle name="SAPBEXHLevel0X 4" xfId="26004" xr:uid="{00000000-0005-0000-0000-0000BB650000}"/>
    <cellStyle name="SAPBEXHLevel0X 4 2" xfId="26005" xr:uid="{00000000-0005-0000-0000-0000BC650000}"/>
    <cellStyle name="SAPBEXHLevel0X 4 2 2" xfId="26006" xr:uid="{00000000-0005-0000-0000-0000BD650000}"/>
    <cellStyle name="SAPBEXHLevel0X 5" xfId="26007" xr:uid="{00000000-0005-0000-0000-0000BE650000}"/>
    <cellStyle name="SAPBEXHLevel0X 5 2" xfId="26008" xr:uid="{00000000-0005-0000-0000-0000BF650000}"/>
    <cellStyle name="SAPBEXHLevel0X 5 2 2" xfId="26009" xr:uid="{00000000-0005-0000-0000-0000C0650000}"/>
    <cellStyle name="SAPBEXHLevel0X 6" xfId="26010" xr:uid="{00000000-0005-0000-0000-0000C1650000}"/>
    <cellStyle name="SAPBEXHLevel0X 6 2" xfId="26011" xr:uid="{00000000-0005-0000-0000-0000C2650000}"/>
    <cellStyle name="SAPBEXHLevel0X 7" xfId="26012" xr:uid="{00000000-0005-0000-0000-0000C3650000}"/>
    <cellStyle name="SAPBEXHLevel0X 7 2" xfId="26013" xr:uid="{00000000-0005-0000-0000-0000C4650000}"/>
    <cellStyle name="SAPBEXHLevel0X 7 3" xfId="26014" xr:uid="{00000000-0005-0000-0000-0000C5650000}"/>
    <cellStyle name="SAPBEXHLevel0X 8" xfId="26015" xr:uid="{00000000-0005-0000-0000-0000C6650000}"/>
    <cellStyle name="SAPBEXHLevel0X 8 2" xfId="26016" xr:uid="{00000000-0005-0000-0000-0000C7650000}"/>
    <cellStyle name="SAPBEXHLevel0X 8 3" xfId="26017" xr:uid="{00000000-0005-0000-0000-0000C8650000}"/>
    <cellStyle name="SAPBEXHLevel1" xfId="26018" xr:uid="{00000000-0005-0000-0000-0000C9650000}"/>
    <cellStyle name="SAPBEXHLevel1 2" xfId="26019" xr:uid="{00000000-0005-0000-0000-0000CA650000}"/>
    <cellStyle name="SAPBEXHLevel1 2 2" xfId="26020" xr:uid="{00000000-0005-0000-0000-0000CB650000}"/>
    <cellStyle name="SAPBEXHLevel1 2 2 2" xfId="26021" xr:uid="{00000000-0005-0000-0000-0000CC650000}"/>
    <cellStyle name="SAPBEXHLevel1 2 3" xfId="26022" xr:uid="{00000000-0005-0000-0000-0000CD650000}"/>
    <cellStyle name="SAPBEXHLevel1 2 3 2" xfId="26023" xr:uid="{00000000-0005-0000-0000-0000CE650000}"/>
    <cellStyle name="SAPBEXHLevel1 2 4" xfId="26024" xr:uid="{00000000-0005-0000-0000-0000CF650000}"/>
    <cellStyle name="SAPBEXHLevel1 2 4 2" xfId="26025" xr:uid="{00000000-0005-0000-0000-0000D0650000}"/>
    <cellStyle name="SAPBEXHLevel1 2 4 3" xfId="26026" xr:uid="{00000000-0005-0000-0000-0000D1650000}"/>
    <cellStyle name="SAPBEXHLevel1 2 5" xfId="26027" xr:uid="{00000000-0005-0000-0000-0000D2650000}"/>
    <cellStyle name="SAPBEXHLevel1 2 5 2" xfId="26028" xr:uid="{00000000-0005-0000-0000-0000D3650000}"/>
    <cellStyle name="SAPBEXHLevel1 2 5 3" xfId="26029" xr:uid="{00000000-0005-0000-0000-0000D4650000}"/>
    <cellStyle name="SAPBEXHLevel1 3" xfId="26030" xr:uid="{00000000-0005-0000-0000-0000D5650000}"/>
    <cellStyle name="SAPBEXHLevel1 3 2" xfId="26031" xr:uid="{00000000-0005-0000-0000-0000D6650000}"/>
    <cellStyle name="SAPBEXHLevel1 3 2 2" xfId="26032" xr:uid="{00000000-0005-0000-0000-0000D7650000}"/>
    <cellStyle name="SAPBEXHLevel1 3 3" xfId="26033" xr:uid="{00000000-0005-0000-0000-0000D8650000}"/>
    <cellStyle name="SAPBEXHLevel1 3 3 2" xfId="26034" xr:uid="{00000000-0005-0000-0000-0000D9650000}"/>
    <cellStyle name="SAPBEXHLevel1 3 4" xfId="26035" xr:uid="{00000000-0005-0000-0000-0000DA650000}"/>
    <cellStyle name="SAPBEXHLevel1 3 4 2" xfId="26036" xr:uid="{00000000-0005-0000-0000-0000DB650000}"/>
    <cellStyle name="SAPBEXHLevel1 3 4 3" xfId="26037" xr:uid="{00000000-0005-0000-0000-0000DC650000}"/>
    <cellStyle name="SAPBEXHLevel1 3 5" xfId="26038" xr:uid="{00000000-0005-0000-0000-0000DD650000}"/>
    <cellStyle name="SAPBEXHLevel1 3 5 2" xfId="26039" xr:uid="{00000000-0005-0000-0000-0000DE650000}"/>
    <cellStyle name="SAPBEXHLevel1 3 5 3" xfId="26040" xr:uid="{00000000-0005-0000-0000-0000DF650000}"/>
    <cellStyle name="SAPBEXHLevel1 4" xfId="26041" xr:uid="{00000000-0005-0000-0000-0000E0650000}"/>
    <cellStyle name="SAPBEXHLevel1 4 2" xfId="26042" xr:uid="{00000000-0005-0000-0000-0000E1650000}"/>
    <cellStyle name="SAPBEXHLevel1 4 2 2" xfId="26043" xr:uid="{00000000-0005-0000-0000-0000E2650000}"/>
    <cellStyle name="SAPBEXHLevel1 5" xfId="26044" xr:uid="{00000000-0005-0000-0000-0000E3650000}"/>
    <cellStyle name="SAPBEXHLevel1 5 2" xfId="26045" xr:uid="{00000000-0005-0000-0000-0000E4650000}"/>
    <cellStyle name="SAPBEXHLevel1 5 2 2" xfId="26046" xr:uid="{00000000-0005-0000-0000-0000E5650000}"/>
    <cellStyle name="SAPBEXHLevel1 6" xfId="26047" xr:uid="{00000000-0005-0000-0000-0000E6650000}"/>
    <cellStyle name="SAPBEXHLevel1 6 2" xfId="26048" xr:uid="{00000000-0005-0000-0000-0000E7650000}"/>
    <cellStyle name="SAPBEXHLevel1 7" xfId="26049" xr:uid="{00000000-0005-0000-0000-0000E8650000}"/>
    <cellStyle name="SAPBEXHLevel1 7 2" xfId="26050" xr:uid="{00000000-0005-0000-0000-0000E9650000}"/>
    <cellStyle name="SAPBEXHLevel1 7 3" xfId="26051" xr:uid="{00000000-0005-0000-0000-0000EA650000}"/>
    <cellStyle name="SAPBEXHLevel1 8" xfId="26052" xr:uid="{00000000-0005-0000-0000-0000EB650000}"/>
    <cellStyle name="SAPBEXHLevel1 8 2" xfId="26053" xr:uid="{00000000-0005-0000-0000-0000EC650000}"/>
    <cellStyle name="SAPBEXHLevel1 8 3" xfId="26054" xr:uid="{00000000-0005-0000-0000-0000ED650000}"/>
    <cellStyle name="SAPBEXHLevel1X" xfId="26055" xr:uid="{00000000-0005-0000-0000-0000EE650000}"/>
    <cellStyle name="SAPBEXHLevel1X 2" xfId="26056" xr:uid="{00000000-0005-0000-0000-0000EF650000}"/>
    <cellStyle name="SAPBEXHLevel1X 2 2" xfId="26057" xr:uid="{00000000-0005-0000-0000-0000F0650000}"/>
    <cellStyle name="SAPBEXHLevel1X 2 2 2" xfId="26058" xr:uid="{00000000-0005-0000-0000-0000F1650000}"/>
    <cellStyle name="SAPBEXHLevel1X 2 3" xfId="26059" xr:uid="{00000000-0005-0000-0000-0000F2650000}"/>
    <cellStyle name="SAPBEXHLevel1X 2 3 2" xfId="26060" xr:uid="{00000000-0005-0000-0000-0000F3650000}"/>
    <cellStyle name="SAPBEXHLevel1X 2 4" xfId="26061" xr:uid="{00000000-0005-0000-0000-0000F4650000}"/>
    <cellStyle name="SAPBEXHLevel1X 2 4 2" xfId="26062" xr:uid="{00000000-0005-0000-0000-0000F5650000}"/>
    <cellStyle name="SAPBEXHLevel1X 2 4 3" xfId="26063" xr:uid="{00000000-0005-0000-0000-0000F6650000}"/>
    <cellStyle name="SAPBEXHLevel1X 2 5" xfId="26064" xr:uid="{00000000-0005-0000-0000-0000F7650000}"/>
    <cellStyle name="SAPBEXHLevel1X 2 5 2" xfId="26065" xr:uid="{00000000-0005-0000-0000-0000F8650000}"/>
    <cellStyle name="SAPBEXHLevel1X 2 5 3" xfId="26066" xr:uid="{00000000-0005-0000-0000-0000F9650000}"/>
    <cellStyle name="SAPBEXHLevel1X 3" xfId="26067" xr:uid="{00000000-0005-0000-0000-0000FA650000}"/>
    <cellStyle name="SAPBEXHLevel1X 3 2" xfId="26068" xr:uid="{00000000-0005-0000-0000-0000FB650000}"/>
    <cellStyle name="SAPBEXHLevel1X 3 2 2" xfId="26069" xr:uid="{00000000-0005-0000-0000-0000FC650000}"/>
    <cellStyle name="SAPBEXHLevel1X 3 3" xfId="26070" xr:uid="{00000000-0005-0000-0000-0000FD650000}"/>
    <cellStyle name="SAPBEXHLevel1X 3 3 2" xfId="26071" xr:uid="{00000000-0005-0000-0000-0000FE650000}"/>
    <cellStyle name="SAPBEXHLevel1X 3 4" xfId="26072" xr:uid="{00000000-0005-0000-0000-0000FF650000}"/>
    <cellStyle name="SAPBEXHLevel1X 3 4 2" xfId="26073" xr:uid="{00000000-0005-0000-0000-000000660000}"/>
    <cellStyle name="SAPBEXHLevel1X 3 4 3" xfId="26074" xr:uid="{00000000-0005-0000-0000-000001660000}"/>
    <cellStyle name="SAPBEXHLevel1X 3 5" xfId="26075" xr:uid="{00000000-0005-0000-0000-000002660000}"/>
    <cellStyle name="SAPBEXHLevel1X 3 5 2" xfId="26076" xr:uid="{00000000-0005-0000-0000-000003660000}"/>
    <cellStyle name="SAPBEXHLevel1X 3 5 3" xfId="26077" xr:uid="{00000000-0005-0000-0000-000004660000}"/>
    <cellStyle name="SAPBEXHLevel1X 4" xfId="26078" xr:uid="{00000000-0005-0000-0000-000005660000}"/>
    <cellStyle name="SAPBEXHLevel1X 4 2" xfId="26079" xr:uid="{00000000-0005-0000-0000-000006660000}"/>
    <cellStyle name="SAPBEXHLevel1X 4 2 2" xfId="26080" xr:uid="{00000000-0005-0000-0000-000007660000}"/>
    <cellStyle name="SAPBEXHLevel1X 5" xfId="26081" xr:uid="{00000000-0005-0000-0000-000008660000}"/>
    <cellStyle name="SAPBEXHLevel1X 5 2" xfId="26082" xr:uid="{00000000-0005-0000-0000-000009660000}"/>
    <cellStyle name="SAPBEXHLevel1X 5 2 2" xfId="26083" xr:uid="{00000000-0005-0000-0000-00000A660000}"/>
    <cellStyle name="SAPBEXHLevel1X 6" xfId="26084" xr:uid="{00000000-0005-0000-0000-00000B660000}"/>
    <cellStyle name="SAPBEXHLevel1X 6 2" xfId="26085" xr:uid="{00000000-0005-0000-0000-00000C660000}"/>
    <cellStyle name="SAPBEXHLevel1X 7" xfId="26086" xr:uid="{00000000-0005-0000-0000-00000D660000}"/>
    <cellStyle name="SAPBEXHLevel1X 7 2" xfId="26087" xr:uid="{00000000-0005-0000-0000-00000E660000}"/>
    <cellStyle name="SAPBEXHLevel1X 7 3" xfId="26088" xr:uid="{00000000-0005-0000-0000-00000F660000}"/>
    <cellStyle name="SAPBEXHLevel1X 8" xfId="26089" xr:uid="{00000000-0005-0000-0000-000010660000}"/>
    <cellStyle name="SAPBEXHLevel1X 8 2" xfId="26090" xr:uid="{00000000-0005-0000-0000-000011660000}"/>
    <cellStyle name="SAPBEXHLevel1X 8 3" xfId="26091" xr:uid="{00000000-0005-0000-0000-000012660000}"/>
    <cellStyle name="SAPBEXHLevel2" xfId="26092" xr:uid="{00000000-0005-0000-0000-000013660000}"/>
    <cellStyle name="SAPBEXHLevel2 2" xfId="26093" xr:uid="{00000000-0005-0000-0000-000014660000}"/>
    <cellStyle name="SAPBEXHLevel2 2 2" xfId="26094" xr:uid="{00000000-0005-0000-0000-000015660000}"/>
    <cellStyle name="SAPBEXHLevel2 2 2 2" xfId="26095" xr:uid="{00000000-0005-0000-0000-000016660000}"/>
    <cellStyle name="SAPBEXHLevel2 2 3" xfId="26096" xr:uid="{00000000-0005-0000-0000-000017660000}"/>
    <cellStyle name="SAPBEXHLevel2 2 3 2" xfId="26097" xr:uid="{00000000-0005-0000-0000-000018660000}"/>
    <cellStyle name="SAPBEXHLevel2 2 4" xfId="26098" xr:uid="{00000000-0005-0000-0000-000019660000}"/>
    <cellStyle name="SAPBEXHLevel2 2 4 2" xfId="26099" xr:uid="{00000000-0005-0000-0000-00001A660000}"/>
    <cellStyle name="SAPBEXHLevel2 2 4 3" xfId="26100" xr:uid="{00000000-0005-0000-0000-00001B660000}"/>
    <cellStyle name="SAPBEXHLevel2 2 5" xfId="26101" xr:uid="{00000000-0005-0000-0000-00001C660000}"/>
    <cellStyle name="SAPBEXHLevel2 2 5 2" xfId="26102" xr:uid="{00000000-0005-0000-0000-00001D660000}"/>
    <cellStyle name="SAPBEXHLevel2 2 5 3" xfId="26103" xr:uid="{00000000-0005-0000-0000-00001E660000}"/>
    <cellStyle name="SAPBEXHLevel2 3" xfId="26104" xr:uid="{00000000-0005-0000-0000-00001F660000}"/>
    <cellStyle name="SAPBEXHLevel2 3 2" xfId="26105" xr:uid="{00000000-0005-0000-0000-000020660000}"/>
    <cellStyle name="SAPBEXHLevel2 3 2 2" xfId="26106" xr:uid="{00000000-0005-0000-0000-000021660000}"/>
    <cellStyle name="SAPBEXHLevel2 3 3" xfId="26107" xr:uid="{00000000-0005-0000-0000-000022660000}"/>
    <cellStyle name="SAPBEXHLevel2 3 3 2" xfId="26108" xr:uid="{00000000-0005-0000-0000-000023660000}"/>
    <cellStyle name="SAPBEXHLevel2 3 4" xfId="26109" xr:uid="{00000000-0005-0000-0000-000024660000}"/>
    <cellStyle name="SAPBEXHLevel2 3 4 2" xfId="26110" xr:uid="{00000000-0005-0000-0000-000025660000}"/>
    <cellStyle name="SAPBEXHLevel2 3 4 3" xfId="26111" xr:uid="{00000000-0005-0000-0000-000026660000}"/>
    <cellStyle name="SAPBEXHLevel2 3 5" xfId="26112" xr:uid="{00000000-0005-0000-0000-000027660000}"/>
    <cellStyle name="SAPBEXHLevel2 3 5 2" xfId="26113" xr:uid="{00000000-0005-0000-0000-000028660000}"/>
    <cellStyle name="SAPBEXHLevel2 3 5 3" xfId="26114" xr:uid="{00000000-0005-0000-0000-000029660000}"/>
    <cellStyle name="SAPBEXHLevel2 4" xfId="26115" xr:uid="{00000000-0005-0000-0000-00002A660000}"/>
    <cellStyle name="SAPBEXHLevel2 4 2" xfId="26116" xr:uid="{00000000-0005-0000-0000-00002B660000}"/>
    <cellStyle name="SAPBEXHLevel2 4 2 2" xfId="26117" xr:uid="{00000000-0005-0000-0000-00002C660000}"/>
    <cellStyle name="SAPBEXHLevel2 5" xfId="26118" xr:uid="{00000000-0005-0000-0000-00002D660000}"/>
    <cellStyle name="SAPBEXHLevel2 5 2" xfId="26119" xr:uid="{00000000-0005-0000-0000-00002E660000}"/>
    <cellStyle name="SAPBEXHLevel2 5 2 2" xfId="26120" xr:uid="{00000000-0005-0000-0000-00002F660000}"/>
    <cellStyle name="SAPBEXHLevel2 6" xfId="26121" xr:uid="{00000000-0005-0000-0000-000030660000}"/>
    <cellStyle name="SAPBEXHLevel2 6 2" xfId="26122" xr:uid="{00000000-0005-0000-0000-000031660000}"/>
    <cellStyle name="SAPBEXHLevel2 7" xfId="26123" xr:uid="{00000000-0005-0000-0000-000032660000}"/>
    <cellStyle name="SAPBEXHLevel2 7 2" xfId="26124" xr:uid="{00000000-0005-0000-0000-000033660000}"/>
    <cellStyle name="SAPBEXHLevel2 7 3" xfId="26125" xr:uid="{00000000-0005-0000-0000-000034660000}"/>
    <cellStyle name="SAPBEXHLevel2 8" xfId="26126" xr:uid="{00000000-0005-0000-0000-000035660000}"/>
    <cellStyle name="SAPBEXHLevel2 8 2" xfId="26127" xr:uid="{00000000-0005-0000-0000-000036660000}"/>
    <cellStyle name="SAPBEXHLevel2 8 3" xfId="26128" xr:uid="{00000000-0005-0000-0000-000037660000}"/>
    <cellStyle name="SAPBEXHLevel2X" xfId="26129" xr:uid="{00000000-0005-0000-0000-000038660000}"/>
    <cellStyle name="SAPBEXHLevel2X 2" xfId="26130" xr:uid="{00000000-0005-0000-0000-000039660000}"/>
    <cellStyle name="SAPBEXHLevel2X 2 2" xfId="26131" xr:uid="{00000000-0005-0000-0000-00003A660000}"/>
    <cellStyle name="SAPBEXHLevel2X 2 2 2" xfId="26132" xr:uid="{00000000-0005-0000-0000-00003B660000}"/>
    <cellStyle name="SAPBEXHLevel2X 2 3" xfId="26133" xr:uid="{00000000-0005-0000-0000-00003C660000}"/>
    <cellStyle name="SAPBEXHLevel2X 2 3 2" xfId="26134" xr:uid="{00000000-0005-0000-0000-00003D660000}"/>
    <cellStyle name="SAPBEXHLevel2X 2 4" xfId="26135" xr:uid="{00000000-0005-0000-0000-00003E660000}"/>
    <cellStyle name="SAPBEXHLevel2X 2 4 2" xfId="26136" xr:uid="{00000000-0005-0000-0000-00003F660000}"/>
    <cellStyle name="SAPBEXHLevel2X 2 4 3" xfId="26137" xr:uid="{00000000-0005-0000-0000-000040660000}"/>
    <cellStyle name="SAPBEXHLevel2X 2 5" xfId="26138" xr:uid="{00000000-0005-0000-0000-000041660000}"/>
    <cellStyle name="SAPBEXHLevel2X 2 5 2" xfId="26139" xr:uid="{00000000-0005-0000-0000-000042660000}"/>
    <cellStyle name="SAPBEXHLevel2X 2 5 3" xfId="26140" xr:uid="{00000000-0005-0000-0000-000043660000}"/>
    <cellStyle name="SAPBEXHLevel2X 3" xfId="26141" xr:uid="{00000000-0005-0000-0000-000044660000}"/>
    <cellStyle name="SAPBEXHLevel2X 3 2" xfId="26142" xr:uid="{00000000-0005-0000-0000-000045660000}"/>
    <cellStyle name="SAPBEXHLevel2X 3 2 2" xfId="26143" xr:uid="{00000000-0005-0000-0000-000046660000}"/>
    <cellStyle name="SAPBEXHLevel2X 3 3" xfId="26144" xr:uid="{00000000-0005-0000-0000-000047660000}"/>
    <cellStyle name="SAPBEXHLevel2X 3 3 2" xfId="26145" xr:uid="{00000000-0005-0000-0000-000048660000}"/>
    <cellStyle name="SAPBEXHLevel2X 3 4" xfId="26146" xr:uid="{00000000-0005-0000-0000-000049660000}"/>
    <cellStyle name="SAPBEXHLevel2X 3 4 2" xfId="26147" xr:uid="{00000000-0005-0000-0000-00004A660000}"/>
    <cellStyle name="SAPBEXHLevel2X 3 4 3" xfId="26148" xr:uid="{00000000-0005-0000-0000-00004B660000}"/>
    <cellStyle name="SAPBEXHLevel2X 3 5" xfId="26149" xr:uid="{00000000-0005-0000-0000-00004C660000}"/>
    <cellStyle name="SAPBEXHLevel2X 3 5 2" xfId="26150" xr:uid="{00000000-0005-0000-0000-00004D660000}"/>
    <cellStyle name="SAPBEXHLevel2X 3 5 3" xfId="26151" xr:uid="{00000000-0005-0000-0000-00004E660000}"/>
    <cellStyle name="SAPBEXHLevel2X 4" xfId="26152" xr:uid="{00000000-0005-0000-0000-00004F660000}"/>
    <cellStyle name="SAPBEXHLevel2X 4 2" xfId="26153" xr:uid="{00000000-0005-0000-0000-000050660000}"/>
    <cellStyle name="SAPBEXHLevel2X 4 2 2" xfId="26154" xr:uid="{00000000-0005-0000-0000-000051660000}"/>
    <cellStyle name="SAPBEXHLevel2X 5" xfId="26155" xr:uid="{00000000-0005-0000-0000-000052660000}"/>
    <cellStyle name="SAPBEXHLevel2X 5 2" xfId="26156" xr:uid="{00000000-0005-0000-0000-000053660000}"/>
    <cellStyle name="SAPBEXHLevel2X 5 2 2" xfId="26157" xr:uid="{00000000-0005-0000-0000-000054660000}"/>
    <cellStyle name="SAPBEXHLevel2X 6" xfId="26158" xr:uid="{00000000-0005-0000-0000-000055660000}"/>
    <cellStyle name="SAPBEXHLevel2X 6 2" xfId="26159" xr:uid="{00000000-0005-0000-0000-000056660000}"/>
    <cellStyle name="SAPBEXHLevel2X 7" xfId="26160" xr:uid="{00000000-0005-0000-0000-000057660000}"/>
    <cellStyle name="SAPBEXHLevel2X 7 2" xfId="26161" xr:uid="{00000000-0005-0000-0000-000058660000}"/>
    <cellStyle name="SAPBEXHLevel2X 7 3" xfId="26162" xr:uid="{00000000-0005-0000-0000-000059660000}"/>
    <cellStyle name="SAPBEXHLevel2X 8" xfId="26163" xr:uid="{00000000-0005-0000-0000-00005A660000}"/>
    <cellStyle name="SAPBEXHLevel2X 8 2" xfId="26164" xr:uid="{00000000-0005-0000-0000-00005B660000}"/>
    <cellStyle name="SAPBEXHLevel2X 8 3" xfId="26165" xr:uid="{00000000-0005-0000-0000-00005C660000}"/>
    <cellStyle name="SAPBEXHLevel3" xfId="26166" xr:uid="{00000000-0005-0000-0000-00005D660000}"/>
    <cellStyle name="SAPBEXHLevel3 2" xfId="26167" xr:uid="{00000000-0005-0000-0000-00005E660000}"/>
    <cellStyle name="SAPBEXHLevel3 2 2" xfId="26168" xr:uid="{00000000-0005-0000-0000-00005F660000}"/>
    <cellStyle name="SAPBEXHLevel3 2 2 2" xfId="26169" xr:uid="{00000000-0005-0000-0000-000060660000}"/>
    <cellStyle name="SAPBEXHLevel3 2 3" xfId="26170" xr:uid="{00000000-0005-0000-0000-000061660000}"/>
    <cellStyle name="SAPBEXHLevel3 2 3 2" xfId="26171" xr:uid="{00000000-0005-0000-0000-000062660000}"/>
    <cellStyle name="SAPBEXHLevel3 2 4" xfId="26172" xr:uid="{00000000-0005-0000-0000-000063660000}"/>
    <cellStyle name="SAPBEXHLevel3 2 4 2" xfId="26173" xr:uid="{00000000-0005-0000-0000-000064660000}"/>
    <cellStyle name="SAPBEXHLevel3 2 4 3" xfId="26174" xr:uid="{00000000-0005-0000-0000-000065660000}"/>
    <cellStyle name="SAPBEXHLevel3 2 5" xfId="26175" xr:uid="{00000000-0005-0000-0000-000066660000}"/>
    <cellStyle name="SAPBEXHLevel3 2 5 2" xfId="26176" xr:uid="{00000000-0005-0000-0000-000067660000}"/>
    <cellStyle name="SAPBEXHLevel3 2 5 3" xfId="26177" xr:uid="{00000000-0005-0000-0000-000068660000}"/>
    <cellStyle name="SAPBEXHLevel3 3" xfId="26178" xr:uid="{00000000-0005-0000-0000-000069660000}"/>
    <cellStyle name="SAPBEXHLevel3 3 2" xfId="26179" xr:uid="{00000000-0005-0000-0000-00006A660000}"/>
    <cellStyle name="SAPBEXHLevel3 3 2 2" xfId="26180" xr:uid="{00000000-0005-0000-0000-00006B660000}"/>
    <cellStyle name="SAPBEXHLevel3 3 3" xfId="26181" xr:uid="{00000000-0005-0000-0000-00006C660000}"/>
    <cellStyle name="SAPBEXHLevel3 3 3 2" xfId="26182" xr:uid="{00000000-0005-0000-0000-00006D660000}"/>
    <cellStyle name="SAPBEXHLevel3 3 4" xfId="26183" xr:uid="{00000000-0005-0000-0000-00006E660000}"/>
    <cellStyle name="SAPBEXHLevel3 3 4 2" xfId="26184" xr:uid="{00000000-0005-0000-0000-00006F660000}"/>
    <cellStyle name="SAPBEXHLevel3 3 4 3" xfId="26185" xr:uid="{00000000-0005-0000-0000-000070660000}"/>
    <cellStyle name="SAPBEXHLevel3 3 5" xfId="26186" xr:uid="{00000000-0005-0000-0000-000071660000}"/>
    <cellStyle name="SAPBEXHLevel3 3 5 2" xfId="26187" xr:uid="{00000000-0005-0000-0000-000072660000}"/>
    <cellStyle name="SAPBEXHLevel3 3 5 3" xfId="26188" xr:uid="{00000000-0005-0000-0000-000073660000}"/>
    <cellStyle name="SAPBEXHLevel3 4" xfId="26189" xr:uid="{00000000-0005-0000-0000-000074660000}"/>
    <cellStyle name="SAPBEXHLevel3 4 2" xfId="26190" xr:uid="{00000000-0005-0000-0000-000075660000}"/>
    <cellStyle name="SAPBEXHLevel3 4 2 2" xfId="26191" xr:uid="{00000000-0005-0000-0000-000076660000}"/>
    <cellStyle name="SAPBEXHLevel3 5" xfId="26192" xr:uid="{00000000-0005-0000-0000-000077660000}"/>
    <cellStyle name="SAPBEXHLevel3 5 2" xfId="26193" xr:uid="{00000000-0005-0000-0000-000078660000}"/>
    <cellStyle name="SAPBEXHLevel3 5 2 2" xfId="26194" xr:uid="{00000000-0005-0000-0000-000079660000}"/>
    <cellStyle name="SAPBEXHLevel3 6" xfId="26195" xr:uid="{00000000-0005-0000-0000-00007A660000}"/>
    <cellStyle name="SAPBEXHLevel3 6 2" xfId="26196" xr:uid="{00000000-0005-0000-0000-00007B660000}"/>
    <cellStyle name="SAPBEXHLevel3 7" xfId="26197" xr:uid="{00000000-0005-0000-0000-00007C660000}"/>
    <cellStyle name="SAPBEXHLevel3 7 2" xfId="26198" xr:uid="{00000000-0005-0000-0000-00007D660000}"/>
    <cellStyle name="SAPBEXHLevel3 7 3" xfId="26199" xr:uid="{00000000-0005-0000-0000-00007E660000}"/>
    <cellStyle name="SAPBEXHLevel3 8" xfId="26200" xr:uid="{00000000-0005-0000-0000-00007F660000}"/>
    <cellStyle name="SAPBEXHLevel3 8 2" xfId="26201" xr:uid="{00000000-0005-0000-0000-000080660000}"/>
    <cellStyle name="SAPBEXHLevel3 8 3" xfId="26202" xr:uid="{00000000-0005-0000-0000-000081660000}"/>
    <cellStyle name="SAPBEXHLevel3X" xfId="26203" xr:uid="{00000000-0005-0000-0000-000082660000}"/>
    <cellStyle name="SAPBEXHLevel3X 2" xfId="26204" xr:uid="{00000000-0005-0000-0000-000083660000}"/>
    <cellStyle name="SAPBEXHLevel3X 2 2" xfId="26205" xr:uid="{00000000-0005-0000-0000-000084660000}"/>
    <cellStyle name="SAPBEXHLevel3X 2 2 2" xfId="26206" xr:uid="{00000000-0005-0000-0000-000085660000}"/>
    <cellStyle name="SAPBEXHLevel3X 2 3" xfId="26207" xr:uid="{00000000-0005-0000-0000-000086660000}"/>
    <cellStyle name="SAPBEXHLevel3X 2 3 2" xfId="26208" xr:uid="{00000000-0005-0000-0000-000087660000}"/>
    <cellStyle name="SAPBEXHLevel3X 2 4" xfId="26209" xr:uid="{00000000-0005-0000-0000-000088660000}"/>
    <cellStyle name="SAPBEXHLevel3X 2 4 2" xfId="26210" xr:uid="{00000000-0005-0000-0000-000089660000}"/>
    <cellStyle name="SAPBEXHLevel3X 2 4 3" xfId="26211" xr:uid="{00000000-0005-0000-0000-00008A660000}"/>
    <cellStyle name="SAPBEXHLevel3X 2 5" xfId="26212" xr:uid="{00000000-0005-0000-0000-00008B660000}"/>
    <cellStyle name="SAPBEXHLevel3X 2 5 2" xfId="26213" xr:uid="{00000000-0005-0000-0000-00008C660000}"/>
    <cellStyle name="SAPBEXHLevel3X 2 5 3" xfId="26214" xr:uid="{00000000-0005-0000-0000-00008D660000}"/>
    <cellStyle name="SAPBEXHLevel3X 3" xfId="26215" xr:uid="{00000000-0005-0000-0000-00008E660000}"/>
    <cellStyle name="SAPBEXHLevel3X 3 2" xfId="26216" xr:uid="{00000000-0005-0000-0000-00008F660000}"/>
    <cellStyle name="SAPBEXHLevel3X 3 2 2" xfId="26217" xr:uid="{00000000-0005-0000-0000-000090660000}"/>
    <cellStyle name="SAPBEXHLevel3X 3 3" xfId="26218" xr:uid="{00000000-0005-0000-0000-000091660000}"/>
    <cellStyle name="SAPBEXHLevel3X 3 3 2" xfId="26219" xr:uid="{00000000-0005-0000-0000-000092660000}"/>
    <cellStyle name="SAPBEXHLevel3X 3 4" xfId="26220" xr:uid="{00000000-0005-0000-0000-000093660000}"/>
    <cellStyle name="SAPBEXHLevel3X 3 4 2" xfId="26221" xr:uid="{00000000-0005-0000-0000-000094660000}"/>
    <cellStyle name="SAPBEXHLevel3X 3 4 3" xfId="26222" xr:uid="{00000000-0005-0000-0000-000095660000}"/>
    <cellStyle name="SAPBEXHLevel3X 3 5" xfId="26223" xr:uid="{00000000-0005-0000-0000-000096660000}"/>
    <cellStyle name="SAPBEXHLevel3X 3 5 2" xfId="26224" xr:uid="{00000000-0005-0000-0000-000097660000}"/>
    <cellStyle name="SAPBEXHLevel3X 3 5 3" xfId="26225" xr:uid="{00000000-0005-0000-0000-000098660000}"/>
    <cellStyle name="SAPBEXHLevel3X 4" xfId="26226" xr:uid="{00000000-0005-0000-0000-000099660000}"/>
    <cellStyle name="SAPBEXHLevel3X 4 2" xfId="26227" xr:uid="{00000000-0005-0000-0000-00009A660000}"/>
    <cellStyle name="SAPBEXHLevel3X 4 2 2" xfId="26228" xr:uid="{00000000-0005-0000-0000-00009B660000}"/>
    <cellStyle name="SAPBEXHLevel3X 5" xfId="26229" xr:uid="{00000000-0005-0000-0000-00009C660000}"/>
    <cellStyle name="SAPBEXHLevel3X 5 2" xfId="26230" xr:uid="{00000000-0005-0000-0000-00009D660000}"/>
    <cellStyle name="SAPBEXHLevel3X 5 2 2" xfId="26231" xr:uid="{00000000-0005-0000-0000-00009E660000}"/>
    <cellStyle name="SAPBEXHLevel3X 6" xfId="26232" xr:uid="{00000000-0005-0000-0000-00009F660000}"/>
    <cellStyle name="SAPBEXHLevel3X 6 2" xfId="26233" xr:uid="{00000000-0005-0000-0000-0000A0660000}"/>
    <cellStyle name="SAPBEXHLevel3X 7" xfId="26234" xr:uid="{00000000-0005-0000-0000-0000A1660000}"/>
    <cellStyle name="SAPBEXHLevel3X 7 2" xfId="26235" xr:uid="{00000000-0005-0000-0000-0000A2660000}"/>
    <cellStyle name="SAPBEXHLevel3X 7 3" xfId="26236" xr:uid="{00000000-0005-0000-0000-0000A3660000}"/>
    <cellStyle name="SAPBEXHLevel3X 8" xfId="26237" xr:uid="{00000000-0005-0000-0000-0000A4660000}"/>
    <cellStyle name="SAPBEXHLevel3X 8 2" xfId="26238" xr:uid="{00000000-0005-0000-0000-0000A5660000}"/>
    <cellStyle name="SAPBEXHLevel3X 8 3" xfId="26239" xr:uid="{00000000-0005-0000-0000-0000A6660000}"/>
    <cellStyle name="SAPBEXinputData" xfId="26240" xr:uid="{00000000-0005-0000-0000-0000A7660000}"/>
    <cellStyle name="SAPBEXinputData 2" xfId="26241" xr:uid="{00000000-0005-0000-0000-0000A8660000}"/>
    <cellStyle name="SAPBEXinputData 2 2" xfId="26242" xr:uid="{00000000-0005-0000-0000-0000A9660000}"/>
    <cellStyle name="SAPBEXinputData 3" xfId="26243" xr:uid="{00000000-0005-0000-0000-0000AA660000}"/>
    <cellStyle name="SAPBEXinputData 3 2" xfId="26244" xr:uid="{00000000-0005-0000-0000-0000AB660000}"/>
    <cellStyle name="SAPBEXinputData 4" xfId="26245" xr:uid="{00000000-0005-0000-0000-0000AC660000}"/>
    <cellStyle name="SAPBEXresData" xfId="26246" xr:uid="{00000000-0005-0000-0000-0000AD660000}"/>
    <cellStyle name="SAPBEXresData 2" xfId="26247" xr:uid="{00000000-0005-0000-0000-0000AE660000}"/>
    <cellStyle name="SAPBEXresData 2 2" xfId="26248" xr:uid="{00000000-0005-0000-0000-0000AF660000}"/>
    <cellStyle name="SAPBEXresData 3" xfId="26249" xr:uid="{00000000-0005-0000-0000-0000B0660000}"/>
    <cellStyle name="SAPBEXresData 3 2" xfId="26250" xr:uid="{00000000-0005-0000-0000-0000B1660000}"/>
    <cellStyle name="SAPBEXresData 3 3" xfId="26251" xr:uid="{00000000-0005-0000-0000-0000B2660000}"/>
    <cellStyle name="SAPBEXresData 4" xfId="26252" xr:uid="{00000000-0005-0000-0000-0000B3660000}"/>
    <cellStyle name="SAPBEXresData 4 2" xfId="26253" xr:uid="{00000000-0005-0000-0000-0000B4660000}"/>
    <cellStyle name="SAPBEXresData 4 3" xfId="26254" xr:uid="{00000000-0005-0000-0000-0000B5660000}"/>
    <cellStyle name="SAPBEXresDataEmph" xfId="26255" xr:uid="{00000000-0005-0000-0000-0000B6660000}"/>
    <cellStyle name="SAPBEXresDataEmph 2" xfId="26256" xr:uid="{00000000-0005-0000-0000-0000B7660000}"/>
    <cellStyle name="SAPBEXresDataEmph 2 2" xfId="26257" xr:uid="{00000000-0005-0000-0000-0000B8660000}"/>
    <cellStyle name="SAPBEXresDataEmph 3" xfId="26258" xr:uid="{00000000-0005-0000-0000-0000B9660000}"/>
    <cellStyle name="SAPBEXresDataEmph 3 2" xfId="26259" xr:uid="{00000000-0005-0000-0000-0000BA660000}"/>
    <cellStyle name="SAPBEXresDataEmph 3 3" xfId="26260" xr:uid="{00000000-0005-0000-0000-0000BB660000}"/>
    <cellStyle name="SAPBEXresDataEmph 4" xfId="26261" xr:uid="{00000000-0005-0000-0000-0000BC660000}"/>
    <cellStyle name="SAPBEXresDataEmph 4 2" xfId="26262" xr:uid="{00000000-0005-0000-0000-0000BD660000}"/>
    <cellStyle name="SAPBEXresDataEmph 4 3" xfId="26263" xr:uid="{00000000-0005-0000-0000-0000BE660000}"/>
    <cellStyle name="SAPBEXresItem" xfId="26264" xr:uid="{00000000-0005-0000-0000-0000BF660000}"/>
    <cellStyle name="SAPBEXresItem 2" xfId="26265" xr:uid="{00000000-0005-0000-0000-0000C0660000}"/>
    <cellStyle name="SAPBEXresItem 2 2" xfId="26266" xr:uid="{00000000-0005-0000-0000-0000C1660000}"/>
    <cellStyle name="SAPBEXresItem 3" xfId="26267" xr:uid="{00000000-0005-0000-0000-0000C2660000}"/>
    <cellStyle name="SAPBEXresItem 3 2" xfId="26268" xr:uid="{00000000-0005-0000-0000-0000C3660000}"/>
    <cellStyle name="SAPBEXresItem 3 3" xfId="26269" xr:uid="{00000000-0005-0000-0000-0000C4660000}"/>
    <cellStyle name="SAPBEXresItem 4" xfId="26270" xr:uid="{00000000-0005-0000-0000-0000C5660000}"/>
    <cellStyle name="SAPBEXresItem 4 2" xfId="26271" xr:uid="{00000000-0005-0000-0000-0000C6660000}"/>
    <cellStyle name="SAPBEXresItem 4 3" xfId="26272" xr:uid="{00000000-0005-0000-0000-0000C7660000}"/>
    <cellStyle name="SAPBEXresItemX" xfId="26273" xr:uid="{00000000-0005-0000-0000-0000C8660000}"/>
    <cellStyle name="SAPBEXresItemX 2" xfId="26274" xr:uid="{00000000-0005-0000-0000-0000C9660000}"/>
    <cellStyle name="SAPBEXresItemX 2 2" xfId="26275" xr:uid="{00000000-0005-0000-0000-0000CA660000}"/>
    <cellStyle name="SAPBEXresItemX 3" xfId="26276" xr:uid="{00000000-0005-0000-0000-0000CB660000}"/>
    <cellStyle name="SAPBEXresItemX 3 2" xfId="26277" xr:uid="{00000000-0005-0000-0000-0000CC660000}"/>
    <cellStyle name="SAPBEXresItemX 3 3" xfId="26278" xr:uid="{00000000-0005-0000-0000-0000CD660000}"/>
    <cellStyle name="SAPBEXresItemX 4" xfId="26279" xr:uid="{00000000-0005-0000-0000-0000CE660000}"/>
    <cellStyle name="SAPBEXresItemX 4 2" xfId="26280" xr:uid="{00000000-0005-0000-0000-0000CF660000}"/>
    <cellStyle name="SAPBEXresItemX 4 3" xfId="26281" xr:uid="{00000000-0005-0000-0000-0000D0660000}"/>
    <cellStyle name="SAPBEXstdData" xfId="26282" xr:uid="{00000000-0005-0000-0000-0000D1660000}"/>
    <cellStyle name="SAPBEXstdData 10" xfId="26283" xr:uid="{00000000-0005-0000-0000-0000D2660000}"/>
    <cellStyle name="SAPBEXstdData 10 2" xfId="26284" xr:uid="{00000000-0005-0000-0000-0000D3660000}"/>
    <cellStyle name="SAPBEXstdData 10 3" xfId="26285" xr:uid="{00000000-0005-0000-0000-0000D4660000}"/>
    <cellStyle name="SAPBEXstdData 11" xfId="26286" xr:uid="{00000000-0005-0000-0000-0000D5660000}"/>
    <cellStyle name="SAPBEXstdData 11 2" xfId="26287" xr:uid="{00000000-0005-0000-0000-0000D6660000}"/>
    <cellStyle name="SAPBEXstdData 11 3" xfId="26288" xr:uid="{00000000-0005-0000-0000-0000D7660000}"/>
    <cellStyle name="SAPBEXstdData 2" xfId="26289" xr:uid="{00000000-0005-0000-0000-0000D8660000}"/>
    <cellStyle name="SAPBEXstdData 2 2" xfId="26290" xr:uid="{00000000-0005-0000-0000-0000D9660000}"/>
    <cellStyle name="SAPBEXstdData 2 2 2" xfId="26291" xr:uid="{00000000-0005-0000-0000-0000DA660000}"/>
    <cellStyle name="SAPBEXstdData 3" xfId="26292" xr:uid="{00000000-0005-0000-0000-0000DB660000}"/>
    <cellStyle name="SAPBEXstdData 3 2" xfId="26293" xr:uid="{00000000-0005-0000-0000-0000DC660000}"/>
    <cellStyle name="SAPBEXstdData 3 2 2" xfId="26294" xr:uid="{00000000-0005-0000-0000-0000DD660000}"/>
    <cellStyle name="SAPBEXstdData 4" xfId="26295" xr:uid="{00000000-0005-0000-0000-0000DE660000}"/>
    <cellStyle name="SAPBEXstdData 4 2" xfId="26296" xr:uid="{00000000-0005-0000-0000-0000DF660000}"/>
    <cellStyle name="SAPBEXstdData 4 2 2" xfId="26297" xr:uid="{00000000-0005-0000-0000-0000E0660000}"/>
    <cellStyle name="SAPBEXstdData 5" xfId="26298" xr:uid="{00000000-0005-0000-0000-0000E1660000}"/>
    <cellStyle name="SAPBEXstdData 5 2" xfId="26299" xr:uid="{00000000-0005-0000-0000-0000E2660000}"/>
    <cellStyle name="SAPBEXstdData 5 2 2" xfId="26300" xr:uid="{00000000-0005-0000-0000-0000E3660000}"/>
    <cellStyle name="SAPBEXstdData 6" xfId="26301" xr:uid="{00000000-0005-0000-0000-0000E4660000}"/>
    <cellStyle name="SAPBEXstdData 6 2" xfId="26302" xr:uid="{00000000-0005-0000-0000-0000E5660000}"/>
    <cellStyle name="SAPBEXstdData 6 2 2" xfId="26303" xr:uid="{00000000-0005-0000-0000-0000E6660000}"/>
    <cellStyle name="SAPBEXstdData 7" xfId="26304" xr:uid="{00000000-0005-0000-0000-0000E7660000}"/>
    <cellStyle name="SAPBEXstdData 8" xfId="26305" xr:uid="{00000000-0005-0000-0000-0000E8660000}"/>
    <cellStyle name="SAPBEXstdData 8 2" xfId="26306" xr:uid="{00000000-0005-0000-0000-0000E9660000}"/>
    <cellStyle name="SAPBEXstdData 8 2 2" xfId="26307" xr:uid="{00000000-0005-0000-0000-0000EA660000}"/>
    <cellStyle name="SAPBEXstdData 9" xfId="26308" xr:uid="{00000000-0005-0000-0000-0000EB660000}"/>
    <cellStyle name="SAPBEXstdData 9 2" xfId="26309" xr:uid="{00000000-0005-0000-0000-0000EC660000}"/>
    <cellStyle name="SAPBEXstdData_Copy of xSAPtemp5457" xfId="26310" xr:uid="{00000000-0005-0000-0000-0000ED660000}"/>
    <cellStyle name="SAPBEXstdDataEmph" xfId="26311" xr:uid="{00000000-0005-0000-0000-0000EE660000}"/>
    <cellStyle name="SAPBEXstdDataEmph 2" xfId="26312" xr:uid="{00000000-0005-0000-0000-0000EF660000}"/>
    <cellStyle name="SAPBEXstdDataEmph 2 2" xfId="26313" xr:uid="{00000000-0005-0000-0000-0000F0660000}"/>
    <cellStyle name="SAPBEXstdDataEmph 3" xfId="26314" xr:uid="{00000000-0005-0000-0000-0000F1660000}"/>
    <cellStyle name="SAPBEXstdDataEmph 3 2" xfId="26315" xr:uid="{00000000-0005-0000-0000-0000F2660000}"/>
    <cellStyle name="SAPBEXstdDataEmph 3 3" xfId="26316" xr:uid="{00000000-0005-0000-0000-0000F3660000}"/>
    <cellStyle name="SAPBEXstdDataEmph 4" xfId="26317" xr:uid="{00000000-0005-0000-0000-0000F4660000}"/>
    <cellStyle name="SAPBEXstdDataEmph 4 2" xfId="26318" xr:uid="{00000000-0005-0000-0000-0000F5660000}"/>
    <cellStyle name="SAPBEXstdDataEmph 4 3" xfId="26319" xr:uid="{00000000-0005-0000-0000-0000F6660000}"/>
    <cellStyle name="SAPBEXstdItem" xfId="26320" xr:uid="{00000000-0005-0000-0000-0000F7660000}"/>
    <cellStyle name="SAPBEXstdItem 10" xfId="26321" xr:uid="{00000000-0005-0000-0000-0000F8660000}"/>
    <cellStyle name="SAPBEXstdItem 10 2" xfId="26322" xr:uid="{00000000-0005-0000-0000-0000F9660000}"/>
    <cellStyle name="SAPBEXstdItem 11" xfId="26323" xr:uid="{00000000-0005-0000-0000-0000FA660000}"/>
    <cellStyle name="SAPBEXstdItem 11 2" xfId="26324" xr:uid="{00000000-0005-0000-0000-0000FB660000}"/>
    <cellStyle name="SAPBEXstdItem 11 3" xfId="26325" xr:uid="{00000000-0005-0000-0000-0000FC660000}"/>
    <cellStyle name="SAPBEXstdItem 12" xfId="26326" xr:uid="{00000000-0005-0000-0000-0000FD660000}"/>
    <cellStyle name="SAPBEXstdItem 12 2" xfId="26327" xr:uid="{00000000-0005-0000-0000-0000FE660000}"/>
    <cellStyle name="SAPBEXstdItem 12 3" xfId="26328" xr:uid="{00000000-0005-0000-0000-0000FF660000}"/>
    <cellStyle name="SAPBEXstdItem 2" xfId="26329" xr:uid="{00000000-0005-0000-0000-000000670000}"/>
    <cellStyle name="SAPBEXstdItem 2 2" xfId="26330" xr:uid="{00000000-0005-0000-0000-000001670000}"/>
    <cellStyle name="SAPBEXstdItem 2 2 2" xfId="26331" xr:uid="{00000000-0005-0000-0000-000002670000}"/>
    <cellStyle name="SAPBEXstdItem 3" xfId="26332" xr:uid="{00000000-0005-0000-0000-000003670000}"/>
    <cellStyle name="SAPBEXstdItem 3 2" xfId="26333" xr:uid="{00000000-0005-0000-0000-000004670000}"/>
    <cellStyle name="SAPBEXstdItem 3 2 2" xfId="26334" xr:uid="{00000000-0005-0000-0000-000005670000}"/>
    <cellStyle name="SAPBEXstdItem 4" xfId="26335" xr:uid="{00000000-0005-0000-0000-000006670000}"/>
    <cellStyle name="SAPBEXstdItem 4 2" xfId="26336" xr:uid="{00000000-0005-0000-0000-000007670000}"/>
    <cellStyle name="SAPBEXstdItem 4 2 2" xfId="26337" xr:uid="{00000000-0005-0000-0000-000008670000}"/>
    <cellStyle name="SAPBEXstdItem 5" xfId="26338" xr:uid="{00000000-0005-0000-0000-000009670000}"/>
    <cellStyle name="SAPBEXstdItem 5 2" xfId="26339" xr:uid="{00000000-0005-0000-0000-00000A670000}"/>
    <cellStyle name="SAPBEXstdItem 5 2 2" xfId="26340" xr:uid="{00000000-0005-0000-0000-00000B670000}"/>
    <cellStyle name="SAPBEXstdItem 6" xfId="26341" xr:uid="{00000000-0005-0000-0000-00000C670000}"/>
    <cellStyle name="SAPBEXstdItem 6 2" xfId="26342" xr:uid="{00000000-0005-0000-0000-00000D670000}"/>
    <cellStyle name="SAPBEXstdItem 6 2 2" xfId="26343" xr:uid="{00000000-0005-0000-0000-00000E670000}"/>
    <cellStyle name="SAPBEXstdItem 7" xfId="26344" xr:uid="{00000000-0005-0000-0000-00000F670000}"/>
    <cellStyle name="SAPBEXstdItem 7 2" xfId="26345" xr:uid="{00000000-0005-0000-0000-000010670000}"/>
    <cellStyle name="SAPBEXstdItem 7 2 2" xfId="26346" xr:uid="{00000000-0005-0000-0000-000011670000}"/>
    <cellStyle name="SAPBEXstdItem 8" xfId="26347" xr:uid="{00000000-0005-0000-0000-000012670000}"/>
    <cellStyle name="SAPBEXstdItem 8 2" xfId="26348" xr:uid="{00000000-0005-0000-0000-000013670000}"/>
    <cellStyle name="SAPBEXstdItem 8 2 2" xfId="26349" xr:uid="{00000000-0005-0000-0000-000014670000}"/>
    <cellStyle name="SAPBEXstdItem 9" xfId="26350" xr:uid="{00000000-0005-0000-0000-000015670000}"/>
    <cellStyle name="SAPBEXstdItem 9 2" xfId="26351" xr:uid="{00000000-0005-0000-0000-000016670000}"/>
    <cellStyle name="SAPBEXstdItem 9 2 2" xfId="26352" xr:uid="{00000000-0005-0000-0000-000017670000}"/>
    <cellStyle name="SAPBEXstdItem_Copy of xSAPtemp5457" xfId="26353" xr:uid="{00000000-0005-0000-0000-000018670000}"/>
    <cellStyle name="SAPBEXstdItemX" xfId="26354" xr:uid="{00000000-0005-0000-0000-000019670000}"/>
    <cellStyle name="SAPBEXstdItemX 10" xfId="26355" xr:uid="{00000000-0005-0000-0000-00001A670000}"/>
    <cellStyle name="SAPBEXstdItemX 10 2" xfId="26356" xr:uid="{00000000-0005-0000-0000-00001B670000}"/>
    <cellStyle name="SAPBEXstdItemX 10 3" xfId="26357" xr:uid="{00000000-0005-0000-0000-00001C670000}"/>
    <cellStyle name="SAPBEXstdItemX 11" xfId="26358" xr:uid="{00000000-0005-0000-0000-00001D670000}"/>
    <cellStyle name="SAPBEXstdItemX 11 2" xfId="26359" xr:uid="{00000000-0005-0000-0000-00001E670000}"/>
    <cellStyle name="SAPBEXstdItemX 11 3" xfId="26360" xr:uid="{00000000-0005-0000-0000-00001F670000}"/>
    <cellStyle name="SAPBEXstdItemX 2" xfId="26361" xr:uid="{00000000-0005-0000-0000-000020670000}"/>
    <cellStyle name="SAPBEXstdItemX 2 2" xfId="26362" xr:uid="{00000000-0005-0000-0000-000021670000}"/>
    <cellStyle name="SAPBEXstdItemX 2 2 2" xfId="26363" xr:uid="{00000000-0005-0000-0000-000022670000}"/>
    <cellStyle name="SAPBEXstdItemX 3" xfId="26364" xr:uid="{00000000-0005-0000-0000-000023670000}"/>
    <cellStyle name="SAPBEXstdItemX 3 2" xfId="26365" xr:uid="{00000000-0005-0000-0000-000024670000}"/>
    <cellStyle name="SAPBEXstdItemX 3 2 2" xfId="26366" xr:uid="{00000000-0005-0000-0000-000025670000}"/>
    <cellStyle name="SAPBEXstdItemX 4" xfId="26367" xr:uid="{00000000-0005-0000-0000-000026670000}"/>
    <cellStyle name="SAPBEXstdItemX 4 2" xfId="26368" xr:uid="{00000000-0005-0000-0000-000027670000}"/>
    <cellStyle name="SAPBEXstdItemX 4 2 2" xfId="26369" xr:uid="{00000000-0005-0000-0000-000028670000}"/>
    <cellStyle name="SAPBEXstdItemX 5" xfId="26370" xr:uid="{00000000-0005-0000-0000-000029670000}"/>
    <cellStyle name="SAPBEXstdItemX 5 2" xfId="26371" xr:uid="{00000000-0005-0000-0000-00002A670000}"/>
    <cellStyle name="SAPBEXstdItemX 5 2 2" xfId="26372" xr:uid="{00000000-0005-0000-0000-00002B670000}"/>
    <cellStyle name="SAPBEXstdItemX 6" xfId="26373" xr:uid="{00000000-0005-0000-0000-00002C670000}"/>
    <cellStyle name="SAPBEXstdItemX 6 2" xfId="26374" xr:uid="{00000000-0005-0000-0000-00002D670000}"/>
    <cellStyle name="SAPBEXstdItemX 6 2 2" xfId="26375" xr:uid="{00000000-0005-0000-0000-00002E670000}"/>
    <cellStyle name="SAPBEXstdItemX 7" xfId="26376" xr:uid="{00000000-0005-0000-0000-00002F670000}"/>
    <cellStyle name="SAPBEXstdItemX 7 2" xfId="26377" xr:uid="{00000000-0005-0000-0000-000030670000}"/>
    <cellStyle name="SAPBEXstdItemX 7 2 2" xfId="26378" xr:uid="{00000000-0005-0000-0000-000031670000}"/>
    <cellStyle name="SAPBEXstdItemX 8" xfId="26379" xr:uid="{00000000-0005-0000-0000-000032670000}"/>
    <cellStyle name="SAPBEXstdItemX 8 2" xfId="26380" xr:uid="{00000000-0005-0000-0000-000033670000}"/>
    <cellStyle name="SAPBEXstdItemX 8 2 2" xfId="26381" xr:uid="{00000000-0005-0000-0000-000034670000}"/>
    <cellStyle name="SAPBEXstdItemX 9" xfId="26382" xr:uid="{00000000-0005-0000-0000-000035670000}"/>
    <cellStyle name="SAPBEXstdItemX 9 2" xfId="26383" xr:uid="{00000000-0005-0000-0000-000036670000}"/>
    <cellStyle name="SAPBEXstdItemX_Copy of xSAPtemp5457" xfId="26384" xr:uid="{00000000-0005-0000-0000-000037670000}"/>
    <cellStyle name="SAPBEXtitle" xfId="26385" xr:uid="{00000000-0005-0000-0000-000038670000}"/>
    <cellStyle name="SAPBEXtitle 2" xfId="26386" xr:uid="{00000000-0005-0000-0000-000039670000}"/>
    <cellStyle name="SAPBEXtitle 3" xfId="26387" xr:uid="{00000000-0005-0000-0000-00003A670000}"/>
    <cellStyle name="SAPBEXtitle 4" xfId="26388" xr:uid="{00000000-0005-0000-0000-00003B670000}"/>
    <cellStyle name="SAPBEXtitle 5" xfId="26389" xr:uid="{00000000-0005-0000-0000-00003C670000}"/>
    <cellStyle name="SAPBEXtitle 6" xfId="26390" xr:uid="{00000000-0005-0000-0000-00003D670000}"/>
    <cellStyle name="SAPBEXtitle 7" xfId="26391" xr:uid="{00000000-0005-0000-0000-00003E670000}"/>
    <cellStyle name="SAPBEXtitle 8" xfId="26392" xr:uid="{00000000-0005-0000-0000-00003F670000}"/>
    <cellStyle name="SAPBEXtitle_Copy of xSAPtemp5457" xfId="26393" xr:uid="{00000000-0005-0000-0000-000040670000}"/>
    <cellStyle name="SAPBEXundefined" xfId="26394" xr:uid="{00000000-0005-0000-0000-000041670000}"/>
    <cellStyle name="SAPBEXundefined 2" xfId="26395" xr:uid="{00000000-0005-0000-0000-000042670000}"/>
    <cellStyle name="SAPBEXundefined 2 2" xfId="26396" xr:uid="{00000000-0005-0000-0000-000043670000}"/>
    <cellStyle name="SAPBEXundefined 3" xfId="26397" xr:uid="{00000000-0005-0000-0000-000044670000}"/>
    <cellStyle name="SAPBEXundefined 3 2" xfId="26398" xr:uid="{00000000-0005-0000-0000-000045670000}"/>
    <cellStyle name="SAPBEXundefined 3 3" xfId="26399" xr:uid="{00000000-0005-0000-0000-000046670000}"/>
    <cellStyle name="SAPBEXundefined 4" xfId="26400" xr:uid="{00000000-0005-0000-0000-000047670000}"/>
    <cellStyle name="SAPBEXundefined 4 2" xfId="26401" xr:uid="{00000000-0005-0000-0000-000048670000}"/>
    <cellStyle name="SAPBEXundefined 4 3" xfId="26402" xr:uid="{00000000-0005-0000-0000-000049670000}"/>
    <cellStyle name="Shade" xfId="26403" xr:uid="{00000000-0005-0000-0000-00004A670000}"/>
    <cellStyle name="Shaded" xfId="26404" xr:uid="{00000000-0005-0000-0000-00004B670000}"/>
    <cellStyle name="Sheet Title" xfId="26405" xr:uid="{00000000-0005-0000-0000-00004C670000}"/>
    <cellStyle name="Special" xfId="26406" xr:uid="{00000000-0005-0000-0000-00004D670000}"/>
    <cellStyle name="Style 1" xfId="26407" xr:uid="{00000000-0005-0000-0000-00004E670000}"/>
    <cellStyle name="Style 1 2" xfId="26408" xr:uid="{00000000-0005-0000-0000-00004F670000}"/>
    <cellStyle name="Style 1 3" xfId="26409" xr:uid="{00000000-0005-0000-0000-000050670000}"/>
    <cellStyle name="Style 27" xfId="26410" xr:uid="{00000000-0005-0000-0000-000051670000}"/>
    <cellStyle name="Style 35" xfId="26411" xr:uid="{00000000-0005-0000-0000-000052670000}"/>
    <cellStyle name="Style 36" xfId="26412" xr:uid="{00000000-0005-0000-0000-000053670000}"/>
    <cellStyle name="Summary" xfId="26413" xr:uid="{00000000-0005-0000-0000-000054670000}"/>
    <cellStyle name="System" xfId="26414" xr:uid="{00000000-0005-0000-0000-000055670000}"/>
    <cellStyle name="Table Col Head" xfId="26415" xr:uid="{00000000-0005-0000-0000-000056670000}"/>
    <cellStyle name="Table Sub Head" xfId="26416" xr:uid="{00000000-0005-0000-0000-000057670000}"/>
    <cellStyle name="Table Title" xfId="26417" xr:uid="{00000000-0005-0000-0000-000058670000}"/>
    <cellStyle name="Table Units" xfId="26418" xr:uid="{00000000-0005-0000-0000-000059670000}"/>
    <cellStyle name="TableBase" xfId="26419" xr:uid="{00000000-0005-0000-0000-00005A670000}"/>
    <cellStyle name="TableBase 2" xfId="26420" xr:uid="{00000000-0005-0000-0000-00005B670000}"/>
    <cellStyle name="TableBase 2 2" xfId="26421" xr:uid="{00000000-0005-0000-0000-00005C670000}"/>
    <cellStyle name="TableBase 2 3" xfId="26422" xr:uid="{00000000-0005-0000-0000-00005D670000}"/>
    <cellStyle name="TableBase 3" xfId="26423" xr:uid="{00000000-0005-0000-0000-00005E670000}"/>
    <cellStyle name="TableBase 3 2" xfId="26424" xr:uid="{00000000-0005-0000-0000-00005F670000}"/>
    <cellStyle name="TableBase 3 3" xfId="26425" xr:uid="{00000000-0005-0000-0000-000060670000}"/>
    <cellStyle name="TableHead" xfId="26426" xr:uid="{00000000-0005-0000-0000-000061670000}"/>
    <cellStyle name="Text" xfId="26427" xr:uid="{00000000-0005-0000-0000-000062670000}"/>
    <cellStyle name="Time" xfId="26428" xr:uid="{00000000-0005-0000-0000-000063670000}"/>
    <cellStyle name="Time 2" xfId="26429" xr:uid="{00000000-0005-0000-0000-000064670000}"/>
    <cellStyle name="Title - Underline" xfId="26430" xr:uid="{00000000-0005-0000-0000-000065670000}"/>
    <cellStyle name="Title 2" xfId="26431" xr:uid="{00000000-0005-0000-0000-000066670000}"/>
    <cellStyle name="Titles" xfId="26432" xr:uid="{00000000-0005-0000-0000-000067670000}"/>
    <cellStyle name="Titles - Other" xfId="26433" xr:uid="{00000000-0005-0000-0000-000068670000}"/>
    <cellStyle name="Titles - Other 2" xfId="26434" xr:uid="{00000000-0005-0000-0000-000069670000}"/>
    <cellStyle name="Titles 2" xfId="26435" xr:uid="{00000000-0005-0000-0000-00006A670000}"/>
    <cellStyle name="Titles 3" xfId="26436" xr:uid="{00000000-0005-0000-0000-00006B670000}"/>
    <cellStyle name="Total 10" xfId="26437" xr:uid="{00000000-0005-0000-0000-00006C670000}"/>
    <cellStyle name="Total 11" xfId="26438" xr:uid="{00000000-0005-0000-0000-00006D670000}"/>
    <cellStyle name="Total 12" xfId="26439" xr:uid="{00000000-0005-0000-0000-00006E670000}"/>
    <cellStyle name="Total 13" xfId="26440" xr:uid="{00000000-0005-0000-0000-00006F670000}"/>
    <cellStyle name="Total 14" xfId="26441" xr:uid="{00000000-0005-0000-0000-000070670000}"/>
    <cellStyle name="Total 15" xfId="26442" xr:uid="{00000000-0005-0000-0000-000071670000}"/>
    <cellStyle name="Total 16" xfId="26443" xr:uid="{00000000-0005-0000-0000-000072670000}"/>
    <cellStyle name="Total 17" xfId="26444" xr:uid="{00000000-0005-0000-0000-000073670000}"/>
    <cellStyle name="Total 18" xfId="26445" xr:uid="{00000000-0005-0000-0000-000074670000}"/>
    <cellStyle name="Total 19" xfId="26446" xr:uid="{00000000-0005-0000-0000-000075670000}"/>
    <cellStyle name="Total 2" xfId="26447" xr:uid="{00000000-0005-0000-0000-000076670000}"/>
    <cellStyle name="Total 2 2" xfId="26448" xr:uid="{00000000-0005-0000-0000-000077670000}"/>
    <cellStyle name="Total 2 2 2" xfId="26449" xr:uid="{00000000-0005-0000-0000-000078670000}"/>
    <cellStyle name="Total 2 2 2 2" xfId="26450" xr:uid="{00000000-0005-0000-0000-000079670000}"/>
    <cellStyle name="Total 2 2 2 3" xfId="26451" xr:uid="{00000000-0005-0000-0000-00007A670000}"/>
    <cellStyle name="Total 2 2 3" xfId="26452" xr:uid="{00000000-0005-0000-0000-00007B670000}"/>
    <cellStyle name="Total 2 2 3 2" xfId="26453" xr:uid="{00000000-0005-0000-0000-00007C670000}"/>
    <cellStyle name="Total 2 2 3 3" xfId="26454" xr:uid="{00000000-0005-0000-0000-00007D670000}"/>
    <cellStyle name="Total 2 2 4" xfId="26455" xr:uid="{00000000-0005-0000-0000-00007E670000}"/>
    <cellStyle name="Total 2 2 4 2" xfId="26456" xr:uid="{00000000-0005-0000-0000-00007F670000}"/>
    <cellStyle name="Total 2 2 4 3" xfId="26457" xr:uid="{00000000-0005-0000-0000-000080670000}"/>
    <cellStyle name="Total 2 3" xfId="26458" xr:uid="{00000000-0005-0000-0000-000081670000}"/>
    <cellStyle name="Total 2 4" xfId="26459" xr:uid="{00000000-0005-0000-0000-000082670000}"/>
    <cellStyle name="Total 2 4 2" xfId="26460" xr:uid="{00000000-0005-0000-0000-000083670000}"/>
    <cellStyle name="Total 2 4 3" xfId="26461" xr:uid="{00000000-0005-0000-0000-000084670000}"/>
    <cellStyle name="Total 2 5" xfId="26462" xr:uid="{00000000-0005-0000-0000-000085670000}"/>
    <cellStyle name="Total 2 5 2" xfId="26463" xr:uid="{00000000-0005-0000-0000-000086670000}"/>
    <cellStyle name="Total 2 5 3" xfId="26464" xr:uid="{00000000-0005-0000-0000-000087670000}"/>
    <cellStyle name="Total 2 6" xfId="26465" xr:uid="{00000000-0005-0000-0000-000088670000}"/>
    <cellStyle name="Total 2 6 2" xfId="26466" xr:uid="{00000000-0005-0000-0000-000089670000}"/>
    <cellStyle name="Total 2 6 3" xfId="26467" xr:uid="{00000000-0005-0000-0000-00008A670000}"/>
    <cellStyle name="Total 2 7" xfId="26468" xr:uid="{00000000-0005-0000-0000-00008B670000}"/>
    <cellStyle name="Total 20" xfId="26469" xr:uid="{00000000-0005-0000-0000-00008C670000}"/>
    <cellStyle name="Total 21" xfId="26470" xr:uid="{00000000-0005-0000-0000-00008D670000}"/>
    <cellStyle name="Total 22" xfId="26471" xr:uid="{00000000-0005-0000-0000-00008E670000}"/>
    <cellStyle name="Total 23" xfId="26472" xr:uid="{00000000-0005-0000-0000-00008F670000}"/>
    <cellStyle name="Total 24" xfId="26473" xr:uid="{00000000-0005-0000-0000-000090670000}"/>
    <cellStyle name="Total 25" xfId="26474" xr:uid="{00000000-0005-0000-0000-000091670000}"/>
    <cellStyle name="Total 26" xfId="26475" xr:uid="{00000000-0005-0000-0000-000092670000}"/>
    <cellStyle name="Total 27" xfId="26476" xr:uid="{00000000-0005-0000-0000-000093670000}"/>
    <cellStyle name="Total 28" xfId="26477" xr:uid="{00000000-0005-0000-0000-000094670000}"/>
    <cellStyle name="Total 29" xfId="26478" xr:uid="{00000000-0005-0000-0000-000095670000}"/>
    <cellStyle name="Total 3" xfId="26479" xr:uid="{00000000-0005-0000-0000-000096670000}"/>
    <cellStyle name="Total 3 2" xfId="26480" xr:uid="{00000000-0005-0000-0000-000097670000}"/>
    <cellStyle name="Total 3 2 2" xfId="26481" xr:uid="{00000000-0005-0000-0000-000098670000}"/>
    <cellStyle name="Total 3 2 2 2" xfId="26482" xr:uid="{00000000-0005-0000-0000-000099670000}"/>
    <cellStyle name="Total 3 2 2 3" xfId="26483" xr:uid="{00000000-0005-0000-0000-00009A670000}"/>
    <cellStyle name="Total 3 2 3" xfId="26484" xr:uid="{00000000-0005-0000-0000-00009B670000}"/>
    <cellStyle name="Total 3 2 3 2" xfId="26485" xr:uid="{00000000-0005-0000-0000-00009C670000}"/>
    <cellStyle name="Total 3 2 3 3" xfId="26486" xr:uid="{00000000-0005-0000-0000-00009D670000}"/>
    <cellStyle name="Total 3 2 4" xfId="26487" xr:uid="{00000000-0005-0000-0000-00009E670000}"/>
    <cellStyle name="Total 3 2 5" xfId="26488" xr:uid="{00000000-0005-0000-0000-00009F670000}"/>
    <cellStyle name="Total 3 3" xfId="26489" xr:uid="{00000000-0005-0000-0000-0000A0670000}"/>
    <cellStyle name="Total 3 3 2" xfId="26490" xr:uid="{00000000-0005-0000-0000-0000A1670000}"/>
    <cellStyle name="Total 3 3 3" xfId="26491" xr:uid="{00000000-0005-0000-0000-0000A2670000}"/>
    <cellStyle name="Total 3 4" xfId="26492" xr:uid="{00000000-0005-0000-0000-0000A3670000}"/>
    <cellStyle name="Total 3 4 2" xfId="26493" xr:uid="{00000000-0005-0000-0000-0000A4670000}"/>
    <cellStyle name="Total 3 4 3" xfId="26494" xr:uid="{00000000-0005-0000-0000-0000A5670000}"/>
    <cellStyle name="Total 3 5" xfId="26495" xr:uid="{00000000-0005-0000-0000-0000A6670000}"/>
    <cellStyle name="Total 3 5 2" xfId="26496" xr:uid="{00000000-0005-0000-0000-0000A7670000}"/>
    <cellStyle name="Total 3 5 3" xfId="26497" xr:uid="{00000000-0005-0000-0000-0000A8670000}"/>
    <cellStyle name="Total 30" xfId="26498" xr:uid="{00000000-0005-0000-0000-0000A9670000}"/>
    <cellStyle name="Total 31" xfId="26499" xr:uid="{00000000-0005-0000-0000-0000AA670000}"/>
    <cellStyle name="Total 32" xfId="26500" xr:uid="{00000000-0005-0000-0000-0000AB670000}"/>
    <cellStyle name="Total 33" xfId="26501" xr:uid="{00000000-0005-0000-0000-0000AC670000}"/>
    <cellStyle name="Total 34" xfId="26502" xr:uid="{00000000-0005-0000-0000-0000AD670000}"/>
    <cellStyle name="Total 35" xfId="26503" xr:uid="{00000000-0005-0000-0000-0000AE670000}"/>
    <cellStyle name="Total 36" xfId="26504" xr:uid="{00000000-0005-0000-0000-0000AF670000}"/>
    <cellStyle name="Total 37" xfId="26505" xr:uid="{00000000-0005-0000-0000-0000B0670000}"/>
    <cellStyle name="Total 38" xfId="26506" xr:uid="{00000000-0005-0000-0000-0000B1670000}"/>
    <cellStyle name="Total 39" xfId="26507" xr:uid="{00000000-0005-0000-0000-0000B2670000}"/>
    <cellStyle name="Total 4" xfId="26508" xr:uid="{00000000-0005-0000-0000-0000B3670000}"/>
    <cellStyle name="Total 4 2" xfId="26509" xr:uid="{00000000-0005-0000-0000-0000B4670000}"/>
    <cellStyle name="Total 4 2 2" xfId="26510" xr:uid="{00000000-0005-0000-0000-0000B5670000}"/>
    <cellStyle name="Total 4 2 3" xfId="26511" xr:uid="{00000000-0005-0000-0000-0000B6670000}"/>
    <cellStyle name="Total 4 3" xfId="26512" xr:uid="{00000000-0005-0000-0000-0000B7670000}"/>
    <cellStyle name="Total 4 3 2" xfId="26513" xr:uid="{00000000-0005-0000-0000-0000B8670000}"/>
    <cellStyle name="Total 4 3 3" xfId="26514" xr:uid="{00000000-0005-0000-0000-0000B9670000}"/>
    <cellStyle name="Total 4 4" xfId="26515" xr:uid="{00000000-0005-0000-0000-0000BA670000}"/>
    <cellStyle name="Total 4 4 2" xfId="26516" xr:uid="{00000000-0005-0000-0000-0000BB670000}"/>
    <cellStyle name="Total 4 4 3" xfId="26517" xr:uid="{00000000-0005-0000-0000-0000BC670000}"/>
    <cellStyle name="Total 40" xfId="26518" xr:uid="{00000000-0005-0000-0000-0000BD670000}"/>
    <cellStyle name="Total 41" xfId="26519" xr:uid="{00000000-0005-0000-0000-0000BE670000}"/>
    <cellStyle name="Total 42" xfId="26520" xr:uid="{00000000-0005-0000-0000-0000BF670000}"/>
    <cellStyle name="Total 43" xfId="26521" xr:uid="{00000000-0005-0000-0000-0000C0670000}"/>
    <cellStyle name="Total 44" xfId="26522" xr:uid="{00000000-0005-0000-0000-0000C1670000}"/>
    <cellStyle name="Total 45" xfId="26523" xr:uid="{00000000-0005-0000-0000-0000C2670000}"/>
    <cellStyle name="Total 46" xfId="26524" xr:uid="{00000000-0005-0000-0000-0000C3670000}"/>
    <cellStyle name="Total 47" xfId="26525" xr:uid="{00000000-0005-0000-0000-0000C4670000}"/>
    <cellStyle name="Total 48" xfId="26526" xr:uid="{00000000-0005-0000-0000-0000C5670000}"/>
    <cellStyle name="Total 49" xfId="26527" xr:uid="{00000000-0005-0000-0000-0000C6670000}"/>
    <cellStyle name="Total 5" xfId="26528" xr:uid="{00000000-0005-0000-0000-0000C7670000}"/>
    <cellStyle name="Total 5 2" xfId="26529" xr:uid="{00000000-0005-0000-0000-0000C8670000}"/>
    <cellStyle name="Total 5 2 2" xfId="26530" xr:uid="{00000000-0005-0000-0000-0000C9670000}"/>
    <cellStyle name="Total 5 2 3" xfId="26531" xr:uid="{00000000-0005-0000-0000-0000CA670000}"/>
    <cellStyle name="Total 5 3" xfId="26532" xr:uid="{00000000-0005-0000-0000-0000CB670000}"/>
    <cellStyle name="Total 5 3 2" xfId="26533" xr:uid="{00000000-0005-0000-0000-0000CC670000}"/>
    <cellStyle name="Total 5 3 3" xfId="26534" xr:uid="{00000000-0005-0000-0000-0000CD670000}"/>
    <cellStyle name="Total 5 4" xfId="26535" xr:uid="{00000000-0005-0000-0000-0000CE670000}"/>
    <cellStyle name="Total 5 4 2" xfId="26536" xr:uid="{00000000-0005-0000-0000-0000CF670000}"/>
    <cellStyle name="Total 5 4 3" xfId="26537" xr:uid="{00000000-0005-0000-0000-0000D0670000}"/>
    <cellStyle name="Total 50" xfId="26538" xr:uid="{00000000-0005-0000-0000-0000D1670000}"/>
    <cellStyle name="Total 51" xfId="26539" xr:uid="{00000000-0005-0000-0000-0000D2670000}"/>
    <cellStyle name="Total 52" xfId="26540" xr:uid="{00000000-0005-0000-0000-0000D3670000}"/>
    <cellStyle name="Total 53" xfId="26541" xr:uid="{00000000-0005-0000-0000-0000D4670000}"/>
    <cellStyle name="Total 54" xfId="26542" xr:uid="{00000000-0005-0000-0000-0000D5670000}"/>
    <cellStyle name="Total 55" xfId="26543" xr:uid="{00000000-0005-0000-0000-0000D6670000}"/>
    <cellStyle name="Total 56" xfId="26544" xr:uid="{00000000-0005-0000-0000-0000D7670000}"/>
    <cellStyle name="Total 57" xfId="26545" xr:uid="{00000000-0005-0000-0000-0000D8670000}"/>
    <cellStyle name="Total 58" xfId="26546" xr:uid="{00000000-0005-0000-0000-0000D9670000}"/>
    <cellStyle name="Total 59" xfId="26547" xr:uid="{00000000-0005-0000-0000-0000DA670000}"/>
    <cellStyle name="Total 6" xfId="26548" xr:uid="{00000000-0005-0000-0000-0000DB670000}"/>
    <cellStyle name="Total 60" xfId="26549" xr:uid="{00000000-0005-0000-0000-0000DC670000}"/>
    <cellStyle name="Total 61" xfId="26550" xr:uid="{00000000-0005-0000-0000-0000DD670000}"/>
    <cellStyle name="Total 62" xfId="26551" xr:uid="{00000000-0005-0000-0000-0000DE670000}"/>
    <cellStyle name="Total 63" xfId="26552" xr:uid="{00000000-0005-0000-0000-0000DF670000}"/>
    <cellStyle name="Total 64" xfId="26553" xr:uid="{00000000-0005-0000-0000-0000E0670000}"/>
    <cellStyle name="Total 65" xfId="26554" xr:uid="{00000000-0005-0000-0000-0000E1670000}"/>
    <cellStyle name="Total 66" xfId="26555" xr:uid="{00000000-0005-0000-0000-0000E2670000}"/>
    <cellStyle name="Total 67" xfId="26556" xr:uid="{00000000-0005-0000-0000-0000E3670000}"/>
    <cellStyle name="Total 68" xfId="26557" xr:uid="{00000000-0005-0000-0000-0000E4670000}"/>
    <cellStyle name="Total 69" xfId="26558" xr:uid="{00000000-0005-0000-0000-0000E5670000}"/>
    <cellStyle name="Total 7" xfId="26559" xr:uid="{00000000-0005-0000-0000-0000E6670000}"/>
    <cellStyle name="Total 70" xfId="26560" xr:uid="{00000000-0005-0000-0000-0000E7670000}"/>
    <cellStyle name="Total 71" xfId="26561" xr:uid="{00000000-0005-0000-0000-0000E8670000}"/>
    <cellStyle name="Total 72" xfId="26562" xr:uid="{00000000-0005-0000-0000-0000E9670000}"/>
    <cellStyle name="Total 73" xfId="26563" xr:uid="{00000000-0005-0000-0000-0000EA670000}"/>
    <cellStyle name="Total 8" xfId="26564" xr:uid="{00000000-0005-0000-0000-0000EB670000}"/>
    <cellStyle name="Total 9" xfId="26565" xr:uid="{00000000-0005-0000-0000-0000EC670000}"/>
    <cellStyle name="Total2 - Style2" xfId="26566" xr:uid="{00000000-0005-0000-0000-0000ED670000}"/>
    <cellStyle name="TRANSMISSION RELIABILITY PORTION OF PROJECT" xfId="26567" xr:uid="{00000000-0005-0000-0000-0000EE670000}"/>
    <cellStyle name="Underl - Style4" xfId="26568" xr:uid="{00000000-0005-0000-0000-0000EF670000}"/>
    <cellStyle name="Underline" xfId="26569" xr:uid="{00000000-0005-0000-0000-0000F0670000}"/>
    <cellStyle name="UNLocked" xfId="26570" xr:uid="{00000000-0005-0000-0000-0000F1670000}"/>
    <cellStyle name="UNLocked 2" xfId="26571" xr:uid="{00000000-0005-0000-0000-0000F2670000}"/>
    <cellStyle name="Unprot" xfId="26572" xr:uid="{00000000-0005-0000-0000-0000F3670000}"/>
    <cellStyle name="Unprot$" xfId="26573" xr:uid="{00000000-0005-0000-0000-0000F4670000}"/>
    <cellStyle name="Unprotect" xfId="26574" xr:uid="{00000000-0005-0000-0000-0000F5670000}"/>
    <cellStyle name="UploadThisRowValue" xfId="26575" xr:uid="{00000000-0005-0000-0000-0000F6670000}"/>
    <cellStyle name="Warning Text 10" xfId="26576" xr:uid="{00000000-0005-0000-0000-0000F7670000}"/>
    <cellStyle name="Warning Text 11" xfId="26577" xr:uid="{00000000-0005-0000-0000-0000F8670000}"/>
    <cellStyle name="Warning Text 12" xfId="26578" xr:uid="{00000000-0005-0000-0000-0000F9670000}"/>
    <cellStyle name="Warning Text 13" xfId="26579" xr:uid="{00000000-0005-0000-0000-0000FA670000}"/>
    <cellStyle name="Warning Text 14" xfId="26580" xr:uid="{00000000-0005-0000-0000-0000FB670000}"/>
    <cellStyle name="Warning Text 15" xfId="26581" xr:uid="{00000000-0005-0000-0000-0000FC670000}"/>
    <cellStyle name="Warning Text 16" xfId="26582" xr:uid="{00000000-0005-0000-0000-0000FD670000}"/>
    <cellStyle name="Warning Text 17" xfId="26583" xr:uid="{00000000-0005-0000-0000-0000FE670000}"/>
    <cellStyle name="Warning Text 18" xfId="26584" xr:uid="{00000000-0005-0000-0000-0000FF670000}"/>
    <cellStyle name="Warning Text 19" xfId="26585" xr:uid="{00000000-0005-0000-0000-000000680000}"/>
    <cellStyle name="Warning Text 2" xfId="26586" xr:uid="{00000000-0005-0000-0000-000001680000}"/>
    <cellStyle name="Warning Text 2 2" xfId="26587" xr:uid="{00000000-0005-0000-0000-000002680000}"/>
    <cellStyle name="Warning Text 2 3" xfId="26588" xr:uid="{00000000-0005-0000-0000-000003680000}"/>
    <cellStyle name="Warning Text 20" xfId="26589" xr:uid="{00000000-0005-0000-0000-000004680000}"/>
    <cellStyle name="Warning Text 21" xfId="26590" xr:uid="{00000000-0005-0000-0000-000005680000}"/>
    <cellStyle name="Warning Text 22" xfId="26591" xr:uid="{00000000-0005-0000-0000-000006680000}"/>
    <cellStyle name="Warning Text 23" xfId="26592" xr:uid="{00000000-0005-0000-0000-000007680000}"/>
    <cellStyle name="Warning Text 24" xfId="26593" xr:uid="{00000000-0005-0000-0000-000008680000}"/>
    <cellStyle name="Warning Text 25" xfId="26594" xr:uid="{00000000-0005-0000-0000-000009680000}"/>
    <cellStyle name="Warning Text 26" xfId="26595" xr:uid="{00000000-0005-0000-0000-00000A680000}"/>
    <cellStyle name="Warning Text 27" xfId="26596" xr:uid="{00000000-0005-0000-0000-00000B680000}"/>
    <cellStyle name="Warning Text 28" xfId="26597" xr:uid="{00000000-0005-0000-0000-00000C680000}"/>
    <cellStyle name="Warning Text 29" xfId="26598" xr:uid="{00000000-0005-0000-0000-00000D680000}"/>
    <cellStyle name="Warning Text 3" xfId="26599" xr:uid="{00000000-0005-0000-0000-00000E680000}"/>
    <cellStyle name="Warning Text 3 2" xfId="26600" xr:uid="{00000000-0005-0000-0000-00000F680000}"/>
    <cellStyle name="Warning Text 3 3" xfId="26601" xr:uid="{00000000-0005-0000-0000-000010680000}"/>
    <cellStyle name="Warning Text 30" xfId="26602" xr:uid="{00000000-0005-0000-0000-000011680000}"/>
    <cellStyle name="Warning Text 31" xfId="26603" xr:uid="{00000000-0005-0000-0000-000012680000}"/>
    <cellStyle name="Warning Text 32" xfId="26604" xr:uid="{00000000-0005-0000-0000-000013680000}"/>
    <cellStyle name="Warning Text 33" xfId="26605" xr:uid="{00000000-0005-0000-0000-000014680000}"/>
    <cellStyle name="Warning Text 34" xfId="26606" xr:uid="{00000000-0005-0000-0000-000015680000}"/>
    <cellStyle name="Warning Text 35" xfId="26607" xr:uid="{00000000-0005-0000-0000-000016680000}"/>
    <cellStyle name="Warning Text 36" xfId="26608" xr:uid="{00000000-0005-0000-0000-000017680000}"/>
    <cellStyle name="Warning Text 37" xfId="26609" xr:uid="{00000000-0005-0000-0000-000018680000}"/>
    <cellStyle name="Warning Text 38" xfId="26610" xr:uid="{00000000-0005-0000-0000-000019680000}"/>
    <cellStyle name="Warning Text 39" xfId="26611" xr:uid="{00000000-0005-0000-0000-00001A680000}"/>
    <cellStyle name="Warning Text 4" xfId="26612" xr:uid="{00000000-0005-0000-0000-00001B680000}"/>
    <cellStyle name="Warning Text 4 2" xfId="26613" xr:uid="{00000000-0005-0000-0000-00001C680000}"/>
    <cellStyle name="Warning Text 40" xfId="26614" xr:uid="{00000000-0005-0000-0000-00001D680000}"/>
    <cellStyle name="Warning Text 41" xfId="26615" xr:uid="{00000000-0005-0000-0000-00001E680000}"/>
    <cellStyle name="Warning Text 42" xfId="26616" xr:uid="{00000000-0005-0000-0000-00001F680000}"/>
    <cellStyle name="Warning Text 43" xfId="26617" xr:uid="{00000000-0005-0000-0000-000020680000}"/>
    <cellStyle name="Warning Text 44" xfId="26618" xr:uid="{00000000-0005-0000-0000-000021680000}"/>
    <cellStyle name="Warning Text 45" xfId="26619" xr:uid="{00000000-0005-0000-0000-000022680000}"/>
    <cellStyle name="Warning Text 46" xfId="26620" xr:uid="{00000000-0005-0000-0000-000023680000}"/>
    <cellStyle name="Warning Text 47" xfId="26621" xr:uid="{00000000-0005-0000-0000-000024680000}"/>
    <cellStyle name="Warning Text 48" xfId="26622" xr:uid="{00000000-0005-0000-0000-000025680000}"/>
    <cellStyle name="Warning Text 49" xfId="26623" xr:uid="{00000000-0005-0000-0000-000026680000}"/>
    <cellStyle name="Warning Text 5" xfId="26624" xr:uid="{00000000-0005-0000-0000-000027680000}"/>
    <cellStyle name="Warning Text 5 2" xfId="26625" xr:uid="{00000000-0005-0000-0000-000028680000}"/>
    <cellStyle name="Warning Text 50" xfId="26626" xr:uid="{00000000-0005-0000-0000-000029680000}"/>
    <cellStyle name="Warning Text 51" xfId="26627" xr:uid="{00000000-0005-0000-0000-00002A680000}"/>
    <cellStyle name="Warning Text 52" xfId="26628" xr:uid="{00000000-0005-0000-0000-00002B680000}"/>
    <cellStyle name="Warning Text 53" xfId="26629" xr:uid="{00000000-0005-0000-0000-00002C680000}"/>
    <cellStyle name="Warning Text 54" xfId="26630" xr:uid="{00000000-0005-0000-0000-00002D680000}"/>
    <cellStyle name="Warning Text 55" xfId="26631" xr:uid="{00000000-0005-0000-0000-00002E680000}"/>
    <cellStyle name="Warning Text 56" xfId="26632" xr:uid="{00000000-0005-0000-0000-00002F680000}"/>
    <cellStyle name="Warning Text 57" xfId="26633" xr:uid="{00000000-0005-0000-0000-000030680000}"/>
    <cellStyle name="Warning Text 58" xfId="26634" xr:uid="{00000000-0005-0000-0000-000031680000}"/>
    <cellStyle name="Warning Text 59" xfId="26635" xr:uid="{00000000-0005-0000-0000-000032680000}"/>
    <cellStyle name="Warning Text 6" xfId="26636" xr:uid="{00000000-0005-0000-0000-000033680000}"/>
    <cellStyle name="Warning Text 60" xfId="26637" xr:uid="{00000000-0005-0000-0000-000034680000}"/>
    <cellStyle name="Warning Text 61" xfId="26638" xr:uid="{00000000-0005-0000-0000-000035680000}"/>
    <cellStyle name="Warning Text 62" xfId="26639" xr:uid="{00000000-0005-0000-0000-000036680000}"/>
    <cellStyle name="Warning Text 63" xfId="26640" xr:uid="{00000000-0005-0000-0000-000037680000}"/>
    <cellStyle name="Warning Text 64" xfId="26641" xr:uid="{00000000-0005-0000-0000-000038680000}"/>
    <cellStyle name="Warning Text 65" xfId="26642" xr:uid="{00000000-0005-0000-0000-000039680000}"/>
    <cellStyle name="Warning Text 66" xfId="26643" xr:uid="{00000000-0005-0000-0000-00003A680000}"/>
    <cellStyle name="Warning Text 67" xfId="26644" xr:uid="{00000000-0005-0000-0000-00003B680000}"/>
    <cellStyle name="Warning Text 68" xfId="26645" xr:uid="{00000000-0005-0000-0000-00003C680000}"/>
    <cellStyle name="Warning Text 69" xfId="26646" xr:uid="{00000000-0005-0000-0000-00003D680000}"/>
    <cellStyle name="Warning Text 7" xfId="26647" xr:uid="{00000000-0005-0000-0000-00003E680000}"/>
    <cellStyle name="Warning Text 70" xfId="26648" xr:uid="{00000000-0005-0000-0000-00003F680000}"/>
    <cellStyle name="Warning Text 71" xfId="26649" xr:uid="{00000000-0005-0000-0000-000040680000}"/>
    <cellStyle name="Warning Text 72" xfId="26650" xr:uid="{00000000-0005-0000-0000-000041680000}"/>
    <cellStyle name="Warning Text 8" xfId="26651" xr:uid="{00000000-0005-0000-0000-000042680000}"/>
    <cellStyle name="Warning Text 9" xfId="26652" xr:uid="{00000000-0005-0000-0000-000043680000}"/>
    <cellStyle name="WhitePattern" xfId="26653" xr:uid="{00000000-0005-0000-0000-000044680000}"/>
    <cellStyle name="WhitePattern1" xfId="26654" xr:uid="{00000000-0005-0000-0000-000045680000}"/>
    <cellStyle name="WhitePattern1 2" xfId="26655" xr:uid="{00000000-0005-0000-0000-000046680000}"/>
    <cellStyle name="WhitePattern1 2 2" xfId="26656" xr:uid="{00000000-0005-0000-0000-000047680000}"/>
    <cellStyle name="WhitePattern1 2 3" xfId="26657" xr:uid="{00000000-0005-0000-0000-000048680000}"/>
    <cellStyle name="WhitePattern1 3" xfId="26658" xr:uid="{00000000-0005-0000-0000-000049680000}"/>
    <cellStyle name="WhitePattern1 3 2" xfId="26659" xr:uid="{00000000-0005-0000-0000-00004A680000}"/>
    <cellStyle name="WhitePattern1 3 3" xfId="26660" xr:uid="{00000000-0005-0000-0000-00004B680000}"/>
    <cellStyle name="WhiteText" xfId="26661" xr:uid="{00000000-0005-0000-0000-00004C680000}"/>
    <cellStyle name="Year" xfId="26662" xr:uid="{00000000-0005-0000-0000-00004D680000}"/>
  </cellStyles>
  <dxfs count="0"/>
  <tableStyles count="1" defaultTableStyle="TableStyleMedium9" defaultPivotStyle="PivotStyleLight16">
    <tableStyle name="Invisible" pivot="0" table="0" count="0" xr9:uid="{0044E7D0-A688-4153-9280-F5B2B2A4FAE5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0</xdr:row>
          <xdr:rowOff>114300</xdr:rowOff>
        </xdr:from>
        <xdr:to>
          <xdr:col>10</xdr:col>
          <xdr:colOff>76200</xdr:colOff>
          <xdr:row>54</xdr:row>
          <xdr:rowOff>57150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4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GA\GASCOST\Gas%20Cost%20CY2008\Deferrals%20&amp;%20Amortizations\OR\DEFSUMOR_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Allocation%20and%203%20factor%20formula\Statement%20of%20Operations\2015\2015-12%20Statement%20of%20Ops%20Repor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pt\Rates\WEATHER%20DATA\Weather%20Normalization\2016\WA%2065%20HDD%20NOAA\2016-12%20WA%20Weather%20Normalization%2065%20HDD%20-%20Co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cob.darrington\Desktop\Supplemental%20Sch%20Adj\UG-210755-CNGC-GRC-Model-(WA)-WP-08.24.22-JD%20Not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Rate%20of%20Return\Oregon\2015\2015%20OR%20RoR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itle"/>
      <sheetName val="Summary of Request"/>
      <sheetName val="Summary Bill Impacts"/>
      <sheetName val="Proof ---&gt;"/>
      <sheetName val="Exh IDM-2, Proof of Revenue"/>
      <sheetName val="Exh IDM-3, Revenue Distribution"/>
      <sheetName val="Exh IDM-5, Decoupling Baseline"/>
      <sheetName val="Proof WPs ---&gt;"/>
      <sheetName val="Index"/>
      <sheetName val="1501 Summary"/>
      <sheetName val="Rev Recon Summary"/>
      <sheetName val="EOP Calculations"/>
      <sheetName val="663 - 511 Transfer"/>
      <sheetName val="Allocation Report 2020"/>
      <sheetName val="Weather Normalization"/>
      <sheetName val="WACAP 2020"/>
      <sheetName val="Rev Req ---&gt;"/>
      <sheetName val="Exh MCG-2 ROO Summary"/>
      <sheetName val="Exh MCG-3, Rev Req Calc"/>
      <sheetName val="Exh MCG-4, Conversion Factor"/>
      <sheetName val="Exh MCG-5, Summary of Adj"/>
      <sheetName val="Plant Additions"/>
      <sheetName val=" MYRP Summary"/>
      <sheetName val="RR WPs ---&gt;"/>
      <sheetName val="Operating Report"/>
      <sheetName val="MCG WP Index"/>
      <sheetName val="Rate Base"/>
      <sheetName val="Suppl Sch Adj"/>
      <sheetName val="CAC-Def Tax"/>
      <sheetName val="D&amp;O Adjustment"/>
      <sheetName val="LPC"/>
      <sheetName val="State Allocators"/>
      <sheetName val="Annualize CRM"/>
      <sheetName val="Advertising Adj"/>
      <sheetName val="Annualize Rev Adj"/>
      <sheetName val="EOP Rev Adj"/>
      <sheetName val="Wage Adjustments"/>
      <sheetName val="Incentives Adj"/>
      <sheetName val="Interest Sync Adj"/>
      <sheetName val="MAOP Deferral"/>
      <sheetName val=" Working Capital (AMA)"/>
      <sheetName val="FP-319072 &amp; FP-319209"/>
      <sheetName val="WACC Calculation"/>
      <sheetName val="EOP Depn Exp Adj"/>
      <sheetName val="Pro Forma Plant Additions"/>
      <sheetName val="R&amp;R Adjustment"/>
      <sheetName val="Plt-Accum Depn"/>
      <sheetName val="Rate Design ---&gt;"/>
      <sheetName val="Class Revenue"/>
      <sheetName val="Exh IDM-4, Class Rates"/>
      <sheetName val="Exh PJA-3, RES Monthly Impact"/>
      <sheetName val="Exh PJA-4, Bill Impacts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C6:L38"/>
  <sheetViews>
    <sheetView tabSelected="1" zoomScaleNormal="100" zoomScaleSheetLayoutView="100" workbookViewId="0">
      <selection activeCell="AH225" sqref="AH225"/>
    </sheetView>
  </sheetViews>
  <sheetFormatPr defaultColWidth="9.33203125" defaultRowHeight="12"/>
  <cols>
    <col min="1" max="1" width="8" style="19" customWidth="1"/>
    <col min="2" max="3" width="9.33203125" style="19"/>
    <col min="4" max="4" width="13.5" style="19" customWidth="1"/>
    <col min="5" max="5" width="16.83203125" style="19" customWidth="1"/>
    <col min="6" max="9" width="9.33203125" style="19"/>
    <col min="10" max="10" width="9.5" style="19" customWidth="1"/>
    <col min="11" max="16384" width="9.33203125" style="19"/>
  </cols>
  <sheetData>
    <row r="6" spans="3:11">
      <c r="C6" s="18"/>
    </row>
    <row r="7" spans="3:11">
      <c r="C7" s="18"/>
    </row>
    <row r="8" spans="3:11">
      <c r="C8" s="18"/>
    </row>
    <row r="9" spans="3:11">
      <c r="J9" s="18"/>
      <c r="K9" s="18"/>
    </row>
    <row r="27" spans="12:12" ht="12.75">
      <c r="L27" s="20"/>
    </row>
    <row r="38" spans="11:11">
      <c r="K38" s="21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171450</xdr:colOff>
                <xdr:row>0</xdr:row>
                <xdr:rowOff>114300</xdr:rowOff>
              </from>
              <to>
                <xdr:col>10</xdr:col>
                <xdr:colOff>76200</xdr:colOff>
                <xdr:row>54</xdr:row>
                <xdr:rowOff>57150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92C57-2DA6-4B21-B7AE-92B7142C3C79}">
  <sheetPr>
    <pageSetUpPr fitToPage="1"/>
  </sheetPr>
  <dimension ref="A1:P27"/>
  <sheetViews>
    <sheetView zoomScaleNormal="100" zoomScaleSheetLayoutView="190" workbookViewId="0">
      <selection activeCell="AH225" sqref="AH225"/>
    </sheetView>
  </sheetViews>
  <sheetFormatPr defaultRowHeight="15.75"/>
  <cols>
    <col min="1" max="1" width="5.6640625" style="204" bestFit="1" customWidth="1"/>
    <col min="2" max="2" width="43.6640625" style="204" bestFit="1" customWidth="1"/>
    <col min="3" max="3" width="9.33203125" style="204"/>
    <col min="4" max="4" width="14" style="204" bestFit="1" customWidth="1"/>
    <col min="5" max="5" width="15.6640625" style="204" customWidth="1"/>
    <col min="6" max="9" width="9.33203125" style="204"/>
    <col min="10" max="10" width="17.1640625" style="204" bestFit="1" customWidth="1"/>
    <col min="11" max="15" width="9.33203125" style="204"/>
    <col min="16" max="16" width="12.33203125" style="204" bestFit="1" customWidth="1"/>
    <col min="17" max="16384" width="9.33203125" style="204"/>
  </cols>
  <sheetData>
    <row r="1" spans="1:10">
      <c r="A1" s="173"/>
      <c r="B1" s="173"/>
      <c r="C1" s="173"/>
      <c r="D1" s="173"/>
      <c r="E1" s="173"/>
    </row>
    <row r="2" spans="1:10">
      <c r="A2" s="173"/>
      <c r="B2" s="173"/>
      <c r="C2" s="173"/>
      <c r="D2" s="173"/>
      <c r="E2" s="173"/>
    </row>
    <row r="3" spans="1:10">
      <c r="A3" s="173"/>
      <c r="B3" s="173"/>
      <c r="C3" s="173"/>
      <c r="D3" s="173"/>
      <c r="E3" s="173"/>
    </row>
    <row r="4" spans="1:10">
      <c r="A4" s="169" t="s">
        <v>0</v>
      </c>
      <c r="B4" s="170"/>
      <c r="C4" s="171"/>
      <c r="D4" s="171"/>
      <c r="E4" s="172"/>
    </row>
    <row r="5" spans="1:10">
      <c r="A5" s="13" t="s">
        <v>740</v>
      </c>
      <c r="B5" s="174"/>
      <c r="C5" s="175"/>
      <c r="D5" s="175"/>
      <c r="E5" s="176"/>
    </row>
    <row r="6" spans="1:10">
      <c r="A6" s="177" t="s">
        <v>2</v>
      </c>
      <c r="B6" s="178"/>
      <c r="C6" s="179"/>
      <c r="D6" s="179"/>
      <c r="E6" s="180"/>
    </row>
    <row r="7" spans="1:10">
      <c r="A7" s="181" t="s">
        <v>7</v>
      </c>
      <c r="B7" s="182"/>
      <c r="C7" s="183"/>
      <c r="D7" s="184"/>
      <c r="E7" s="185"/>
    </row>
    <row r="8" spans="1:10">
      <c r="A8" s="186" t="s">
        <v>11</v>
      </c>
      <c r="B8" s="187" t="s">
        <v>57</v>
      </c>
      <c r="C8" s="188"/>
      <c r="D8" s="14" t="str">
        <f>'Promo Adv Adj'!D8</f>
        <v>CY 2022</v>
      </c>
      <c r="E8" s="189" t="s">
        <v>58</v>
      </c>
    </row>
    <row r="9" spans="1:10">
      <c r="A9" s="190"/>
      <c r="B9" s="191" t="s">
        <v>59</v>
      </c>
      <c r="C9" s="173"/>
      <c r="D9" s="192" t="s">
        <v>60</v>
      </c>
      <c r="E9" s="193" t="s">
        <v>62</v>
      </c>
    </row>
    <row r="10" spans="1:10">
      <c r="A10" s="194"/>
      <c r="B10" s="195"/>
      <c r="C10" s="194"/>
      <c r="D10" s="195"/>
      <c r="E10" s="196"/>
    </row>
    <row r="11" spans="1:10">
      <c r="A11" s="197"/>
      <c r="B11" s="17" t="s">
        <v>740</v>
      </c>
      <c r="C11" s="197"/>
      <c r="D11" s="10"/>
      <c r="E11" s="9"/>
      <c r="J11" s="217"/>
    </row>
    <row r="12" spans="1:10">
      <c r="A12" s="197">
        <v>1</v>
      </c>
      <c r="B12" s="15" t="s">
        <v>1162</v>
      </c>
      <c r="C12" s="7"/>
      <c r="D12" s="8">
        <v>458849.35</v>
      </c>
      <c r="E12" s="9"/>
      <c r="J12" s="217"/>
    </row>
    <row r="13" spans="1:10" ht="18">
      <c r="A13" s="197">
        <v>2</v>
      </c>
      <c r="B13" s="10" t="s">
        <v>741</v>
      </c>
      <c r="C13" s="11"/>
      <c r="D13" s="40">
        <v>0.5</v>
      </c>
      <c r="E13" s="16"/>
      <c r="J13" s="217"/>
    </row>
    <row r="14" spans="1:10" ht="18">
      <c r="A14" s="197">
        <v>3</v>
      </c>
      <c r="B14" s="10" t="s">
        <v>14</v>
      </c>
      <c r="C14" s="11"/>
      <c r="D14" s="39"/>
      <c r="E14" s="16">
        <f>D12*-D13</f>
        <v>-229424.67499999999</v>
      </c>
      <c r="J14" s="218"/>
    </row>
    <row r="15" spans="1:10" ht="18">
      <c r="A15" s="198"/>
      <c r="B15" s="41"/>
      <c r="C15" s="42"/>
      <c r="D15" s="43"/>
      <c r="E15" s="44"/>
    </row>
    <row r="16" spans="1:10">
      <c r="A16" s="2"/>
      <c r="B16" s="2"/>
      <c r="C16" s="2"/>
      <c r="D16" s="2"/>
      <c r="E16" s="2"/>
    </row>
    <row r="17" spans="1:16">
      <c r="A17" s="173"/>
      <c r="B17" s="200"/>
      <c r="C17" s="200"/>
      <c r="D17" s="200"/>
      <c r="E17" s="200"/>
    </row>
    <row r="18" spans="1:16">
      <c r="A18" s="2"/>
      <c r="B18" s="2"/>
      <c r="C18" s="2"/>
      <c r="D18" s="201"/>
      <c r="E18" s="2"/>
    </row>
    <row r="19" spans="1:16">
      <c r="A19" s="202"/>
      <c r="B19" s="202"/>
      <c r="C19" s="202"/>
      <c r="D19" s="202"/>
      <c r="E19" s="202"/>
    </row>
    <row r="20" spans="1:16">
      <c r="A20" s="3" t="s">
        <v>10</v>
      </c>
      <c r="B20" s="3"/>
      <c r="C20" s="3"/>
      <c r="D20" s="3"/>
      <c r="E20" s="3"/>
    </row>
    <row r="25" spans="1:16">
      <c r="P25" s="228"/>
    </row>
    <row r="27" spans="1:16">
      <c r="P27" s="228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&amp;N&amp;RRate of Return Report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82277-BB31-4205-A999-D17C51B46C26}">
  <sheetPr>
    <pageSetUpPr fitToPage="1"/>
  </sheetPr>
  <dimension ref="A1:J19"/>
  <sheetViews>
    <sheetView zoomScaleNormal="100" workbookViewId="0">
      <selection activeCell="AH225" sqref="AH225"/>
    </sheetView>
  </sheetViews>
  <sheetFormatPr defaultRowHeight="15.75"/>
  <cols>
    <col min="1" max="1" width="5.6640625" style="204" bestFit="1" customWidth="1"/>
    <col min="2" max="2" width="43.6640625" style="204" bestFit="1" customWidth="1"/>
    <col min="3" max="3" width="9.33203125" style="204"/>
    <col min="4" max="4" width="15.83203125" style="204" bestFit="1" customWidth="1"/>
    <col min="5" max="5" width="15.6640625" style="204" customWidth="1"/>
    <col min="6" max="9" width="9.33203125" style="204"/>
    <col min="10" max="10" width="16.33203125" style="204" bestFit="1" customWidth="1"/>
    <col min="11" max="16384" width="9.33203125" style="204"/>
  </cols>
  <sheetData>
    <row r="1" spans="1:10">
      <c r="A1" s="173"/>
      <c r="B1" s="173"/>
      <c r="C1" s="173"/>
      <c r="D1" s="173"/>
      <c r="E1" s="173"/>
    </row>
    <row r="2" spans="1:10">
      <c r="A2" s="173"/>
      <c r="B2" s="173"/>
      <c r="C2" s="173"/>
      <c r="D2" s="173"/>
      <c r="E2" s="173"/>
    </row>
    <row r="3" spans="1:10">
      <c r="A3" s="173"/>
      <c r="B3" s="173"/>
      <c r="C3" s="173"/>
      <c r="D3" s="173"/>
      <c r="E3" s="173"/>
    </row>
    <row r="4" spans="1:10">
      <c r="A4" s="169" t="s">
        <v>0</v>
      </c>
      <c r="B4" s="170"/>
      <c r="C4" s="171"/>
      <c r="D4" s="171"/>
      <c r="E4" s="172"/>
    </row>
    <row r="5" spans="1:10">
      <c r="A5" s="13" t="s">
        <v>1170</v>
      </c>
      <c r="B5" s="174"/>
      <c r="C5" s="175"/>
      <c r="D5" s="175"/>
      <c r="E5" s="176"/>
    </row>
    <row r="6" spans="1:10">
      <c r="A6" s="177" t="s">
        <v>2</v>
      </c>
      <c r="B6" s="178"/>
      <c r="C6" s="179"/>
      <c r="D6" s="179"/>
      <c r="E6" s="180"/>
    </row>
    <row r="7" spans="1:10">
      <c r="A7" s="181" t="s">
        <v>7</v>
      </c>
      <c r="B7" s="182"/>
      <c r="C7" s="183"/>
      <c r="D7" s="184"/>
      <c r="E7" s="185"/>
    </row>
    <row r="8" spans="1:10">
      <c r="A8" s="186" t="s">
        <v>11</v>
      </c>
      <c r="B8" s="187" t="s">
        <v>57</v>
      </c>
      <c r="C8" s="188"/>
      <c r="D8" s="14" t="str">
        <f>'Promo Adv Adj'!D8</f>
        <v>CY 2022</v>
      </c>
      <c r="E8" s="189" t="s">
        <v>58</v>
      </c>
    </row>
    <row r="9" spans="1:10">
      <c r="A9" s="190"/>
      <c r="B9" s="191" t="s">
        <v>59</v>
      </c>
      <c r="C9" s="173"/>
      <c r="D9" s="192" t="s">
        <v>60</v>
      </c>
      <c r="E9" s="193" t="s">
        <v>62</v>
      </c>
    </row>
    <row r="10" spans="1:10">
      <c r="A10" s="194"/>
      <c r="B10" s="195"/>
      <c r="C10" s="194"/>
      <c r="D10" s="195"/>
      <c r="E10" s="196"/>
    </row>
    <row r="11" spans="1:10">
      <c r="A11" s="197"/>
      <c r="B11" s="17" t="s">
        <v>1170</v>
      </c>
      <c r="C11" s="197"/>
      <c r="D11" s="10"/>
      <c r="E11" s="9"/>
      <c r="J11" s="217"/>
    </row>
    <row r="12" spans="1:10">
      <c r="A12" s="197">
        <v>1</v>
      </c>
      <c r="B12" s="15" t="s">
        <v>1162</v>
      </c>
      <c r="C12" s="7"/>
      <c r="D12" s="8">
        <v>-1673137.72</v>
      </c>
      <c r="E12" s="9"/>
      <c r="J12" s="217"/>
    </row>
    <row r="13" spans="1:10" ht="18">
      <c r="A13" s="197">
        <v>2</v>
      </c>
      <c r="B13" s="10" t="s">
        <v>14</v>
      </c>
      <c r="C13" s="11"/>
      <c r="D13" s="39"/>
      <c r="E13" s="16">
        <f>-D12</f>
        <v>1673137.72</v>
      </c>
      <c r="J13" s="218"/>
    </row>
    <row r="14" spans="1:10" ht="18">
      <c r="A14" s="198"/>
      <c r="B14" s="41"/>
      <c r="C14" s="42"/>
      <c r="D14" s="43"/>
      <c r="E14" s="44"/>
    </row>
    <row r="15" spans="1:10">
      <c r="A15" s="2"/>
      <c r="B15" s="2"/>
      <c r="C15" s="2"/>
      <c r="D15" s="2"/>
      <c r="E15" s="2"/>
    </row>
    <row r="16" spans="1:10">
      <c r="A16" s="173"/>
      <c r="B16" s="200"/>
      <c r="C16" s="200"/>
      <c r="D16" s="200"/>
      <c r="E16" s="200"/>
    </row>
    <row r="17" spans="1:5">
      <c r="A17" s="2"/>
      <c r="B17" s="2"/>
      <c r="C17" s="2"/>
      <c r="D17" s="201"/>
      <c r="E17" s="2"/>
    </row>
    <row r="18" spans="1:5">
      <c r="A18" s="202"/>
      <c r="B18" s="202"/>
      <c r="C18" s="202"/>
      <c r="D18" s="202"/>
      <c r="E18" s="202"/>
    </row>
    <row r="19" spans="1:5">
      <c r="A19" s="3" t="s">
        <v>10</v>
      </c>
      <c r="B19" s="3"/>
      <c r="C19" s="3"/>
      <c r="D19" s="3"/>
      <c r="E19" s="3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&amp;N&amp;RRate of Return Report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67418-5667-4F91-8A74-E3F4EDAEF901}">
  <sheetPr>
    <pageSetUpPr fitToPage="1"/>
  </sheetPr>
  <dimension ref="A1:P50"/>
  <sheetViews>
    <sheetView zoomScaleNormal="100" workbookViewId="0">
      <selection activeCell="AH225" sqref="AH225"/>
    </sheetView>
  </sheetViews>
  <sheetFormatPr defaultRowHeight="15.75"/>
  <cols>
    <col min="1" max="1" width="9.6640625" style="230" bestFit="1" customWidth="1"/>
    <col min="2" max="2" width="62.5" style="230" bestFit="1" customWidth="1"/>
    <col min="3" max="11" width="17.5" style="230" customWidth="1"/>
    <col min="12" max="12" width="9.33203125" style="230"/>
    <col min="13" max="14" width="12.5" style="230" bestFit="1" customWidth="1"/>
    <col min="15" max="15" width="9.33203125" style="230"/>
    <col min="16" max="16" width="17.33203125" style="230" bestFit="1" customWidth="1"/>
    <col min="17" max="16384" width="9.33203125" style="230"/>
  </cols>
  <sheetData>
    <row r="1" spans="1:16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6">
      <c r="A2" s="277" t="s">
        <v>1195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6">
      <c r="A3" s="277" t="s">
        <v>1198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</row>
    <row r="4" spans="1:16">
      <c r="B4" s="231"/>
      <c r="C4" s="231"/>
    </row>
    <row r="5" spans="1:16">
      <c r="A5" s="229"/>
      <c r="B5" s="229"/>
      <c r="C5" s="229"/>
    </row>
    <row r="6" spans="1:16">
      <c r="A6" s="229"/>
      <c r="B6" s="229"/>
      <c r="C6" s="229"/>
    </row>
    <row r="7" spans="1:16">
      <c r="A7" s="229"/>
      <c r="B7" s="229"/>
      <c r="C7" s="229"/>
      <c r="D7" s="229"/>
      <c r="E7" s="231"/>
      <c r="F7" s="232"/>
      <c r="G7" s="231"/>
      <c r="H7" s="231"/>
      <c r="I7" s="231"/>
      <c r="J7" s="231"/>
      <c r="K7" s="231"/>
    </row>
    <row r="8" spans="1:16">
      <c r="A8" s="229"/>
      <c r="B8" s="231"/>
      <c r="C8" s="273" t="s">
        <v>1194</v>
      </c>
      <c r="D8" s="274"/>
      <c r="E8" s="275"/>
      <c r="F8" s="245" t="s">
        <v>1175</v>
      </c>
      <c r="G8" s="245" t="s">
        <v>1174</v>
      </c>
      <c r="H8" s="276" t="s">
        <v>1193</v>
      </c>
      <c r="I8" s="274"/>
      <c r="J8" s="274"/>
      <c r="K8" s="275"/>
    </row>
    <row r="9" spans="1:16" ht="63">
      <c r="A9" s="249" t="s">
        <v>1192</v>
      </c>
      <c r="B9" s="255" t="s">
        <v>57</v>
      </c>
      <c r="C9" s="253" t="s">
        <v>1191</v>
      </c>
      <c r="D9" s="249" t="s">
        <v>1190</v>
      </c>
      <c r="E9" s="249" t="s">
        <v>1189</v>
      </c>
      <c r="F9" s="247" t="s">
        <v>1188</v>
      </c>
      <c r="G9" s="249" t="s">
        <v>1187</v>
      </c>
      <c r="H9" s="248" t="s">
        <v>1186</v>
      </c>
      <c r="I9" s="251" t="s">
        <v>1185</v>
      </c>
      <c r="J9" s="248" t="s">
        <v>1184</v>
      </c>
      <c r="K9" s="249" t="s">
        <v>1183</v>
      </c>
    </row>
    <row r="10" spans="1:16">
      <c r="A10" s="257"/>
      <c r="B10" s="256"/>
      <c r="C10" s="254" t="s">
        <v>1182</v>
      </c>
      <c r="D10" s="250" t="s">
        <v>1181</v>
      </c>
      <c r="E10" s="246" t="s">
        <v>1180</v>
      </c>
      <c r="F10" s="233"/>
      <c r="G10" s="250" t="s">
        <v>1179</v>
      </c>
      <c r="H10" s="233" t="s">
        <v>1178</v>
      </c>
      <c r="I10" s="250" t="s">
        <v>1177</v>
      </c>
      <c r="J10" s="233" t="s">
        <v>1176</v>
      </c>
      <c r="K10" s="252"/>
      <c r="P10" s="234"/>
    </row>
    <row r="11" spans="1:16">
      <c r="A11" s="257"/>
      <c r="B11" s="246" t="s">
        <v>59</v>
      </c>
      <c r="C11" s="246" t="s">
        <v>60</v>
      </c>
      <c r="D11" s="246" t="s">
        <v>62</v>
      </c>
      <c r="E11" s="246" t="s">
        <v>66</v>
      </c>
      <c r="F11" s="246" t="s">
        <v>61</v>
      </c>
      <c r="G11" s="246" t="s">
        <v>263</v>
      </c>
      <c r="H11" s="246" t="s">
        <v>264</v>
      </c>
      <c r="I11" s="246" t="s">
        <v>265</v>
      </c>
      <c r="J11" s="246" t="s">
        <v>1196</v>
      </c>
      <c r="K11" s="246" t="s">
        <v>1197</v>
      </c>
      <c r="P11" s="234"/>
    </row>
    <row r="12" spans="1:16">
      <c r="A12" s="263"/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P12" s="234"/>
    </row>
    <row r="13" spans="1:16">
      <c r="A13" s="126"/>
      <c r="B13" s="139" t="s">
        <v>18</v>
      </c>
      <c r="C13" s="143"/>
      <c r="D13" s="143"/>
      <c r="E13" s="143"/>
      <c r="F13" s="143"/>
      <c r="G13" s="143"/>
      <c r="H13" s="143"/>
      <c r="I13" s="143"/>
      <c r="J13" s="143"/>
      <c r="K13" s="143"/>
      <c r="P13" s="234"/>
    </row>
    <row r="14" spans="1:16">
      <c r="A14" s="129">
        <v>1</v>
      </c>
      <c r="B14" s="141" t="s">
        <v>20</v>
      </c>
      <c r="C14" s="143">
        <v>2071616</v>
      </c>
      <c r="D14" s="143">
        <v>791553</v>
      </c>
      <c r="E14" s="143">
        <v>-144</v>
      </c>
      <c r="F14" s="143">
        <v>-202404720</v>
      </c>
      <c r="G14" s="143">
        <v>-8066389</v>
      </c>
      <c r="H14" s="143">
        <v>0</v>
      </c>
      <c r="I14" s="143">
        <v>0</v>
      </c>
      <c r="J14" s="143">
        <v>0</v>
      </c>
      <c r="K14" s="143">
        <f t="shared" ref="K14:K19" si="0">SUM(C14:J14)</f>
        <v>-207608084</v>
      </c>
      <c r="P14" s="234"/>
    </row>
    <row r="15" spans="1:16">
      <c r="A15" s="129">
        <v>2</v>
      </c>
      <c r="B15" s="141" t="s">
        <v>23</v>
      </c>
      <c r="C15" s="143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43">
        <v>0</v>
      </c>
      <c r="J15" s="143">
        <v>0</v>
      </c>
      <c r="K15" s="143">
        <f t="shared" si="0"/>
        <v>0</v>
      </c>
      <c r="P15" s="234"/>
    </row>
    <row r="16" spans="1:16">
      <c r="A16" s="129">
        <v>3</v>
      </c>
      <c r="B16" s="141" t="s">
        <v>25</v>
      </c>
      <c r="C16" s="143">
        <v>-2131130</v>
      </c>
      <c r="D16" s="143">
        <v>-814025</v>
      </c>
      <c r="E16" s="143">
        <v>0</v>
      </c>
      <c r="F16" s="143">
        <v>0</v>
      </c>
      <c r="G16" s="143">
        <v>0</v>
      </c>
      <c r="H16" s="143">
        <v>0</v>
      </c>
      <c r="I16" s="143">
        <v>0</v>
      </c>
      <c r="J16" s="143">
        <v>0</v>
      </c>
      <c r="K16" s="143">
        <f t="shared" si="0"/>
        <v>-2945155</v>
      </c>
      <c r="P16" s="234"/>
    </row>
    <row r="17" spans="1:16">
      <c r="A17" s="129">
        <v>4</v>
      </c>
      <c r="B17" s="146" t="s">
        <v>27</v>
      </c>
      <c r="C17" s="148">
        <f t="shared" ref="C17:J17" si="1">SUM(C14:C16)</f>
        <v>-59514</v>
      </c>
      <c r="D17" s="148">
        <f t="shared" si="1"/>
        <v>-22472</v>
      </c>
      <c r="E17" s="148">
        <f t="shared" si="1"/>
        <v>-144</v>
      </c>
      <c r="F17" s="148">
        <f t="shared" si="1"/>
        <v>-202404720</v>
      </c>
      <c r="G17" s="148">
        <f t="shared" si="1"/>
        <v>-8066389</v>
      </c>
      <c r="H17" s="148">
        <f t="shared" si="1"/>
        <v>0</v>
      </c>
      <c r="I17" s="148">
        <f t="shared" si="1"/>
        <v>0</v>
      </c>
      <c r="J17" s="148">
        <f t="shared" si="1"/>
        <v>0</v>
      </c>
      <c r="K17" s="148">
        <f t="shared" si="0"/>
        <v>-210553239</v>
      </c>
      <c r="P17" s="234"/>
    </row>
    <row r="18" spans="1:16">
      <c r="A18" s="129">
        <v>5</v>
      </c>
      <c r="B18" s="141" t="s">
        <v>29</v>
      </c>
      <c r="C18" s="143">
        <v>0</v>
      </c>
      <c r="D18" s="143">
        <v>0</v>
      </c>
      <c r="E18" s="143">
        <v>0</v>
      </c>
      <c r="F18" s="143">
        <v>-194180183</v>
      </c>
      <c r="G18" s="143">
        <v>0</v>
      </c>
      <c r="H18" s="143">
        <v>0</v>
      </c>
      <c r="I18" s="143">
        <v>0</v>
      </c>
      <c r="J18" s="143">
        <v>0</v>
      </c>
      <c r="K18" s="143">
        <f t="shared" si="0"/>
        <v>-194180183</v>
      </c>
      <c r="P18" s="234"/>
    </row>
    <row r="19" spans="1:16">
      <c r="A19" s="129">
        <v>6</v>
      </c>
      <c r="B19" s="141" t="s">
        <v>31</v>
      </c>
      <c r="C19" s="143">
        <f>ROUND(+C17*(0.03852+0.002),0)</f>
        <v>-2412</v>
      </c>
      <c r="D19" s="143">
        <f>ROUND(+D17*(0.03852+0.002),0)</f>
        <v>-911</v>
      </c>
      <c r="E19" s="143">
        <f>ROUND(+E17*(0.03852+0.002),0)</f>
        <v>-6</v>
      </c>
      <c r="F19" s="143">
        <f>ROUND(+F17*(0.03852+0.002),0)</f>
        <v>-8201439</v>
      </c>
      <c r="G19" s="143">
        <f>ROUND(+G17*(0.03852+0.002),0)</f>
        <v>-326850</v>
      </c>
      <c r="H19" s="143">
        <f>+H17*(0.03852+0.002)</f>
        <v>0</v>
      </c>
      <c r="I19" s="143">
        <f>+I17*(0.03852+0.002)</f>
        <v>0</v>
      </c>
      <c r="J19" s="143">
        <f>+J17*(0.03852+0.002)</f>
        <v>0</v>
      </c>
      <c r="K19" s="143">
        <f t="shared" si="0"/>
        <v>-8531618</v>
      </c>
      <c r="P19" s="234"/>
    </row>
    <row r="20" spans="1:16">
      <c r="A20" s="129">
        <v>7</v>
      </c>
      <c r="B20" s="146" t="s">
        <v>33</v>
      </c>
      <c r="C20" s="148">
        <f>C17-C18-C19</f>
        <v>-57102</v>
      </c>
      <c r="D20" s="148">
        <f t="shared" ref="D20:J20" si="2">D17-D18-D19</f>
        <v>-21561</v>
      </c>
      <c r="E20" s="148">
        <f t="shared" si="2"/>
        <v>-138</v>
      </c>
      <c r="F20" s="148">
        <f t="shared" si="2"/>
        <v>-23098</v>
      </c>
      <c r="G20" s="148">
        <f t="shared" si="2"/>
        <v>-7739539</v>
      </c>
      <c r="H20" s="148">
        <f t="shared" si="2"/>
        <v>0</v>
      </c>
      <c r="I20" s="148">
        <f t="shared" si="2"/>
        <v>0</v>
      </c>
      <c r="J20" s="148">
        <f t="shared" si="2"/>
        <v>0</v>
      </c>
      <c r="K20" s="148">
        <f>K17-K18-K19</f>
        <v>-7841438</v>
      </c>
      <c r="P20" s="234"/>
    </row>
    <row r="21" spans="1:16">
      <c r="A21" s="126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P21" s="234"/>
    </row>
    <row r="22" spans="1:16">
      <c r="A22" s="126"/>
      <c r="B22" s="139" t="s">
        <v>34</v>
      </c>
      <c r="C22" s="143"/>
      <c r="D22" s="143"/>
      <c r="E22" s="143"/>
      <c r="F22" s="143"/>
      <c r="G22" s="143"/>
      <c r="H22" s="143"/>
      <c r="I22" s="143"/>
      <c r="J22" s="143"/>
      <c r="K22" s="143"/>
      <c r="P22" s="234"/>
    </row>
    <row r="23" spans="1:16">
      <c r="A23" s="129">
        <f>A20+1</f>
        <v>8</v>
      </c>
      <c r="B23" s="141" t="s">
        <v>65</v>
      </c>
      <c r="C23" s="143">
        <v>0</v>
      </c>
      <c r="D23" s="143">
        <v>0</v>
      </c>
      <c r="E23" s="143">
        <v>0</v>
      </c>
      <c r="F23" s="143">
        <v>0</v>
      </c>
      <c r="G23" s="143">
        <v>0</v>
      </c>
      <c r="H23" s="143">
        <v>0</v>
      </c>
      <c r="I23" s="143">
        <v>0</v>
      </c>
      <c r="J23" s="143">
        <v>0</v>
      </c>
      <c r="K23" s="143">
        <f t="shared" ref="K23:K31" si="3">SUM(C23:J23)</f>
        <v>0</v>
      </c>
      <c r="P23" s="234"/>
    </row>
    <row r="24" spans="1:16">
      <c r="A24" s="129">
        <f>A23+1</f>
        <v>9</v>
      </c>
      <c r="B24" s="141" t="s">
        <v>36</v>
      </c>
      <c r="C24" s="143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f t="shared" si="3"/>
        <v>0</v>
      </c>
      <c r="P24" s="234"/>
    </row>
    <row r="25" spans="1:16">
      <c r="A25" s="129">
        <f t="shared" ref="A25:A42" si="4">A24+1</f>
        <v>10</v>
      </c>
      <c r="B25" s="141" t="s">
        <v>38</v>
      </c>
      <c r="C25" s="143">
        <f>ROUND(+C17*0.00371,0)</f>
        <v>-221</v>
      </c>
      <c r="D25" s="143">
        <f>ROUND(+D17*0.00371,0)</f>
        <v>-83</v>
      </c>
      <c r="E25" s="143">
        <f>ROUND(+E17*0.00371,0)</f>
        <v>-1</v>
      </c>
      <c r="F25" s="143">
        <f>ROUND(+F17*0.00371,0)</f>
        <v>-750922</v>
      </c>
      <c r="G25" s="143">
        <f>ROUND(+G17*0.00371,0)</f>
        <v>-29926</v>
      </c>
      <c r="H25" s="143">
        <f>+H17*0.00371</f>
        <v>0</v>
      </c>
      <c r="I25" s="143">
        <f>+I17*0.00371</f>
        <v>0</v>
      </c>
      <c r="J25" s="143">
        <f>+J17*0.00371</f>
        <v>0</v>
      </c>
      <c r="K25" s="143">
        <f t="shared" si="3"/>
        <v>-781153</v>
      </c>
      <c r="P25" s="234"/>
    </row>
    <row r="26" spans="1:16">
      <c r="A26" s="129">
        <f t="shared" si="4"/>
        <v>11</v>
      </c>
      <c r="B26" s="141" t="s">
        <v>40</v>
      </c>
      <c r="C26" s="143">
        <v>0</v>
      </c>
      <c r="D26" s="143">
        <v>0</v>
      </c>
      <c r="E26" s="143">
        <v>0</v>
      </c>
      <c r="F26" s="143">
        <v>0</v>
      </c>
      <c r="G26" s="143">
        <v>-7717566</v>
      </c>
      <c r="H26" s="143">
        <v>0</v>
      </c>
      <c r="I26" s="143">
        <v>0</v>
      </c>
      <c r="J26" s="143">
        <v>0</v>
      </c>
      <c r="K26" s="143">
        <f t="shared" si="3"/>
        <v>-7717566</v>
      </c>
      <c r="P26" s="235"/>
    </row>
    <row r="27" spans="1:16">
      <c r="A27" s="129">
        <f t="shared" si="4"/>
        <v>12</v>
      </c>
      <c r="B27" s="141" t="s">
        <v>42</v>
      </c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f t="shared" si="3"/>
        <v>0</v>
      </c>
    </row>
    <row r="28" spans="1:16">
      <c r="A28" s="129">
        <f t="shared" si="4"/>
        <v>13</v>
      </c>
      <c r="B28" s="141" t="s">
        <v>44</v>
      </c>
      <c r="C28" s="143">
        <v>0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>
        <f t="shared" si="3"/>
        <v>0</v>
      </c>
    </row>
    <row r="29" spans="1:16">
      <c r="A29" s="129">
        <f t="shared" si="4"/>
        <v>14</v>
      </c>
      <c r="B29" s="141" t="s">
        <v>45</v>
      </c>
      <c r="C29" s="143">
        <v>0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143">
        <v>0</v>
      </c>
      <c r="J29" s="143">
        <f>-J38</f>
        <v>0</v>
      </c>
      <c r="K29" s="143">
        <f t="shared" si="3"/>
        <v>0</v>
      </c>
    </row>
    <row r="30" spans="1:16">
      <c r="A30" s="129">
        <f t="shared" si="4"/>
        <v>15</v>
      </c>
      <c r="B30" s="141" t="s">
        <v>46</v>
      </c>
      <c r="C30" s="143">
        <v>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143">
        <v>0</v>
      </c>
      <c r="J30" s="143">
        <v>0</v>
      </c>
      <c r="K30" s="143">
        <f t="shared" si="3"/>
        <v>0</v>
      </c>
    </row>
    <row r="31" spans="1:16">
      <c r="A31" s="129">
        <f t="shared" si="4"/>
        <v>16</v>
      </c>
      <c r="B31" s="141" t="s">
        <v>47</v>
      </c>
      <c r="C31" s="143">
        <f>ROUND((C20-SUM(C23:C30))*0.21,0)</f>
        <v>-11945</v>
      </c>
      <c r="D31" s="143">
        <f t="shared" ref="D31:J31" si="5">ROUND((D20-SUM(D23:D30))*0.21,0)</f>
        <v>-4510</v>
      </c>
      <c r="E31" s="143">
        <f t="shared" si="5"/>
        <v>-29</v>
      </c>
      <c r="F31" s="143">
        <f t="shared" si="5"/>
        <v>152843</v>
      </c>
      <c r="G31" s="143">
        <f t="shared" si="5"/>
        <v>1670</v>
      </c>
      <c r="H31" s="143">
        <f t="shared" si="5"/>
        <v>0</v>
      </c>
      <c r="I31" s="143">
        <f t="shared" si="5"/>
        <v>0</v>
      </c>
      <c r="J31" s="143">
        <f t="shared" si="5"/>
        <v>0</v>
      </c>
      <c r="K31" s="143">
        <f t="shared" si="3"/>
        <v>138029</v>
      </c>
    </row>
    <row r="32" spans="1:16">
      <c r="A32" s="129">
        <f t="shared" si="4"/>
        <v>17</v>
      </c>
      <c r="B32" s="146" t="s">
        <v>48</v>
      </c>
      <c r="C32" s="148">
        <f>SUM(C23:C31)</f>
        <v>-12166</v>
      </c>
      <c r="D32" s="148">
        <f t="shared" ref="D32:K32" si="6">SUM(D23:D31)</f>
        <v>-4593</v>
      </c>
      <c r="E32" s="148">
        <f t="shared" si="6"/>
        <v>-30</v>
      </c>
      <c r="F32" s="148">
        <f t="shared" si="6"/>
        <v>-598079</v>
      </c>
      <c r="G32" s="148">
        <f t="shared" si="6"/>
        <v>-7745822</v>
      </c>
      <c r="H32" s="148">
        <f t="shared" si="6"/>
        <v>0</v>
      </c>
      <c r="I32" s="148">
        <f t="shared" si="6"/>
        <v>0</v>
      </c>
      <c r="J32" s="148">
        <f t="shared" si="6"/>
        <v>0</v>
      </c>
      <c r="K32" s="148">
        <f t="shared" si="6"/>
        <v>-8360690</v>
      </c>
    </row>
    <row r="33" spans="1:11">
      <c r="A33" s="140"/>
      <c r="B33" s="120"/>
      <c r="C33" s="143"/>
      <c r="D33" s="143"/>
      <c r="E33" s="143"/>
      <c r="F33" s="143"/>
      <c r="G33" s="143"/>
      <c r="H33" s="143"/>
      <c r="I33" s="143"/>
      <c r="J33" s="143"/>
      <c r="K33" s="143"/>
    </row>
    <row r="34" spans="1:11">
      <c r="A34" s="129">
        <f>A32+1</f>
        <v>18</v>
      </c>
      <c r="B34" s="153" t="s">
        <v>49</v>
      </c>
      <c r="C34" s="155">
        <f>+C20-C32</f>
        <v>-44936</v>
      </c>
      <c r="D34" s="155">
        <f t="shared" ref="D34:J34" si="7">+D20-D32</f>
        <v>-16968</v>
      </c>
      <c r="E34" s="155">
        <f t="shared" si="7"/>
        <v>-108</v>
      </c>
      <c r="F34" s="155">
        <f t="shared" si="7"/>
        <v>574981</v>
      </c>
      <c r="G34" s="155">
        <f t="shared" si="7"/>
        <v>6283</v>
      </c>
      <c r="H34" s="155">
        <f t="shared" si="7"/>
        <v>0</v>
      </c>
      <c r="I34" s="155">
        <f t="shared" si="7"/>
        <v>0</v>
      </c>
      <c r="J34" s="155">
        <f t="shared" si="7"/>
        <v>0</v>
      </c>
      <c r="K34" s="155">
        <f>SUM(C34:J34)</f>
        <v>519252</v>
      </c>
    </row>
    <row r="35" spans="1:11">
      <c r="A35" s="129"/>
      <c r="B35" s="126"/>
      <c r="C35" s="127"/>
      <c r="D35" s="127"/>
      <c r="E35" s="127"/>
      <c r="F35" s="127"/>
      <c r="G35" s="127"/>
      <c r="H35" s="127"/>
      <c r="I35" s="127"/>
      <c r="J35" s="127"/>
      <c r="K35" s="127"/>
    </row>
    <row r="36" spans="1:11">
      <c r="A36" s="129"/>
      <c r="B36" s="157" t="s">
        <v>50</v>
      </c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1">
      <c r="A37" s="129">
        <f>A34+1</f>
        <v>19</v>
      </c>
      <c r="B37" s="131" t="s">
        <v>51</v>
      </c>
      <c r="C37" s="127"/>
      <c r="D37" s="127"/>
      <c r="E37" s="127"/>
      <c r="F37" s="127"/>
      <c r="G37" s="127"/>
      <c r="H37" s="127"/>
      <c r="I37" s="127"/>
      <c r="J37" s="127"/>
      <c r="K37" s="127"/>
    </row>
    <row r="38" spans="1:11">
      <c r="A38" s="129">
        <f t="shared" si="4"/>
        <v>20</v>
      </c>
      <c r="B38" s="131" t="s">
        <v>52</v>
      </c>
      <c r="C38" s="127"/>
      <c r="D38" s="127"/>
      <c r="E38" s="127"/>
      <c r="F38" s="127"/>
      <c r="G38" s="127"/>
      <c r="H38" s="127"/>
      <c r="I38" s="127"/>
      <c r="J38" s="127"/>
      <c r="K38" s="127"/>
    </row>
    <row r="39" spans="1:11">
      <c r="A39" s="129">
        <f t="shared" si="4"/>
        <v>21</v>
      </c>
      <c r="B39" s="131" t="s">
        <v>53</v>
      </c>
      <c r="C39" s="127"/>
      <c r="D39" s="127"/>
      <c r="E39" s="127"/>
      <c r="F39" s="127"/>
      <c r="G39" s="127"/>
      <c r="H39" s="127"/>
      <c r="I39" s="127"/>
      <c r="J39" s="127"/>
      <c r="K39" s="127"/>
    </row>
    <row r="40" spans="1:11">
      <c r="A40" s="129">
        <f t="shared" si="4"/>
        <v>22</v>
      </c>
      <c r="B40" s="131" t="s">
        <v>54</v>
      </c>
      <c r="C40" s="127"/>
      <c r="D40" s="127"/>
      <c r="E40" s="127"/>
      <c r="F40" s="127"/>
      <c r="G40" s="127"/>
      <c r="H40" s="127"/>
      <c r="I40" s="127"/>
      <c r="J40" s="127"/>
      <c r="K40" s="127"/>
    </row>
    <row r="41" spans="1:11">
      <c r="A41" s="129">
        <f t="shared" si="4"/>
        <v>23</v>
      </c>
      <c r="B41" s="131" t="s">
        <v>630</v>
      </c>
      <c r="C41" s="127"/>
      <c r="D41" s="127"/>
      <c r="E41" s="127"/>
      <c r="F41" s="127"/>
      <c r="G41" s="127"/>
      <c r="H41" s="127"/>
      <c r="I41" s="127"/>
      <c r="J41" s="127"/>
      <c r="K41" s="127"/>
    </row>
    <row r="42" spans="1:11">
      <c r="A42" s="129">
        <f t="shared" si="4"/>
        <v>24</v>
      </c>
      <c r="B42" s="146" t="s">
        <v>55</v>
      </c>
      <c r="C42" s="148">
        <v>0</v>
      </c>
      <c r="D42" s="148">
        <v>0</v>
      </c>
      <c r="E42" s="148">
        <v>0</v>
      </c>
      <c r="F42" s="148">
        <v>0</v>
      </c>
      <c r="G42" s="148">
        <v>0</v>
      </c>
      <c r="H42" s="148">
        <v>0</v>
      </c>
      <c r="I42" s="148">
        <v>0</v>
      </c>
      <c r="J42" s="148">
        <v>0</v>
      </c>
      <c r="K42" s="148">
        <v>0</v>
      </c>
    </row>
    <row r="43" spans="1:11">
      <c r="A43" s="237"/>
      <c r="B43" s="236"/>
      <c r="C43" s="238"/>
      <c r="D43" s="238"/>
      <c r="F43" s="236"/>
      <c r="G43" s="236"/>
      <c r="H43" s="236"/>
      <c r="I43" s="236"/>
      <c r="J43" s="236"/>
      <c r="K43" s="236"/>
    </row>
    <row r="44" spans="1:11">
      <c r="C44" s="236"/>
      <c r="E44" s="236"/>
      <c r="F44" s="236"/>
      <c r="G44" s="236"/>
      <c r="H44" s="236"/>
      <c r="I44" s="236"/>
      <c r="J44" s="236"/>
      <c r="K44" s="236"/>
    </row>
    <row r="45" spans="1:11">
      <c r="A45" s="236"/>
      <c r="C45" s="236"/>
      <c r="D45" s="236"/>
      <c r="E45" s="236"/>
      <c r="F45" s="236"/>
      <c r="H45" s="240"/>
      <c r="I45" s="240"/>
      <c r="J45" s="240"/>
      <c r="K45" s="236"/>
    </row>
    <row r="46" spans="1:11">
      <c r="A46" s="236"/>
      <c r="C46" s="236"/>
      <c r="D46" s="236"/>
      <c r="E46" s="236"/>
      <c r="F46" s="236"/>
      <c r="H46" s="240"/>
      <c r="I46" s="240"/>
      <c r="J46" s="240"/>
      <c r="K46" s="236"/>
    </row>
    <row r="47" spans="1:11">
      <c r="A47" s="236"/>
      <c r="C47" s="236"/>
      <c r="D47" s="236"/>
      <c r="E47" s="236"/>
      <c r="F47" s="236"/>
      <c r="H47" s="240"/>
      <c r="I47" s="240"/>
      <c r="J47" s="240"/>
      <c r="K47" s="236"/>
    </row>
    <row r="48" spans="1:11">
      <c r="A48" s="236"/>
      <c r="C48" s="241"/>
      <c r="D48" s="241"/>
      <c r="E48" s="241"/>
      <c r="F48" s="241"/>
      <c r="H48" s="242"/>
      <c r="I48" s="240"/>
      <c r="J48" s="240"/>
      <c r="K48" s="236"/>
    </row>
    <row r="49" spans="1:11">
      <c r="A49" s="236"/>
      <c r="B49" s="243"/>
      <c r="C49" s="236"/>
      <c r="D49" s="236"/>
      <c r="E49" s="236"/>
      <c r="F49" s="236"/>
      <c r="H49" s="239"/>
      <c r="I49" s="239"/>
      <c r="J49" s="244"/>
      <c r="K49" s="236"/>
    </row>
    <row r="50" spans="1:11">
      <c r="A50" s="236"/>
      <c r="B50" s="236"/>
      <c r="C50" s="236"/>
      <c r="D50" s="236"/>
      <c r="E50" s="236"/>
      <c r="F50" s="236"/>
      <c r="G50" s="240"/>
      <c r="H50" s="240"/>
      <c r="I50" s="240"/>
      <c r="J50" s="236"/>
      <c r="K50" s="236"/>
    </row>
  </sheetData>
  <mergeCells count="5">
    <mergeCell ref="C8:E8"/>
    <mergeCell ref="H8:K8"/>
    <mergeCell ref="A1:K1"/>
    <mergeCell ref="A2:K2"/>
    <mergeCell ref="A3:K3"/>
  </mergeCells>
  <printOptions horizontalCentered="1"/>
  <pageMargins left="0.7" right="0.7" top="0.75" bottom="0.75" header="0.3" footer="0.3"/>
  <pageSetup scale="60" orientation="landscape" r:id="rId1"/>
  <headerFooter differentFirst="1" scaleWithDoc="0" alignWithMargins="0">
    <oddFooter>&amp;LCascade Natural Gas&amp;C&amp;"Times New Roman,Bold"&amp;P of &amp;N&amp;RRate of Return Report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5D36-C6D7-4395-8C0F-992E89518DC1}">
  <dimension ref="A1:AH826"/>
  <sheetViews>
    <sheetView zoomScaleNormal="100" workbookViewId="0">
      <pane xSplit="5" ySplit="15" topLeftCell="Y225" activePane="bottomRight" state="frozen"/>
      <selection activeCell="AH225" sqref="AH225"/>
      <selection pane="topRight" activeCell="AH225" sqref="AH225"/>
      <selection pane="bottomLeft" activeCell="AH225" sqref="AH225"/>
      <selection pane="bottomRight" activeCell="AH225" sqref="AH225"/>
    </sheetView>
  </sheetViews>
  <sheetFormatPr defaultColWidth="10.6640625" defaultRowHeight="12.75"/>
  <cols>
    <col min="1" max="1" width="10.6640625" style="281"/>
    <col min="2" max="2" width="15.1640625" style="281" bestFit="1" customWidth="1"/>
    <col min="3" max="3" width="9.33203125" style="281" bestFit="1" customWidth="1"/>
    <col min="4" max="4" width="14.1640625" style="281" bestFit="1" customWidth="1"/>
    <col min="5" max="5" width="93" style="281" bestFit="1" customWidth="1"/>
    <col min="6" max="19" width="20.1640625" style="281" bestFit="1" customWidth="1"/>
    <col min="20" max="20" width="4.1640625" style="281" customWidth="1"/>
    <col min="21" max="21" width="20" style="281" customWidth="1"/>
    <col min="22" max="22" width="19.83203125" style="281" bestFit="1" customWidth="1"/>
    <col min="23" max="24" width="19.83203125" style="281" customWidth="1"/>
    <col min="25" max="25" width="10.6640625" style="281"/>
    <col min="26" max="26" width="19.1640625" style="281" customWidth="1"/>
    <col min="27" max="27" width="18.83203125" style="281" customWidth="1"/>
    <col min="28" max="28" width="22.83203125" style="281" bestFit="1" customWidth="1"/>
    <col min="29" max="29" width="20.33203125" style="281" customWidth="1"/>
    <col min="30" max="30" width="19.83203125" style="281" bestFit="1" customWidth="1"/>
    <col min="31" max="31" width="18.5" style="281" bestFit="1" customWidth="1"/>
    <col min="32" max="16384" width="10.6640625" style="281"/>
  </cols>
  <sheetData>
    <row r="1" spans="1:31" ht="15.75">
      <c r="A1" s="30" t="s">
        <v>0</v>
      </c>
    </row>
    <row r="2" spans="1:31" ht="15.75">
      <c r="A2" s="30" t="s">
        <v>246</v>
      </c>
    </row>
    <row r="3" spans="1:31" ht="15.75">
      <c r="A3" s="30" t="s">
        <v>1164</v>
      </c>
    </row>
    <row r="5" spans="1:31">
      <c r="E5" s="32" t="s">
        <v>1278</v>
      </c>
      <c r="F5" s="31" t="s">
        <v>245</v>
      </c>
      <c r="G5" s="31" t="s">
        <v>245</v>
      </c>
      <c r="H5" s="31" t="s">
        <v>245</v>
      </c>
      <c r="I5" s="31" t="s">
        <v>245</v>
      </c>
      <c r="J5" s="31" t="s">
        <v>245</v>
      </c>
      <c r="K5" s="31" t="s">
        <v>245</v>
      </c>
      <c r="L5" s="31" t="s">
        <v>245</v>
      </c>
      <c r="M5" s="31" t="s">
        <v>245</v>
      </c>
      <c r="N5" s="31" t="s">
        <v>245</v>
      </c>
      <c r="O5" s="31" t="s">
        <v>245</v>
      </c>
      <c r="P5" s="31" t="s">
        <v>245</v>
      </c>
      <c r="Q5" s="31" t="s">
        <v>245</v>
      </c>
      <c r="R5" s="31" t="s">
        <v>245</v>
      </c>
    </row>
    <row r="6" spans="1:31">
      <c r="E6" s="32" t="s">
        <v>1278</v>
      </c>
      <c r="F6" s="31" t="s">
        <v>1279</v>
      </c>
      <c r="G6" s="31" t="s">
        <v>1279</v>
      </c>
      <c r="H6" s="31" t="s">
        <v>1279</v>
      </c>
      <c r="I6" s="31" t="s">
        <v>1279</v>
      </c>
      <c r="J6" s="31" t="s">
        <v>1279</v>
      </c>
      <c r="K6" s="31" t="s">
        <v>1279</v>
      </c>
      <c r="L6" s="31" t="s">
        <v>1279</v>
      </c>
      <c r="M6" s="31" t="s">
        <v>1279</v>
      </c>
      <c r="N6" s="31" t="s">
        <v>1279</v>
      </c>
      <c r="O6" s="31" t="s">
        <v>1279</v>
      </c>
      <c r="P6" s="31" t="s">
        <v>1279</v>
      </c>
      <c r="Q6" s="31" t="s">
        <v>1279</v>
      </c>
      <c r="R6" s="31" t="s">
        <v>1279</v>
      </c>
    </row>
    <row r="7" spans="1:31">
      <c r="E7" s="32" t="s">
        <v>1278</v>
      </c>
      <c r="F7" s="31" t="s">
        <v>1277</v>
      </c>
      <c r="G7" s="31" t="s">
        <v>1277</v>
      </c>
      <c r="H7" s="31" t="s">
        <v>1277</v>
      </c>
      <c r="I7" s="31" t="s">
        <v>1277</v>
      </c>
      <c r="J7" s="31" t="s">
        <v>1277</v>
      </c>
      <c r="K7" s="31" t="s">
        <v>1277</v>
      </c>
      <c r="L7" s="31" t="s">
        <v>1277</v>
      </c>
      <c r="M7" s="31" t="s">
        <v>1277</v>
      </c>
      <c r="N7" s="31" t="s">
        <v>1277</v>
      </c>
      <c r="O7" s="31" t="s">
        <v>1277</v>
      </c>
      <c r="P7" s="31" t="s">
        <v>1277</v>
      </c>
      <c r="Q7" s="31" t="s">
        <v>1277</v>
      </c>
      <c r="R7" s="31" t="s">
        <v>1277</v>
      </c>
    </row>
    <row r="8" spans="1:31">
      <c r="E8" s="32" t="s">
        <v>1276</v>
      </c>
      <c r="F8" s="31" t="s">
        <v>676</v>
      </c>
      <c r="G8" s="31" t="s">
        <v>1257</v>
      </c>
      <c r="H8" s="31" t="s">
        <v>1257</v>
      </c>
      <c r="I8" s="31" t="s">
        <v>1257</v>
      </c>
      <c r="J8" s="31" t="s">
        <v>1257</v>
      </c>
      <c r="K8" s="31" t="s">
        <v>1257</v>
      </c>
      <c r="L8" s="31" t="s">
        <v>1257</v>
      </c>
      <c r="M8" s="31" t="s">
        <v>1257</v>
      </c>
      <c r="N8" s="31" t="s">
        <v>1257</v>
      </c>
      <c r="O8" s="31" t="s">
        <v>1257</v>
      </c>
      <c r="P8" s="31" t="s">
        <v>1257</v>
      </c>
      <c r="Q8" s="31" t="s">
        <v>1257</v>
      </c>
      <c r="R8" s="31" t="s">
        <v>1257</v>
      </c>
    </row>
    <row r="9" spans="1:31">
      <c r="E9" s="32" t="s">
        <v>1275</v>
      </c>
      <c r="F9" s="31" t="s">
        <v>247</v>
      </c>
      <c r="G9" s="31" t="s">
        <v>247</v>
      </c>
      <c r="H9" s="31" t="s">
        <v>247</v>
      </c>
      <c r="I9" s="31" t="s">
        <v>247</v>
      </c>
      <c r="J9" s="31" t="s">
        <v>247</v>
      </c>
      <c r="K9" s="31" t="s">
        <v>247</v>
      </c>
      <c r="L9" s="31" t="s">
        <v>247</v>
      </c>
      <c r="M9" s="31" t="s">
        <v>247</v>
      </c>
      <c r="N9" s="31" t="s">
        <v>247</v>
      </c>
      <c r="O9" s="31" t="s">
        <v>247</v>
      </c>
      <c r="P9" s="31" t="s">
        <v>247</v>
      </c>
      <c r="Q9" s="31" t="s">
        <v>247</v>
      </c>
      <c r="R9" s="31" t="s">
        <v>247</v>
      </c>
      <c r="Y9" s="282">
        <v>2022</v>
      </c>
      <c r="Z9" s="282" t="s">
        <v>248</v>
      </c>
    </row>
    <row r="10" spans="1:31">
      <c r="E10" s="32" t="s">
        <v>1275</v>
      </c>
      <c r="F10" s="31" t="s">
        <v>249</v>
      </c>
      <c r="G10" s="31" t="s">
        <v>249</v>
      </c>
      <c r="H10" s="31" t="s">
        <v>249</v>
      </c>
      <c r="I10" s="31" t="s">
        <v>249</v>
      </c>
      <c r="J10" s="31" t="s">
        <v>249</v>
      </c>
      <c r="K10" s="31" t="s">
        <v>249</v>
      </c>
      <c r="L10" s="31" t="s">
        <v>249</v>
      </c>
      <c r="M10" s="31" t="s">
        <v>249</v>
      </c>
      <c r="N10" s="31" t="s">
        <v>249</v>
      </c>
      <c r="O10" s="31" t="s">
        <v>249</v>
      </c>
      <c r="P10" s="31" t="s">
        <v>249</v>
      </c>
      <c r="Q10" s="31" t="s">
        <v>249</v>
      </c>
      <c r="R10" s="31" t="s">
        <v>249</v>
      </c>
      <c r="Z10" s="282" t="s">
        <v>226</v>
      </c>
      <c r="AA10" s="283">
        <v>0.75180000000000002</v>
      </c>
    </row>
    <row r="11" spans="1:31">
      <c r="A11" s="29"/>
      <c r="B11" s="306"/>
      <c r="C11" s="34"/>
      <c r="D11" s="306"/>
      <c r="E11" s="32" t="s">
        <v>1274</v>
      </c>
      <c r="F11" s="33" t="s">
        <v>43</v>
      </c>
      <c r="G11" s="33" t="s">
        <v>19</v>
      </c>
      <c r="H11" s="33" t="s">
        <v>22</v>
      </c>
      <c r="I11" s="33" t="s">
        <v>24</v>
      </c>
      <c r="J11" s="33" t="s">
        <v>26</v>
      </c>
      <c r="K11" s="33" t="s">
        <v>28</v>
      </c>
      <c r="L11" s="33" t="s">
        <v>30</v>
      </c>
      <c r="M11" s="33" t="s">
        <v>32</v>
      </c>
      <c r="N11" s="33" t="s">
        <v>35</v>
      </c>
      <c r="O11" s="33" t="s">
        <v>37</v>
      </c>
      <c r="P11" s="33" t="s">
        <v>39</v>
      </c>
      <c r="Q11" s="33" t="s">
        <v>41</v>
      </c>
      <c r="R11" s="33" t="s">
        <v>43</v>
      </c>
      <c r="Z11" s="282" t="s">
        <v>227</v>
      </c>
      <c r="AA11" s="283">
        <v>0.2482</v>
      </c>
    </row>
    <row r="12" spans="1:31">
      <c r="A12" s="35"/>
      <c r="B12" s="306"/>
      <c r="C12" s="34"/>
      <c r="D12" s="306"/>
      <c r="E12" s="32" t="s">
        <v>1273</v>
      </c>
      <c r="F12" s="31" t="s">
        <v>109</v>
      </c>
      <c r="G12" s="31" t="s">
        <v>109</v>
      </c>
      <c r="H12" s="31" t="s">
        <v>109</v>
      </c>
      <c r="I12" s="31" t="s">
        <v>109</v>
      </c>
      <c r="J12" s="31" t="s">
        <v>109</v>
      </c>
      <c r="K12" s="31" t="s">
        <v>109</v>
      </c>
      <c r="L12" s="31" t="s">
        <v>109</v>
      </c>
      <c r="M12" s="31" t="s">
        <v>109</v>
      </c>
      <c r="N12" s="31" t="s">
        <v>109</v>
      </c>
      <c r="O12" s="31" t="s">
        <v>109</v>
      </c>
      <c r="P12" s="31" t="s">
        <v>109</v>
      </c>
      <c r="Q12" s="31" t="s">
        <v>109</v>
      </c>
      <c r="R12" s="31" t="s">
        <v>109</v>
      </c>
    </row>
    <row r="13" spans="1:31">
      <c r="A13" s="35"/>
      <c r="B13" s="34"/>
      <c r="C13" s="34"/>
      <c r="D13" s="34"/>
      <c r="E13" s="32" t="s">
        <v>1272</v>
      </c>
      <c r="F13" s="31" t="s">
        <v>250</v>
      </c>
      <c r="G13" s="31" t="s">
        <v>250</v>
      </c>
      <c r="H13" s="31" t="s">
        <v>250</v>
      </c>
      <c r="I13" s="31" t="s">
        <v>250</v>
      </c>
      <c r="J13" s="31" t="s">
        <v>250</v>
      </c>
      <c r="K13" s="31" t="s">
        <v>250</v>
      </c>
      <c r="L13" s="31" t="s">
        <v>250</v>
      </c>
      <c r="M13" s="31" t="s">
        <v>250</v>
      </c>
      <c r="N13" s="31" t="s">
        <v>250</v>
      </c>
      <c r="O13" s="31" t="s">
        <v>250</v>
      </c>
      <c r="P13" s="31" t="s">
        <v>250</v>
      </c>
      <c r="Q13" s="31" t="s">
        <v>250</v>
      </c>
      <c r="R13" s="31" t="s">
        <v>250</v>
      </c>
    </row>
    <row r="14" spans="1:31">
      <c r="B14" s="284"/>
      <c r="C14" s="285"/>
      <c r="D14" s="284"/>
      <c r="U14" s="286" t="s">
        <v>252</v>
      </c>
      <c r="V14" s="286" t="s">
        <v>252</v>
      </c>
      <c r="W14" s="286" t="s">
        <v>110</v>
      </c>
      <c r="X14" s="286" t="s">
        <v>15</v>
      </c>
      <c r="Z14" s="281" t="s">
        <v>1271</v>
      </c>
    </row>
    <row r="15" spans="1:31">
      <c r="A15" s="281" t="s">
        <v>1192</v>
      </c>
      <c r="B15" s="281" t="s">
        <v>1280</v>
      </c>
      <c r="C15" s="281" t="s">
        <v>251</v>
      </c>
      <c r="D15" s="281" t="s">
        <v>1281</v>
      </c>
      <c r="F15" s="287" t="s">
        <v>677</v>
      </c>
      <c r="G15" s="287" t="s">
        <v>1258</v>
      </c>
      <c r="H15" s="287" t="s">
        <v>1259</v>
      </c>
      <c r="I15" s="287" t="s">
        <v>1260</v>
      </c>
      <c r="J15" s="287" t="s">
        <v>1261</v>
      </c>
      <c r="K15" s="287" t="s">
        <v>1262</v>
      </c>
      <c r="L15" s="287" t="s">
        <v>1263</v>
      </c>
      <c r="M15" s="287" t="s">
        <v>1264</v>
      </c>
      <c r="N15" s="287" t="s">
        <v>1265</v>
      </c>
      <c r="O15" s="287" t="s">
        <v>1266</v>
      </c>
      <c r="P15" s="287" t="s">
        <v>1267</v>
      </c>
      <c r="Q15" s="287" t="s">
        <v>1268</v>
      </c>
      <c r="R15" s="287" t="s">
        <v>1269</v>
      </c>
      <c r="S15" s="288" t="s">
        <v>253</v>
      </c>
      <c r="U15" s="286" t="s">
        <v>254</v>
      </c>
      <c r="V15" s="286" t="s">
        <v>255</v>
      </c>
      <c r="W15" s="286" t="s">
        <v>111</v>
      </c>
      <c r="X15" s="286" t="s">
        <v>112</v>
      </c>
      <c r="Z15" s="286" t="s">
        <v>256</v>
      </c>
      <c r="AA15" s="286" t="s">
        <v>257</v>
      </c>
      <c r="AB15" s="286" t="s">
        <v>258</v>
      </c>
      <c r="AC15" s="286" t="s">
        <v>259</v>
      </c>
      <c r="AD15" s="282" t="s">
        <v>260</v>
      </c>
      <c r="AE15" s="282" t="s">
        <v>104</v>
      </c>
    </row>
    <row r="16" spans="1:31"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8" t="s">
        <v>59</v>
      </c>
      <c r="U16" s="36" t="s">
        <v>60</v>
      </c>
      <c r="V16" s="37" t="s">
        <v>261</v>
      </c>
      <c r="W16" s="37" t="s">
        <v>66</v>
      </c>
      <c r="X16" s="37" t="s">
        <v>262</v>
      </c>
      <c r="Z16" s="37" t="s">
        <v>263</v>
      </c>
      <c r="AA16" s="37" t="s">
        <v>264</v>
      </c>
      <c r="AB16" s="36"/>
      <c r="AC16" s="37" t="s">
        <v>265</v>
      </c>
      <c r="AD16" s="282"/>
      <c r="AE16" s="282"/>
    </row>
    <row r="17" spans="1:33">
      <c r="A17" s="281">
        <v>1</v>
      </c>
      <c r="B17" s="289" t="s">
        <v>744</v>
      </c>
      <c r="C17" s="289" t="s">
        <v>745</v>
      </c>
      <c r="E17" s="47" t="s">
        <v>746</v>
      </c>
      <c r="F17" s="45">
        <v>1006845369.08</v>
      </c>
      <c r="G17" s="45">
        <v>1007105489.83</v>
      </c>
      <c r="H17" s="45">
        <v>1008439932.62</v>
      </c>
      <c r="I17" s="45">
        <v>1011264869.67</v>
      </c>
      <c r="J17" s="45">
        <v>1017117650.87</v>
      </c>
      <c r="K17" s="45">
        <v>1020159601.29</v>
      </c>
      <c r="L17" s="45">
        <v>1020747352.9400001</v>
      </c>
      <c r="M17" s="45">
        <v>1023326616.0700001</v>
      </c>
      <c r="N17" s="45">
        <v>1024847925.71</v>
      </c>
      <c r="O17" s="45">
        <v>1030346124.49</v>
      </c>
      <c r="P17" s="45">
        <v>1037143431.72</v>
      </c>
      <c r="Q17" s="45">
        <v>1049808265.54</v>
      </c>
      <c r="R17" s="45">
        <v>1058571237.11</v>
      </c>
      <c r="S17" s="46">
        <f>((F17+R17)+((G17+H17+I17+J17+K17+L17+M17+N17+O17+P17+Q17)*2))/24</f>
        <v>1023584630.3204166</v>
      </c>
      <c r="U17" s="290"/>
      <c r="X17" s="290">
        <f>+S17</f>
        <v>1023584630.3204166</v>
      </c>
      <c r="Z17" s="291">
        <f>X17</f>
        <v>1023584630.3204166</v>
      </c>
      <c r="AA17" s="291"/>
      <c r="AB17" s="291"/>
    </row>
    <row r="18" spans="1:33">
      <c r="A18" s="281">
        <v>2</v>
      </c>
      <c r="B18" s="289" t="s">
        <v>744</v>
      </c>
      <c r="C18" s="289" t="s">
        <v>745</v>
      </c>
      <c r="E18" s="47" t="s">
        <v>747</v>
      </c>
      <c r="F18" s="45">
        <v>280069719.55000001</v>
      </c>
      <c r="G18" s="45">
        <v>280460049.44999999</v>
      </c>
      <c r="H18" s="45">
        <v>280853456.14999998</v>
      </c>
      <c r="I18" s="45">
        <v>281777079.73000002</v>
      </c>
      <c r="J18" s="45">
        <v>284516190.82999998</v>
      </c>
      <c r="K18" s="45">
        <v>285852342.81999999</v>
      </c>
      <c r="L18" s="45">
        <v>288169286.95999998</v>
      </c>
      <c r="M18" s="45">
        <v>290919698.47000003</v>
      </c>
      <c r="N18" s="45">
        <v>292978910.79000002</v>
      </c>
      <c r="O18" s="45">
        <v>295158722.69</v>
      </c>
      <c r="P18" s="45">
        <v>296935506.75</v>
      </c>
      <c r="Q18" s="45">
        <v>297529646.29000002</v>
      </c>
      <c r="R18" s="45">
        <v>302154650.95999998</v>
      </c>
      <c r="S18" s="46">
        <f>((F18+R18)+((G18+H18+I18+J18+K18+L18+M18+N18+O18+P18+Q18)*2))/24</f>
        <v>288855256.34875</v>
      </c>
      <c r="U18" s="290"/>
      <c r="X18" s="290">
        <f>+S18</f>
        <v>288855256.34875</v>
      </c>
      <c r="Z18" s="291"/>
      <c r="AA18" s="291">
        <f>X18</f>
        <v>288855256.34875</v>
      </c>
      <c r="AB18" s="291"/>
    </row>
    <row r="19" spans="1:33">
      <c r="A19" s="281">
        <v>3</v>
      </c>
      <c r="B19" s="289" t="s">
        <v>744</v>
      </c>
      <c r="C19" s="289" t="s">
        <v>745</v>
      </c>
      <c r="D19" s="289" t="s">
        <v>748</v>
      </c>
      <c r="E19" s="47" t="s">
        <v>575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6">
        <f>((F19+R19)+((G19+H19+I19+J19+K19+L19+M19+N19+O19+P19+Q19)*2))/24</f>
        <v>0</v>
      </c>
      <c r="U19" s="290"/>
      <c r="X19" s="290">
        <f>+S19</f>
        <v>0</v>
      </c>
      <c r="Z19" s="291">
        <f>+S19*$AA$10</f>
        <v>0</v>
      </c>
      <c r="AA19" s="291">
        <f>+S19*$AA$11</f>
        <v>0</v>
      </c>
      <c r="AB19" s="291"/>
    </row>
    <row r="20" spans="1:33">
      <c r="A20" s="281">
        <v>4</v>
      </c>
      <c r="B20" s="289" t="s">
        <v>744</v>
      </c>
      <c r="C20" s="289" t="s">
        <v>749</v>
      </c>
      <c r="D20" s="289"/>
      <c r="E20" s="47" t="s">
        <v>576</v>
      </c>
      <c r="F20" s="45">
        <v>30631381.030000001</v>
      </c>
      <c r="G20" s="45">
        <v>30631381.030000001</v>
      </c>
      <c r="H20" s="45">
        <v>30631381.030000001</v>
      </c>
      <c r="I20" s="45">
        <v>30631381.030000001</v>
      </c>
      <c r="J20" s="45">
        <v>30631381.030000001</v>
      </c>
      <c r="K20" s="45">
        <v>30631381.030000001</v>
      </c>
      <c r="L20" s="45">
        <v>30631381.030000001</v>
      </c>
      <c r="M20" s="45">
        <v>30631381.030000001</v>
      </c>
      <c r="N20" s="45">
        <v>30631381.030000001</v>
      </c>
      <c r="O20" s="45">
        <v>30631381.030000001</v>
      </c>
      <c r="P20" s="45">
        <v>30631381.030000001</v>
      </c>
      <c r="Q20" s="45">
        <v>26030614.100000001</v>
      </c>
      <c r="R20" s="45">
        <v>26030614.100000001</v>
      </c>
      <c r="S20" s="46">
        <f>((F20+R20)+((G20+H20+I20+J20+K20+L20+M20+N20+O20+P20+Q20)*2))/24</f>
        <v>30056285.163749997</v>
      </c>
      <c r="U20" s="290"/>
      <c r="X20" s="290">
        <f>+S20</f>
        <v>30056285.163749997</v>
      </c>
      <c r="Z20" s="291">
        <f>+S20*$AA$10</f>
        <v>22596315.186107248</v>
      </c>
      <c r="AA20" s="291">
        <f>+S20*$AA$11</f>
        <v>7459969.9776427494</v>
      </c>
      <c r="AB20" s="291"/>
    </row>
    <row r="21" spans="1:33">
      <c r="A21" s="281">
        <v>5</v>
      </c>
      <c r="B21" s="289" t="s">
        <v>744</v>
      </c>
      <c r="C21" s="289" t="s">
        <v>750</v>
      </c>
      <c r="D21" s="289"/>
      <c r="E21" s="47" t="s">
        <v>751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6">
        <f>((F21+R21)+((G21+H21+I21+J21+K21+L21+M21+N21+O21+P21+Q21)*2))/24</f>
        <v>0</v>
      </c>
      <c r="U21" s="290"/>
      <c r="X21" s="290">
        <f>+S21</f>
        <v>0</v>
      </c>
      <c r="Z21" s="291">
        <f>X21</f>
        <v>0</v>
      </c>
      <c r="AA21" s="291"/>
      <c r="AB21" s="291"/>
    </row>
    <row r="22" spans="1:33">
      <c r="A22" s="281">
        <v>6</v>
      </c>
      <c r="B22" s="289" t="s">
        <v>744</v>
      </c>
      <c r="C22" s="289" t="s">
        <v>750</v>
      </c>
      <c r="D22" s="289"/>
      <c r="E22" s="47" t="s">
        <v>752</v>
      </c>
      <c r="F22" s="45">
        <v>1423907.27</v>
      </c>
      <c r="G22" s="45">
        <v>1423907.27</v>
      </c>
      <c r="H22" s="45">
        <v>1423907.27</v>
      </c>
      <c r="I22" s="45">
        <v>1423907.27</v>
      </c>
      <c r="J22" s="45">
        <v>1423907.27</v>
      </c>
      <c r="K22" s="45">
        <v>1423907.27</v>
      </c>
      <c r="L22" s="45">
        <v>1423907.27</v>
      </c>
      <c r="M22" s="45">
        <v>1423907.27</v>
      </c>
      <c r="N22" s="45">
        <v>1423907.27</v>
      </c>
      <c r="O22" s="45">
        <v>1423907.27</v>
      </c>
      <c r="P22" s="45">
        <v>1423907.27</v>
      </c>
      <c r="Q22" s="45">
        <v>1423907.27</v>
      </c>
      <c r="R22" s="45">
        <v>1423907.27</v>
      </c>
      <c r="S22" s="46">
        <f>((F22+R22)+((G22+H22+I22+J22+K22+L22+M22+N22+O22+P22+Q22)*2))/24</f>
        <v>1423907.2699999998</v>
      </c>
      <c r="U22" s="290"/>
      <c r="X22" s="290">
        <f>+S22</f>
        <v>1423907.2699999998</v>
      </c>
      <c r="Z22" s="291"/>
      <c r="AA22" s="291">
        <f>X22</f>
        <v>1423907.2699999998</v>
      </c>
      <c r="AB22" s="291"/>
    </row>
    <row r="23" spans="1:33">
      <c r="A23" s="281">
        <v>7</v>
      </c>
      <c r="B23" s="289" t="s">
        <v>744</v>
      </c>
      <c r="C23" s="289" t="s">
        <v>753</v>
      </c>
      <c r="D23" s="281" t="s">
        <v>113</v>
      </c>
      <c r="E23" s="47" t="s">
        <v>754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6">
        <f>((F23+R23)+((G23+H23+I23+J23+K23+L23+M23+N23+O23+P23+Q23)*2))/24</f>
        <v>0</v>
      </c>
      <c r="U23" s="290"/>
      <c r="X23" s="290">
        <f>+S23</f>
        <v>0</v>
      </c>
      <c r="Z23" s="291">
        <f>X23</f>
        <v>0</v>
      </c>
      <c r="AA23" s="291"/>
      <c r="AB23" s="291"/>
    </row>
    <row r="24" spans="1:33">
      <c r="A24" s="281">
        <v>8</v>
      </c>
      <c r="B24" s="289" t="s">
        <v>744</v>
      </c>
      <c r="C24" s="289" t="s">
        <v>753</v>
      </c>
      <c r="D24" s="281" t="s">
        <v>113</v>
      </c>
      <c r="E24" s="47" t="s">
        <v>755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6">
        <f>((F24+R24)+((G24+H24+I24+J24+K24+L24+M24+N24+O24+P24+Q24)*2))/24</f>
        <v>0</v>
      </c>
      <c r="U24" s="290"/>
      <c r="X24" s="290">
        <f>+S24</f>
        <v>0</v>
      </c>
      <c r="Z24" s="291"/>
      <c r="AA24" s="291">
        <f>X24</f>
        <v>0</v>
      </c>
      <c r="AB24" s="291"/>
    </row>
    <row r="25" spans="1:33">
      <c r="A25" s="281">
        <v>9</v>
      </c>
      <c r="B25" s="289" t="s">
        <v>744</v>
      </c>
      <c r="C25" s="289" t="s">
        <v>756</v>
      </c>
      <c r="D25" s="289" t="s">
        <v>113</v>
      </c>
      <c r="E25" s="47" t="s">
        <v>757</v>
      </c>
      <c r="F25" s="45">
        <v>9557034.2300000004</v>
      </c>
      <c r="G25" s="45">
        <v>9540066.4000000004</v>
      </c>
      <c r="H25" s="45">
        <v>11794455.470000001</v>
      </c>
      <c r="I25" s="45">
        <v>14597751.83</v>
      </c>
      <c r="J25" s="45">
        <v>12572535.710000001</v>
      </c>
      <c r="K25" s="45">
        <v>16253587.57</v>
      </c>
      <c r="L25" s="45">
        <v>21338998.370000001</v>
      </c>
      <c r="M25" s="45">
        <v>24026740.469999999</v>
      </c>
      <c r="N25" s="45">
        <v>28194398.48</v>
      </c>
      <c r="O25" s="45">
        <v>28605875.219999999</v>
      </c>
      <c r="P25" s="45">
        <v>28662975.34</v>
      </c>
      <c r="Q25" s="45">
        <v>21354908.739999998</v>
      </c>
      <c r="R25" s="45">
        <v>20536798.789999999</v>
      </c>
      <c r="S25" s="46">
        <f>((F25+R25)+((G25+H25+I25+J25+K25+L25+M25+N25+O25+P25+Q25)*2))/24</f>
        <v>19332434.175833333</v>
      </c>
      <c r="U25" s="290"/>
      <c r="X25" s="290">
        <f>+S25</f>
        <v>19332434.175833333</v>
      </c>
      <c r="Z25" s="291"/>
      <c r="AA25" s="291"/>
      <c r="AB25" s="291"/>
      <c r="AC25" s="290">
        <f>+S25</f>
        <v>19332434.175833333</v>
      </c>
      <c r="AG25" s="292"/>
    </row>
    <row r="26" spans="1:33">
      <c r="A26" s="281">
        <v>10</v>
      </c>
      <c r="B26" s="289" t="s">
        <v>744</v>
      </c>
      <c r="C26" s="289" t="s">
        <v>756</v>
      </c>
      <c r="D26" s="289" t="s">
        <v>113</v>
      </c>
      <c r="E26" s="47" t="s">
        <v>758</v>
      </c>
      <c r="F26" s="45">
        <v>2846249.99</v>
      </c>
      <c r="G26" s="45">
        <v>3305872.66</v>
      </c>
      <c r="H26" s="45">
        <v>3712656.87</v>
      </c>
      <c r="I26" s="45">
        <v>4297915.05</v>
      </c>
      <c r="J26" s="45">
        <v>3219930.76</v>
      </c>
      <c r="K26" s="45">
        <v>3766843.19</v>
      </c>
      <c r="L26" s="45">
        <v>3980059.77</v>
      </c>
      <c r="M26" s="45">
        <v>4049452.86</v>
      </c>
      <c r="N26" s="45">
        <v>4697555.32</v>
      </c>
      <c r="O26" s="45">
        <v>4208435.63</v>
      </c>
      <c r="P26" s="45">
        <v>4181162.77</v>
      </c>
      <c r="Q26" s="45">
        <v>5384780.7000000002</v>
      </c>
      <c r="R26" s="45">
        <v>4225306.29</v>
      </c>
      <c r="S26" s="46">
        <f>((F26+R26)+((G26+H26+I26+J26+K26+L26+M26+N26+O26+P26+Q26)*2))/24</f>
        <v>4028370.3100000005</v>
      </c>
      <c r="U26" s="290"/>
      <c r="X26" s="290">
        <f>+S26</f>
        <v>4028370.3100000005</v>
      </c>
      <c r="Z26" s="291"/>
      <c r="AA26" s="291"/>
      <c r="AB26" s="291"/>
      <c r="AC26" s="290">
        <f>+S26</f>
        <v>4028370.3100000005</v>
      </c>
      <c r="AG26" s="292"/>
    </row>
    <row r="27" spans="1:33">
      <c r="A27" s="281">
        <v>11</v>
      </c>
      <c r="E27" s="47" t="s">
        <v>114</v>
      </c>
      <c r="F27" s="258">
        <f>SUM(F17:F26)</f>
        <v>1331373661.1500001</v>
      </c>
      <c r="G27" s="258">
        <f>SUM(G17:G26)</f>
        <v>1332466766.6400001</v>
      </c>
      <c r="H27" s="258">
        <f>SUM(H17:H26)</f>
        <v>1336855789.4099998</v>
      </c>
      <c r="I27" s="258">
        <f>SUM(I17:I26)</f>
        <v>1343992904.5799999</v>
      </c>
      <c r="J27" s="258">
        <f>SUM(J17:J26)</f>
        <v>1349481596.47</v>
      </c>
      <c r="K27" s="258">
        <f>SUM(K17:K26)</f>
        <v>1358087663.1699998</v>
      </c>
      <c r="L27" s="258">
        <f>SUM(L17:L26)</f>
        <v>1366290986.3399999</v>
      </c>
      <c r="M27" s="258">
        <f>SUM(M17:M26)</f>
        <v>1374377796.1699998</v>
      </c>
      <c r="N27" s="258">
        <f>SUM(N17:N26)</f>
        <v>1382774078.5999999</v>
      </c>
      <c r="O27" s="258">
        <f>SUM(O17:O26)</f>
        <v>1390374446.3300002</v>
      </c>
      <c r="P27" s="258">
        <f>SUM(P17:P26)</f>
        <v>1398978364.8799999</v>
      </c>
      <c r="Q27" s="258">
        <f>SUM(Q17:Q26)</f>
        <v>1401532122.6399999</v>
      </c>
      <c r="R27" s="258">
        <f>SUM(R17:R26)</f>
        <v>1412942514.5199997</v>
      </c>
      <c r="S27" s="258">
        <f>SUM(S17:S26)</f>
        <v>1367280883.5887496</v>
      </c>
      <c r="Z27" s="291"/>
      <c r="AA27" s="291"/>
      <c r="AB27" s="291"/>
    </row>
    <row r="28" spans="1:33">
      <c r="A28" s="281">
        <v>12</v>
      </c>
      <c r="E28" s="4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45"/>
      <c r="S28" s="46"/>
      <c r="Z28" s="291"/>
      <c r="AA28" s="291"/>
      <c r="AB28" s="291"/>
    </row>
    <row r="29" spans="1:33">
      <c r="A29" s="281">
        <v>13</v>
      </c>
      <c r="B29" s="289" t="s">
        <v>744</v>
      </c>
      <c r="C29" s="289" t="s">
        <v>759</v>
      </c>
      <c r="D29" s="289" t="s">
        <v>35</v>
      </c>
      <c r="E29" s="53" t="s">
        <v>760</v>
      </c>
      <c r="F29" s="45">
        <v>297067.06</v>
      </c>
      <c r="G29" s="45">
        <v>1004938.07</v>
      </c>
      <c r="H29" s="45">
        <v>1213338.0900000001</v>
      </c>
      <c r="I29" s="45">
        <v>1240289.76</v>
      </c>
      <c r="J29" s="45">
        <v>1383185.67</v>
      </c>
      <c r="K29" s="45">
        <v>1224045.17</v>
      </c>
      <c r="L29" s="45">
        <v>1194844.26</v>
      </c>
      <c r="M29" s="45">
        <v>1184645.6599999999</v>
      </c>
      <c r="N29" s="45">
        <v>1127659.21</v>
      </c>
      <c r="O29" s="45">
        <v>1289026.26</v>
      </c>
      <c r="P29" s="45">
        <v>1328180.29</v>
      </c>
      <c r="Q29" s="45">
        <v>1325400.46</v>
      </c>
      <c r="R29" s="45">
        <v>32573.109999999899</v>
      </c>
      <c r="S29" s="46">
        <f>((F29+R29)+((G29+H29+I29+J29+K29+L29+M29+N29+O29+P29+Q29)*2))/24</f>
        <v>1140031.0820833335</v>
      </c>
      <c r="U29" s="290"/>
      <c r="X29" s="290">
        <f>+S29</f>
        <v>1140031.0820833335</v>
      </c>
      <c r="Z29" s="291">
        <f>X29</f>
        <v>1140031.0820833335</v>
      </c>
      <c r="AA29" s="291"/>
      <c r="AB29" s="291"/>
    </row>
    <row r="30" spans="1:33">
      <c r="A30" s="281">
        <v>14</v>
      </c>
      <c r="B30" s="289" t="s">
        <v>744</v>
      </c>
      <c r="C30" s="289" t="s">
        <v>759</v>
      </c>
      <c r="D30" s="289" t="s">
        <v>35</v>
      </c>
      <c r="E30" s="53" t="s">
        <v>761</v>
      </c>
      <c r="F30" s="45">
        <v>509899.72</v>
      </c>
      <c r="G30" s="45">
        <v>606462.71999999997</v>
      </c>
      <c r="H30" s="45">
        <v>638067.86</v>
      </c>
      <c r="I30" s="45">
        <v>737506.59</v>
      </c>
      <c r="J30" s="45">
        <v>665630.68999999994</v>
      </c>
      <c r="K30" s="45">
        <v>699112.97</v>
      </c>
      <c r="L30" s="45">
        <v>712139.87</v>
      </c>
      <c r="M30" s="45">
        <v>654154.21</v>
      </c>
      <c r="N30" s="45">
        <v>607410.17000000004</v>
      </c>
      <c r="O30" s="45">
        <v>456142.45</v>
      </c>
      <c r="P30" s="45">
        <v>523267.4</v>
      </c>
      <c r="Q30" s="45">
        <v>960939.38</v>
      </c>
      <c r="R30" s="45">
        <v>-330735.74</v>
      </c>
      <c r="S30" s="46">
        <f>((F30+R30)+((G30+H30+I30+J30+K30+L30+M30+N30+O30+P30+Q30)*2))/24</f>
        <v>612534.69166666677</v>
      </c>
      <c r="U30" s="290"/>
      <c r="X30" s="290">
        <f>+S30</f>
        <v>612534.69166666677</v>
      </c>
      <c r="Z30" s="291"/>
      <c r="AA30" s="291">
        <f>X30</f>
        <v>612534.69166666677</v>
      </c>
      <c r="AB30" s="291"/>
    </row>
    <row r="31" spans="1:33">
      <c r="A31" s="281">
        <v>15</v>
      </c>
      <c r="B31" s="289" t="s">
        <v>744</v>
      </c>
      <c r="C31" s="289" t="s">
        <v>759</v>
      </c>
      <c r="D31" s="289"/>
      <c r="E31" s="47" t="s">
        <v>762</v>
      </c>
      <c r="F31" s="45">
        <v>-288145038.69</v>
      </c>
      <c r="G31" s="45">
        <v>-289082995.45999998</v>
      </c>
      <c r="H31" s="45">
        <v>-290522888.83999997</v>
      </c>
      <c r="I31" s="45">
        <v>-291462573.24000001</v>
      </c>
      <c r="J31" s="45">
        <v>-292792152.79000002</v>
      </c>
      <c r="K31" s="45">
        <v>-294072379.81999999</v>
      </c>
      <c r="L31" s="45">
        <v>-295259763.95999998</v>
      </c>
      <c r="M31" s="45">
        <v>-296640575.18000001</v>
      </c>
      <c r="N31" s="45">
        <v>-297915858.72000003</v>
      </c>
      <c r="O31" s="45">
        <v>-299312216.60000002</v>
      </c>
      <c r="P31" s="45">
        <v>-300642231.04000002</v>
      </c>
      <c r="Q31" s="45">
        <v>-301650147.19999999</v>
      </c>
      <c r="R31" s="45">
        <v>-302404905.22000003</v>
      </c>
      <c r="S31" s="46">
        <f>((F31+R31)+((G31+H31+I31+J31+K31+L31+M31+N31+O31+P31+Q31)*2))/24</f>
        <v>-295385729.5670833</v>
      </c>
      <c r="U31" s="290"/>
      <c r="X31" s="290">
        <f>+S31</f>
        <v>-295385729.5670833</v>
      </c>
      <c r="Z31" s="291">
        <f>X31</f>
        <v>-295385729.5670833</v>
      </c>
      <c r="AA31" s="291"/>
      <c r="AB31" s="291"/>
    </row>
    <row r="32" spans="1:33">
      <c r="A32" s="281">
        <v>16</v>
      </c>
      <c r="B32" s="289" t="s">
        <v>744</v>
      </c>
      <c r="C32" s="289" t="s">
        <v>759</v>
      </c>
      <c r="D32" s="289"/>
      <c r="E32" s="47" t="s">
        <v>763</v>
      </c>
      <c r="F32" s="45">
        <v>-81561479.989999995</v>
      </c>
      <c r="G32" s="45">
        <v>-81839142.159999996</v>
      </c>
      <c r="H32" s="45">
        <v>-82243257.659999996</v>
      </c>
      <c r="I32" s="45">
        <v>-82647890.689999998</v>
      </c>
      <c r="J32" s="45">
        <v>-83023261.469999999</v>
      </c>
      <c r="K32" s="45">
        <v>-83442606.370000005</v>
      </c>
      <c r="L32" s="45">
        <v>-83822411.480000004</v>
      </c>
      <c r="M32" s="45">
        <v>-84241410.200000003</v>
      </c>
      <c r="N32" s="45">
        <v>-84636242.469999999</v>
      </c>
      <c r="O32" s="45">
        <v>-85075528.709999993</v>
      </c>
      <c r="P32" s="45">
        <v>-85552869.569999993</v>
      </c>
      <c r="Q32" s="45">
        <v>-85951656.290000007</v>
      </c>
      <c r="R32" s="45">
        <v>-85837599.799999997</v>
      </c>
      <c r="S32" s="46">
        <f>((F32+R32)+((G32+H32+I32+J32+K32+L32+M32+N32+O32+P32+Q32)*2))/24</f>
        <v>-83847984.747083351</v>
      </c>
      <c r="U32" s="290"/>
      <c r="X32" s="290">
        <f>+S32</f>
        <v>-83847984.747083351</v>
      </c>
      <c r="Z32" s="291"/>
      <c r="AA32" s="291">
        <f>X32</f>
        <v>-83847984.747083351</v>
      </c>
      <c r="AB32" s="291"/>
    </row>
    <row r="33" spans="1:28">
      <c r="A33" s="281">
        <v>17</v>
      </c>
      <c r="B33" s="289" t="s">
        <v>744</v>
      </c>
      <c r="C33" s="289" t="s">
        <v>759</v>
      </c>
      <c r="D33" s="289" t="s">
        <v>748</v>
      </c>
      <c r="E33" s="47" t="s">
        <v>577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6">
        <f>((F33+R33)+((G33+H33+I33+J33+K33+L33+M33+N33+O33+P33+Q33)*2))/24</f>
        <v>0</v>
      </c>
      <c r="U33" s="290"/>
      <c r="X33" s="290">
        <f>+S33</f>
        <v>0</v>
      </c>
      <c r="Z33" s="291"/>
      <c r="AA33" s="291"/>
      <c r="AB33" s="291"/>
    </row>
    <row r="34" spans="1:28">
      <c r="A34" s="281">
        <v>18</v>
      </c>
      <c r="B34" s="289" t="s">
        <v>744</v>
      </c>
      <c r="C34" s="289" t="s">
        <v>764</v>
      </c>
      <c r="D34" s="289"/>
      <c r="E34" s="47" t="s">
        <v>578</v>
      </c>
      <c r="F34" s="45">
        <v>-5409608.0300000003</v>
      </c>
      <c r="G34" s="45">
        <v>-5444895.0599999996</v>
      </c>
      <c r="H34" s="45">
        <v>-5480182.0999999996</v>
      </c>
      <c r="I34" s="45">
        <v>-5515469.1299999999</v>
      </c>
      <c r="J34" s="45">
        <v>-5550756.1699999999</v>
      </c>
      <c r="K34" s="45">
        <v>-5586043.2000000002</v>
      </c>
      <c r="L34" s="45">
        <v>-5621330.2400000002</v>
      </c>
      <c r="M34" s="45">
        <v>-5656617.2999999998</v>
      </c>
      <c r="N34" s="45">
        <v>-5691904.2599999998</v>
      </c>
      <c r="O34" s="45">
        <v>-5727191.2800000003</v>
      </c>
      <c r="P34" s="45">
        <v>-5762478.3700000001</v>
      </c>
      <c r="Q34" s="45">
        <v>-5092781.7300000004</v>
      </c>
      <c r="R34" s="45">
        <v>-5124032.1900000004</v>
      </c>
      <c r="S34" s="46">
        <f>((F34+R34)+((G34+H34+I34+J34+K34+L34+M34+N34+O34+P34+Q34)*2))/24</f>
        <v>-5533039.0791666657</v>
      </c>
      <c r="U34" s="290"/>
      <c r="X34" s="290">
        <f>+S34</f>
        <v>-5533039.0791666657</v>
      </c>
      <c r="Z34" s="291">
        <f>+S34*$AA$10</f>
        <v>-4159738.7797174994</v>
      </c>
      <c r="AA34" s="291">
        <f>+S34*$AA$11</f>
        <v>-1373300.2994491665</v>
      </c>
      <c r="AB34" s="291"/>
    </row>
    <row r="35" spans="1:28">
      <c r="A35" s="281">
        <v>19</v>
      </c>
      <c r="B35" s="289" t="s">
        <v>744</v>
      </c>
      <c r="C35" s="289" t="s">
        <v>765</v>
      </c>
      <c r="D35" s="289"/>
      <c r="E35" s="47" t="s">
        <v>766</v>
      </c>
      <c r="F35" s="45">
        <v>-23174240.890000001</v>
      </c>
      <c r="G35" s="45">
        <v>-23529528.960000001</v>
      </c>
      <c r="H35" s="45">
        <v>-23798288.199999999</v>
      </c>
      <c r="I35" s="45">
        <v>-24067051.84</v>
      </c>
      <c r="J35" s="45">
        <v>-24334603.940000001</v>
      </c>
      <c r="K35" s="45">
        <v>-24602712.649999999</v>
      </c>
      <c r="L35" s="45">
        <v>-24871410.109999999</v>
      </c>
      <c r="M35" s="45">
        <v>-25139507.780000001</v>
      </c>
      <c r="N35" s="45">
        <v>-25407605.449999999</v>
      </c>
      <c r="O35" s="45">
        <v>-25675703.120000001</v>
      </c>
      <c r="P35" s="45">
        <v>-25945401.539999999</v>
      </c>
      <c r="Q35" s="45">
        <v>-26215337.43</v>
      </c>
      <c r="R35" s="45">
        <v>-26485264.699999999</v>
      </c>
      <c r="S35" s="46">
        <f>((F35+R35)+((G35+H35+I35+J35+K35+L35+M35+N35+O35+P35+Q35)*2))/24</f>
        <v>-24868075.317916665</v>
      </c>
      <c r="U35" s="290"/>
      <c r="X35" s="290">
        <f>+S35</f>
        <v>-24868075.317916665</v>
      </c>
      <c r="Z35" s="291">
        <f>X35</f>
        <v>-24868075.317916665</v>
      </c>
      <c r="AA35" s="291"/>
      <c r="AB35" s="291"/>
    </row>
    <row r="36" spans="1:28">
      <c r="A36" s="281">
        <v>20</v>
      </c>
      <c r="B36" s="289" t="s">
        <v>744</v>
      </c>
      <c r="C36" s="289" t="s">
        <v>765</v>
      </c>
      <c r="D36" s="289"/>
      <c r="E36" s="47" t="s">
        <v>767</v>
      </c>
      <c r="F36" s="45">
        <v>-7830046.6900000004</v>
      </c>
      <c r="G36" s="45">
        <v>-7825149.6100000003</v>
      </c>
      <c r="H36" s="45">
        <v>-7907100.2599999998</v>
      </c>
      <c r="I36" s="45">
        <v>-7989052.3600000003</v>
      </c>
      <c r="J36" s="45">
        <v>-8070519.8799999999</v>
      </c>
      <c r="K36" s="45">
        <v>-8152149.6399999997</v>
      </c>
      <c r="L36" s="45">
        <v>-8233779.4000000004</v>
      </c>
      <c r="M36" s="45">
        <v>-8315409.1600000001</v>
      </c>
      <c r="N36" s="45">
        <v>-8397038.9199999999</v>
      </c>
      <c r="O36" s="45">
        <v>-8478668.6799999997</v>
      </c>
      <c r="P36" s="45">
        <v>-8560826.9100000001</v>
      </c>
      <c r="Q36" s="45">
        <v>-8643063.5399999991</v>
      </c>
      <c r="R36" s="45">
        <v>-8725300.1699999999</v>
      </c>
      <c r="S36" s="46">
        <f>((F36+R36)+((G36+H36+I36+J36+K36+L36+M36+N36+O36+P36+Q36)*2))/24</f>
        <v>-8237535.982499999</v>
      </c>
      <c r="U36" s="290"/>
      <c r="X36" s="290">
        <f>+S36</f>
        <v>-8237535.982499999</v>
      </c>
      <c r="Z36" s="291"/>
      <c r="AA36" s="291">
        <f>X36</f>
        <v>-8237535.982499999</v>
      </c>
      <c r="AB36" s="291"/>
    </row>
    <row r="37" spans="1:28">
      <c r="A37" s="281">
        <v>21</v>
      </c>
      <c r="B37" s="289" t="s">
        <v>744</v>
      </c>
      <c r="C37" s="289" t="s">
        <v>768</v>
      </c>
      <c r="D37" s="289"/>
      <c r="E37" s="47" t="s">
        <v>115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9">
        <f>((F37+R37)+((G37+H37+I37+J37+K37+L37+M37+N37+O37+P37+Q37)*2))/24</f>
        <v>0</v>
      </c>
      <c r="U37" s="290"/>
      <c r="X37" s="290">
        <f>+S37</f>
        <v>0</v>
      </c>
      <c r="Z37" s="291"/>
      <c r="AA37" s="291"/>
      <c r="AB37" s="291"/>
    </row>
    <row r="38" spans="1:28">
      <c r="A38" s="281">
        <v>22</v>
      </c>
      <c r="E38" s="47" t="s">
        <v>116</v>
      </c>
      <c r="F38" s="45">
        <f>SUM(F29:F37)</f>
        <v>-405313447.50999999</v>
      </c>
      <c r="G38" s="45">
        <f>SUM(G29:G37)</f>
        <v>-406110310.45999992</v>
      </c>
      <c r="H38" s="45">
        <f>SUM(H29:H37)</f>
        <v>-408100311.10999995</v>
      </c>
      <c r="I38" s="45">
        <f>SUM(I29:I37)</f>
        <v>-409704240.90999997</v>
      </c>
      <c r="J38" s="45">
        <f>SUM(J29:J37)</f>
        <v>-411722477.88999999</v>
      </c>
      <c r="K38" s="45">
        <f>SUM(K29:K37)</f>
        <v>-413932733.53999996</v>
      </c>
      <c r="L38" s="45">
        <f>SUM(L29:L37)</f>
        <v>-415901711.06</v>
      </c>
      <c r="M38" s="45">
        <f>SUM(M29:M37)</f>
        <v>-418154719.75000006</v>
      </c>
      <c r="N38" s="45">
        <f>SUM(N29:N37)</f>
        <v>-420313580.44000006</v>
      </c>
      <c r="O38" s="45">
        <f>SUM(O29:O37)</f>
        <v>-422524139.68000001</v>
      </c>
      <c r="P38" s="45">
        <f>SUM(P29:P37)</f>
        <v>-424612359.74000007</v>
      </c>
      <c r="Q38" s="45">
        <f>SUM(Q29:Q37)</f>
        <v>-425266646.35000008</v>
      </c>
      <c r="R38" s="45">
        <f>SUM(R29:R37)</f>
        <v>-428875264.71000004</v>
      </c>
      <c r="S38" s="45">
        <f>SUM(S29:S37)</f>
        <v>-416119798.92000002</v>
      </c>
      <c r="Z38" s="291"/>
      <c r="AA38" s="291"/>
      <c r="AB38" s="291"/>
    </row>
    <row r="39" spans="1:28">
      <c r="A39" s="281">
        <v>23</v>
      </c>
      <c r="E39" s="4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46"/>
      <c r="Z39" s="291"/>
      <c r="AA39" s="291"/>
      <c r="AB39" s="291"/>
    </row>
    <row r="40" spans="1:28">
      <c r="A40" s="281">
        <v>24</v>
      </c>
      <c r="B40" s="289" t="s">
        <v>744</v>
      </c>
      <c r="C40" s="289" t="s">
        <v>769</v>
      </c>
      <c r="D40" s="289"/>
      <c r="E40" s="47" t="s">
        <v>770</v>
      </c>
      <c r="F40" s="45">
        <v>26840.070000000102</v>
      </c>
      <c r="G40" s="45">
        <v>20594.650000000001</v>
      </c>
      <c r="H40" s="45">
        <v>7401.03</v>
      </c>
      <c r="I40" s="45">
        <v>80990.899999999994</v>
      </c>
      <c r="J40" s="45">
        <v>97657.26</v>
      </c>
      <c r="K40" s="45">
        <v>86947.32</v>
      </c>
      <c r="L40" s="45">
        <v>211853.54</v>
      </c>
      <c r="M40" s="45">
        <v>192216.69</v>
      </c>
      <c r="N40" s="45">
        <v>172833.85</v>
      </c>
      <c r="O40" s="45">
        <v>154816.32999999999</v>
      </c>
      <c r="P40" s="45">
        <v>136657.35999999999</v>
      </c>
      <c r="Q40" s="45">
        <v>135236.45000000001</v>
      </c>
      <c r="R40" s="45">
        <v>339576.12</v>
      </c>
      <c r="S40" s="46">
        <f>((F40+R40)+((G40+H40+I40+J40+K40+L40+M40+N40+O40+P40+Q40)*2))/24</f>
        <v>123367.7895833333</v>
      </c>
      <c r="U40" s="290"/>
      <c r="X40" s="290">
        <f>+S40</f>
        <v>123367.7895833333</v>
      </c>
      <c r="Z40" s="291">
        <f>X40</f>
        <v>123367.7895833333</v>
      </c>
      <c r="AA40" s="291"/>
      <c r="AB40" s="291"/>
    </row>
    <row r="41" spans="1:28">
      <c r="A41" s="281">
        <v>25</v>
      </c>
      <c r="B41" s="289" t="s">
        <v>744</v>
      </c>
      <c r="C41" s="289" t="s">
        <v>769</v>
      </c>
      <c r="D41" s="289"/>
      <c r="E41" s="47" t="s">
        <v>771</v>
      </c>
      <c r="F41" s="45">
        <v>-690483.68</v>
      </c>
      <c r="G41" s="45">
        <v>-694503.59</v>
      </c>
      <c r="H41" s="45">
        <v>-700899.76</v>
      </c>
      <c r="I41" s="45">
        <v>-707293.23</v>
      </c>
      <c r="J41" s="45">
        <v>-712922.29</v>
      </c>
      <c r="K41" s="45">
        <v>-707972.72</v>
      </c>
      <c r="L41" s="45">
        <v>-609026.5</v>
      </c>
      <c r="M41" s="45">
        <v>-615467.26</v>
      </c>
      <c r="N41" s="45">
        <v>-621817</v>
      </c>
      <c r="O41" s="45">
        <v>-628257.4</v>
      </c>
      <c r="P41" s="45">
        <v>-634835.86</v>
      </c>
      <c r="Q41" s="45">
        <v>-641400.01</v>
      </c>
      <c r="R41" s="45">
        <v>-598927.80000000005</v>
      </c>
      <c r="S41" s="46">
        <f>((F41+R41)+((G41+H41+I41+J41+K41+L41+M41+N41+O41+P41+Q41)*2))/24</f>
        <v>-659925.1133333334</v>
      </c>
      <c r="U41" s="290"/>
      <c r="X41" s="290">
        <f>+S41</f>
        <v>-659925.1133333334</v>
      </c>
      <c r="Z41" s="291"/>
      <c r="AA41" s="291">
        <f>X41</f>
        <v>-659925.1133333334</v>
      </c>
      <c r="AB41" s="291"/>
    </row>
    <row r="42" spans="1:28">
      <c r="A42" s="281">
        <v>26</v>
      </c>
      <c r="B42" s="289" t="s">
        <v>744</v>
      </c>
      <c r="C42" s="289" t="s">
        <v>772</v>
      </c>
      <c r="D42" s="289"/>
      <c r="E42" s="45" t="s">
        <v>773</v>
      </c>
      <c r="F42" s="45">
        <v>-123289136.64</v>
      </c>
      <c r="G42" s="45">
        <v>-124050793.5</v>
      </c>
      <c r="H42" s="45">
        <v>-124768826.93000001</v>
      </c>
      <c r="I42" s="45">
        <v>-125397650.02</v>
      </c>
      <c r="J42" s="45">
        <v>-126016643.52</v>
      </c>
      <c r="K42" s="45">
        <v>-126433809.56</v>
      </c>
      <c r="L42" s="45">
        <v>-127003098.17</v>
      </c>
      <c r="M42" s="45">
        <v>-127634987.73999999</v>
      </c>
      <c r="N42" s="45">
        <v>-128268964.62</v>
      </c>
      <c r="O42" s="45">
        <v>-128973426.40000001</v>
      </c>
      <c r="P42" s="45">
        <v>-129585991.86</v>
      </c>
      <c r="Q42" s="45">
        <v>-129919047.3</v>
      </c>
      <c r="R42" s="45">
        <v>-130029620.40000001</v>
      </c>
      <c r="S42" s="46">
        <f>((F42+R42)+((G42+H42+I42+J42+K42+L42+M42+N42+O42+P42+Q42)*2))/24</f>
        <v>-127059384.84499998</v>
      </c>
      <c r="U42" s="290"/>
      <c r="X42" s="290">
        <f>+S42</f>
        <v>-127059384.84499998</v>
      </c>
      <c r="Z42" s="291">
        <f>X42</f>
        <v>-127059384.84499998</v>
      </c>
      <c r="AA42" s="291"/>
      <c r="AB42" s="291"/>
    </row>
    <row r="43" spans="1:28">
      <c r="A43" s="281">
        <v>27</v>
      </c>
      <c r="B43" s="289" t="s">
        <v>744</v>
      </c>
      <c r="C43" s="289" t="s">
        <v>772</v>
      </c>
      <c r="D43" s="289"/>
      <c r="E43" s="45" t="s">
        <v>774</v>
      </c>
      <c r="F43" s="45">
        <v>-31332499.059999999</v>
      </c>
      <c r="G43" s="45">
        <v>-31519044.190000001</v>
      </c>
      <c r="H43" s="45">
        <v>-31742960.52</v>
      </c>
      <c r="I43" s="45">
        <v>-31945541.120000001</v>
      </c>
      <c r="J43" s="45">
        <v>-32028742.920000002</v>
      </c>
      <c r="K43" s="45">
        <v>-32207754.719999999</v>
      </c>
      <c r="L43" s="45">
        <v>-32418689.399999999</v>
      </c>
      <c r="M43" s="45">
        <v>-32644886.440000001</v>
      </c>
      <c r="N43" s="45">
        <v>-32858216.129999999</v>
      </c>
      <c r="O43" s="45">
        <v>-32954599.510000002</v>
      </c>
      <c r="P43" s="45">
        <v>-33172359.09</v>
      </c>
      <c r="Q43" s="45">
        <v>-33361023.149999999</v>
      </c>
      <c r="R43" s="45">
        <v>-32953319.219999999</v>
      </c>
      <c r="S43" s="46">
        <f>((F43+R43)+((G43+H43+I43+J43+K43+L43+M43+N43+O43+P43+Q43)*2))/24</f>
        <v>-32416393.860833328</v>
      </c>
      <c r="U43" s="290"/>
      <c r="X43" s="290">
        <f>+S43</f>
        <v>-32416393.860833328</v>
      </c>
      <c r="Z43" s="291"/>
      <c r="AA43" s="291">
        <f>X43</f>
        <v>-32416393.860833328</v>
      </c>
      <c r="AB43" s="291"/>
    </row>
    <row r="44" spans="1:28">
      <c r="A44" s="281">
        <v>28</v>
      </c>
      <c r="E44" s="47" t="s">
        <v>117</v>
      </c>
      <c r="F44" s="259">
        <f>SUM(F40:F43)</f>
        <v>-155285279.31</v>
      </c>
      <c r="G44" s="259">
        <f>SUM(G40:G43)</f>
        <v>-156243746.63</v>
      </c>
      <c r="H44" s="259">
        <f>SUM(H40:H43)</f>
        <v>-157205286.18000001</v>
      </c>
      <c r="I44" s="259">
        <f>SUM(I40:I43)</f>
        <v>-157969493.47</v>
      </c>
      <c r="J44" s="259">
        <f>SUM(J40:J43)</f>
        <v>-158660651.47</v>
      </c>
      <c r="K44" s="259">
        <f>SUM(K40:K43)</f>
        <v>-159262589.68000001</v>
      </c>
      <c r="L44" s="259">
        <f>SUM(L40:L43)</f>
        <v>-159818960.53</v>
      </c>
      <c r="M44" s="259">
        <f>SUM(M40:M43)</f>
        <v>-160703124.75</v>
      </c>
      <c r="N44" s="259">
        <f>SUM(N40:N43)</f>
        <v>-161576163.90000001</v>
      </c>
      <c r="O44" s="259">
        <f>SUM(O40:O43)</f>
        <v>-162401466.97999999</v>
      </c>
      <c r="P44" s="259">
        <f>SUM(P40:P43)</f>
        <v>-163256529.44999999</v>
      </c>
      <c r="Q44" s="259">
        <f>SUM(Q40:Q43)</f>
        <v>-163786234.00999999</v>
      </c>
      <c r="R44" s="259">
        <f>SUM(R40:R43)</f>
        <v>-163242291.30000001</v>
      </c>
      <c r="S44" s="259">
        <f>SUM(S40:S43)</f>
        <v>-160012336.02958331</v>
      </c>
      <c r="X44" s="290"/>
      <c r="Z44" s="291"/>
      <c r="AA44" s="291"/>
      <c r="AB44" s="291"/>
    </row>
    <row r="45" spans="1:28">
      <c r="A45" s="281">
        <v>29</v>
      </c>
      <c r="E45" s="4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46"/>
      <c r="Z45" s="291"/>
      <c r="AA45" s="291"/>
      <c r="AB45" s="291"/>
    </row>
    <row r="46" spans="1:28">
      <c r="A46" s="281">
        <v>30</v>
      </c>
      <c r="E46" s="47" t="s">
        <v>118</v>
      </c>
      <c r="F46" s="48">
        <f>+F44+F38</f>
        <v>-560598726.81999993</v>
      </c>
      <c r="G46" s="48">
        <f>+G44+G38</f>
        <v>-562354057.08999991</v>
      </c>
      <c r="H46" s="48">
        <f>+H44+H38</f>
        <v>-565305597.28999996</v>
      </c>
      <c r="I46" s="48">
        <f>+I44+I38</f>
        <v>-567673734.38</v>
      </c>
      <c r="J46" s="48">
        <f>+J44+J38</f>
        <v>-570383129.36000001</v>
      </c>
      <c r="K46" s="48">
        <f>+K44+K38</f>
        <v>-573195323.22000003</v>
      </c>
      <c r="L46" s="48">
        <f>+L44+L38</f>
        <v>-575720671.59000003</v>
      </c>
      <c r="M46" s="48">
        <f>+M44+M38</f>
        <v>-578857844.5</v>
      </c>
      <c r="N46" s="48">
        <f>+N44+N38</f>
        <v>-581889744.34000003</v>
      </c>
      <c r="O46" s="48">
        <f>+O44+O38</f>
        <v>-584925606.65999997</v>
      </c>
      <c r="P46" s="48">
        <f>+P44+P38</f>
        <v>-587868889.19000006</v>
      </c>
      <c r="Q46" s="48">
        <f>+Q44+Q38</f>
        <v>-589052880.36000013</v>
      </c>
      <c r="R46" s="48">
        <f>+R44+R38</f>
        <v>-592117556.00999999</v>
      </c>
      <c r="S46" s="48">
        <f>+S44+S38</f>
        <v>-576132134.94958329</v>
      </c>
      <c r="X46" s="290"/>
      <c r="Z46" s="291"/>
      <c r="AA46" s="291"/>
      <c r="AB46" s="291"/>
    </row>
    <row r="47" spans="1:28">
      <c r="A47" s="281">
        <v>31</v>
      </c>
      <c r="E47" s="293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46"/>
      <c r="X47" s="278"/>
      <c r="Z47" s="291"/>
      <c r="AA47" s="291"/>
      <c r="AB47" s="291"/>
    </row>
    <row r="48" spans="1:28">
      <c r="A48" s="281">
        <v>32</v>
      </c>
      <c r="E48" s="293" t="s">
        <v>119</v>
      </c>
      <c r="F48" s="59">
        <f>+F27+F46</f>
        <v>770774934.33000016</v>
      </c>
      <c r="G48" s="59">
        <f>+G27+G46</f>
        <v>770112709.55000019</v>
      </c>
      <c r="H48" s="59">
        <f>+H27+H46</f>
        <v>771550192.11999989</v>
      </c>
      <c r="I48" s="59">
        <f>+I27+I46</f>
        <v>776319170.19999993</v>
      </c>
      <c r="J48" s="59">
        <f>+J27+J46</f>
        <v>779098467.11000001</v>
      </c>
      <c r="K48" s="59">
        <f>+K27+K46</f>
        <v>784892339.94999981</v>
      </c>
      <c r="L48" s="59">
        <f>+L27+L46</f>
        <v>790570314.74999988</v>
      </c>
      <c r="M48" s="59">
        <f>+M27+M46</f>
        <v>795519951.66999984</v>
      </c>
      <c r="N48" s="59">
        <f>+N27+N46</f>
        <v>800884334.25999987</v>
      </c>
      <c r="O48" s="59">
        <f>+O27+O46</f>
        <v>805448839.6700002</v>
      </c>
      <c r="P48" s="59">
        <f>+P27+P46</f>
        <v>811109475.68999982</v>
      </c>
      <c r="Q48" s="59">
        <f>+Q27+Q46</f>
        <v>812479242.27999973</v>
      </c>
      <c r="R48" s="59">
        <f>+R27+R46</f>
        <v>820824958.50999975</v>
      </c>
      <c r="S48" s="59">
        <f>+S27+S46</f>
        <v>791148748.63916636</v>
      </c>
      <c r="Z48" s="291"/>
      <c r="AA48" s="291"/>
      <c r="AB48" s="291"/>
    </row>
    <row r="49" spans="1:33">
      <c r="A49" s="281">
        <v>33</v>
      </c>
      <c r="E49" s="293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46"/>
      <c r="Z49" s="291"/>
      <c r="AA49" s="291"/>
      <c r="AB49" s="291"/>
    </row>
    <row r="50" spans="1:33">
      <c r="A50" s="281">
        <v>34</v>
      </c>
      <c r="B50" s="289" t="s">
        <v>744</v>
      </c>
      <c r="C50" s="289" t="s">
        <v>775</v>
      </c>
      <c r="D50" s="289"/>
      <c r="E50" s="47" t="s">
        <v>120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9">
        <f>((F50+R50)+((G50+H50+I50+J50+K50+L50+M50+N50+O50+P50+Q50)*2))/24</f>
        <v>0</v>
      </c>
      <c r="U50" s="290">
        <f>+S50</f>
        <v>0</v>
      </c>
      <c r="Z50" s="291"/>
      <c r="AA50" s="291"/>
      <c r="AB50" s="291"/>
    </row>
    <row r="51" spans="1:33">
      <c r="A51" s="281">
        <v>35</v>
      </c>
      <c r="E51" s="293" t="s">
        <v>121</v>
      </c>
      <c r="F51" s="258">
        <v>0</v>
      </c>
      <c r="G51" s="258">
        <v>0</v>
      </c>
      <c r="H51" s="258">
        <v>0</v>
      </c>
      <c r="I51" s="258">
        <v>0</v>
      </c>
      <c r="J51" s="258">
        <v>0</v>
      </c>
      <c r="K51" s="258">
        <v>0</v>
      </c>
      <c r="L51" s="258">
        <v>0</v>
      </c>
      <c r="M51" s="258">
        <v>0</v>
      </c>
      <c r="N51" s="258">
        <v>0</v>
      </c>
      <c r="O51" s="258">
        <v>0</v>
      </c>
      <c r="P51" s="258">
        <v>0</v>
      </c>
      <c r="Q51" s="258">
        <v>0</v>
      </c>
      <c r="R51" s="258">
        <v>0</v>
      </c>
      <c r="S51" s="46">
        <f>((F51+R51)+((G51+H51+I51+J51+K51+L51+M51+N51+O51+P51+Q51)*2))/24</f>
        <v>0</v>
      </c>
      <c r="Z51" s="291"/>
      <c r="AA51" s="291"/>
      <c r="AB51" s="291"/>
    </row>
    <row r="52" spans="1:33">
      <c r="A52" s="281">
        <v>36</v>
      </c>
      <c r="E52" s="293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6"/>
      <c r="Z52" s="291"/>
      <c r="AA52" s="291"/>
      <c r="AB52" s="291"/>
    </row>
    <row r="53" spans="1:33">
      <c r="A53" s="281">
        <v>37</v>
      </c>
      <c r="B53" s="289" t="s">
        <v>744</v>
      </c>
      <c r="C53" s="289" t="s">
        <v>776</v>
      </c>
      <c r="D53" s="289"/>
      <c r="E53" s="47" t="s">
        <v>122</v>
      </c>
      <c r="F53" s="45">
        <v>197964.51</v>
      </c>
      <c r="G53" s="45">
        <v>197964.51</v>
      </c>
      <c r="H53" s="45">
        <v>197964.51</v>
      </c>
      <c r="I53" s="45">
        <v>197964.51</v>
      </c>
      <c r="J53" s="45">
        <v>197964.51</v>
      </c>
      <c r="K53" s="45">
        <v>197964.51</v>
      </c>
      <c r="L53" s="45">
        <v>197964.51</v>
      </c>
      <c r="M53" s="45">
        <v>197964.51</v>
      </c>
      <c r="N53" s="45">
        <v>197964.51</v>
      </c>
      <c r="O53" s="45">
        <v>197964.51</v>
      </c>
      <c r="P53" s="45">
        <v>197964.51</v>
      </c>
      <c r="Q53" s="45">
        <v>197964.51</v>
      </c>
      <c r="R53" s="45">
        <v>197964.51</v>
      </c>
      <c r="S53" s="46">
        <f>((F53+R53)+((G53+H53+I53+J53+K53+L53+M53+N53+O53+P53+Q53)*2))/24</f>
        <v>197964.51</v>
      </c>
      <c r="U53" s="290"/>
      <c r="X53" s="290">
        <f>+S53</f>
        <v>197964.51</v>
      </c>
      <c r="Z53" s="291"/>
      <c r="AA53" s="291"/>
      <c r="AB53" s="291"/>
      <c r="AC53" s="290">
        <f>+S53</f>
        <v>197964.51</v>
      </c>
    </row>
    <row r="54" spans="1:33">
      <c r="A54" s="281">
        <v>38</v>
      </c>
      <c r="B54" s="289" t="s">
        <v>744</v>
      </c>
      <c r="C54" s="289" t="s">
        <v>777</v>
      </c>
      <c r="D54" s="289"/>
      <c r="E54" s="47" t="s">
        <v>123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6">
        <f>((F54+R54)+((G54+H54+I54+J54+K54+L54+M54+N54+O54+P54+Q54)*2))/24</f>
        <v>0</v>
      </c>
      <c r="U54" s="290">
        <f>+S54</f>
        <v>0</v>
      </c>
      <c r="Z54" s="291"/>
      <c r="AA54" s="291"/>
      <c r="AB54" s="291"/>
      <c r="AC54" s="290">
        <f>+S54</f>
        <v>0</v>
      </c>
    </row>
    <row r="55" spans="1:33">
      <c r="A55" s="281">
        <v>39</v>
      </c>
      <c r="B55" s="289" t="s">
        <v>744</v>
      </c>
      <c r="C55" s="289" t="s">
        <v>778</v>
      </c>
      <c r="D55" s="289" t="s">
        <v>779</v>
      </c>
      <c r="E55" s="47" t="s">
        <v>266</v>
      </c>
      <c r="F55" s="45">
        <v>1103635.3899999999</v>
      </c>
      <c r="G55" s="45">
        <v>1237359.68</v>
      </c>
      <c r="H55" s="45">
        <v>1237369.06</v>
      </c>
      <c r="I55" s="45">
        <v>1237432.57</v>
      </c>
      <c r="J55" s="45">
        <v>1237617.6499999999</v>
      </c>
      <c r="K55" s="45">
        <v>738516.55</v>
      </c>
      <c r="L55" s="45">
        <v>739069.89</v>
      </c>
      <c r="M55" s="45">
        <v>739949.72</v>
      </c>
      <c r="N55" s="45">
        <v>527582.89</v>
      </c>
      <c r="O55" s="45">
        <v>528546.78</v>
      </c>
      <c r="P55" s="45">
        <v>529785.01</v>
      </c>
      <c r="Q55" s="45">
        <v>531276.85</v>
      </c>
      <c r="R55" s="45">
        <v>532983.76</v>
      </c>
      <c r="S55" s="46">
        <f>((F55+R55)+((G55+H55+I55+J55+K55+L55+M55+N55+O55+P55+Q55)*2))/24</f>
        <v>841901.3520833333</v>
      </c>
      <c r="U55" s="290"/>
      <c r="X55" s="290">
        <f>+S55</f>
        <v>841901.3520833333</v>
      </c>
      <c r="Z55" s="291"/>
      <c r="AA55" s="291"/>
      <c r="AB55" s="291"/>
      <c r="AC55" s="290">
        <f>+S55</f>
        <v>841901.3520833333</v>
      </c>
    </row>
    <row r="56" spans="1:33">
      <c r="A56" s="281">
        <v>40</v>
      </c>
      <c r="B56" s="289" t="s">
        <v>744</v>
      </c>
      <c r="C56" s="289" t="s">
        <v>778</v>
      </c>
      <c r="D56" s="289" t="s">
        <v>780</v>
      </c>
      <c r="E56" s="47" t="s">
        <v>267</v>
      </c>
      <c r="F56" s="45">
        <v>10630298.08</v>
      </c>
      <c r="G56" s="45">
        <v>10334558.25</v>
      </c>
      <c r="H56" s="45">
        <v>10263212.01</v>
      </c>
      <c r="I56" s="45">
        <v>10273689.35</v>
      </c>
      <c r="J56" s="45">
        <v>10059757.23</v>
      </c>
      <c r="K56" s="45">
        <v>10049871.24</v>
      </c>
      <c r="L56" s="45">
        <v>9944975.9299999997</v>
      </c>
      <c r="M56" s="45">
        <v>10088352.16</v>
      </c>
      <c r="N56" s="45">
        <v>9999702.4800000004</v>
      </c>
      <c r="O56" s="45">
        <v>9925292.8200000003</v>
      </c>
      <c r="P56" s="45">
        <v>9980083.1999999993</v>
      </c>
      <c r="Q56" s="45">
        <v>10102617.380000001</v>
      </c>
      <c r="R56" s="45">
        <v>10052546.789999999</v>
      </c>
      <c r="S56" s="46">
        <f>((F56+R56)+((G56+H56+I56+J56+K56+L56+M56+N56+O56+P56+Q56)*2))/24</f>
        <v>10113627.873749999</v>
      </c>
      <c r="U56" s="290"/>
      <c r="X56" s="290">
        <f>+S56</f>
        <v>10113627.873749999</v>
      </c>
      <c r="Z56" s="291"/>
      <c r="AA56" s="291"/>
      <c r="AB56" s="291"/>
      <c r="AC56" s="290">
        <f>+S56</f>
        <v>10113627.873749999</v>
      </c>
    </row>
    <row r="57" spans="1:33">
      <c r="A57" s="281">
        <v>41</v>
      </c>
      <c r="B57" s="289" t="s">
        <v>744</v>
      </c>
      <c r="C57" s="289" t="s">
        <v>778</v>
      </c>
      <c r="D57" s="289" t="s">
        <v>781</v>
      </c>
      <c r="E57" s="47" t="s">
        <v>268</v>
      </c>
      <c r="F57" s="45">
        <v>0</v>
      </c>
      <c r="G57" s="45">
        <v>21600</v>
      </c>
      <c r="H57" s="45">
        <v>21600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6">
        <f>((F57+R57)+((G57+H57+I57+J57+K57+L57+M57+N57+O57+P57+Q57)*2))/24</f>
        <v>3600</v>
      </c>
      <c r="U57" s="290"/>
      <c r="X57" s="290">
        <f>+S57</f>
        <v>3600</v>
      </c>
      <c r="Z57" s="291"/>
      <c r="AA57" s="291"/>
      <c r="AB57" s="291"/>
      <c r="AC57" s="290">
        <f>+S57</f>
        <v>3600</v>
      </c>
    </row>
    <row r="58" spans="1:33">
      <c r="A58" s="281">
        <v>42</v>
      </c>
      <c r="B58" s="289" t="s">
        <v>744</v>
      </c>
      <c r="C58" s="289" t="s">
        <v>778</v>
      </c>
      <c r="D58" s="289" t="s">
        <v>782</v>
      </c>
      <c r="E58" s="47" t="s">
        <v>678</v>
      </c>
      <c r="F58" s="45">
        <v>27418.87</v>
      </c>
      <c r="G58" s="45">
        <v>31503.64</v>
      </c>
      <c r="H58" s="45">
        <v>35106.79</v>
      </c>
      <c r="I58" s="45">
        <v>60309.94</v>
      </c>
      <c r="J58" s="45">
        <v>63913.09</v>
      </c>
      <c r="K58" s="45">
        <v>67516.240000000005</v>
      </c>
      <c r="L58" s="45">
        <v>71225.960000000006</v>
      </c>
      <c r="M58" s="45">
        <v>74829.100000000006</v>
      </c>
      <c r="N58" s="45">
        <v>80233.81</v>
      </c>
      <c r="O58" s="45">
        <v>83836.960000000006</v>
      </c>
      <c r="P58" s="45">
        <v>87440.11</v>
      </c>
      <c r="Q58" s="45">
        <v>91043.26</v>
      </c>
      <c r="R58" s="45">
        <v>94646.399999999994</v>
      </c>
      <c r="S58" s="46">
        <f>((F58+R58)+((G58+H58+I58+J58+K58+L58+M58+N58+O58+P58+Q58)*2))/24</f>
        <v>67332.627916666665</v>
      </c>
      <c r="U58" s="290"/>
      <c r="X58" s="290">
        <f>+S58</f>
        <v>67332.627916666665</v>
      </c>
      <c r="Z58" s="291"/>
      <c r="AA58" s="291"/>
      <c r="AB58" s="291"/>
      <c r="AC58" s="290">
        <f>+S58</f>
        <v>67332.627916666665</v>
      </c>
    </row>
    <row r="59" spans="1:33">
      <c r="A59" s="281">
        <v>43</v>
      </c>
      <c r="B59" s="289" t="s">
        <v>744</v>
      </c>
      <c r="C59" s="289" t="s">
        <v>778</v>
      </c>
      <c r="D59" s="289" t="s">
        <v>783</v>
      </c>
      <c r="E59" s="47" t="s">
        <v>679</v>
      </c>
      <c r="F59" s="45">
        <v>5111.04</v>
      </c>
      <c r="G59" s="45">
        <v>3646.07</v>
      </c>
      <c r="H59" s="45">
        <v>1741</v>
      </c>
      <c r="I59" s="45">
        <v>2242.5</v>
      </c>
      <c r="J59" s="45">
        <v>-2084.54</v>
      </c>
      <c r="K59" s="45">
        <v>-1425.63</v>
      </c>
      <c r="L59" s="45">
        <v>-6171.79</v>
      </c>
      <c r="M59" s="45">
        <v>-1660.62</v>
      </c>
      <c r="N59" s="45">
        <v>-3961.44</v>
      </c>
      <c r="O59" s="45">
        <v>-9728.16</v>
      </c>
      <c r="P59" s="45">
        <v>-5222.34</v>
      </c>
      <c r="Q59" s="45">
        <v>-800.3</v>
      </c>
      <c r="R59" s="45">
        <v>-4087.52</v>
      </c>
      <c r="S59" s="46">
        <f>((F59+R59)+((G59+H59+I59+J59+K59+L59+M59+N59+O59+P59+Q59)*2))/24</f>
        <v>-1909.4575000000002</v>
      </c>
      <c r="U59" s="290"/>
      <c r="X59" s="290">
        <f>+S59</f>
        <v>-1909.4575000000002</v>
      </c>
      <c r="Z59" s="291"/>
      <c r="AA59" s="291"/>
      <c r="AB59" s="291"/>
      <c r="AC59" s="290">
        <f>+S59</f>
        <v>-1909.4575000000002</v>
      </c>
      <c r="AG59" s="292"/>
    </row>
    <row r="60" spans="1:33">
      <c r="A60" s="281">
        <v>44</v>
      </c>
      <c r="E60" s="293" t="s">
        <v>124</v>
      </c>
      <c r="F60" s="258">
        <f>SUM(F53:F59)</f>
        <v>11964427.889999999</v>
      </c>
      <c r="G60" s="258">
        <f>SUM(G53:G59)</f>
        <v>11826632.15</v>
      </c>
      <c r="H60" s="258">
        <f>SUM(H53:H59)</f>
        <v>11756993.369999999</v>
      </c>
      <c r="I60" s="258">
        <f>SUM(I53:I59)</f>
        <v>11771638.869999999</v>
      </c>
      <c r="J60" s="258">
        <f>SUM(J53:J59)</f>
        <v>11557167.940000001</v>
      </c>
      <c r="K60" s="258">
        <f>SUM(K53:K59)</f>
        <v>11052442.91</v>
      </c>
      <c r="L60" s="258">
        <f>SUM(L53:L59)</f>
        <v>10947064.500000002</v>
      </c>
      <c r="M60" s="258">
        <f>SUM(M53:M59)</f>
        <v>11099434.870000001</v>
      </c>
      <c r="N60" s="258">
        <f>SUM(N53:N59)</f>
        <v>10801522.250000002</v>
      </c>
      <c r="O60" s="258">
        <f>SUM(O53:O59)</f>
        <v>10725912.91</v>
      </c>
      <c r="P60" s="258">
        <f>SUM(P53:P59)</f>
        <v>10790050.489999998</v>
      </c>
      <c r="Q60" s="258">
        <f>SUM(Q53:Q59)</f>
        <v>10922101.699999999</v>
      </c>
      <c r="R60" s="258">
        <f>SUM(R53:R59)</f>
        <v>10874053.939999999</v>
      </c>
      <c r="S60" s="258">
        <f>SUM(S53:S59)</f>
        <v>11222516.906249998</v>
      </c>
      <c r="Z60" s="291"/>
      <c r="AA60" s="291"/>
      <c r="AB60" s="291"/>
    </row>
    <row r="61" spans="1:33">
      <c r="A61" s="281">
        <v>45</v>
      </c>
      <c r="E61" s="293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6"/>
      <c r="Z61" s="291"/>
      <c r="AA61" s="291"/>
      <c r="AB61" s="291"/>
    </row>
    <row r="62" spans="1:33">
      <c r="A62" s="281">
        <v>46</v>
      </c>
      <c r="B62" s="289" t="s">
        <v>744</v>
      </c>
      <c r="C62" s="289" t="s">
        <v>784</v>
      </c>
      <c r="D62" s="289" t="s">
        <v>785</v>
      </c>
      <c r="E62" s="47" t="s">
        <v>269</v>
      </c>
      <c r="F62" s="45">
        <v>71045.779999999795</v>
      </c>
      <c r="G62" s="45">
        <v>2567764.98</v>
      </c>
      <c r="H62" s="45">
        <v>2243231.9</v>
      </c>
      <c r="I62" s="45">
        <v>1343156.81</v>
      </c>
      <c r="J62" s="45">
        <v>1210123.23</v>
      </c>
      <c r="K62" s="45">
        <v>1940058.76</v>
      </c>
      <c r="L62" s="45">
        <v>648392.72</v>
      </c>
      <c r="M62" s="45">
        <v>241435.73</v>
      </c>
      <c r="N62" s="45">
        <v>680983.07</v>
      </c>
      <c r="O62" s="45">
        <v>542108.46</v>
      </c>
      <c r="P62" s="45">
        <v>820522.38</v>
      </c>
      <c r="Q62" s="45">
        <v>1526460.48</v>
      </c>
      <c r="R62" s="45">
        <v>3812136.46</v>
      </c>
      <c r="S62" s="46">
        <f>((F62+R62)+((G62+H62+I62+J62+K62+L62+M62+N62+O62+P62+Q62)*2))/24</f>
        <v>1308819.1366666667</v>
      </c>
      <c r="U62" s="290">
        <f>+S62</f>
        <v>1308819.1366666667</v>
      </c>
      <c r="Z62" s="291"/>
      <c r="AA62" s="291"/>
      <c r="AB62" s="291"/>
      <c r="AE62" s="290">
        <f>+S62</f>
        <v>1308819.1366666667</v>
      </c>
    </row>
    <row r="63" spans="1:33">
      <c r="A63" s="281">
        <v>47</v>
      </c>
      <c r="B63" s="289" t="s">
        <v>744</v>
      </c>
      <c r="C63" s="289" t="s">
        <v>784</v>
      </c>
      <c r="D63" s="289" t="s">
        <v>786</v>
      </c>
      <c r="E63" s="47" t="s">
        <v>270</v>
      </c>
      <c r="F63" s="45">
        <v>-560181.36</v>
      </c>
      <c r="G63" s="45">
        <v>-2604488.84</v>
      </c>
      <c r="H63" s="45">
        <v>-1650861.48</v>
      </c>
      <c r="I63" s="45">
        <v>-1461474.29</v>
      </c>
      <c r="J63" s="45">
        <v>-4112913.55</v>
      </c>
      <c r="K63" s="45">
        <v>-365397.89</v>
      </c>
      <c r="L63" s="45">
        <v>-638864.41</v>
      </c>
      <c r="M63" s="45">
        <v>-653441.27</v>
      </c>
      <c r="N63" s="45">
        <v>-465078.59</v>
      </c>
      <c r="O63" s="45">
        <v>-516633.35</v>
      </c>
      <c r="P63" s="45">
        <v>-1034112.2</v>
      </c>
      <c r="Q63" s="45">
        <v>-624138.05000000005</v>
      </c>
      <c r="R63" s="45">
        <v>-1310834.4099999999</v>
      </c>
      <c r="S63" s="46">
        <f>((F63+R63)+((G63+H63+I63+J63+K63+L63+M63+N63+O63+P63+Q63)*2))/24</f>
        <v>-1255242.6504166666</v>
      </c>
      <c r="U63" s="290">
        <f>+S63</f>
        <v>-1255242.6504166666</v>
      </c>
      <c r="V63" s="290"/>
      <c r="Z63" s="291"/>
      <c r="AA63" s="291"/>
      <c r="AB63" s="291"/>
      <c r="AE63" s="290">
        <f>+S63</f>
        <v>-1255242.6504166666</v>
      </c>
    </row>
    <row r="64" spans="1:33">
      <c r="A64" s="281">
        <v>48</v>
      </c>
      <c r="B64" s="289" t="s">
        <v>744</v>
      </c>
      <c r="C64" s="289" t="s">
        <v>784</v>
      </c>
      <c r="D64" s="289" t="s">
        <v>787</v>
      </c>
      <c r="E64" s="47" t="s">
        <v>271</v>
      </c>
      <c r="F64" s="45">
        <v>-1.11413100967184E-11</v>
      </c>
      <c r="G64" s="45">
        <v>0</v>
      </c>
      <c r="H64" s="45">
        <v>-17.75</v>
      </c>
      <c r="I64" s="45">
        <v>-720.19</v>
      </c>
      <c r="J64" s="45">
        <v>-0.59000000000003205</v>
      </c>
      <c r="K64" s="45">
        <v>-0.59000000000003205</v>
      </c>
      <c r="L64" s="45">
        <v>-0.59000000000003205</v>
      </c>
      <c r="M64" s="45">
        <v>-1049.25</v>
      </c>
      <c r="N64" s="45">
        <v>-0.58999999999991803</v>
      </c>
      <c r="O64" s="45">
        <v>-0.58999999999991803</v>
      </c>
      <c r="P64" s="45">
        <v>-0.58999999999991803</v>
      </c>
      <c r="Q64" s="45">
        <v>-0.58999999999991803</v>
      </c>
      <c r="R64" s="45">
        <v>-0.58999999999991803</v>
      </c>
      <c r="S64" s="46">
        <f>((F64+R64)+((G64+H64+I64+J64+K64+L64+M64+N64+O64+P64+Q64)*2))/24</f>
        <v>-149.30125000000044</v>
      </c>
      <c r="U64" s="290">
        <f>+S64</f>
        <v>-149.30125000000044</v>
      </c>
      <c r="V64" s="290"/>
      <c r="Z64" s="291"/>
      <c r="AA64" s="291"/>
      <c r="AB64" s="291"/>
      <c r="AE64" s="290">
        <f>+S64</f>
        <v>-149.30125000000044</v>
      </c>
    </row>
    <row r="65" spans="1:31">
      <c r="A65" s="281">
        <v>49</v>
      </c>
      <c r="B65" s="289" t="s">
        <v>744</v>
      </c>
      <c r="C65" s="289" t="s">
        <v>784</v>
      </c>
      <c r="D65" s="289" t="s">
        <v>788</v>
      </c>
      <c r="E65" s="47" t="s">
        <v>272</v>
      </c>
      <c r="F65" s="45">
        <v>1796928.47</v>
      </c>
      <c r="G65" s="45">
        <v>974364.76</v>
      </c>
      <c r="H65" s="45">
        <v>892093.06</v>
      </c>
      <c r="I65" s="45">
        <v>1440136.24</v>
      </c>
      <c r="J65" s="45">
        <v>894597.99</v>
      </c>
      <c r="K65" s="45">
        <v>638135.71</v>
      </c>
      <c r="L65" s="45">
        <v>1099468.76</v>
      </c>
      <c r="M65" s="45">
        <v>351334.85</v>
      </c>
      <c r="N65" s="45">
        <v>508919.94</v>
      </c>
      <c r="O65" s="45">
        <v>1976100.33</v>
      </c>
      <c r="P65" s="45">
        <v>337472.4</v>
      </c>
      <c r="Q65" s="45">
        <v>819980.11</v>
      </c>
      <c r="R65" s="45">
        <v>1630918.69</v>
      </c>
      <c r="S65" s="46">
        <f>((F65+R65)+((G65+H65+I65+J65+K65+L65+M65+N65+O65+P65+Q65)*2))/24</f>
        <v>970543.97750000004</v>
      </c>
      <c r="U65" s="290">
        <f>+S65</f>
        <v>970543.97750000004</v>
      </c>
      <c r="V65" s="290"/>
      <c r="Z65" s="291"/>
      <c r="AA65" s="291"/>
      <c r="AB65" s="291"/>
      <c r="AE65" s="290">
        <f>+S65</f>
        <v>970543.97750000004</v>
      </c>
    </row>
    <row r="66" spans="1:31">
      <c r="A66" s="281">
        <v>50</v>
      </c>
      <c r="B66" s="289" t="s">
        <v>744</v>
      </c>
      <c r="C66" s="289" t="s">
        <v>784</v>
      </c>
      <c r="D66" s="289" t="s">
        <v>789</v>
      </c>
      <c r="E66" s="47" t="s">
        <v>579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45">
        <v>0</v>
      </c>
      <c r="S66" s="46">
        <f>((F66+R66)+((G66+H66+I66+J66+K66+L66+M66+N66+O66+P66+Q66)*2))/24</f>
        <v>0</v>
      </c>
      <c r="U66" s="290">
        <f>+S66</f>
        <v>0</v>
      </c>
      <c r="V66" s="290"/>
      <c r="Z66" s="291"/>
      <c r="AA66" s="291"/>
      <c r="AB66" s="291"/>
      <c r="AE66" s="290">
        <f>+S66</f>
        <v>0</v>
      </c>
    </row>
    <row r="67" spans="1:31">
      <c r="A67" s="281">
        <v>51</v>
      </c>
      <c r="B67" s="289" t="s">
        <v>744</v>
      </c>
      <c r="C67" s="289" t="s">
        <v>784</v>
      </c>
      <c r="D67" s="289" t="s">
        <v>790</v>
      </c>
      <c r="E67" s="47" t="s">
        <v>680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21000</v>
      </c>
      <c r="P67" s="45">
        <v>21000</v>
      </c>
      <c r="Q67" s="45">
        <v>21000</v>
      </c>
      <c r="R67" s="45">
        <v>21000</v>
      </c>
      <c r="S67" s="46">
        <f>((F67+R67)+((G67+H67+I67+J67+K67+L67+M67+N67+O67+P67+Q67)*2))/24</f>
        <v>6125</v>
      </c>
      <c r="U67" s="290">
        <f>+S67</f>
        <v>6125</v>
      </c>
      <c r="Z67" s="291"/>
      <c r="AA67" s="291"/>
      <c r="AB67" s="291"/>
      <c r="AE67" s="290">
        <f>+S67</f>
        <v>6125</v>
      </c>
    </row>
    <row r="68" spans="1:31">
      <c r="A68" s="281">
        <v>52</v>
      </c>
      <c r="B68" s="289" t="s">
        <v>744</v>
      </c>
      <c r="C68" s="289" t="s">
        <v>784</v>
      </c>
      <c r="D68" s="289" t="s">
        <v>791</v>
      </c>
      <c r="E68" s="47" t="s">
        <v>273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45">
        <v>0</v>
      </c>
      <c r="S68" s="46">
        <f>((F68+R68)+((G68+H68+I68+J68+K68+L68+M68+N68+O68+P68+Q68)*2))/24</f>
        <v>0</v>
      </c>
      <c r="U68" s="290">
        <f>+S68</f>
        <v>0</v>
      </c>
      <c r="V68" s="290"/>
      <c r="Z68" s="291"/>
      <c r="AA68" s="291"/>
      <c r="AB68" s="291"/>
      <c r="AE68" s="290">
        <f>+S68</f>
        <v>0</v>
      </c>
    </row>
    <row r="69" spans="1:31">
      <c r="A69" s="281">
        <v>53</v>
      </c>
      <c r="B69" s="289" t="s">
        <v>744</v>
      </c>
      <c r="C69" s="289" t="s">
        <v>792</v>
      </c>
      <c r="D69" s="289" t="s">
        <v>793</v>
      </c>
      <c r="E69" s="47" t="s">
        <v>274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45">
        <v>0</v>
      </c>
      <c r="R69" s="45">
        <v>0</v>
      </c>
      <c r="S69" s="46">
        <f>((F69+R69)+((G69+H69+I69+J69+K69+L69+M69+N69+O69+P69+Q69)*2))/24</f>
        <v>0</v>
      </c>
      <c r="U69" s="290">
        <f>+S69</f>
        <v>0</v>
      </c>
      <c r="V69" s="290"/>
      <c r="Z69" s="291"/>
      <c r="AA69" s="291"/>
      <c r="AB69" s="291"/>
      <c r="AE69" s="290">
        <f>+S69</f>
        <v>0</v>
      </c>
    </row>
    <row r="70" spans="1:31">
      <c r="A70" s="281">
        <v>54</v>
      </c>
      <c r="B70" s="289" t="s">
        <v>744</v>
      </c>
      <c r="C70" s="289" t="s">
        <v>792</v>
      </c>
      <c r="D70" s="289" t="s">
        <v>794</v>
      </c>
      <c r="E70" s="47" t="s">
        <v>275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45">
        <v>0</v>
      </c>
      <c r="S70" s="46">
        <f>((F70+R70)+((G70+H70+I70+J70+K70+L70+M70+N70+O70+P70+Q70)*2))/24</f>
        <v>0</v>
      </c>
      <c r="U70" s="290">
        <f>+S70</f>
        <v>0</v>
      </c>
      <c r="V70" s="290"/>
      <c r="Z70" s="291"/>
      <c r="AA70" s="291"/>
      <c r="AB70" s="291"/>
      <c r="AE70" s="290">
        <f>+S70</f>
        <v>0</v>
      </c>
    </row>
    <row r="71" spans="1:31">
      <c r="A71" s="281">
        <v>55</v>
      </c>
      <c r="B71" s="289" t="s">
        <v>744</v>
      </c>
      <c r="C71" s="289" t="s">
        <v>792</v>
      </c>
      <c r="D71" s="294" t="s">
        <v>795</v>
      </c>
      <c r="E71" s="47" t="s">
        <v>276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45">
        <v>0</v>
      </c>
      <c r="P71" s="45">
        <v>0</v>
      </c>
      <c r="Q71" s="45">
        <v>0</v>
      </c>
      <c r="R71" s="45">
        <v>0</v>
      </c>
      <c r="S71" s="46">
        <f>((F71+R71)+((G71+H71+I71+J71+K71+L71+M71+N71+O71+P71+Q71)*2))/24</f>
        <v>0</v>
      </c>
      <c r="U71" s="290">
        <f>+S71</f>
        <v>0</v>
      </c>
      <c r="V71" s="290"/>
      <c r="Z71" s="291"/>
      <c r="AA71" s="291"/>
      <c r="AB71" s="291"/>
      <c r="AE71" s="290">
        <f>+S71</f>
        <v>0</v>
      </c>
    </row>
    <row r="72" spans="1:31">
      <c r="A72" s="281">
        <v>56</v>
      </c>
      <c r="B72" s="289" t="s">
        <v>744</v>
      </c>
      <c r="C72" s="289" t="s">
        <v>792</v>
      </c>
      <c r="D72" s="289" t="s">
        <v>796</v>
      </c>
      <c r="E72" s="47" t="s">
        <v>277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6">
        <f>((F72+R72)+((G72+H72+I72+J72+K72+L72+M72+N72+O72+P72+Q72)*2))/24</f>
        <v>0</v>
      </c>
      <c r="U72" s="290">
        <f>+S72</f>
        <v>0</v>
      </c>
      <c r="V72" s="290"/>
      <c r="Z72" s="291"/>
      <c r="AA72" s="291"/>
      <c r="AB72" s="291"/>
      <c r="AE72" s="290">
        <f>+S72</f>
        <v>0</v>
      </c>
    </row>
    <row r="73" spans="1:31">
      <c r="A73" s="281">
        <v>57</v>
      </c>
      <c r="E73" s="293" t="s">
        <v>126</v>
      </c>
      <c r="F73" s="258">
        <f>SUM(F62:F72)</f>
        <v>1307792.8899999997</v>
      </c>
      <c r="G73" s="258">
        <f>SUM(G62:G72)</f>
        <v>937640.90000000014</v>
      </c>
      <c r="H73" s="258">
        <f>SUM(H62:H72)</f>
        <v>1484445.73</v>
      </c>
      <c r="I73" s="258">
        <f>SUM(I62:I72)</f>
        <v>1321098.57</v>
      </c>
      <c r="J73" s="258">
        <f>SUM(J62:J72)</f>
        <v>-2008192.9199999997</v>
      </c>
      <c r="K73" s="258">
        <f>SUM(K62:K72)</f>
        <v>2212795.9900000002</v>
      </c>
      <c r="L73" s="258">
        <f>SUM(L62:L72)</f>
        <v>1108996.48</v>
      </c>
      <c r="M73" s="258">
        <f>SUM(M62:M72)</f>
        <v>-61719.940000000061</v>
      </c>
      <c r="N73" s="258">
        <f>SUM(N62:N72)</f>
        <v>724823.83</v>
      </c>
      <c r="O73" s="258">
        <f>SUM(O62:O72)</f>
        <v>2022574.85</v>
      </c>
      <c r="P73" s="258">
        <f>SUM(P62:P72)</f>
        <v>144881.99000000008</v>
      </c>
      <c r="Q73" s="258">
        <f>SUM(Q62:Q72)</f>
        <v>1743301.95</v>
      </c>
      <c r="R73" s="258">
        <f>SUM(R62:R72)</f>
        <v>4153220.15</v>
      </c>
      <c r="S73" s="258">
        <f>SUM(S62:S72)</f>
        <v>1030096.1625000001</v>
      </c>
      <c r="Z73" s="291"/>
      <c r="AA73" s="291"/>
      <c r="AB73" s="291"/>
    </row>
    <row r="74" spans="1:31">
      <c r="A74" s="281">
        <v>58</v>
      </c>
      <c r="E74" s="293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6"/>
      <c r="Z74" s="291"/>
      <c r="AA74" s="291"/>
      <c r="AB74" s="291"/>
    </row>
    <row r="75" spans="1:31">
      <c r="A75" s="281">
        <v>59</v>
      </c>
      <c r="B75" s="289" t="s">
        <v>744</v>
      </c>
      <c r="C75" s="289" t="s">
        <v>797</v>
      </c>
      <c r="D75" s="289" t="s">
        <v>798</v>
      </c>
      <c r="E75" s="47" t="s">
        <v>580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5">
        <v>0</v>
      </c>
      <c r="N75" s="45">
        <v>0</v>
      </c>
      <c r="O75" s="45">
        <v>0</v>
      </c>
      <c r="P75" s="45">
        <v>0</v>
      </c>
      <c r="Q75" s="45">
        <v>0</v>
      </c>
      <c r="R75" s="45">
        <v>0</v>
      </c>
      <c r="S75" s="46">
        <f>((F75+R75)+((G75+H75+I75+J75+K75+L75+M75+N75+O75+P75+Q75)*2))/24</f>
        <v>0</v>
      </c>
      <c r="U75" s="290">
        <f>+S75</f>
        <v>0</v>
      </c>
      <c r="V75" s="290"/>
      <c r="Z75" s="291"/>
      <c r="AA75" s="291"/>
      <c r="AB75" s="291"/>
      <c r="AE75" s="290">
        <f>+S75</f>
        <v>0</v>
      </c>
    </row>
    <row r="76" spans="1:31">
      <c r="A76" s="281">
        <v>60</v>
      </c>
      <c r="B76" s="289" t="s">
        <v>744</v>
      </c>
      <c r="C76" s="289" t="s">
        <v>797</v>
      </c>
      <c r="D76" s="289" t="s">
        <v>799</v>
      </c>
      <c r="E76" s="47" t="s">
        <v>581</v>
      </c>
      <c r="F76" s="45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5">
        <v>0</v>
      </c>
      <c r="M76" s="45">
        <v>0</v>
      </c>
      <c r="N76" s="45">
        <v>0</v>
      </c>
      <c r="O76" s="45">
        <v>0</v>
      </c>
      <c r="P76" s="45">
        <v>0</v>
      </c>
      <c r="Q76" s="45">
        <v>0</v>
      </c>
      <c r="R76" s="45">
        <v>0</v>
      </c>
      <c r="S76" s="46">
        <f>((F76+R76)+((G76+H76+I76+J76+K76+L76+M76+N76+O76+P76+Q76)*2))/24</f>
        <v>0</v>
      </c>
      <c r="U76" s="290">
        <f>+S76</f>
        <v>0</v>
      </c>
      <c r="V76" s="290"/>
      <c r="Z76" s="291"/>
      <c r="AA76" s="291"/>
      <c r="AB76" s="291"/>
      <c r="AE76" s="290">
        <f>+S76</f>
        <v>0</v>
      </c>
    </row>
    <row r="77" spans="1:31">
      <c r="A77" s="281">
        <v>61</v>
      </c>
      <c r="E77" s="293" t="s">
        <v>127</v>
      </c>
      <c r="F77" s="258">
        <f>SUM(F75:F76)</f>
        <v>0</v>
      </c>
      <c r="G77" s="258">
        <f>SUM(G75:G76)</f>
        <v>0</v>
      </c>
      <c r="H77" s="258">
        <f>SUM(H75:H76)</f>
        <v>0</v>
      </c>
      <c r="I77" s="258">
        <f>SUM(I75:I76)</f>
        <v>0</v>
      </c>
      <c r="J77" s="258">
        <f>SUM(J75:J76)</f>
        <v>0</v>
      </c>
      <c r="K77" s="258">
        <f>SUM(K75:K76)</f>
        <v>0</v>
      </c>
      <c r="L77" s="258">
        <f>SUM(L75:L76)</f>
        <v>0</v>
      </c>
      <c r="M77" s="258">
        <f>SUM(M75:M76)</f>
        <v>0</v>
      </c>
      <c r="N77" s="258">
        <f>SUM(N75:N76)</f>
        <v>0</v>
      </c>
      <c r="O77" s="258">
        <f>SUM(O75:O76)</f>
        <v>0</v>
      </c>
      <c r="P77" s="258">
        <f>SUM(P75:P76)</f>
        <v>0</v>
      </c>
      <c r="Q77" s="258">
        <f>SUM(Q75:Q76)</f>
        <v>0</v>
      </c>
      <c r="R77" s="258">
        <f>SUM(R75:R76)</f>
        <v>0</v>
      </c>
      <c r="S77" s="258">
        <f>SUM(S75:S76)</f>
        <v>0</v>
      </c>
      <c r="Z77" s="291"/>
      <c r="AA77" s="291"/>
      <c r="AB77" s="291"/>
    </row>
    <row r="78" spans="1:31">
      <c r="A78" s="281">
        <v>62</v>
      </c>
      <c r="E78" s="293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6"/>
      <c r="Z78" s="291"/>
      <c r="AA78" s="291"/>
      <c r="AB78" s="291"/>
    </row>
    <row r="79" spans="1:31">
      <c r="A79" s="281">
        <v>63</v>
      </c>
      <c r="B79" s="289" t="s">
        <v>744</v>
      </c>
      <c r="C79" s="289" t="s">
        <v>800</v>
      </c>
      <c r="D79" s="289" t="s">
        <v>19</v>
      </c>
      <c r="E79" s="47" t="s">
        <v>278</v>
      </c>
      <c r="F79" s="45">
        <v>-9550.93</v>
      </c>
      <c r="G79" s="45">
        <v>-6735.16</v>
      </c>
      <c r="H79" s="45">
        <v>-7971</v>
      </c>
      <c r="I79" s="45">
        <v>-7768.07</v>
      </c>
      <c r="J79" s="45">
        <v>-17338.39</v>
      </c>
      <c r="K79" s="45">
        <v>-10312.5</v>
      </c>
      <c r="L79" s="45">
        <v>-5587.6</v>
      </c>
      <c r="M79" s="45">
        <v>-5314.9</v>
      </c>
      <c r="N79" s="45">
        <v>-3532.39</v>
      </c>
      <c r="O79" s="45">
        <v>-2416.4699999999998</v>
      </c>
      <c r="P79" s="45">
        <v>-32607.73</v>
      </c>
      <c r="Q79" s="45">
        <v>-53437.22</v>
      </c>
      <c r="R79" s="45">
        <v>-222591.52</v>
      </c>
      <c r="S79" s="46">
        <f>((F79+R79)+((G79+H79+I79+J79+K79+L79+M79+N79+O79+P79+Q79)*2))/24</f>
        <v>-22424.387916666663</v>
      </c>
      <c r="U79" s="290">
        <f>+S79</f>
        <v>-22424.387916666663</v>
      </c>
      <c r="V79" s="290"/>
      <c r="Z79" s="291"/>
      <c r="AA79" s="291"/>
      <c r="AB79" s="291"/>
      <c r="AE79" s="290">
        <f>+S79</f>
        <v>-22424.387916666663</v>
      </c>
    </row>
    <row r="80" spans="1:31">
      <c r="A80" s="281">
        <v>64</v>
      </c>
      <c r="B80" s="289" t="s">
        <v>744</v>
      </c>
      <c r="C80" s="289" t="s">
        <v>801</v>
      </c>
      <c r="D80" s="289" t="s">
        <v>802</v>
      </c>
      <c r="E80" s="47" t="s">
        <v>283</v>
      </c>
      <c r="F80" s="45">
        <v>237858.38</v>
      </c>
      <c r="G80" s="45">
        <v>482483.11</v>
      </c>
      <c r="H80" s="45">
        <v>427145.49</v>
      </c>
      <c r="I80" s="45">
        <v>472363.37</v>
      </c>
      <c r="J80" s="45">
        <v>194056.58</v>
      </c>
      <c r="K80" s="45">
        <v>313614.44</v>
      </c>
      <c r="L80" s="45">
        <v>145721.16</v>
      </c>
      <c r="M80" s="45">
        <v>135084.71</v>
      </c>
      <c r="N80" s="45">
        <v>220652.89</v>
      </c>
      <c r="O80" s="45">
        <v>246266.28</v>
      </c>
      <c r="P80" s="45">
        <v>1102197.77</v>
      </c>
      <c r="Q80" s="45">
        <v>634147.31000000006</v>
      </c>
      <c r="R80" s="45">
        <v>395278.96</v>
      </c>
      <c r="S80" s="46">
        <f>((F80+R80)+((G80+H80+I80+J80+K80+L80+M80+N80+O80+P80+Q80)*2))/24</f>
        <v>390858.48166666663</v>
      </c>
      <c r="U80" s="290">
        <f>+S80</f>
        <v>390858.48166666663</v>
      </c>
      <c r="V80" s="290"/>
      <c r="Z80" s="291"/>
      <c r="AA80" s="291"/>
      <c r="AB80" s="291"/>
      <c r="AE80" s="290">
        <f>+S80</f>
        <v>390858.48166666663</v>
      </c>
    </row>
    <row r="81" spans="1:31">
      <c r="A81" s="281">
        <v>65</v>
      </c>
      <c r="B81" s="289" t="s">
        <v>279</v>
      </c>
      <c r="C81" s="289" t="s">
        <v>801</v>
      </c>
      <c r="D81" s="289" t="s">
        <v>802</v>
      </c>
      <c r="E81" s="47" t="s">
        <v>681</v>
      </c>
      <c r="F81" s="45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46">
        <f>((F81+R81)+((G81+H81+I81+J81+K81+L81+M81+N81+O81+P81+Q81)*2))/24</f>
        <v>0</v>
      </c>
      <c r="U81" s="290">
        <f>+S81</f>
        <v>0</v>
      </c>
      <c r="V81" s="290"/>
      <c r="Z81" s="291"/>
      <c r="AA81" s="291"/>
      <c r="AB81" s="291"/>
      <c r="AE81" s="290">
        <f>+S81</f>
        <v>0</v>
      </c>
    </row>
    <row r="82" spans="1:31">
      <c r="A82" s="281">
        <v>66</v>
      </c>
      <c r="B82" s="289" t="s">
        <v>281</v>
      </c>
      <c r="C82" s="289" t="s">
        <v>801</v>
      </c>
      <c r="D82" s="289" t="s">
        <v>802</v>
      </c>
      <c r="E82" s="47" t="s">
        <v>681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>
        <v>0</v>
      </c>
      <c r="S82" s="46">
        <f>((F82+R82)+((G82+H82+I82+J82+K82+L82+M82+N82+O82+P82+Q82)*2))/24</f>
        <v>0</v>
      </c>
      <c r="U82" s="290">
        <f>+S82</f>
        <v>0</v>
      </c>
      <c r="V82" s="290"/>
      <c r="Z82" s="291"/>
      <c r="AA82" s="291"/>
      <c r="AB82" s="291"/>
      <c r="AE82" s="290">
        <f>+S82</f>
        <v>0</v>
      </c>
    </row>
    <row r="83" spans="1:31">
      <c r="A83" s="281">
        <v>67</v>
      </c>
      <c r="B83" s="289" t="s">
        <v>744</v>
      </c>
      <c r="C83" s="289" t="s">
        <v>801</v>
      </c>
      <c r="D83" s="289" t="s">
        <v>779</v>
      </c>
      <c r="E83" s="47" t="s">
        <v>284</v>
      </c>
      <c r="F83" s="45">
        <v>-1908.63</v>
      </c>
      <c r="G83" s="45">
        <v>-1908.63</v>
      </c>
      <c r="H83" s="45">
        <v>-1908.63</v>
      </c>
      <c r="I83" s="45">
        <v>-1908.63</v>
      </c>
      <c r="J83" s="45">
        <v>-1908.63</v>
      </c>
      <c r="K83" s="45">
        <v>-1908.63</v>
      </c>
      <c r="L83" s="45">
        <v>-1908.63</v>
      </c>
      <c r="M83" s="45">
        <v>-1908.63</v>
      </c>
      <c r="N83" s="45">
        <v>-1908.63</v>
      </c>
      <c r="O83" s="45">
        <v>-1908.63</v>
      </c>
      <c r="P83" s="45">
        <v>-1908.63</v>
      </c>
      <c r="Q83" s="45">
        <v>-1908.63</v>
      </c>
      <c r="R83" s="45">
        <v>-1908.63</v>
      </c>
      <c r="S83" s="46">
        <f>((F83+R83)+((G83+H83+I83+J83+K83+L83+M83+N83+O83+P83+Q83)*2))/24</f>
        <v>-1908.6300000000008</v>
      </c>
      <c r="U83" s="290">
        <f>+S83</f>
        <v>-1908.6300000000008</v>
      </c>
      <c r="V83" s="290"/>
      <c r="W83" s="290"/>
      <c r="Z83" s="291"/>
      <c r="AA83" s="291"/>
      <c r="AB83" s="291"/>
      <c r="AE83" s="290">
        <f>+S83</f>
        <v>-1908.6300000000008</v>
      </c>
    </row>
    <row r="84" spans="1:31">
      <c r="A84" s="281">
        <v>68</v>
      </c>
      <c r="B84" s="289" t="s">
        <v>744</v>
      </c>
      <c r="C84" s="289" t="s">
        <v>801</v>
      </c>
      <c r="D84" s="289" t="s">
        <v>803</v>
      </c>
      <c r="E84" s="47" t="s">
        <v>285</v>
      </c>
      <c r="F84" s="45">
        <v>281.02</v>
      </c>
      <c r="G84" s="45">
        <v>400.25</v>
      </c>
      <c r="H84" s="45">
        <v>526.71</v>
      </c>
      <c r="I84" s="45">
        <v>345.24</v>
      </c>
      <c r="J84" s="45">
        <v>158.94</v>
      </c>
      <c r="K84" s="45">
        <v>353.83</v>
      </c>
      <c r="L84" s="45">
        <v>101.22</v>
      </c>
      <c r="M84" s="45">
        <v>57.42</v>
      </c>
      <c r="N84" s="45">
        <v>79.2</v>
      </c>
      <c r="O84" s="45">
        <v>165.2</v>
      </c>
      <c r="P84" s="45">
        <v>633.37</v>
      </c>
      <c r="Q84" s="45">
        <v>615.91999999999996</v>
      </c>
      <c r="R84" s="45">
        <v>168.8</v>
      </c>
      <c r="S84" s="46">
        <f>((F84+R84)+((G84+H84+I84+J84+K84+L84+M84+N84+O84+P84+Q84)*2))/24</f>
        <v>305.18416666666667</v>
      </c>
      <c r="U84" s="290">
        <f>+S84</f>
        <v>305.18416666666667</v>
      </c>
      <c r="V84" s="290"/>
      <c r="Z84" s="291"/>
      <c r="AA84" s="291"/>
      <c r="AB84" s="291"/>
      <c r="AE84" s="290">
        <f>+S84</f>
        <v>305.18416666666667</v>
      </c>
    </row>
    <row r="85" spans="1:31">
      <c r="A85" s="281">
        <v>69</v>
      </c>
      <c r="B85" s="289" t="s">
        <v>744</v>
      </c>
      <c r="C85" s="289" t="s">
        <v>801</v>
      </c>
      <c r="D85" s="289" t="s">
        <v>781</v>
      </c>
      <c r="E85" s="47" t="s">
        <v>286</v>
      </c>
      <c r="F85" s="45">
        <v>303605.81</v>
      </c>
      <c r="G85" s="45">
        <v>8084.0100000000102</v>
      </c>
      <c r="H85" s="45">
        <v>8084.0100000000102</v>
      </c>
      <c r="I85" s="45">
        <v>10386.51</v>
      </c>
      <c r="J85" s="45">
        <v>10386.51</v>
      </c>
      <c r="K85" s="45">
        <v>10386.51</v>
      </c>
      <c r="L85" s="45">
        <v>10386.51</v>
      </c>
      <c r="M85" s="45">
        <v>13694.94</v>
      </c>
      <c r="N85" s="45">
        <v>10386.51</v>
      </c>
      <c r="O85" s="45">
        <v>10386.51</v>
      </c>
      <c r="P85" s="45">
        <v>11056.77</v>
      </c>
      <c r="Q85" s="45">
        <v>10543.29</v>
      </c>
      <c r="R85" s="45">
        <v>14904.11</v>
      </c>
      <c r="S85" s="46">
        <f>((F85+R85)+((G85+H85+I85+J85+K85+L85+M85+N85+O85+P85+Q85)*2))/24</f>
        <v>22753.08666666667</v>
      </c>
      <c r="U85" s="290">
        <f>+S85</f>
        <v>22753.08666666667</v>
      </c>
      <c r="V85" s="290"/>
      <c r="Z85" s="291"/>
      <c r="AA85" s="291"/>
      <c r="AB85" s="291"/>
      <c r="AE85" s="290">
        <f>+S85</f>
        <v>22753.08666666667</v>
      </c>
    </row>
    <row r="86" spans="1:31">
      <c r="A86" s="281">
        <v>70</v>
      </c>
      <c r="B86" s="289" t="s">
        <v>744</v>
      </c>
      <c r="C86" s="289" t="s">
        <v>801</v>
      </c>
      <c r="D86" s="289" t="s">
        <v>804</v>
      </c>
      <c r="E86" s="47" t="s">
        <v>682</v>
      </c>
      <c r="F86" s="45">
        <v>2.91038304567337E-11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46">
        <f>((F86+R86)+((G86+H86+I86+J86+K86+L86+M86+N86+O86+P86+Q86)*2))/24</f>
        <v>1.2126596023639042E-12</v>
      </c>
      <c r="U86" s="290">
        <f>+S86</f>
        <v>1.2126596023639042E-12</v>
      </c>
      <c r="V86" s="290"/>
      <c r="Z86" s="291"/>
      <c r="AA86" s="291"/>
      <c r="AB86" s="291"/>
      <c r="AE86" s="290">
        <f>+S86</f>
        <v>1.2126596023639042E-12</v>
      </c>
    </row>
    <row r="87" spans="1:31">
      <c r="A87" s="281">
        <v>71</v>
      </c>
      <c r="B87" s="289" t="s">
        <v>744</v>
      </c>
      <c r="C87" s="289" t="s">
        <v>801</v>
      </c>
      <c r="D87" s="289" t="s">
        <v>805</v>
      </c>
      <c r="E87" s="47" t="s">
        <v>582</v>
      </c>
      <c r="F87" s="45">
        <v>5172294.78</v>
      </c>
      <c r="G87" s="45">
        <v>2680677.73</v>
      </c>
      <c r="H87" s="45">
        <v>602926.83000000101</v>
      </c>
      <c r="I87" s="45">
        <v>5.8207660913467397E-10</v>
      </c>
      <c r="J87" s="45">
        <v>702803.06000000099</v>
      </c>
      <c r="K87" s="45">
        <v>1980404.74</v>
      </c>
      <c r="L87" s="45">
        <v>5903292.4199999999</v>
      </c>
      <c r="M87" s="45">
        <v>7842638.0700000003</v>
      </c>
      <c r="N87" s="45">
        <v>10002634.960000001</v>
      </c>
      <c r="O87" s="45">
        <v>8316873.8499999996</v>
      </c>
      <c r="P87" s="45">
        <v>9150814.5500000007</v>
      </c>
      <c r="Q87" s="45">
        <v>1553042.65</v>
      </c>
      <c r="R87" s="45">
        <v>4.65661287307739E-10</v>
      </c>
      <c r="S87" s="46">
        <f>((F87+R87)+((G87+H87+I87+J87+K87+L87+M87+N87+O87+P87+Q87)*2))/24</f>
        <v>4276854.6875000009</v>
      </c>
      <c r="U87" s="290">
        <f>+S87</f>
        <v>4276854.6875000009</v>
      </c>
      <c r="V87" s="290"/>
      <c r="Z87" s="291"/>
      <c r="AA87" s="291"/>
      <c r="AB87" s="291"/>
      <c r="AE87" s="290">
        <f>+S87</f>
        <v>4276854.6875000009</v>
      </c>
    </row>
    <row r="88" spans="1:31">
      <c r="A88" s="281">
        <v>72</v>
      </c>
      <c r="B88" s="289" t="s">
        <v>744</v>
      </c>
      <c r="C88" s="289" t="s">
        <v>801</v>
      </c>
      <c r="D88" s="289" t="s">
        <v>806</v>
      </c>
      <c r="E88" s="47" t="s">
        <v>584</v>
      </c>
      <c r="F88" s="45">
        <v>-62936</v>
      </c>
      <c r="G88" s="45">
        <v>-62936</v>
      </c>
      <c r="H88" s="45">
        <v>-62936</v>
      </c>
      <c r="I88" s="45">
        <v>0</v>
      </c>
      <c r="J88" s="45">
        <v>-65118</v>
      </c>
      <c r="K88" s="45">
        <v>-65118</v>
      </c>
      <c r="L88" s="45">
        <v>-67422</v>
      </c>
      <c r="M88" s="45">
        <v>-67422</v>
      </c>
      <c r="N88" s="45">
        <v>-67422</v>
      </c>
      <c r="O88" s="45">
        <v>-69854</v>
      </c>
      <c r="P88" s="45">
        <v>-69854</v>
      </c>
      <c r="Q88" s="45">
        <v>-26821</v>
      </c>
      <c r="R88" s="45">
        <v>0</v>
      </c>
      <c r="S88" s="46">
        <f>((F88+R88)+((G88+H88+I88+J88+K88+L88+M88+N88+O88+P88+Q88)*2))/24</f>
        <v>-54697.583333333336</v>
      </c>
      <c r="U88" s="290">
        <f>+S88</f>
        <v>-54697.583333333336</v>
      </c>
      <c r="V88" s="290"/>
      <c r="Z88" s="291"/>
      <c r="AA88" s="291"/>
      <c r="AB88" s="291"/>
      <c r="AE88" s="290">
        <f>+S88</f>
        <v>-54697.583333333336</v>
      </c>
    </row>
    <row r="89" spans="1:31">
      <c r="A89" s="281">
        <v>73</v>
      </c>
      <c r="B89" s="289" t="s">
        <v>279</v>
      </c>
      <c r="C89" s="289" t="s">
        <v>801</v>
      </c>
      <c r="D89" s="289" t="s">
        <v>807</v>
      </c>
      <c r="E89" s="47" t="s">
        <v>583</v>
      </c>
      <c r="F89" s="45">
        <v>297710.58</v>
      </c>
      <c r="G89" s="45">
        <v>57160.19</v>
      </c>
      <c r="H89" s="45">
        <v>-146992.17000000001</v>
      </c>
      <c r="I89" s="45">
        <v>2.91038304567337E-11</v>
      </c>
      <c r="J89" s="45">
        <v>-130428.2</v>
      </c>
      <c r="K89" s="45">
        <v>-14262.12</v>
      </c>
      <c r="L89" s="45">
        <v>138727.29999999999</v>
      </c>
      <c r="M89" s="45">
        <v>298368.74</v>
      </c>
      <c r="N89" s="45">
        <v>479739.18</v>
      </c>
      <c r="O89" s="45">
        <v>636233.67000000004</v>
      </c>
      <c r="P89" s="45">
        <v>687599.7</v>
      </c>
      <c r="Q89" s="45">
        <v>156842.85</v>
      </c>
      <c r="R89" s="45">
        <v>8.7311491370201098E-11</v>
      </c>
      <c r="S89" s="46">
        <f>((F89+R89)+((G89+H89+I89+J89+K89+L89+M89+N89+O89+P89+Q89)*2))/24</f>
        <v>192653.70249999998</v>
      </c>
      <c r="U89" s="290">
        <f>+S89</f>
        <v>192653.70249999998</v>
      </c>
      <c r="V89" s="290"/>
      <c r="Z89" s="291"/>
      <c r="AA89" s="291"/>
      <c r="AB89" s="291"/>
      <c r="AE89" s="290">
        <f>+S89</f>
        <v>192653.70249999998</v>
      </c>
    </row>
    <row r="90" spans="1:31">
      <c r="A90" s="281">
        <v>74</v>
      </c>
      <c r="B90" s="289" t="s">
        <v>744</v>
      </c>
      <c r="C90" s="289" t="s">
        <v>808</v>
      </c>
      <c r="D90" s="289"/>
      <c r="E90" s="47" t="s">
        <v>684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1">
        <f>((F90+R90)+((G90+H90+I90+J90+K90+L90+M90+N90+O90+P90+Q90)*2))/24</f>
        <v>0</v>
      </c>
      <c r="U90" s="290">
        <f>+S90</f>
        <v>0</v>
      </c>
      <c r="V90" s="290"/>
      <c r="Z90" s="291"/>
      <c r="AA90" s="291"/>
      <c r="AB90" s="291"/>
      <c r="AE90" s="290"/>
    </row>
    <row r="91" spans="1:31">
      <c r="A91" s="281">
        <v>75</v>
      </c>
      <c r="B91" s="289" t="s">
        <v>279</v>
      </c>
      <c r="C91" s="289" t="s">
        <v>800</v>
      </c>
      <c r="D91" s="289" t="s">
        <v>19</v>
      </c>
      <c r="E91" s="47" t="s">
        <v>280</v>
      </c>
      <c r="F91" s="45">
        <v>3542835.03</v>
      </c>
      <c r="G91" s="45">
        <v>7228835.4199999999</v>
      </c>
      <c r="H91" s="45">
        <v>5980934.21</v>
      </c>
      <c r="I91" s="45">
        <v>6344849.7999999998</v>
      </c>
      <c r="J91" s="45">
        <v>4735435.75</v>
      </c>
      <c r="K91" s="45">
        <v>3652381.48</v>
      </c>
      <c r="L91" s="45">
        <v>2853962.33</v>
      </c>
      <c r="M91" s="45">
        <v>1559357.81</v>
      </c>
      <c r="N91" s="45">
        <v>942974.5</v>
      </c>
      <c r="O91" s="45">
        <v>625428.94999999995</v>
      </c>
      <c r="P91" s="45">
        <v>647801.09</v>
      </c>
      <c r="Q91" s="45">
        <v>2972056.04</v>
      </c>
      <c r="R91" s="45">
        <v>8366181.46</v>
      </c>
      <c r="S91" s="46">
        <f>((F91+R91)+((G91+H91+I91+J91+K91+L91+M91+N91+O91+P91+Q91)*2))/24</f>
        <v>3624877.1354166665</v>
      </c>
      <c r="U91" s="290">
        <f>+S91</f>
        <v>3624877.1354166665</v>
      </c>
      <c r="V91" s="290"/>
      <c r="Z91" s="291"/>
      <c r="AA91" s="291"/>
      <c r="AB91" s="291"/>
      <c r="AE91" s="290">
        <f>+S91</f>
        <v>3624877.1354166665</v>
      </c>
    </row>
    <row r="92" spans="1:31">
      <c r="A92" s="281">
        <v>76</v>
      </c>
      <c r="B92" s="289" t="s">
        <v>279</v>
      </c>
      <c r="C92" s="289" t="s">
        <v>800</v>
      </c>
      <c r="D92" s="289" t="s">
        <v>22</v>
      </c>
      <c r="E92" s="47" t="s">
        <v>282</v>
      </c>
      <c r="F92" s="45">
        <v>236713.45</v>
      </c>
      <c r="G92" s="45">
        <v>84118.89</v>
      </c>
      <c r="H92" s="45">
        <v>342018.43</v>
      </c>
      <c r="I92" s="45">
        <v>89141.660000000105</v>
      </c>
      <c r="J92" s="45">
        <v>96790.480000000098</v>
      </c>
      <c r="K92" s="45">
        <v>26423.110000000099</v>
      </c>
      <c r="L92" s="45">
        <v>29305.680000000099</v>
      </c>
      <c r="M92" s="45">
        <v>39308.260000000097</v>
      </c>
      <c r="N92" s="45">
        <v>3006.0500000000802</v>
      </c>
      <c r="O92" s="45">
        <v>53912.360000000102</v>
      </c>
      <c r="P92" s="45">
        <v>50324.290000000103</v>
      </c>
      <c r="Q92" s="45">
        <v>95314.5600000001</v>
      </c>
      <c r="R92" s="45">
        <v>70726.830000000104</v>
      </c>
      <c r="S92" s="46">
        <f>((F92+R92)+((G92+H92+I92+J92+K92+L92+M92+N92+O92+P92+Q92)*2))/24</f>
        <v>88615.325833333409</v>
      </c>
      <c r="U92" s="290">
        <f>+S92</f>
        <v>88615.325833333409</v>
      </c>
      <c r="V92" s="290"/>
      <c r="Z92" s="291"/>
      <c r="AA92" s="291"/>
      <c r="AB92" s="291"/>
      <c r="AE92" s="290">
        <f>+S92</f>
        <v>88615.325833333409</v>
      </c>
    </row>
    <row r="93" spans="1:31">
      <c r="A93" s="281">
        <v>77</v>
      </c>
      <c r="B93" s="289" t="s">
        <v>281</v>
      </c>
      <c r="C93" s="289" t="s">
        <v>800</v>
      </c>
      <c r="D93" s="289" t="s">
        <v>19</v>
      </c>
      <c r="E93" s="47" t="s">
        <v>280</v>
      </c>
      <c r="F93" s="45">
        <v>14267088.039999999</v>
      </c>
      <c r="G93" s="45">
        <v>28977833.23</v>
      </c>
      <c r="H93" s="45">
        <v>24472215.809999999</v>
      </c>
      <c r="I93" s="45">
        <v>23621602.149999999</v>
      </c>
      <c r="J93" s="45">
        <v>18981031.940000001</v>
      </c>
      <c r="K93" s="45">
        <v>16195319.539999999</v>
      </c>
      <c r="L93" s="45">
        <v>12400886.52</v>
      </c>
      <c r="M93" s="45">
        <v>8647848.9999999907</v>
      </c>
      <c r="N93" s="45">
        <v>5796860.52999999</v>
      </c>
      <c r="O93" s="45">
        <v>3946827.5999999898</v>
      </c>
      <c r="P93" s="45">
        <v>3178745.6599999899</v>
      </c>
      <c r="Q93" s="45">
        <v>9350040.4999999907</v>
      </c>
      <c r="R93" s="45">
        <v>28877939.48</v>
      </c>
      <c r="S93" s="46">
        <f>((F93+R93)+((G93+H93+I93+J93+K93+L93+M93+N93+O93+P93+Q93)*2))/24</f>
        <v>14761810.519999996</v>
      </c>
      <c r="U93" s="290">
        <f>+S93</f>
        <v>14761810.519999996</v>
      </c>
      <c r="V93" s="290"/>
      <c r="Z93" s="291"/>
      <c r="AA93" s="291"/>
      <c r="AB93" s="291"/>
      <c r="AE93" s="290">
        <f>+S93</f>
        <v>14761810.519999996</v>
      </c>
    </row>
    <row r="94" spans="1:31">
      <c r="A94" s="281">
        <v>78</v>
      </c>
      <c r="B94" s="289" t="s">
        <v>281</v>
      </c>
      <c r="C94" s="289" t="s">
        <v>800</v>
      </c>
      <c r="D94" s="289" t="s">
        <v>22</v>
      </c>
      <c r="E94" s="47" t="s">
        <v>282</v>
      </c>
      <c r="F94" s="48">
        <v>720547.25</v>
      </c>
      <c r="G94" s="48">
        <v>1142097.29</v>
      </c>
      <c r="H94" s="48">
        <v>385998.79</v>
      </c>
      <c r="I94" s="48">
        <v>186238.37</v>
      </c>
      <c r="J94" s="48">
        <v>97342.33</v>
      </c>
      <c r="K94" s="48">
        <v>211189</v>
      </c>
      <c r="L94" s="48">
        <v>242332.78</v>
      </c>
      <c r="M94" s="48">
        <v>325258.92</v>
      </c>
      <c r="N94" s="48">
        <v>138934.68</v>
      </c>
      <c r="O94" s="48">
        <v>178981.45</v>
      </c>
      <c r="P94" s="48">
        <v>284818.13</v>
      </c>
      <c r="Q94" s="48">
        <v>441668.2</v>
      </c>
      <c r="R94" s="48">
        <v>426184.82</v>
      </c>
      <c r="S94" s="49">
        <f>((F94+R94)+((G94+H94+I94+J94+K94+L94+M94+N94+O94+P94+Q94)*2))/24</f>
        <v>350685.49791666673</v>
      </c>
      <c r="U94" s="290">
        <f>+S94</f>
        <v>350685.49791666673</v>
      </c>
      <c r="V94" s="290"/>
      <c r="Z94" s="291"/>
      <c r="AA94" s="291"/>
      <c r="AB94" s="291"/>
      <c r="AE94" s="290">
        <f>+S94</f>
        <v>350685.49791666673</v>
      </c>
    </row>
    <row r="95" spans="1:31">
      <c r="A95" s="281">
        <v>79</v>
      </c>
      <c r="E95" s="293" t="s">
        <v>128</v>
      </c>
      <c r="F95" s="45">
        <f>SUM(F79:F94)</f>
        <v>24704538.780000001</v>
      </c>
      <c r="G95" s="45">
        <f>SUM(G79:G94)</f>
        <v>40590110.329999998</v>
      </c>
      <c r="H95" s="45">
        <f>SUM(H79:H94)</f>
        <v>32000042.479999997</v>
      </c>
      <c r="I95" s="45">
        <f>SUM(I79:I94)</f>
        <v>30715250.400000002</v>
      </c>
      <c r="J95" s="45">
        <f>SUM(J79:J94)</f>
        <v>24603212.370000001</v>
      </c>
      <c r="K95" s="45">
        <f>SUM(K79:K94)</f>
        <v>22298471.399999999</v>
      </c>
      <c r="L95" s="45">
        <f>SUM(L79:L94)</f>
        <v>21649797.690000001</v>
      </c>
      <c r="M95" s="45">
        <f>SUM(M79:M94)</f>
        <v>18786972.339999992</v>
      </c>
      <c r="N95" s="45">
        <f>SUM(N79:N94)</f>
        <v>17522405.479999989</v>
      </c>
      <c r="O95" s="45">
        <f>SUM(O79:O94)</f>
        <v>13940896.769999988</v>
      </c>
      <c r="P95" s="45">
        <f>SUM(P79:P94)</f>
        <v>15009620.969999993</v>
      </c>
      <c r="Q95" s="45">
        <f>SUM(Q79:Q94)</f>
        <v>15132104.469999991</v>
      </c>
      <c r="R95" s="45">
        <f>SUM(R79:R94)</f>
        <v>37926884.310000002</v>
      </c>
      <c r="S95" s="45">
        <f>SUM(S79:S94)</f>
        <v>23630383.020416662</v>
      </c>
      <c r="Z95" s="291"/>
      <c r="AA95" s="291"/>
      <c r="AB95" s="291"/>
    </row>
    <row r="96" spans="1:31">
      <c r="A96" s="281">
        <v>80</v>
      </c>
      <c r="E96" s="293" t="s">
        <v>129</v>
      </c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6"/>
      <c r="Z96" s="291"/>
      <c r="AA96" s="291"/>
      <c r="AB96" s="291"/>
    </row>
    <row r="97" spans="1:33">
      <c r="A97" s="281">
        <v>81</v>
      </c>
      <c r="B97" s="289" t="s">
        <v>744</v>
      </c>
      <c r="C97" s="289" t="s">
        <v>809</v>
      </c>
      <c r="D97" s="289" t="s">
        <v>125</v>
      </c>
      <c r="E97" s="293" t="s">
        <v>130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0</v>
      </c>
      <c r="Q97" s="45">
        <v>0</v>
      </c>
      <c r="R97" s="45">
        <v>0</v>
      </c>
      <c r="S97" s="46">
        <f>((F97+R97)+((G97+H97+I97+J97+K97+L97+M97+N97+O97+P97+Q97)*2))/24</f>
        <v>0</v>
      </c>
      <c r="U97" s="290">
        <f>+S97</f>
        <v>0</v>
      </c>
      <c r="V97" s="290"/>
      <c r="Z97" s="291"/>
      <c r="AA97" s="291"/>
      <c r="AB97" s="291"/>
    </row>
    <row r="98" spans="1:33">
      <c r="A98" s="281">
        <v>82</v>
      </c>
      <c r="B98" s="289" t="s">
        <v>744</v>
      </c>
      <c r="C98" s="289" t="s">
        <v>809</v>
      </c>
      <c r="D98" s="289" t="s">
        <v>131</v>
      </c>
      <c r="E98" s="293" t="s">
        <v>132</v>
      </c>
      <c r="F98" s="45">
        <v>0</v>
      </c>
      <c r="G98" s="45">
        <v>0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  <c r="M98" s="45">
        <v>0</v>
      </c>
      <c r="N98" s="45">
        <v>0</v>
      </c>
      <c r="O98" s="45">
        <v>0</v>
      </c>
      <c r="P98" s="45">
        <v>0</v>
      </c>
      <c r="Q98" s="45">
        <v>0</v>
      </c>
      <c r="R98" s="45">
        <v>0</v>
      </c>
      <c r="S98" s="46">
        <f>((F98+R98)+((G98+H98+I98+J98+K98+L98+M98+N98+O98+P98+Q98)*2))/24</f>
        <v>0</v>
      </c>
      <c r="U98" s="290">
        <f>+S98</f>
        <v>0</v>
      </c>
      <c r="V98" s="290"/>
      <c r="Z98" s="291"/>
      <c r="AA98" s="291"/>
      <c r="AB98" s="291"/>
    </row>
    <row r="99" spans="1:33">
      <c r="A99" s="281">
        <v>83</v>
      </c>
      <c r="E99" s="293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6"/>
      <c r="Z99" s="291"/>
      <c r="AA99" s="291"/>
      <c r="AB99" s="291"/>
    </row>
    <row r="100" spans="1:33">
      <c r="A100" s="281">
        <v>84</v>
      </c>
      <c r="B100" s="289" t="s">
        <v>744</v>
      </c>
      <c r="C100" s="289" t="s">
        <v>810</v>
      </c>
      <c r="D100" s="289" t="s">
        <v>134</v>
      </c>
      <c r="E100" s="293" t="s">
        <v>133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0</v>
      </c>
      <c r="Q100" s="45">
        <v>0</v>
      </c>
      <c r="R100" s="45">
        <v>0</v>
      </c>
      <c r="S100" s="46">
        <f>((F100+R100)+((G100+H100+I100+J100+K100+L100+M100+N100+O100+P100+Q100)*2))/24</f>
        <v>0</v>
      </c>
      <c r="X100" s="290">
        <f>+S100</f>
        <v>0</v>
      </c>
      <c r="Z100" s="291"/>
      <c r="AA100" s="291"/>
      <c r="AB100" s="291"/>
      <c r="AC100" s="290">
        <f>+S100</f>
        <v>0</v>
      </c>
    </row>
    <row r="101" spans="1:33">
      <c r="A101" s="281">
        <v>85</v>
      </c>
      <c r="B101" s="289" t="s">
        <v>744</v>
      </c>
      <c r="C101" s="289" t="s">
        <v>810</v>
      </c>
      <c r="D101" s="289" t="s">
        <v>411</v>
      </c>
      <c r="E101" s="293" t="s">
        <v>287</v>
      </c>
      <c r="F101" s="45">
        <v>280598.83</v>
      </c>
      <c r="G101" s="45">
        <v>276813.09999999998</v>
      </c>
      <c r="H101" s="45">
        <v>248513.75</v>
      </c>
      <c r="I101" s="45">
        <v>248388.07</v>
      </c>
      <c r="J101" s="45">
        <v>248094.46</v>
      </c>
      <c r="K101" s="45">
        <v>248094.46</v>
      </c>
      <c r="L101" s="45">
        <v>16463.130000000099</v>
      </c>
      <c r="M101" s="45">
        <v>16562.130000000099</v>
      </c>
      <c r="N101" s="45">
        <v>24472.130000000099</v>
      </c>
      <c r="O101" s="45">
        <v>-8444.16999999994</v>
      </c>
      <c r="P101" s="45">
        <v>-13294.1699999999</v>
      </c>
      <c r="Q101" s="45">
        <v>223857.5</v>
      </c>
      <c r="R101" s="45">
        <v>223657.5</v>
      </c>
      <c r="S101" s="46">
        <f>((F101+R101)+((G101+H101+I101+J101+K101+L101+M101+N101+O101+P101+Q101)*2))/24</f>
        <v>148470.7129166667</v>
      </c>
      <c r="U101" s="290"/>
      <c r="X101" s="290">
        <f>+S101</f>
        <v>148470.7129166667</v>
      </c>
      <c r="Z101" s="291"/>
      <c r="AA101" s="291"/>
      <c r="AB101" s="291"/>
      <c r="AC101" s="290">
        <f>+S101</f>
        <v>148470.7129166667</v>
      </c>
    </row>
    <row r="102" spans="1:33">
      <c r="A102" s="281">
        <v>86</v>
      </c>
      <c r="B102" s="289" t="s">
        <v>744</v>
      </c>
      <c r="C102" s="289" t="s">
        <v>810</v>
      </c>
      <c r="D102" s="289" t="s">
        <v>413</v>
      </c>
      <c r="E102" s="293" t="s">
        <v>288</v>
      </c>
      <c r="F102" s="45">
        <v>13256.73</v>
      </c>
      <c r="G102" s="45">
        <v>13256.73</v>
      </c>
      <c r="H102" s="45">
        <v>13256.73</v>
      </c>
      <c r="I102" s="45">
        <v>13148.34</v>
      </c>
      <c r="J102" s="45">
        <v>13148.34</v>
      </c>
      <c r="K102" s="45">
        <v>13148.34</v>
      </c>
      <c r="L102" s="45">
        <v>13148.34</v>
      </c>
      <c r="M102" s="45">
        <v>0</v>
      </c>
      <c r="N102" s="45">
        <v>9508.82</v>
      </c>
      <c r="O102" s="45">
        <v>9508.82</v>
      </c>
      <c r="P102" s="45">
        <v>9508.82</v>
      </c>
      <c r="Q102" s="45">
        <v>9508.82</v>
      </c>
      <c r="R102" s="45">
        <v>9508.82</v>
      </c>
      <c r="S102" s="46">
        <f>((F102+R102)+((G102+H102+I102+J102+K102+L102+M102+N102+O102+P102+Q102)*2))/24</f>
        <v>10710.40625</v>
      </c>
      <c r="U102" s="290"/>
      <c r="X102" s="290">
        <f>+S102</f>
        <v>10710.40625</v>
      </c>
      <c r="Z102" s="291"/>
      <c r="AA102" s="291"/>
      <c r="AB102" s="291"/>
      <c r="AC102" s="290">
        <f>+S102</f>
        <v>10710.40625</v>
      </c>
    </row>
    <row r="103" spans="1:33">
      <c r="A103" s="281">
        <v>87</v>
      </c>
      <c r="B103" s="289" t="s">
        <v>744</v>
      </c>
      <c r="C103" s="289" t="s">
        <v>810</v>
      </c>
      <c r="D103" s="289" t="s">
        <v>135</v>
      </c>
      <c r="E103" s="293" t="s">
        <v>585</v>
      </c>
      <c r="F103" s="45">
        <v>0</v>
      </c>
      <c r="G103" s="45">
        <v>0</v>
      </c>
      <c r="H103" s="45">
        <v>0</v>
      </c>
      <c r="I103" s="45">
        <v>0</v>
      </c>
      <c r="J103" s="45">
        <v>3680</v>
      </c>
      <c r="K103" s="45">
        <v>0</v>
      </c>
      <c r="L103" s="45">
        <v>0</v>
      </c>
      <c r="M103" s="45">
        <v>0</v>
      </c>
      <c r="N103" s="45">
        <v>0</v>
      </c>
      <c r="O103" s="45">
        <v>0</v>
      </c>
      <c r="P103" s="45">
        <v>-6807</v>
      </c>
      <c r="Q103" s="45">
        <v>0</v>
      </c>
      <c r="R103" s="45">
        <v>0</v>
      </c>
      <c r="S103" s="46">
        <f>((F103+R103)+((G103+H103+I103+J103+K103+L103+M103+N103+O103+P103+Q103)*2))/24</f>
        <v>-260.58333333333331</v>
      </c>
      <c r="U103" s="290"/>
      <c r="X103" s="290">
        <f>+S103</f>
        <v>-260.58333333333331</v>
      </c>
      <c r="Z103" s="291"/>
      <c r="AA103" s="291"/>
      <c r="AB103" s="291"/>
      <c r="AC103" s="290">
        <f>+S103</f>
        <v>-260.58333333333331</v>
      </c>
    </row>
    <row r="104" spans="1:33">
      <c r="A104" s="281">
        <v>88</v>
      </c>
      <c r="B104" s="289" t="s">
        <v>744</v>
      </c>
      <c r="C104" s="289" t="s">
        <v>810</v>
      </c>
      <c r="D104" s="289" t="s">
        <v>138</v>
      </c>
      <c r="E104" s="293" t="s">
        <v>139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  <c r="P104" s="45">
        <v>0</v>
      </c>
      <c r="Q104" s="45">
        <v>0</v>
      </c>
      <c r="R104" s="45">
        <v>0</v>
      </c>
      <c r="S104" s="46">
        <f>((F104+R104)+((G104+H104+I104+J104+K104+L104+M104+N104+O104+P104+Q104)*2))/24</f>
        <v>0</v>
      </c>
      <c r="U104" s="290"/>
      <c r="X104" s="290">
        <f>+S104</f>
        <v>0</v>
      </c>
      <c r="Z104" s="291"/>
      <c r="AA104" s="291"/>
      <c r="AB104" s="291"/>
      <c r="AC104" s="290">
        <f>+S104</f>
        <v>0</v>
      </c>
    </row>
    <row r="105" spans="1:33">
      <c r="A105" s="281">
        <v>89</v>
      </c>
      <c r="B105" s="289" t="s">
        <v>744</v>
      </c>
      <c r="C105" s="289" t="s">
        <v>810</v>
      </c>
      <c r="D105" s="289" t="s">
        <v>140</v>
      </c>
      <c r="E105" s="293" t="s">
        <v>141</v>
      </c>
      <c r="F105" s="45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45">
        <v>0</v>
      </c>
      <c r="O105" s="45">
        <v>0</v>
      </c>
      <c r="P105" s="45">
        <v>0</v>
      </c>
      <c r="Q105" s="45">
        <v>0</v>
      </c>
      <c r="R105" s="45">
        <v>0</v>
      </c>
      <c r="S105" s="46">
        <f>((F105+R105)+((G105+H105+I105+J105+K105+L105+M105+N105+O105+P105+Q105)*2))/24</f>
        <v>0</v>
      </c>
      <c r="U105" s="290"/>
      <c r="X105" s="290">
        <f>+S105</f>
        <v>0</v>
      </c>
      <c r="Z105" s="291"/>
      <c r="AA105" s="291"/>
      <c r="AB105" s="291"/>
      <c r="AC105" s="290">
        <f>+S105</f>
        <v>0</v>
      </c>
    </row>
    <row r="106" spans="1:33">
      <c r="A106" s="281">
        <v>90</v>
      </c>
      <c r="B106" s="289" t="s">
        <v>744</v>
      </c>
      <c r="C106" s="289" t="s">
        <v>810</v>
      </c>
      <c r="D106" s="289" t="s">
        <v>142</v>
      </c>
      <c r="E106" s="293" t="s">
        <v>143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  <c r="P106" s="45">
        <v>0</v>
      </c>
      <c r="Q106" s="45">
        <v>0</v>
      </c>
      <c r="R106" s="45">
        <v>0</v>
      </c>
      <c r="S106" s="46">
        <f>((F106+R106)+((G106+H106+I106+J106+K106+L106+M106+N106+O106+P106+Q106)*2))/24</f>
        <v>0</v>
      </c>
      <c r="U106" s="290"/>
      <c r="X106" s="290">
        <f>+S106</f>
        <v>0</v>
      </c>
      <c r="Z106" s="291"/>
      <c r="AA106" s="291"/>
      <c r="AB106" s="291"/>
      <c r="AC106" s="290">
        <f>+S106</f>
        <v>0</v>
      </c>
    </row>
    <row r="107" spans="1:33">
      <c r="A107" s="281">
        <v>91</v>
      </c>
      <c r="B107" s="289" t="s">
        <v>744</v>
      </c>
      <c r="C107" s="289" t="s">
        <v>810</v>
      </c>
      <c r="D107" s="289" t="s">
        <v>144</v>
      </c>
      <c r="E107" s="293" t="s">
        <v>145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45">
        <v>0</v>
      </c>
      <c r="P107" s="45">
        <v>0</v>
      </c>
      <c r="Q107" s="45">
        <v>20197.580000000002</v>
      </c>
      <c r="R107" s="45">
        <v>0</v>
      </c>
      <c r="S107" s="46">
        <f>((F107+R107)+((G107+H107+I107+J107+K107+L107+M107+N107+O107+P107+Q107)*2))/24</f>
        <v>1683.1316666666669</v>
      </c>
      <c r="U107" s="290"/>
      <c r="X107" s="290">
        <f>+S107</f>
        <v>1683.1316666666669</v>
      </c>
      <c r="Z107" s="291"/>
      <c r="AA107" s="291"/>
      <c r="AB107" s="291"/>
      <c r="AC107" s="290">
        <f>+S107</f>
        <v>1683.1316666666669</v>
      </c>
    </row>
    <row r="108" spans="1:33">
      <c r="A108" s="281">
        <v>92</v>
      </c>
      <c r="B108" s="289" t="s">
        <v>744</v>
      </c>
      <c r="C108" s="289" t="s">
        <v>810</v>
      </c>
      <c r="D108" s="289" t="s">
        <v>136</v>
      </c>
      <c r="E108" s="293" t="s">
        <v>137</v>
      </c>
      <c r="F108" s="45">
        <v>247.5</v>
      </c>
      <c r="G108" s="45">
        <v>247.5</v>
      </c>
      <c r="H108" s="45">
        <v>247.5</v>
      </c>
      <c r="I108" s="45">
        <v>0</v>
      </c>
      <c r="J108" s="45">
        <v>0</v>
      </c>
      <c r="K108" s="45">
        <v>0</v>
      </c>
      <c r="L108" s="45">
        <v>0</v>
      </c>
      <c r="M108" s="45">
        <v>0</v>
      </c>
      <c r="N108" s="45">
        <v>0</v>
      </c>
      <c r="O108" s="45">
        <v>0</v>
      </c>
      <c r="P108" s="45">
        <v>0</v>
      </c>
      <c r="Q108" s="45">
        <v>0</v>
      </c>
      <c r="R108" s="45">
        <v>0</v>
      </c>
      <c r="S108" s="46">
        <f>((F108+R108)+((G108+H108+I108+J108+K108+L108+M108+N108+O108+P108+Q108)*2))/24</f>
        <v>51.5625</v>
      </c>
      <c r="U108" s="290"/>
      <c r="X108" s="290">
        <f>+S108</f>
        <v>51.5625</v>
      </c>
      <c r="Z108" s="291"/>
      <c r="AA108" s="291"/>
      <c r="AB108" s="291"/>
      <c r="AC108" s="290">
        <f>+S108</f>
        <v>51.5625</v>
      </c>
      <c r="AG108" s="292"/>
    </row>
    <row r="109" spans="1:33">
      <c r="A109" s="281">
        <v>93</v>
      </c>
      <c r="E109" s="293" t="s">
        <v>146</v>
      </c>
      <c r="F109" s="258">
        <f>SUM(F97:F108)</f>
        <v>294103.06</v>
      </c>
      <c r="G109" s="258">
        <f>SUM(G97:G108)</f>
        <v>290317.32999999996</v>
      </c>
      <c r="H109" s="258">
        <f>SUM(H97:H108)</f>
        <v>262017.98</v>
      </c>
      <c r="I109" s="258">
        <f>SUM(I97:I108)</f>
        <v>261536.41</v>
      </c>
      <c r="J109" s="258">
        <f>SUM(J97:J108)</f>
        <v>264922.8</v>
      </c>
      <c r="K109" s="258">
        <f>SUM(K97:K108)</f>
        <v>261242.8</v>
      </c>
      <c r="L109" s="258">
        <f>SUM(L97:L108)</f>
        <v>29611.470000000099</v>
      </c>
      <c r="M109" s="258">
        <f>SUM(M97:M108)</f>
        <v>16562.130000000099</v>
      </c>
      <c r="N109" s="258">
        <f>SUM(N97:N108)</f>
        <v>33980.950000000099</v>
      </c>
      <c r="O109" s="258">
        <f>SUM(O97:O108)</f>
        <v>1064.6500000000597</v>
      </c>
      <c r="P109" s="258">
        <f>SUM(P97:P108)</f>
        <v>-10592.3499999999</v>
      </c>
      <c r="Q109" s="258">
        <f>SUM(Q97:Q108)</f>
        <v>253563.90000000002</v>
      </c>
      <c r="R109" s="258">
        <f>SUM(R97:R108)</f>
        <v>233166.32</v>
      </c>
      <c r="S109" s="258">
        <f>SUM(S97:S108)</f>
        <v>160655.23000000001</v>
      </c>
      <c r="Z109" s="291"/>
      <c r="AA109" s="291"/>
      <c r="AB109" s="291"/>
    </row>
    <row r="110" spans="1:33">
      <c r="A110" s="281">
        <v>94</v>
      </c>
      <c r="E110" s="293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6"/>
      <c r="Z110" s="291"/>
      <c r="AA110" s="291"/>
      <c r="AB110" s="291"/>
    </row>
    <row r="111" spans="1:33">
      <c r="A111" s="281">
        <v>95</v>
      </c>
      <c r="B111" s="289" t="s">
        <v>744</v>
      </c>
      <c r="C111" s="289" t="s">
        <v>811</v>
      </c>
      <c r="E111" s="293" t="s">
        <v>147</v>
      </c>
      <c r="F111" s="45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0</v>
      </c>
      <c r="O111" s="45">
        <v>0</v>
      </c>
      <c r="P111" s="45">
        <v>0</v>
      </c>
      <c r="Q111" s="45">
        <v>0</v>
      </c>
      <c r="R111" s="45">
        <v>0</v>
      </c>
      <c r="S111" s="46">
        <f>((F111+R111)+((G111+H111+I111+J111+K111+L111+M111+N111+O111+P111+Q111)*2))/24</f>
        <v>0</v>
      </c>
      <c r="Z111" s="291"/>
      <c r="AA111" s="291"/>
      <c r="AB111" s="291"/>
    </row>
    <row r="112" spans="1:33">
      <c r="A112" s="281">
        <v>96</v>
      </c>
      <c r="E112" s="293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6"/>
      <c r="Z112" s="291"/>
      <c r="AA112" s="291"/>
      <c r="AB112" s="291"/>
    </row>
    <row r="113" spans="1:31">
      <c r="A113" s="281">
        <v>97</v>
      </c>
      <c r="E113" s="293" t="s">
        <v>148</v>
      </c>
      <c r="F113" s="45">
        <f>+F111+F109+F95</f>
        <v>24998641.84</v>
      </c>
      <c r="G113" s="45">
        <f>+G111+G109+G95</f>
        <v>40880427.659999996</v>
      </c>
      <c r="H113" s="45">
        <f>+H111+H109+H95</f>
        <v>32262060.459999997</v>
      </c>
      <c r="I113" s="45">
        <f>+I111+I109+I95</f>
        <v>30976786.810000002</v>
      </c>
      <c r="J113" s="45">
        <f>+J111+J109+J95</f>
        <v>24868135.170000002</v>
      </c>
      <c r="K113" s="45">
        <f>+K111+K109+K95</f>
        <v>22559714.199999999</v>
      </c>
      <c r="L113" s="45">
        <f>+L111+L109+L95</f>
        <v>21679409.16</v>
      </c>
      <c r="M113" s="45">
        <f>+M111+M109+M95</f>
        <v>18803534.469999991</v>
      </c>
      <c r="N113" s="45">
        <f>+N111+N109+N95</f>
        <v>17556386.429999989</v>
      </c>
      <c r="O113" s="45">
        <f>+O111+O109+O95</f>
        <v>13941961.419999989</v>
      </c>
      <c r="P113" s="45">
        <f>+P111+P109+P95</f>
        <v>14999028.619999994</v>
      </c>
      <c r="Q113" s="45">
        <f>+Q111+Q109+Q95</f>
        <v>15385668.369999992</v>
      </c>
      <c r="R113" s="45">
        <f>+R111+R109+R95</f>
        <v>38160050.630000003</v>
      </c>
      <c r="S113" s="45">
        <f>+S111+S109+S95</f>
        <v>23791038.250416663</v>
      </c>
      <c r="Z113" s="291"/>
      <c r="AA113" s="291"/>
      <c r="AB113" s="291"/>
    </row>
    <row r="114" spans="1:31">
      <c r="A114" s="281">
        <v>98</v>
      </c>
      <c r="E114" s="293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6"/>
      <c r="Z114" s="291"/>
      <c r="AA114" s="291"/>
      <c r="AB114" s="291"/>
    </row>
    <row r="115" spans="1:31">
      <c r="A115" s="281">
        <v>99</v>
      </c>
      <c r="B115" s="289" t="s">
        <v>744</v>
      </c>
      <c r="C115" s="289" t="s">
        <v>812</v>
      </c>
      <c r="D115" s="289" t="s">
        <v>813</v>
      </c>
      <c r="E115" s="47" t="s">
        <v>297</v>
      </c>
      <c r="F115" s="45">
        <v>-15000</v>
      </c>
      <c r="G115" s="45">
        <v>-15000</v>
      </c>
      <c r="H115" s="45">
        <v>-15000</v>
      </c>
      <c r="I115" s="45">
        <v>-15000</v>
      </c>
      <c r="J115" s="45">
        <v>-15000</v>
      </c>
      <c r="K115" s="45">
        <v>-15000</v>
      </c>
      <c r="L115" s="45">
        <v>-15000</v>
      </c>
      <c r="M115" s="45">
        <v>-15000</v>
      </c>
      <c r="N115" s="45">
        <v>-15000</v>
      </c>
      <c r="O115" s="45">
        <v>-15000</v>
      </c>
      <c r="P115" s="45">
        <v>-15000</v>
      </c>
      <c r="Q115" s="45">
        <v>-15000</v>
      </c>
      <c r="R115" s="45">
        <v>-15000</v>
      </c>
      <c r="S115" s="46">
        <f>((F115+R115)+((G115+H115+I115+J115+K115+L115+M115+N115+O115+P115+Q115)*2))/24</f>
        <v>-15000</v>
      </c>
      <c r="U115" s="290">
        <f>+S115</f>
        <v>-15000</v>
      </c>
      <c r="Z115" s="291"/>
      <c r="AA115" s="291"/>
      <c r="AB115" s="291"/>
      <c r="AE115" s="290">
        <f>+S115</f>
        <v>-15000</v>
      </c>
    </row>
    <row r="116" spans="1:31">
      <c r="A116" s="281">
        <v>100</v>
      </c>
      <c r="B116" s="289" t="s">
        <v>744</v>
      </c>
      <c r="C116" s="289" t="s">
        <v>812</v>
      </c>
      <c r="D116" s="289" t="s">
        <v>814</v>
      </c>
      <c r="E116" s="47" t="s">
        <v>298</v>
      </c>
      <c r="F116" s="45">
        <v>101947.09</v>
      </c>
      <c r="G116" s="45">
        <v>5968.59</v>
      </c>
      <c r="H116" s="45">
        <v>9015.7199999999993</v>
      </c>
      <c r="I116" s="45">
        <v>9015.7199999999993</v>
      </c>
      <c r="J116" s="45">
        <v>20898.48</v>
      </c>
      <c r="K116" s="45">
        <v>20898.48</v>
      </c>
      <c r="L116" s="45">
        <v>35853.53</v>
      </c>
      <c r="M116" s="45">
        <v>35853.53</v>
      </c>
      <c r="N116" s="45">
        <v>35853.53</v>
      </c>
      <c r="O116" s="45">
        <v>40284.67</v>
      </c>
      <c r="P116" s="45">
        <v>43838.86</v>
      </c>
      <c r="Q116" s="45">
        <v>48853.72</v>
      </c>
      <c r="R116" s="45">
        <v>48853.72</v>
      </c>
      <c r="S116" s="46">
        <f>((F116+R116)+((G116+H116+I116+J116+K116+L116+M116+N116+O116+P116+Q116)*2))/24</f>
        <v>31811.269583333331</v>
      </c>
      <c r="U116" s="290">
        <f>+S116</f>
        <v>31811.269583333331</v>
      </c>
      <c r="Z116" s="291"/>
      <c r="AA116" s="291"/>
      <c r="AB116" s="291"/>
      <c r="AE116" s="290">
        <f>+S116</f>
        <v>31811.269583333331</v>
      </c>
    </row>
    <row r="117" spans="1:31">
      <c r="A117" s="281">
        <v>101</v>
      </c>
      <c r="B117" s="289" t="s">
        <v>744</v>
      </c>
      <c r="C117" s="289" t="s">
        <v>812</v>
      </c>
      <c r="D117" s="289" t="s">
        <v>815</v>
      </c>
      <c r="E117" s="47" t="s">
        <v>299</v>
      </c>
      <c r="F117" s="45">
        <v>-119.35</v>
      </c>
      <c r="G117" s="45">
        <v>0</v>
      </c>
      <c r="H117" s="45">
        <v>-451.2</v>
      </c>
      <c r="I117" s="45">
        <v>-451.2</v>
      </c>
      <c r="J117" s="45">
        <v>-601.20000000000005</v>
      </c>
      <c r="K117" s="45">
        <v>-3177.46</v>
      </c>
      <c r="L117" s="45">
        <v>-3177.46</v>
      </c>
      <c r="M117" s="45">
        <v>-3177.46</v>
      </c>
      <c r="N117" s="45">
        <v>-3177.46</v>
      </c>
      <c r="O117" s="45">
        <v>-3177.46</v>
      </c>
      <c r="P117" s="45">
        <v>-3177.46</v>
      </c>
      <c r="Q117" s="45">
        <v>-3841.92</v>
      </c>
      <c r="R117" s="45">
        <v>-3841.92</v>
      </c>
      <c r="S117" s="46">
        <f>((F117+R117)+((G117+H117+I117+J117+K117+L117+M117+N117+O117+P117+Q117)*2))/24</f>
        <v>-2199.2429166666666</v>
      </c>
      <c r="U117" s="290">
        <f>+S117</f>
        <v>-2199.2429166666666</v>
      </c>
      <c r="Z117" s="291"/>
      <c r="AA117" s="291"/>
      <c r="AB117" s="291"/>
      <c r="AE117" s="290">
        <f>+S117</f>
        <v>-2199.2429166666666</v>
      </c>
    </row>
    <row r="118" spans="1:31">
      <c r="A118" s="281">
        <v>102</v>
      </c>
      <c r="B118" s="289" t="s">
        <v>744</v>
      </c>
      <c r="C118" s="289" t="s">
        <v>812</v>
      </c>
      <c r="D118" s="289" t="s">
        <v>816</v>
      </c>
      <c r="E118" s="47" t="s">
        <v>300</v>
      </c>
      <c r="F118" s="50">
        <v>-101827.74</v>
      </c>
      <c r="G118" s="50">
        <v>0</v>
      </c>
      <c r="H118" s="50">
        <v>0</v>
      </c>
      <c r="I118" s="50">
        <v>0</v>
      </c>
      <c r="J118" s="50">
        <v>-20297.28</v>
      </c>
      <c r="K118" s="50">
        <v>-20297.28</v>
      </c>
      <c r="L118" s="50">
        <v>-20297.28</v>
      </c>
      <c r="M118" s="50">
        <v>-20297.28</v>
      </c>
      <c r="N118" s="50">
        <v>-20297.28</v>
      </c>
      <c r="O118" s="50">
        <v>-37107.21</v>
      </c>
      <c r="P118" s="50">
        <v>-37107.21</v>
      </c>
      <c r="Q118" s="50">
        <v>-37107.21</v>
      </c>
      <c r="R118" s="50">
        <v>-37107.21</v>
      </c>
      <c r="S118" s="51">
        <f>((F118+R118)+((G118+H118+I118+J118+K118+L118+M118+N118+O118+P118+Q118)*2))/24</f>
        <v>-23522.958750000002</v>
      </c>
      <c r="U118" s="290">
        <f>+S118</f>
        <v>-23522.958750000002</v>
      </c>
      <c r="Z118" s="291"/>
      <c r="AA118" s="291"/>
      <c r="AB118" s="291"/>
      <c r="AE118" s="290">
        <f>+S118</f>
        <v>-23522.958750000002</v>
      </c>
    </row>
    <row r="119" spans="1:31">
      <c r="A119" s="281">
        <v>103</v>
      </c>
      <c r="B119" s="289" t="s">
        <v>279</v>
      </c>
      <c r="C119" s="289" t="s">
        <v>817</v>
      </c>
      <c r="D119" s="289" t="s">
        <v>813</v>
      </c>
      <c r="E119" s="47" t="s">
        <v>289</v>
      </c>
      <c r="F119" s="45">
        <v>-300989.82</v>
      </c>
      <c r="G119" s="45">
        <v>-165396.48000000001</v>
      </c>
      <c r="H119" s="45">
        <v>-165396.48000000001</v>
      </c>
      <c r="I119" s="45">
        <v>-165396.48000000001</v>
      </c>
      <c r="J119" s="45">
        <v>-165396.48000000001</v>
      </c>
      <c r="K119" s="45">
        <v>-165396.48000000001</v>
      </c>
      <c r="L119" s="45">
        <v>-165396.48000000001</v>
      </c>
      <c r="M119" s="45">
        <v>-165396.48000000001</v>
      </c>
      <c r="N119" s="45">
        <v>-165396.48000000001</v>
      </c>
      <c r="O119" s="45">
        <v>-165396.48000000001</v>
      </c>
      <c r="P119" s="45">
        <v>-165396.48000000001</v>
      </c>
      <c r="Q119" s="45">
        <v>-165396.48000000001</v>
      </c>
      <c r="R119" s="45">
        <v>-165396.48000000001</v>
      </c>
      <c r="S119" s="46">
        <f>((F119+R119)+((G119+H119+I119+J119+K119+L119+M119+N119+O119+P119+Q119)*2))/24</f>
        <v>-171046.20250000001</v>
      </c>
      <c r="U119" s="290">
        <f>+S119</f>
        <v>-171046.20250000001</v>
      </c>
      <c r="Z119" s="291"/>
      <c r="AA119" s="291"/>
      <c r="AB119" s="291"/>
      <c r="AE119" s="290">
        <f>+S119</f>
        <v>-171046.20250000001</v>
      </c>
    </row>
    <row r="120" spans="1:31">
      <c r="A120" s="281">
        <v>104</v>
      </c>
      <c r="B120" s="289" t="s">
        <v>279</v>
      </c>
      <c r="C120" s="289" t="s">
        <v>817</v>
      </c>
      <c r="D120" s="289" t="s">
        <v>814</v>
      </c>
      <c r="E120" s="47" t="s">
        <v>290</v>
      </c>
      <c r="F120" s="45">
        <v>285429.93</v>
      </c>
      <c r="G120" s="45">
        <v>55122.83</v>
      </c>
      <c r="H120" s="45">
        <v>65973.67</v>
      </c>
      <c r="I120" s="45">
        <v>76492.289999999994</v>
      </c>
      <c r="J120" s="45">
        <v>90281.16</v>
      </c>
      <c r="K120" s="45">
        <v>115185.60000000001</v>
      </c>
      <c r="L120" s="45">
        <v>138383.44</v>
      </c>
      <c r="M120" s="45">
        <v>156544.72</v>
      </c>
      <c r="N120" s="45">
        <v>177660.51</v>
      </c>
      <c r="O120" s="45">
        <v>204046.33</v>
      </c>
      <c r="P120" s="45">
        <v>260363.84</v>
      </c>
      <c r="Q120" s="45">
        <v>278097.38</v>
      </c>
      <c r="R120" s="45">
        <v>294313.95</v>
      </c>
      <c r="S120" s="46">
        <f>((F120+R120)+((G120+H120+I120+J120+K120+L120+M120+N120+O120+P120+Q120)*2))/24</f>
        <v>159001.97583333333</v>
      </c>
      <c r="U120" s="290">
        <f>+S120</f>
        <v>159001.97583333333</v>
      </c>
      <c r="Z120" s="291"/>
      <c r="AA120" s="291"/>
      <c r="AB120" s="291"/>
      <c r="AE120" s="290">
        <f>+S120</f>
        <v>159001.97583333333</v>
      </c>
    </row>
    <row r="121" spans="1:31">
      <c r="A121" s="281">
        <v>105</v>
      </c>
      <c r="B121" s="289" t="s">
        <v>279</v>
      </c>
      <c r="C121" s="289" t="s">
        <v>817</v>
      </c>
      <c r="D121" s="289" t="s">
        <v>815</v>
      </c>
      <c r="E121" s="47" t="s">
        <v>291</v>
      </c>
      <c r="F121" s="45">
        <v>-64747.92</v>
      </c>
      <c r="G121" s="45">
        <v>-3569.9</v>
      </c>
      <c r="H121" s="45">
        <v>-5078.1899999999996</v>
      </c>
      <c r="I121" s="45">
        <v>-8782.0300000000007</v>
      </c>
      <c r="J121" s="45">
        <v>-13111.39</v>
      </c>
      <c r="K121" s="45">
        <v>-18204.77</v>
      </c>
      <c r="L121" s="45">
        <v>-23227.95</v>
      </c>
      <c r="M121" s="45">
        <v>-30555.94</v>
      </c>
      <c r="N121" s="45">
        <v>-33348.400000000001</v>
      </c>
      <c r="O121" s="45">
        <v>-36446.76</v>
      </c>
      <c r="P121" s="45">
        <v>-41680.089999999997</v>
      </c>
      <c r="Q121" s="45">
        <v>-53256.800000000003</v>
      </c>
      <c r="R121" s="45">
        <v>-58463.66</v>
      </c>
      <c r="S121" s="46">
        <f>((F121+R121)+((G121+H121+I121+J121+K121+L121+M121+N121+O121+P121+Q121)*2))/24</f>
        <v>-27405.6675</v>
      </c>
      <c r="U121" s="290">
        <f>+S121</f>
        <v>-27405.6675</v>
      </c>
      <c r="Z121" s="291"/>
      <c r="AA121" s="291"/>
      <c r="AB121" s="291"/>
      <c r="AE121" s="290">
        <f>+S121</f>
        <v>-27405.6675</v>
      </c>
    </row>
    <row r="122" spans="1:31">
      <c r="A122" s="281">
        <v>106</v>
      </c>
      <c r="B122" s="289" t="s">
        <v>279</v>
      </c>
      <c r="C122" s="289" t="s">
        <v>817</v>
      </c>
      <c r="D122" s="289" t="s">
        <v>816</v>
      </c>
      <c r="E122" s="47" t="s">
        <v>292</v>
      </c>
      <c r="F122" s="45">
        <v>-85088.67</v>
      </c>
      <c r="G122" s="45">
        <v>-72065.009999999995</v>
      </c>
      <c r="H122" s="45">
        <v>-82443.88</v>
      </c>
      <c r="I122" s="45">
        <v>-55977.93</v>
      </c>
      <c r="J122" s="45">
        <v>-56870.69</v>
      </c>
      <c r="K122" s="45">
        <v>-74620.100000000006</v>
      </c>
      <c r="L122" s="45">
        <v>-75609.95</v>
      </c>
      <c r="M122" s="45">
        <v>-72357.48</v>
      </c>
      <c r="N122" s="45">
        <v>-79925.61</v>
      </c>
      <c r="O122" s="45">
        <v>-92104.43</v>
      </c>
      <c r="P122" s="45">
        <v>-144084.76999999999</v>
      </c>
      <c r="Q122" s="45">
        <v>-160785.64000000001</v>
      </c>
      <c r="R122" s="45">
        <v>-221693.54</v>
      </c>
      <c r="S122" s="46">
        <f>((F122+R122)+((G122+H122+I122+J122+K122+L122+M122+N122+O122+P122+Q122)*2))/24</f>
        <v>-93353.049583333355</v>
      </c>
      <c r="U122" s="290">
        <f>+S122</f>
        <v>-93353.049583333355</v>
      </c>
      <c r="Z122" s="291"/>
      <c r="AA122" s="291"/>
      <c r="AB122" s="291"/>
      <c r="AE122" s="290">
        <f>+S122</f>
        <v>-93353.049583333355</v>
      </c>
    </row>
    <row r="123" spans="1:31">
      <c r="A123" s="281">
        <v>107</v>
      </c>
      <c r="B123" s="289" t="s">
        <v>279</v>
      </c>
      <c r="C123" s="289" t="s">
        <v>818</v>
      </c>
      <c r="D123" s="289" t="s">
        <v>813</v>
      </c>
      <c r="E123" s="47" t="s">
        <v>293</v>
      </c>
      <c r="F123" s="45">
        <v>-1918.96</v>
      </c>
      <c r="G123" s="45">
        <v>-2002.96</v>
      </c>
      <c r="H123" s="45">
        <v>-2002.96</v>
      </c>
      <c r="I123" s="45">
        <v>-2002.96</v>
      </c>
      <c r="J123" s="45">
        <v>-2002.96</v>
      </c>
      <c r="K123" s="45">
        <v>-2002.96</v>
      </c>
      <c r="L123" s="45">
        <v>-2002.96</v>
      </c>
      <c r="M123" s="45">
        <v>-2002.96</v>
      </c>
      <c r="N123" s="45">
        <v>-2002.96</v>
      </c>
      <c r="O123" s="45">
        <v>-2002.96</v>
      </c>
      <c r="P123" s="45">
        <v>-2002.96</v>
      </c>
      <c r="Q123" s="45">
        <v>-2002.96</v>
      </c>
      <c r="R123" s="45">
        <v>-2002.96</v>
      </c>
      <c r="S123" s="46">
        <f>((F123+R123)+((G123+H123+I123+J123+K123+L123+M123+N123+O123+P123+Q123)*2))/24</f>
        <v>-1999.4599999999994</v>
      </c>
      <c r="U123" s="290">
        <f>+S123</f>
        <v>-1999.4599999999994</v>
      </c>
      <c r="Z123" s="291"/>
      <c r="AA123" s="291"/>
      <c r="AB123" s="291"/>
      <c r="AE123" s="290">
        <f>+S123</f>
        <v>-1999.4599999999994</v>
      </c>
    </row>
    <row r="124" spans="1:31">
      <c r="A124" s="281">
        <v>108</v>
      </c>
      <c r="B124" s="289" t="s">
        <v>279</v>
      </c>
      <c r="C124" s="289" t="s">
        <v>818</v>
      </c>
      <c r="D124" s="289" t="s">
        <v>814</v>
      </c>
      <c r="E124" s="47" t="s">
        <v>294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45">
        <v>0</v>
      </c>
      <c r="P124" s="45">
        <v>0</v>
      </c>
      <c r="Q124" s="45">
        <v>0</v>
      </c>
      <c r="R124" s="45">
        <v>0</v>
      </c>
      <c r="S124" s="46">
        <f>((F124+R124)+((G124+H124+I124+J124+K124+L124+M124+N124+O124+P124+Q124)*2))/24</f>
        <v>0</v>
      </c>
      <c r="U124" s="290">
        <f>+S124</f>
        <v>0</v>
      </c>
      <c r="Z124" s="291"/>
      <c r="AA124" s="291"/>
      <c r="AB124" s="291"/>
      <c r="AE124" s="290">
        <f>+S124</f>
        <v>0</v>
      </c>
    </row>
    <row r="125" spans="1:31">
      <c r="A125" s="281">
        <v>109</v>
      </c>
      <c r="B125" s="289" t="s">
        <v>279</v>
      </c>
      <c r="C125" s="289" t="s">
        <v>818</v>
      </c>
      <c r="D125" s="289" t="s">
        <v>816</v>
      </c>
      <c r="E125" s="47" t="s">
        <v>296</v>
      </c>
      <c r="F125" s="45">
        <v>-84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0</v>
      </c>
      <c r="N125" s="45">
        <v>0</v>
      </c>
      <c r="O125" s="45">
        <v>0</v>
      </c>
      <c r="P125" s="45">
        <v>0</v>
      </c>
      <c r="Q125" s="45">
        <v>0</v>
      </c>
      <c r="R125" s="45">
        <v>0</v>
      </c>
      <c r="S125" s="46">
        <f>((F125+R125)+((G125+H125+I125+J125+K125+L125+M125+N125+O125+P125+Q125)*2))/24</f>
        <v>-3.5</v>
      </c>
      <c r="U125" s="290">
        <f>+S125</f>
        <v>-3.5</v>
      </c>
      <c r="Z125" s="291"/>
      <c r="AA125" s="291"/>
      <c r="AB125" s="291"/>
      <c r="AE125" s="290">
        <f>+S125</f>
        <v>-3.5</v>
      </c>
    </row>
    <row r="126" spans="1:31">
      <c r="A126" s="281">
        <v>110</v>
      </c>
      <c r="B126" s="289" t="s">
        <v>281</v>
      </c>
      <c r="C126" s="289" t="s">
        <v>817</v>
      </c>
      <c r="D126" s="289" t="s">
        <v>813</v>
      </c>
      <c r="E126" s="47" t="s">
        <v>289</v>
      </c>
      <c r="F126" s="45">
        <v>-925523.64</v>
      </c>
      <c r="G126" s="45">
        <v>-754154.04</v>
      </c>
      <c r="H126" s="45">
        <v>-754154.04</v>
      </c>
      <c r="I126" s="45">
        <v>-754154.04</v>
      </c>
      <c r="J126" s="45">
        <v>-754154.04</v>
      </c>
      <c r="K126" s="45">
        <v>-754154.04</v>
      </c>
      <c r="L126" s="45">
        <v>-754154.04</v>
      </c>
      <c r="M126" s="45">
        <v>-754154.04</v>
      </c>
      <c r="N126" s="45">
        <v>-754154.04</v>
      </c>
      <c r="O126" s="45">
        <v>-754154.04</v>
      </c>
      <c r="P126" s="45">
        <v>-754154.04</v>
      </c>
      <c r="Q126" s="45">
        <v>-754154.04</v>
      </c>
      <c r="R126" s="45">
        <v>-754154.04</v>
      </c>
      <c r="S126" s="46">
        <f>((F126+R126)+((G126+H126+I126+J126+K126+L126+M126+N126+O126+P126+Q126)*2))/24</f>
        <v>-761294.44000000006</v>
      </c>
      <c r="U126" s="290">
        <f>+S126</f>
        <v>-761294.44000000006</v>
      </c>
      <c r="Z126" s="291"/>
      <c r="AA126" s="291"/>
      <c r="AB126" s="291"/>
      <c r="AE126" s="290">
        <f>+S126</f>
        <v>-761294.44000000006</v>
      </c>
    </row>
    <row r="127" spans="1:31">
      <c r="A127" s="281">
        <v>111</v>
      </c>
      <c r="B127" s="289" t="s">
        <v>281</v>
      </c>
      <c r="C127" s="289" t="s">
        <v>817</v>
      </c>
      <c r="D127" s="289" t="s">
        <v>814</v>
      </c>
      <c r="E127" s="47" t="s">
        <v>290</v>
      </c>
      <c r="F127" s="45">
        <v>841777.31</v>
      </c>
      <c r="G127" s="45">
        <v>53284.14</v>
      </c>
      <c r="H127" s="45">
        <v>100563.84</v>
      </c>
      <c r="I127" s="45">
        <v>264087.01</v>
      </c>
      <c r="J127" s="45">
        <v>362501.6</v>
      </c>
      <c r="K127" s="45">
        <v>547285.35</v>
      </c>
      <c r="L127" s="45">
        <v>625903.48</v>
      </c>
      <c r="M127" s="45">
        <v>723561</v>
      </c>
      <c r="N127" s="45">
        <v>959619.83</v>
      </c>
      <c r="O127" s="45">
        <v>1109171.77</v>
      </c>
      <c r="P127" s="45">
        <v>1266240.98</v>
      </c>
      <c r="Q127" s="45">
        <v>1349138.06</v>
      </c>
      <c r="R127" s="45">
        <v>1463566.82</v>
      </c>
      <c r="S127" s="46">
        <f>((F127+R127)+((G127+H127+I127+J127+K127+L127+M127+N127+O127+P127+Q127)*2))/24</f>
        <v>709502.42708333337</v>
      </c>
      <c r="U127" s="290">
        <f>+S127</f>
        <v>709502.42708333337</v>
      </c>
      <c r="Z127" s="291"/>
      <c r="AA127" s="291"/>
      <c r="AB127" s="291"/>
      <c r="AE127" s="290">
        <f>+S127</f>
        <v>709502.42708333337</v>
      </c>
    </row>
    <row r="128" spans="1:31">
      <c r="A128" s="281">
        <v>112</v>
      </c>
      <c r="B128" s="289" t="s">
        <v>281</v>
      </c>
      <c r="C128" s="289" t="s">
        <v>817</v>
      </c>
      <c r="D128" s="289" t="s">
        <v>815</v>
      </c>
      <c r="E128" s="47" t="s">
        <v>291</v>
      </c>
      <c r="F128" s="45">
        <v>-142020.71</v>
      </c>
      <c r="G128" s="45">
        <v>-5744.8599999999897</v>
      </c>
      <c r="H128" s="45">
        <v>-13194.37</v>
      </c>
      <c r="I128" s="45">
        <v>-20028.5</v>
      </c>
      <c r="J128" s="45">
        <v>-26035.5</v>
      </c>
      <c r="K128" s="45">
        <v>-35054.089999999997</v>
      </c>
      <c r="L128" s="45">
        <v>-46296.93</v>
      </c>
      <c r="M128" s="45">
        <v>-57594.66</v>
      </c>
      <c r="N128" s="45">
        <v>-67971.820000000007</v>
      </c>
      <c r="O128" s="45">
        <v>-77056.05</v>
      </c>
      <c r="P128" s="45">
        <v>-92523.43</v>
      </c>
      <c r="Q128" s="45">
        <v>-109074.21</v>
      </c>
      <c r="R128" s="45">
        <v>-132586.06</v>
      </c>
      <c r="S128" s="46">
        <f>((F128+R128)+((G128+H128+I128+J128+K128+L128+M128+N128+O128+P128+Q128)*2))/24</f>
        <v>-57323.150416666664</v>
      </c>
      <c r="U128" s="290">
        <f>+S128</f>
        <v>-57323.150416666664</v>
      </c>
      <c r="Z128" s="291"/>
      <c r="AA128" s="291"/>
      <c r="AB128" s="291"/>
      <c r="AE128" s="290">
        <f>+S128</f>
        <v>-57323.150416666664</v>
      </c>
    </row>
    <row r="129" spans="1:31">
      <c r="A129" s="281">
        <v>113</v>
      </c>
      <c r="B129" s="289" t="s">
        <v>281</v>
      </c>
      <c r="C129" s="289" t="s">
        <v>817</v>
      </c>
      <c r="D129" s="289" t="s">
        <v>816</v>
      </c>
      <c r="E129" s="47" t="s">
        <v>292</v>
      </c>
      <c r="F129" s="45">
        <v>-528387</v>
      </c>
      <c r="G129" s="45">
        <v>-191752.5</v>
      </c>
      <c r="H129" s="45">
        <v>-284640.75</v>
      </c>
      <c r="I129" s="45">
        <v>13183.17</v>
      </c>
      <c r="J129" s="45">
        <v>-35850.57</v>
      </c>
      <c r="K129" s="45">
        <v>-233207.69</v>
      </c>
      <c r="L129" s="45">
        <v>-223026.03</v>
      </c>
      <c r="M129" s="45">
        <v>-260600</v>
      </c>
      <c r="N129" s="45">
        <v>-426622.42</v>
      </c>
      <c r="O129" s="45">
        <v>-526749.97</v>
      </c>
      <c r="P129" s="45">
        <v>-655214.89</v>
      </c>
      <c r="Q129" s="45">
        <v>-759576.65</v>
      </c>
      <c r="R129" s="45">
        <v>-1039987.51</v>
      </c>
      <c r="S129" s="46">
        <f>((F129+R129)+((G129+H129+I129+J129+K129+L129+M129+N129+O129+P129+Q129)*2))/24</f>
        <v>-364020.46291666664</v>
      </c>
      <c r="U129" s="290">
        <f>+S129</f>
        <v>-364020.46291666664</v>
      </c>
      <c r="Z129" s="291"/>
      <c r="AA129" s="291"/>
      <c r="AB129" s="291"/>
      <c r="AE129" s="290">
        <f>+S129</f>
        <v>-364020.46291666664</v>
      </c>
    </row>
    <row r="130" spans="1:31">
      <c r="A130" s="281">
        <v>114</v>
      </c>
      <c r="B130" s="289" t="s">
        <v>281</v>
      </c>
      <c r="C130" s="289" t="s">
        <v>818</v>
      </c>
      <c r="D130" s="289" t="s">
        <v>813</v>
      </c>
      <c r="E130" s="47" t="s">
        <v>293</v>
      </c>
      <c r="F130" s="45">
        <v>-28081.040000000001</v>
      </c>
      <c r="G130" s="45">
        <v>-27997.040000000001</v>
      </c>
      <c r="H130" s="45">
        <v>-27997.040000000001</v>
      </c>
      <c r="I130" s="45">
        <v>-27997.040000000001</v>
      </c>
      <c r="J130" s="45">
        <v>-27997.040000000001</v>
      </c>
      <c r="K130" s="45">
        <v>-27997.040000000001</v>
      </c>
      <c r="L130" s="45">
        <v>-27997.040000000001</v>
      </c>
      <c r="M130" s="45">
        <v>-27997.040000000001</v>
      </c>
      <c r="N130" s="45">
        <v>-27997.040000000001</v>
      </c>
      <c r="O130" s="45">
        <v>-27997.040000000001</v>
      </c>
      <c r="P130" s="45">
        <v>-27997.040000000001</v>
      </c>
      <c r="Q130" s="45">
        <v>-27997.040000000001</v>
      </c>
      <c r="R130" s="45">
        <v>-27997.040000000001</v>
      </c>
      <c r="S130" s="46">
        <f>((F130+R130)+((G130+H130+I130+J130+K130+L130+M130+N130+O130+P130+Q130)*2))/24</f>
        <v>-28000.539999999997</v>
      </c>
      <c r="U130" s="290">
        <f>+S130</f>
        <v>-28000.539999999997</v>
      </c>
      <c r="Z130" s="291"/>
      <c r="AA130" s="291"/>
      <c r="AB130" s="291"/>
      <c r="AE130" s="290">
        <f>+S130</f>
        <v>-28000.539999999997</v>
      </c>
    </row>
    <row r="131" spans="1:31">
      <c r="A131" s="281">
        <v>115</v>
      </c>
      <c r="B131" s="289" t="s">
        <v>281</v>
      </c>
      <c r="C131" s="289" t="s">
        <v>818</v>
      </c>
      <c r="D131" s="289" t="s">
        <v>814</v>
      </c>
      <c r="E131" s="47" t="s">
        <v>294</v>
      </c>
      <c r="F131" s="45">
        <v>-1398.95</v>
      </c>
      <c r="G131" s="45">
        <v>0</v>
      </c>
      <c r="H131" s="45">
        <v>0</v>
      </c>
      <c r="I131" s="45">
        <v>0</v>
      </c>
      <c r="J131" s="45">
        <v>-240</v>
      </c>
      <c r="K131" s="45">
        <v>-240</v>
      </c>
      <c r="L131" s="45">
        <v>-240</v>
      </c>
      <c r="M131" s="45">
        <v>-240</v>
      </c>
      <c r="N131" s="45">
        <v>-240</v>
      </c>
      <c r="O131" s="45">
        <v>-240</v>
      </c>
      <c r="P131" s="45">
        <v>-240</v>
      </c>
      <c r="Q131" s="45">
        <v>-240</v>
      </c>
      <c r="R131" s="45">
        <v>-240</v>
      </c>
      <c r="S131" s="46">
        <f>((F131+R131)+((G131+H131+I131+J131+K131+L131+M131+N131+O131+P131+Q131)*2))/24</f>
        <v>-228.28958333333333</v>
      </c>
      <c r="U131" s="290">
        <f>+S131</f>
        <v>-228.28958333333333</v>
      </c>
      <c r="Z131" s="291"/>
      <c r="AA131" s="291"/>
      <c r="AB131" s="291"/>
      <c r="AE131" s="290">
        <f>+S131</f>
        <v>-228.28958333333333</v>
      </c>
    </row>
    <row r="132" spans="1:31">
      <c r="A132" s="281">
        <v>116</v>
      </c>
      <c r="B132" s="289" t="s">
        <v>281</v>
      </c>
      <c r="C132" s="289" t="s">
        <v>818</v>
      </c>
      <c r="D132" s="289" t="s">
        <v>815</v>
      </c>
      <c r="E132" s="47" t="s">
        <v>295</v>
      </c>
      <c r="F132" s="45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5">
        <v>0</v>
      </c>
      <c r="N132" s="45">
        <v>0</v>
      </c>
      <c r="O132" s="45">
        <v>0</v>
      </c>
      <c r="P132" s="45">
        <v>0</v>
      </c>
      <c r="Q132" s="45">
        <v>0</v>
      </c>
      <c r="R132" s="45">
        <v>0</v>
      </c>
      <c r="S132" s="46">
        <f>((F132+R132)+((G132+H132+I132+J132+K132+L132+M132+N132+O132+P132+Q132)*2))/24</f>
        <v>0</v>
      </c>
      <c r="U132" s="290">
        <f>+S132</f>
        <v>0</v>
      </c>
      <c r="Z132" s="291"/>
      <c r="AA132" s="291"/>
      <c r="AB132" s="291"/>
      <c r="AE132" s="290">
        <f>+S132</f>
        <v>0</v>
      </c>
    </row>
    <row r="133" spans="1:31">
      <c r="A133" s="281">
        <v>117</v>
      </c>
      <c r="B133" s="289" t="s">
        <v>281</v>
      </c>
      <c r="C133" s="289" t="s">
        <v>818</v>
      </c>
      <c r="D133" s="289" t="s">
        <v>816</v>
      </c>
      <c r="E133" s="47" t="s">
        <v>296</v>
      </c>
      <c r="F133" s="48">
        <v>1482.95</v>
      </c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49">
        <f>((F133+R133)+((G133+H133+I133+J133+K133+L133+M133+N133+O133+P133+Q133)*2))/24</f>
        <v>61.789583333333333</v>
      </c>
      <c r="U133" s="290">
        <f>+S133</f>
        <v>61.789583333333333</v>
      </c>
      <c r="Z133" s="291"/>
      <c r="AA133" s="291"/>
      <c r="AB133" s="291"/>
      <c r="AE133" s="290">
        <f>+S133</f>
        <v>61.789583333333333</v>
      </c>
    </row>
    <row r="134" spans="1:31">
      <c r="A134" s="281">
        <v>118</v>
      </c>
      <c r="E134" s="293" t="s">
        <v>149</v>
      </c>
      <c r="F134" s="50">
        <f>SUM(F115:F133)</f>
        <v>-964550.52</v>
      </c>
      <c r="G134" s="50">
        <f>SUM(G115:G133)</f>
        <v>-1123307.23</v>
      </c>
      <c r="H134" s="50">
        <f>SUM(H115:H133)</f>
        <v>-1174805.6800000002</v>
      </c>
      <c r="I134" s="50">
        <f>SUM(I115:I133)</f>
        <v>-687011.99000000011</v>
      </c>
      <c r="J134" s="50">
        <f>SUM(J115:J133)</f>
        <v>-643875.91</v>
      </c>
      <c r="K134" s="50">
        <f>SUM(K115:K133)</f>
        <v>-665982.48</v>
      </c>
      <c r="L134" s="50">
        <f>SUM(L115:L133)</f>
        <v>-556285.67000000004</v>
      </c>
      <c r="M134" s="50">
        <f>SUM(M115:M133)</f>
        <v>-493414.09</v>
      </c>
      <c r="N134" s="50">
        <f>SUM(N115:N133)</f>
        <v>-422999.64000000007</v>
      </c>
      <c r="O134" s="50">
        <f>SUM(O115:O133)</f>
        <v>-383929.63</v>
      </c>
      <c r="P134" s="50">
        <f>SUM(P115:P133)</f>
        <v>-368134.69000000006</v>
      </c>
      <c r="Q134" s="50">
        <f>SUM(Q115:Q133)</f>
        <v>-412343.79000000004</v>
      </c>
      <c r="R134" s="50">
        <f>SUM(R115:R133)</f>
        <v>-651735.92999999993</v>
      </c>
      <c r="S134" s="50">
        <f>SUM(S115:S133)</f>
        <v>-645019.50208333333</v>
      </c>
      <c r="Z134" s="291"/>
      <c r="AA134" s="291"/>
      <c r="AB134" s="291"/>
    </row>
    <row r="135" spans="1:31">
      <c r="A135" s="281">
        <v>119</v>
      </c>
      <c r="E135" s="293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Z135" s="291"/>
      <c r="AA135" s="291"/>
      <c r="AB135" s="291"/>
    </row>
    <row r="136" spans="1:31">
      <c r="A136" s="281">
        <v>120</v>
      </c>
      <c r="E136" s="293" t="s">
        <v>150</v>
      </c>
      <c r="F136" s="258">
        <f>+F113+F134</f>
        <v>24034091.32</v>
      </c>
      <c r="G136" s="258">
        <f>+G113+G134</f>
        <v>39757120.43</v>
      </c>
      <c r="H136" s="258">
        <f>+H113+H134</f>
        <v>31087254.779999997</v>
      </c>
      <c r="I136" s="258">
        <f>+I113+I134</f>
        <v>30289774.820000004</v>
      </c>
      <c r="J136" s="258">
        <f>+J113+J134</f>
        <v>24224259.260000002</v>
      </c>
      <c r="K136" s="258">
        <f>+K113+K134</f>
        <v>21893731.719999999</v>
      </c>
      <c r="L136" s="258">
        <f>+L113+L134</f>
        <v>21123123.489999998</v>
      </c>
      <c r="M136" s="258">
        <f>+M113+M134</f>
        <v>18310120.379999992</v>
      </c>
      <c r="N136" s="258">
        <f>+N113+N134</f>
        <v>17133386.789999988</v>
      </c>
      <c r="O136" s="258">
        <f>+O113+O134</f>
        <v>13558031.789999988</v>
      </c>
      <c r="P136" s="258">
        <f>+P113+P134</f>
        <v>14630893.929999994</v>
      </c>
      <c r="Q136" s="258">
        <f>+Q113+Q134</f>
        <v>14973324.579999991</v>
      </c>
      <c r="R136" s="258">
        <f>+R113+R134</f>
        <v>37508314.700000003</v>
      </c>
      <c r="S136" s="258">
        <f>+S113+S134</f>
        <v>23146018.748333327</v>
      </c>
      <c r="Z136" s="291"/>
      <c r="AA136" s="291"/>
      <c r="AB136" s="291"/>
    </row>
    <row r="137" spans="1:31">
      <c r="A137" s="281">
        <v>121</v>
      </c>
      <c r="E137" s="293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6"/>
      <c r="Z137" s="291"/>
      <c r="AA137" s="291"/>
      <c r="AB137" s="291"/>
    </row>
    <row r="138" spans="1:31">
      <c r="A138" s="281">
        <v>122</v>
      </c>
      <c r="B138" s="289" t="s">
        <v>1199</v>
      </c>
      <c r="C138" s="289" t="s">
        <v>819</v>
      </c>
      <c r="D138" s="289" t="s">
        <v>820</v>
      </c>
      <c r="E138" s="47" t="s">
        <v>301</v>
      </c>
      <c r="F138" s="45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5">
        <v>0</v>
      </c>
      <c r="N138" s="45">
        <v>0</v>
      </c>
      <c r="O138" s="45">
        <v>0</v>
      </c>
      <c r="P138" s="45">
        <v>0</v>
      </c>
      <c r="Q138" s="45">
        <v>592963.42000000004</v>
      </c>
      <c r="R138" s="45">
        <v>660029.26</v>
      </c>
      <c r="S138" s="46">
        <f>((F138+R138)+((G138+H138+I138+J138+K138+L138+M138+N138+O138+P138+Q138)*2))/24</f>
        <v>76914.837500000009</v>
      </c>
      <c r="U138" s="290">
        <f>+S138</f>
        <v>76914.837500000009</v>
      </c>
      <c r="Z138" s="291"/>
      <c r="AA138" s="291"/>
      <c r="AB138" s="291"/>
      <c r="AE138" s="290">
        <f>+S138</f>
        <v>76914.837500000009</v>
      </c>
    </row>
    <row r="139" spans="1:31">
      <c r="A139" s="281">
        <v>123</v>
      </c>
      <c r="B139" s="289" t="s">
        <v>1200</v>
      </c>
      <c r="C139" s="289" t="s">
        <v>819</v>
      </c>
      <c r="D139" s="289" t="s">
        <v>820</v>
      </c>
      <c r="E139" s="47" t="s">
        <v>303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0</v>
      </c>
      <c r="N139" s="45">
        <v>0</v>
      </c>
      <c r="O139" s="45">
        <v>0</v>
      </c>
      <c r="P139" s="45">
        <v>0</v>
      </c>
      <c r="Q139" s="45">
        <v>419724.69</v>
      </c>
      <c r="R139" s="45">
        <v>439501.5</v>
      </c>
      <c r="S139" s="46">
        <f>((F139+R139)+((G139+H139+I139+J139+K139+L139+M139+N139+O139+P139+Q139)*2))/24</f>
        <v>53289.619999999995</v>
      </c>
      <c r="U139" s="290">
        <f>+S139</f>
        <v>53289.619999999995</v>
      </c>
      <c r="Z139" s="291"/>
      <c r="AA139" s="291"/>
      <c r="AB139" s="291"/>
      <c r="AE139" s="290">
        <f>+S139</f>
        <v>53289.619999999995</v>
      </c>
    </row>
    <row r="140" spans="1:31">
      <c r="A140" s="281">
        <v>124</v>
      </c>
      <c r="B140" s="289" t="s">
        <v>1201</v>
      </c>
      <c r="C140" s="289" t="s">
        <v>819</v>
      </c>
      <c r="D140" s="289" t="s">
        <v>820</v>
      </c>
      <c r="E140" s="47" t="s">
        <v>310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0</v>
      </c>
      <c r="N140" s="45">
        <v>0</v>
      </c>
      <c r="O140" s="45">
        <v>0</v>
      </c>
      <c r="P140" s="45">
        <v>0</v>
      </c>
      <c r="Q140" s="45">
        <v>624246.06000000006</v>
      </c>
      <c r="R140" s="45">
        <v>632023.97</v>
      </c>
      <c r="S140" s="46">
        <f>((F140+R140)+((G140+H140+I140+J140+K140+L140+M140+N140+O140+P140+Q140)*2))/24</f>
        <v>78354.837083333332</v>
      </c>
      <c r="U140" s="290">
        <f>+S140</f>
        <v>78354.837083333332</v>
      </c>
      <c r="Z140" s="291"/>
      <c r="AA140" s="291"/>
      <c r="AB140" s="291"/>
      <c r="AE140" s="290">
        <f>+S140</f>
        <v>78354.837083333332</v>
      </c>
    </row>
    <row r="141" spans="1:31">
      <c r="A141" s="281">
        <v>125</v>
      </c>
      <c r="B141" s="289" t="s">
        <v>1202</v>
      </c>
      <c r="C141" s="289" t="s">
        <v>819</v>
      </c>
      <c r="D141" s="289" t="s">
        <v>820</v>
      </c>
      <c r="E141" s="47" t="s">
        <v>311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  <c r="P141" s="45">
        <v>0</v>
      </c>
      <c r="Q141" s="45">
        <v>0</v>
      </c>
      <c r="R141" s="45">
        <v>0</v>
      </c>
      <c r="S141" s="46">
        <f>((F141+R141)+((G141+H141+I141+J141+K141+L141+M141+N141+O141+P141+Q141)*2))/24</f>
        <v>0</v>
      </c>
      <c r="U141" s="290">
        <f>+S141</f>
        <v>0</v>
      </c>
      <c r="Z141" s="291"/>
      <c r="AA141" s="291"/>
      <c r="AB141" s="291"/>
      <c r="AE141" s="290">
        <f>+S141</f>
        <v>0</v>
      </c>
    </row>
    <row r="142" spans="1:31">
      <c r="A142" s="281">
        <v>126</v>
      </c>
      <c r="B142" s="289" t="s">
        <v>1203</v>
      </c>
      <c r="C142" s="289" t="s">
        <v>819</v>
      </c>
      <c r="D142" s="289" t="s">
        <v>820</v>
      </c>
      <c r="E142" s="47" t="s">
        <v>305</v>
      </c>
      <c r="F142" s="4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45">
        <v>0</v>
      </c>
      <c r="O142" s="45">
        <v>0</v>
      </c>
      <c r="P142" s="45">
        <v>0</v>
      </c>
      <c r="Q142" s="45">
        <v>558963.01</v>
      </c>
      <c r="R142" s="45">
        <v>884567.77</v>
      </c>
      <c r="S142" s="46">
        <f>((F142+R142)+((G142+H142+I142+J142+K142+L142+M142+N142+O142+P142+Q142)*2))/24</f>
        <v>83437.241250000006</v>
      </c>
      <c r="U142" s="290">
        <f>+S142</f>
        <v>83437.241250000006</v>
      </c>
      <c r="Z142" s="291"/>
      <c r="AA142" s="291"/>
      <c r="AB142" s="291"/>
      <c r="AE142" s="290">
        <f>+S142</f>
        <v>83437.241250000006</v>
      </c>
    </row>
    <row r="143" spans="1:31">
      <c r="A143" s="281">
        <v>127</v>
      </c>
      <c r="B143" s="289" t="s">
        <v>1204</v>
      </c>
      <c r="C143" s="289" t="s">
        <v>819</v>
      </c>
      <c r="D143" s="289" t="s">
        <v>820</v>
      </c>
      <c r="E143" s="47" t="s">
        <v>308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45">
        <v>0</v>
      </c>
      <c r="O143" s="45">
        <v>0</v>
      </c>
      <c r="P143" s="45">
        <v>0</v>
      </c>
      <c r="Q143" s="45">
        <v>1024646.65</v>
      </c>
      <c r="R143" s="45">
        <v>546530.92000000004</v>
      </c>
      <c r="S143" s="46">
        <f>((F143+R143)+((G143+H143+I143+J143+K143+L143+M143+N143+O143+P143+Q143)*2))/24</f>
        <v>108159.34250000001</v>
      </c>
      <c r="U143" s="290">
        <f>+S143</f>
        <v>108159.34250000001</v>
      </c>
      <c r="Z143" s="291"/>
      <c r="AA143" s="291"/>
      <c r="AB143" s="291"/>
      <c r="AE143" s="290">
        <f>+S143</f>
        <v>108159.34250000001</v>
      </c>
    </row>
    <row r="144" spans="1:31">
      <c r="A144" s="281">
        <v>128</v>
      </c>
      <c r="B144" s="289" t="s">
        <v>1205</v>
      </c>
      <c r="C144" s="289" t="s">
        <v>819</v>
      </c>
      <c r="D144" s="289" t="s">
        <v>820</v>
      </c>
      <c r="E144" s="47" t="s">
        <v>302</v>
      </c>
      <c r="F144" s="45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45">
        <v>0</v>
      </c>
      <c r="O144" s="45">
        <v>0</v>
      </c>
      <c r="P144" s="45">
        <v>0</v>
      </c>
      <c r="Q144" s="45">
        <v>487941.12</v>
      </c>
      <c r="R144" s="45">
        <v>512117.2</v>
      </c>
      <c r="S144" s="46">
        <f>((F144+R144)+((G144+H144+I144+J144+K144+L144+M144+N144+O144+P144+Q144)*2))/24</f>
        <v>61999.976666666662</v>
      </c>
      <c r="U144" s="290">
        <f>+S144</f>
        <v>61999.976666666662</v>
      </c>
      <c r="Z144" s="291"/>
      <c r="AA144" s="291"/>
      <c r="AB144" s="291"/>
      <c r="AE144" s="290">
        <f>+S144</f>
        <v>61999.976666666662</v>
      </c>
    </row>
    <row r="145" spans="1:31">
      <c r="A145" s="281">
        <v>129</v>
      </c>
      <c r="B145" s="289" t="s">
        <v>1206</v>
      </c>
      <c r="C145" s="289" t="s">
        <v>819</v>
      </c>
      <c r="D145" s="289" t="s">
        <v>820</v>
      </c>
      <c r="E145" s="47" t="s">
        <v>307</v>
      </c>
      <c r="F145" s="45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0</v>
      </c>
      <c r="N145" s="45">
        <v>0</v>
      </c>
      <c r="O145" s="45">
        <v>0</v>
      </c>
      <c r="P145" s="45">
        <v>0</v>
      </c>
      <c r="Q145" s="45">
        <v>314511.12</v>
      </c>
      <c r="R145" s="45">
        <v>332804.23</v>
      </c>
      <c r="S145" s="46">
        <f>((F145+R145)+((G145+H145+I145+J145+K145+L145+M145+N145+O145+P145+Q145)*2))/24</f>
        <v>40076.102916666663</v>
      </c>
      <c r="U145" s="290">
        <f>+S145</f>
        <v>40076.102916666663</v>
      </c>
      <c r="Z145" s="291"/>
      <c r="AA145" s="291"/>
      <c r="AB145" s="291"/>
      <c r="AE145" s="290">
        <f>+S145</f>
        <v>40076.102916666663</v>
      </c>
    </row>
    <row r="146" spans="1:31">
      <c r="A146" s="281">
        <v>130</v>
      </c>
      <c r="B146" s="289" t="s">
        <v>1207</v>
      </c>
      <c r="C146" s="289" t="s">
        <v>819</v>
      </c>
      <c r="D146" s="289" t="s">
        <v>820</v>
      </c>
      <c r="E146" s="47" t="s">
        <v>314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45">
        <v>164994.23000000001</v>
      </c>
      <c r="R146" s="45">
        <v>167779.1</v>
      </c>
      <c r="S146" s="46">
        <f>((F146+R146)+((G146+H146+I146+J146+K146+L146+M146+N146+O146+P146+Q146)*2))/24</f>
        <v>20740.315000000002</v>
      </c>
      <c r="U146" s="290">
        <f>+S146</f>
        <v>20740.315000000002</v>
      </c>
      <c r="Z146" s="291"/>
      <c r="AA146" s="291"/>
      <c r="AB146" s="291"/>
      <c r="AE146" s="290">
        <f>+S146</f>
        <v>20740.315000000002</v>
      </c>
    </row>
    <row r="147" spans="1:31">
      <c r="A147" s="281">
        <v>131</v>
      </c>
      <c r="B147" s="289" t="s">
        <v>1208</v>
      </c>
      <c r="C147" s="289" t="s">
        <v>819</v>
      </c>
      <c r="D147" s="289" t="s">
        <v>820</v>
      </c>
      <c r="E147" s="47" t="s">
        <v>315</v>
      </c>
      <c r="F147" s="4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45">
        <v>83745.279999999999</v>
      </c>
      <c r="R147" s="45">
        <v>84561.93</v>
      </c>
      <c r="S147" s="46">
        <f>((F147+R147)+((G147+H147+I147+J147+K147+L147+M147+N147+O147+P147+Q147)*2))/24</f>
        <v>10502.187083333332</v>
      </c>
      <c r="U147" s="290">
        <f>+S147</f>
        <v>10502.187083333332</v>
      </c>
      <c r="Z147" s="291"/>
      <c r="AA147" s="291"/>
      <c r="AB147" s="291"/>
      <c r="AE147" s="290">
        <f>+S147</f>
        <v>10502.187083333332</v>
      </c>
    </row>
    <row r="148" spans="1:31">
      <c r="A148" s="281">
        <v>132</v>
      </c>
      <c r="B148" s="289" t="s">
        <v>1209</v>
      </c>
      <c r="C148" s="289" t="s">
        <v>819</v>
      </c>
      <c r="D148" s="289" t="s">
        <v>820</v>
      </c>
      <c r="E148" s="47" t="s">
        <v>309</v>
      </c>
      <c r="F148" s="45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>
        <v>0</v>
      </c>
      <c r="N148" s="45">
        <v>0</v>
      </c>
      <c r="O148" s="45">
        <v>0</v>
      </c>
      <c r="P148" s="45">
        <v>0</v>
      </c>
      <c r="Q148" s="45">
        <v>145747.65</v>
      </c>
      <c r="R148" s="45">
        <v>150062.13</v>
      </c>
      <c r="S148" s="46">
        <f>((F148+R148)+((G148+H148+I148+J148+K148+L148+M148+N148+O148+P148+Q148)*2))/24</f>
        <v>18398.22625</v>
      </c>
      <c r="U148" s="290">
        <f>+S148</f>
        <v>18398.22625</v>
      </c>
      <c r="Z148" s="291"/>
      <c r="AA148" s="291"/>
      <c r="AB148" s="291"/>
      <c r="AE148" s="290">
        <f>+S148</f>
        <v>18398.22625</v>
      </c>
    </row>
    <row r="149" spans="1:31">
      <c r="A149" s="281">
        <v>133</v>
      </c>
      <c r="B149" s="289" t="s">
        <v>1210</v>
      </c>
      <c r="C149" s="289" t="s">
        <v>819</v>
      </c>
      <c r="D149" s="289" t="s">
        <v>820</v>
      </c>
      <c r="E149" s="47" t="s">
        <v>316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  <c r="P149" s="45">
        <v>0</v>
      </c>
      <c r="Q149" s="45">
        <v>291987.7</v>
      </c>
      <c r="R149" s="45">
        <v>396860.79</v>
      </c>
      <c r="S149" s="46">
        <f>((F149+R149)+((G149+H149+I149+J149+K149+L149+M149+N149+O149+P149+Q149)*2))/24</f>
        <v>40868.174583333333</v>
      </c>
      <c r="U149" s="290">
        <f>+S149</f>
        <v>40868.174583333333</v>
      </c>
      <c r="Z149" s="291"/>
      <c r="AA149" s="291"/>
      <c r="AB149" s="291"/>
      <c r="AE149" s="290">
        <f>+S149</f>
        <v>40868.174583333333</v>
      </c>
    </row>
    <row r="150" spans="1:31">
      <c r="A150" s="281">
        <v>134</v>
      </c>
      <c r="B150" s="289" t="s">
        <v>1211</v>
      </c>
      <c r="C150" s="289" t="s">
        <v>819</v>
      </c>
      <c r="D150" s="289" t="s">
        <v>820</v>
      </c>
      <c r="E150" s="47" t="s">
        <v>317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  <c r="P150" s="45">
        <v>0</v>
      </c>
      <c r="Q150" s="45">
        <v>0</v>
      </c>
      <c r="R150" s="45">
        <v>132.82</v>
      </c>
      <c r="S150" s="46">
        <f>((F150+R150)+((G150+H150+I150+J150+K150+L150+M150+N150+O150+P150+Q150)*2))/24</f>
        <v>5.5341666666666667</v>
      </c>
      <c r="U150" s="290">
        <f>+S150</f>
        <v>5.5341666666666667</v>
      </c>
      <c r="Z150" s="291"/>
      <c r="AA150" s="291"/>
      <c r="AB150" s="291"/>
      <c r="AE150" s="290">
        <f>+S150</f>
        <v>5.5341666666666667</v>
      </c>
    </row>
    <row r="151" spans="1:31">
      <c r="A151" s="281">
        <v>135</v>
      </c>
      <c r="B151" s="289" t="s">
        <v>1212</v>
      </c>
      <c r="C151" s="289" t="s">
        <v>819</v>
      </c>
      <c r="D151" s="289" t="s">
        <v>820</v>
      </c>
      <c r="E151" s="47" t="s">
        <v>304</v>
      </c>
      <c r="F151" s="45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45">
        <v>0</v>
      </c>
      <c r="O151" s="45">
        <v>0</v>
      </c>
      <c r="P151" s="45">
        <v>0</v>
      </c>
      <c r="Q151" s="45">
        <v>579015.47</v>
      </c>
      <c r="R151" s="45">
        <v>590302.87</v>
      </c>
      <c r="S151" s="46">
        <f>((F151+R151)+((G151+H151+I151+J151+K151+L151+M151+N151+O151+P151+Q151)*2))/24</f>
        <v>72847.242083333331</v>
      </c>
      <c r="U151" s="290">
        <f>+S151</f>
        <v>72847.242083333331</v>
      </c>
      <c r="Z151" s="291"/>
      <c r="AA151" s="291"/>
      <c r="AB151" s="291"/>
      <c r="AE151" s="290">
        <f>+S151</f>
        <v>72847.242083333331</v>
      </c>
    </row>
    <row r="152" spans="1:31">
      <c r="A152" s="281">
        <v>136</v>
      </c>
      <c r="B152" s="289" t="s">
        <v>1213</v>
      </c>
      <c r="C152" s="289" t="s">
        <v>819</v>
      </c>
      <c r="D152" s="289" t="s">
        <v>820</v>
      </c>
      <c r="E152" s="47" t="s">
        <v>313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5">
        <v>0</v>
      </c>
      <c r="N152" s="45">
        <v>0</v>
      </c>
      <c r="O152" s="45">
        <v>0</v>
      </c>
      <c r="P152" s="45">
        <v>0</v>
      </c>
      <c r="Q152" s="45">
        <v>307916.78999999998</v>
      </c>
      <c r="R152" s="45">
        <v>285144.55</v>
      </c>
      <c r="S152" s="46">
        <f>((F152+R152)+((G152+H152+I152+J152+K152+L152+M152+N152+O152+P152+Q152)*2))/24</f>
        <v>37540.75541666666</v>
      </c>
      <c r="U152" s="290">
        <f>+S152</f>
        <v>37540.75541666666</v>
      </c>
      <c r="Z152" s="291"/>
      <c r="AA152" s="291"/>
      <c r="AB152" s="291"/>
      <c r="AE152" s="290">
        <f>+S152</f>
        <v>37540.75541666666</v>
      </c>
    </row>
    <row r="153" spans="1:31">
      <c r="A153" s="281">
        <v>137</v>
      </c>
      <c r="B153" s="289" t="s">
        <v>1214</v>
      </c>
      <c r="C153" s="289" t="s">
        <v>819</v>
      </c>
      <c r="D153" s="289" t="s">
        <v>820</v>
      </c>
      <c r="E153" s="47" t="s">
        <v>306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45">
        <v>0</v>
      </c>
      <c r="O153" s="45">
        <v>0</v>
      </c>
      <c r="P153" s="45">
        <v>0</v>
      </c>
      <c r="Q153" s="45">
        <v>100255.15</v>
      </c>
      <c r="R153" s="45">
        <v>105820.25</v>
      </c>
      <c r="S153" s="46">
        <f>((F153+R153)+((G153+H153+I153+J153+K153+L153+M153+N153+O153+P153+Q153)*2))/24</f>
        <v>12763.772916666667</v>
      </c>
      <c r="U153" s="290">
        <f>+S153</f>
        <v>12763.772916666667</v>
      </c>
      <c r="Z153" s="291"/>
      <c r="AA153" s="291"/>
      <c r="AB153" s="291"/>
      <c r="AE153" s="290">
        <f>+S153</f>
        <v>12763.772916666667</v>
      </c>
    </row>
    <row r="154" spans="1:31">
      <c r="A154" s="281">
        <v>138</v>
      </c>
      <c r="B154" s="289" t="s">
        <v>1215</v>
      </c>
      <c r="C154" s="289" t="s">
        <v>819</v>
      </c>
      <c r="D154" s="289" t="s">
        <v>820</v>
      </c>
      <c r="E154" s="47" t="s">
        <v>312</v>
      </c>
      <c r="F154" s="45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</v>
      </c>
      <c r="N154" s="45">
        <v>0</v>
      </c>
      <c r="O154" s="45">
        <v>0</v>
      </c>
      <c r="P154" s="45">
        <v>0</v>
      </c>
      <c r="Q154" s="45">
        <v>518782.6</v>
      </c>
      <c r="R154" s="45">
        <v>533922.19999999995</v>
      </c>
      <c r="S154" s="46">
        <f>((F154+R154)+((G154+H154+I154+J154+K154+L154+M154+N154+O154+P154+Q154)*2))/24</f>
        <v>65478.641666666663</v>
      </c>
      <c r="U154" s="290">
        <f>+S154</f>
        <v>65478.641666666663</v>
      </c>
      <c r="Z154" s="291"/>
      <c r="AA154" s="291"/>
      <c r="AB154" s="291"/>
      <c r="AE154" s="290">
        <f>+S154</f>
        <v>65478.641666666663</v>
      </c>
    </row>
    <row r="155" spans="1:31">
      <c r="A155" s="281">
        <v>139</v>
      </c>
      <c r="B155" s="289" t="s">
        <v>1216</v>
      </c>
      <c r="C155" s="289" t="s">
        <v>819</v>
      </c>
      <c r="D155" s="289" t="s">
        <v>820</v>
      </c>
      <c r="E155" s="47" t="s">
        <v>1217</v>
      </c>
      <c r="F155" s="45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0</v>
      </c>
      <c r="N155" s="45">
        <v>0</v>
      </c>
      <c r="O155" s="45">
        <v>0</v>
      </c>
      <c r="P155" s="45">
        <v>0</v>
      </c>
      <c r="Q155" s="45">
        <v>37818.199999999997</v>
      </c>
      <c r="R155" s="45">
        <v>53962.42</v>
      </c>
      <c r="S155" s="46">
        <f>((F155+R155)+((G155+H155+I155+J155+K155+L155+M155+N155+O155+P155+Q155)*2))/24</f>
        <v>5399.9508333333333</v>
      </c>
      <c r="U155" s="290">
        <f>+S155</f>
        <v>5399.9508333333333</v>
      </c>
      <c r="Z155" s="291"/>
      <c r="AA155" s="291"/>
      <c r="AB155" s="291"/>
      <c r="AE155" s="290">
        <f>+S155</f>
        <v>5399.9508333333333</v>
      </c>
    </row>
    <row r="156" spans="1:31">
      <c r="A156" s="281">
        <v>140</v>
      </c>
      <c r="B156" s="289" t="s">
        <v>744</v>
      </c>
      <c r="C156" s="289" t="s">
        <v>819</v>
      </c>
      <c r="D156" s="289" t="s">
        <v>820</v>
      </c>
      <c r="E156" s="47" t="s">
        <v>301</v>
      </c>
      <c r="F156" s="45">
        <v>638331.68999999994</v>
      </c>
      <c r="G156" s="45">
        <v>800037.51</v>
      </c>
      <c r="H156" s="45">
        <v>720007.09</v>
      </c>
      <c r="I156" s="45">
        <v>692056.57</v>
      </c>
      <c r="J156" s="45">
        <v>680974.05</v>
      </c>
      <c r="K156" s="45">
        <v>670200.68000000005</v>
      </c>
      <c r="L156" s="45">
        <v>628754.89</v>
      </c>
      <c r="M156" s="45">
        <v>752598.24</v>
      </c>
      <c r="N156" s="45">
        <v>1624336.24</v>
      </c>
      <c r="O156" s="45">
        <v>788642.55</v>
      </c>
      <c r="P156" s="45">
        <v>757462.07</v>
      </c>
      <c r="Q156" s="45">
        <v>126895.32</v>
      </c>
      <c r="R156" s="45">
        <v>-1.7462298274040199E-10</v>
      </c>
      <c r="S156" s="46">
        <f>((F156+R156)+((G156+H156+I156+J156+K156+L156+M156+N156+O156+P156+Q156)*2))/24</f>
        <v>713427.58791666676</v>
      </c>
      <c r="U156" s="290">
        <f>+S156</f>
        <v>713427.58791666676</v>
      </c>
      <c r="Z156" s="291"/>
      <c r="AA156" s="291"/>
      <c r="AB156" s="291"/>
      <c r="AE156" s="290">
        <f>+S156</f>
        <v>713427.58791666676</v>
      </c>
    </row>
    <row r="157" spans="1:31">
      <c r="A157" s="281">
        <v>141</v>
      </c>
      <c r="B157" s="289" t="s">
        <v>821</v>
      </c>
      <c r="C157" s="289" t="s">
        <v>819</v>
      </c>
      <c r="D157" s="289" t="s">
        <v>820</v>
      </c>
      <c r="E157" s="47" t="s">
        <v>302</v>
      </c>
      <c r="F157" s="45">
        <v>478974.99</v>
      </c>
      <c r="G157" s="45">
        <v>346994.69</v>
      </c>
      <c r="H157" s="45">
        <v>337694.97</v>
      </c>
      <c r="I157" s="45">
        <v>332187.07</v>
      </c>
      <c r="J157" s="45">
        <v>334250.03000000003</v>
      </c>
      <c r="K157" s="45">
        <v>330944.12</v>
      </c>
      <c r="L157" s="45">
        <v>368015.32</v>
      </c>
      <c r="M157" s="45">
        <v>433739.6</v>
      </c>
      <c r="N157" s="45">
        <v>482057.5</v>
      </c>
      <c r="O157" s="45">
        <v>1399651.31</v>
      </c>
      <c r="P157" s="45">
        <v>454602.37</v>
      </c>
      <c r="Q157" s="45">
        <v>27620.700000000099</v>
      </c>
      <c r="R157" s="45">
        <v>1.2732925824821001E-10</v>
      </c>
      <c r="S157" s="46">
        <f>((F157+R157)+((G157+H157+I157+J157+K157+L157+M157+N157+O157+P157+Q157)*2))/24</f>
        <v>423937.09791666665</v>
      </c>
      <c r="U157" s="290">
        <f>+S157</f>
        <v>423937.09791666665</v>
      </c>
      <c r="Z157" s="291"/>
      <c r="AA157" s="291"/>
      <c r="AB157" s="291"/>
      <c r="AE157" s="290">
        <f>+S157</f>
        <v>423937.09791666665</v>
      </c>
    </row>
    <row r="158" spans="1:31">
      <c r="A158" s="281">
        <v>142</v>
      </c>
      <c r="B158" s="289" t="s">
        <v>822</v>
      </c>
      <c r="C158" s="289" t="s">
        <v>819</v>
      </c>
      <c r="D158" s="289" t="s">
        <v>820</v>
      </c>
      <c r="E158" s="47" t="s">
        <v>303</v>
      </c>
      <c r="F158" s="45">
        <v>453191.8</v>
      </c>
      <c r="G158" s="45">
        <v>442114.34</v>
      </c>
      <c r="H158" s="45">
        <v>451802.6</v>
      </c>
      <c r="I158" s="45">
        <v>454354.09</v>
      </c>
      <c r="J158" s="45">
        <v>478677.43</v>
      </c>
      <c r="K158" s="45">
        <v>448965.09</v>
      </c>
      <c r="L158" s="45">
        <v>484053.04</v>
      </c>
      <c r="M158" s="45">
        <v>475501.55</v>
      </c>
      <c r="N158" s="45">
        <v>751445.96</v>
      </c>
      <c r="O158" s="45">
        <v>548197.35</v>
      </c>
      <c r="P158" s="45">
        <v>474445.04</v>
      </c>
      <c r="Q158" s="45">
        <v>30427.78</v>
      </c>
      <c r="R158" s="45">
        <v>-2.91038304567337E-11</v>
      </c>
      <c r="S158" s="46">
        <f>((F158+R158)+((G158+H158+I158+J158+K158+L158+M158+N158+O158+P158+Q158)*2))/24</f>
        <v>438881.68083333335</v>
      </c>
      <c r="U158" s="290">
        <f>+S158</f>
        <v>438881.68083333335</v>
      </c>
      <c r="Z158" s="291"/>
      <c r="AA158" s="291"/>
      <c r="AB158" s="291"/>
      <c r="AE158" s="290">
        <f>+S158</f>
        <v>438881.68083333335</v>
      </c>
    </row>
    <row r="159" spans="1:31">
      <c r="A159" s="281">
        <v>143</v>
      </c>
      <c r="B159" s="289" t="s">
        <v>823</v>
      </c>
      <c r="C159" s="289" t="s">
        <v>819</v>
      </c>
      <c r="D159" s="289" t="s">
        <v>820</v>
      </c>
      <c r="E159" s="47" t="s">
        <v>304</v>
      </c>
      <c r="F159" s="45">
        <v>526407.12</v>
      </c>
      <c r="G159" s="45">
        <v>598505.49</v>
      </c>
      <c r="H159" s="45">
        <v>615655.36</v>
      </c>
      <c r="I159" s="45">
        <v>601070.98</v>
      </c>
      <c r="J159" s="45">
        <v>593383.13</v>
      </c>
      <c r="K159" s="45">
        <v>569879.38</v>
      </c>
      <c r="L159" s="45">
        <v>593399.30000000005</v>
      </c>
      <c r="M159" s="45">
        <v>553068.31000000006</v>
      </c>
      <c r="N159" s="45">
        <v>557817.12</v>
      </c>
      <c r="O159" s="45">
        <v>534773.34</v>
      </c>
      <c r="P159" s="45">
        <v>560421.38</v>
      </c>
      <c r="Q159" s="45">
        <v>54908.520000000099</v>
      </c>
      <c r="R159" s="45">
        <v>1.3824319466948499E-10</v>
      </c>
      <c r="S159" s="46">
        <f>((F159+R159)+((G159+H159+I159+J159+K159+L159+M159+N159+O159+P159+Q159)*2))/24</f>
        <v>508007.15583333327</v>
      </c>
      <c r="U159" s="290">
        <f>+S159</f>
        <v>508007.15583333327</v>
      </c>
      <c r="Z159" s="291"/>
      <c r="AA159" s="291"/>
      <c r="AB159" s="291"/>
      <c r="AE159" s="290">
        <f>+S159</f>
        <v>508007.15583333327</v>
      </c>
    </row>
    <row r="160" spans="1:31">
      <c r="A160" s="281">
        <v>144</v>
      </c>
      <c r="B160" s="289" t="s">
        <v>824</v>
      </c>
      <c r="C160" s="289" t="s">
        <v>819</v>
      </c>
      <c r="D160" s="289" t="s">
        <v>820</v>
      </c>
      <c r="E160" s="47" t="s">
        <v>305</v>
      </c>
      <c r="F160" s="45">
        <v>438092.92</v>
      </c>
      <c r="G160" s="45">
        <v>442373.76</v>
      </c>
      <c r="H160" s="45">
        <v>431008.87</v>
      </c>
      <c r="I160" s="45">
        <v>470698.06</v>
      </c>
      <c r="J160" s="45">
        <v>553146.21</v>
      </c>
      <c r="K160" s="45">
        <v>561073.74</v>
      </c>
      <c r="L160" s="45">
        <v>571500.46</v>
      </c>
      <c r="M160" s="45">
        <v>546219.43000000005</v>
      </c>
      <c r="N160" s="45">
        <v>567133.76</v>
      </c>
      <c r="O160" s="45">
        <v>562010.25</v>
      </c>
      <c r="P160" s="45">
        <v>607150.31000000006</v>
      </c>
      <c r="Q160" s="45">
        <v>48831.069999999803</v>
      </c>
      <c r="R160" s="45">
        <v>-1.67347025126219E-10</v>
      </c>
      <c r="S160" s="46">
        <f>((F160+R160)+((G160+H160+I160+J160+K160+L160+M160+N160+O160+P160+Q160)*2))/24</f>
        <v>465016.03166666656</v>
      </c>
      <c r="U160" s="290">
        <f>+S160</f>
        <v>465016.03166666656</v>
      </c>
      <c r="Z160" s="291"/>
      <c r="AA160" s="291"/>
      <c r="AB160" s="291"/>
      <c r="AE160" s="290">
        <f>+S160</f>
        <v>465016.03166666656</v>
      </c>
    </row>
    <row r="161" spans="1:31">
      <c r="A161" s="281">
        <v>145</v>
      </c>
      <c r="B161" s="289" t="s">
        <v>825</v>
      </c>
      <c r="C161" s="289" t="s">
        <v>819</v>
      </c>
      <c r="D161" s="289" t="s">
        <v>820</v>
      </c>
      <c r="E161" s="47" t="s">
        <v>306</v>
      </c>
      <c r="F161" s="45">
        <v>111019.45</v>
      </c>
      <c r="G161" s="45">
        <v>109698.42</v>
      </c>
      <c r="H161" s="45">
        <v>107005.04</v>
      </c>
      <c r="I161" s="45">
        <v>117932.36</v>
      </c>
      <c r="J161" s="45">
        <v>111250.99</v>
      </c>
      <c r="K161" s="45">
        <v>103295.61</v>
      </c>
      <c r="L161" s="45">
        <v>132217.81</v>
      </c>
      <c r="M161" s="45">
        <v>130545.01</v>
      </c>
      <c r="N161" s="45">
        <v>135682.82999999999</v>
      </c>
      <c r="O161" s="45">
        <v>138365.1</v>
      </c>
      <c r="P161" s="45">
        <v>137306.84</v>
      </c>
      <c r="Q161" s="45">
        <v>12240.12</v>
      </c>
      <c r="R161" s="45">
        <v>-3.4560798667371299E-11</v>
      </c>
      <c r="S161" s="46">
        <f>((F161+R161)+((G161+H161+I161+J161+K161+L161+M161+N161+O161+P161+Q161)*2))/24</f>
        <v>107587.48791666668</v>
      </c>
      <c r="U161" s="290">
        <f>+S161</f>
        <v>107587.48791666668</v>
      </c>
      <c r="Z161" s="291"/>
      <c r="AA161" s="291"/>
      <c r="AB161" s="291"/>
      <c r="AE161" s="290">
        <f>+S161</f>
        <v>107587.48791666668</v>
      </c>
    </row>
    <row r="162" spans="1:31">
      <c r="A162" s="281">
        <v>146</v>
      </c>
      <c r="B162" s="289" t="s">
        <v>826</v>
      </c>
      <c r="C162" s="289" t="s">
        <v>819</v>
      </c>
      <c r="D162" s="289" t="s">
        <v>820</v>
      </c>
      <c r="E162" s="47" t="s">
        <v>307</v>
      </c>
      <c r="F162" s="45">
        <v>348906.74</v>
      </c>
      <c r="G162" s="45">
        <v>325530.23</v>
      </c>
      <c r="H162" s="45">
        <v>372574.6</v>
      </c>
      <c r="I162" s="45">
        <v>411749.15</v>
      </c>
      <c r="J162" s="45">
        <v>430100.64</v>
      </c>
      <c r="K162" s="45">
        <v>429141.02</v>
      </c>
      <c r="L162" s="45">
        <v>399023.87</v>
      </c>
      <c r="M162" s="45">
        <v>409106.87</v>
      </c>
      <c r="N162" s="45">
        <v>423779.25</v>
      </c>
      <c r="O162" s="45">
        <v>393737.29</v>
      </c>
      <c r="P162" s="45">
        <v>386546.63</v>
      </c>
      <c r="Q162" s="45">
        <v>45731.249999999898</v>
      </c>
      <c r="R162" s="45">
        <v>-5.8207660913467401E-11</v>
      </c>
      <c r="S162" s="46">
        <f>((F162+R162)+((G162+H162+I162+J162+K162+L162+M162+N162+O162+P162+Q162)*2))/24</f>
        <v>350122.84749999997</v>
      </c>
      <c r="U162" s="290">
        <f>+S162</f>
        <v>350122.84749999997</v>
      </c>
      <c r="Z162" s="291"/>
      <c r="AA162" s="291"/>
      <c r="AB162" s="291"/>
      <c r="AE162" s="290">
        <f>+S162</f>
        <v>350122.84749999997</v>
      </c>
    </row>
    <row r="163" spans="1:31">
      <c r="A163" s="281">
        <v>147</v>
      </c>
      <c r="B163" s="289" t="s">
        <v>827</v>
      </c>
      <c r="C163" s="289" t="s">
        <v>819</v>
      </c>
      <c r="D163" s="289" t="s">
        <v>820</v>
      </c>
      <c r="E163" s="47" t="s">
        <v>308</v>
      </c>
      <c r="F163" s="45">
        <v>394538.7</v>
      </c>
      <c r="G163" s="45">
        <v>398326.2</v>
      </c>
      <c r="H163" s="45">
        <v>399725.91</v>
      </c>
      <c r="I163" s="45">
        <v>419515.91</v>
      </c>
      <c r="J163" s="45">
        <v>397971.36</v>
      </c>
      <c r="K163" s="45">
        <v>478675.75</v>
      </c>
      <c r="L163" s="45">
        <v>868141.6</v>
      </c>
      <c r="M163" s="45">
        <v>873359.87</v>
      </c>
      <c r="N163" s="45">
        <v>860030.14</v>
      </c>
      <c r="O163" s="45">
        <v>1041935.21</v>
      </c>
      <c r="P163" s="45">
        <v>1021947.87</v>
      </c>
      <c r="Q163" s="45">
        <v>28783.630000000201</v>
      </c>
      <c r="R163" s="45">
        <v>2.3646862246096098E-10</v>
      </c>
      <c r="S163" s="46">
        <f>((F163+R163)+((G163+H163+I163+J163+K163+L163+M163+N163+O163+P163+Q163)*2))/24</f>
        <v>582140.2333333334</v>
      </c>
      <c r="U163" s="290">
        <f>+S163</f>
        <v>582140.2333333334</v>
      </c>
      <c r="Z163" s="291"/>
      <c r="AA163" s="291"/>
      <c r="AB163" s="291"/>
      <c r="AE163" s="290">
        <f>+S163</f>
        <v>582140.2333333334</v>
      </c>
    </row>
    <row r="164" spans="1:31">
      <c r="A164" s="281">
        <v>148</v>
      </c>
      <c r="B164" s="289" t="s">
        <v>828</v>
      </c>
      <c r="C164" s="289" t="s">
        <v>819</v>
      </c>
      <c r="D164" s="289" t="s">
        <v>820</v>
      </c>
      <c r="E164" s="47" t="s">
        <v>309</v>
      </c>
      <c r="F164" s="45">
        <v>131462.42000000001</v>
      </c>
      <c r="G164" s="45">
        <v>131483.92000000001</v>
      </c>
      <c r="H164" s="45">
        <v>130754.56</v>
      </c>
      <c r="I164" s="45">
        <v>132862.88</v>
      </c>
      <c r="J164" s="45">
        <v>133024.81</v>
      </c>
      <c r="K164" s="45">
        <v>134687.51</v>
      </c>
      <c r="L164" s="45">
        <v>134158.22</v>
      </c>
      <c r="M164" s="45">
        <v>133046.92000000001</v>
      </c>
      <c r="N164" s="45">
        <v>133196.04</v>
      </c>
      <c r="O164" s="45">
        <v>136200.66</v>
      </c>
      <c r="P164" s="45">
        <v>138215.59</v>
      </c>
      <c r="Q164" s="45">
        <v>11563.68</v>
      </c>
      <c r="R164" s="45">
        <v>-7.2759576141834308E-12</v>
      </c>
      <c r="S164" s="46">
        <f>((F164+R164)+((G164+H164+I164+J164+K164+L164+M164+N164+O164+P164+Q164)*2))/24</f>
        <v>117910.49999999999</v>
      </c>
      <c r="U164" s="290">
        <f>+S164</f>
        <v>117910.49999999999</v>
      </c>
      <c r="Z164" s="291"/>
      <c r="AA164" s="291"/>
      <c r="AB164" s="291"/>
      <c r="AE164" s="290">
        <f>+S164</f>
        <v>117910.49999999999</v>
      </c>
    </row>
    <row r="165" spans="1:31">
      <c r="A165" s="281">
        <v>149</v>
      </c>
      <c r="B165" s="289" t="s">
        <v>829</v>
      </c>
      <c r="C165" s="289" t="s">
        <v>819</v>
      </c>
      <c r="D165" s="289" t="s">
        <v>820</v>
      </c>
      <c r="E165" s="47" t="s">
        <v>310</v>
      </c>
      <c r="F165" s="45">
        <v>890607.11</v>
      </c>
      <c r="G165" s="45">
        <v>815631.11</v>
      </c>
      <c r="H165" s="45">
        <v>789019.47</v>
      </c>
      <c r="I165" s="45">
        <v>788467.71</v>
      </c>
      <c r="J165" s="45">
        <v>774167.7</v>
      </c>
      <c r="K165" s="45">
        <v>791213.69</v>
      </c>
      <c r="L165" s="45">
        <v>822960.08</v>
      </c>
      <c r="M165" s="45">
        <v>811204.83</v>
      </c>
      <c r="N165" s="45">
        <v>825343.4</v>
      </c>
      <c r="O165" s="45">
        <v>833047.98</v>
      </c>
      <c r="P165" s="45">
        <v>820647.34</v>
      </c>
      <c r="Q165" s="45">
        <v>47042.049999999799</v>
      </c>
      <c r="R165" s="45">
        <v>-1.89174897968769E-10</v>
      </c>
      <c r="S165" s="46">
        <f>((F165+R165)+((G165+H165+I165+J165+K165+L165+M165+N165+O165+P165+Q165)*2))/24</f>
        <v>713670.74291666679</v>
      </c>
      <c r="U165" s="290">
        <f>+S165</f>
        <v>713670.74291666679</v>
      </c>
      <c r="Z165" s="291"/>
      <c r="AA165" s="291"/>
      <c r="AB165" s="291"/>
      <c r="AE165" s="290">
        <f>+S165</f>
        <v>713670.74291666679</v>
      </c>
    </row>
    <row r="166" spans="1:31">
      <c r="A166" s="281">
        <v>150</v>
      </c>
      <c r="B166" s="289" t="s">
        <v>830</v>
      </c>
      <c r="C166" s="289" t="s">
        <v>819</v>
      </c>
      <c r="D166" s="289" t="s">
        <v>820</v>
      </c>
      <c r="E166" s="47" t="s">
        <v>311</v>
      </c>
      <c r="F166" s="45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  <c r="P166" s="45">
        <v>0</v>
      </c>
      <c r="Q166" s="45">
        <v>0</v>
      </c>
      <c r="R166" s="45">
        <v>0</v>
      </c>
      <c r="S166" s="46">
        <f>((F166+R166)+((G166+H166+I166+J166+K166+L166+M166+N166+O166+P166+Q166)*2))/24</f>
        <v>0</v>
      </c>
      <c r="U166" s="290">
        <f>+S166</f>
        <v>0</v>
      </c>
      <c r="Z166" s="291"/>
      <c r="AA166" s="291"/>
      <c r="AB166" s="291"/>
      <c r="AE166" s="290">
        <f>+S166</f>
        <v>0</v>
      </c>
    </row>
    <row r="167" spans="1:31">
      <c r="A167" s="281">
        <v>151</v>
      </c>
      <c r="B167" s="289" t="s">
        <v>831</v>
      </c>
      <c r="C167" s="289" t="s">
        <v>819</v>
      </c>
      <c r="D167" s="289" t="s">
        <v>820</v>
      </c>
      <c r="E167" s="47" t="s">
        <v>312</v>
      </c>
      <c r="F167" s="45">
        <v>522765.91</v>
      </c>
      <c r="G167" s="45">
        <v>506428.81</v>
      </c>
      <c r="H167" s="45">
        <v>505554.7</v>
      </c>
      <c r="I167" s="45">
        <v>485958.72</v>
      </c>
      <c r="J167" s="45">
        <v>664347.4</v>
      </c>
      <c r="K167" s="45">
        <v>684517.41</v>
      </c>
      <c r="L167" s="45">
        <v>576498.97</v>
      </c>
      <c r="M167" s="45">
        <v>410169.47</v>
      </c>
      <c r="N167" s="45">
        <v>436111.31</v>
      </c>
      <c r="O167" s="45">
        <v>465342.5</v>
      </c>
      <c r="P167" s="45">
        <v>485195.01</v>
      </c>
      <c r="Q167" s="45">
        <v>50251.42</v>
      </c>
      <c r="R167" s="45">
        <v>5.1699999999837001</v>
      </c>
      <c r="S167" s="46">
        <f>((F167+R167)+((G167+H167+I167+J167+K167+L167+M167+N167+O167+P167+Q167)*2))/24</f>
        <v>460980.10499999992</v>
      </c>
      <c r="U167" s="290">
        <f>+S167</f>
        <v>460980.10499999992</v>
      </c>
      <c r="Z167" s="291"/>
      <c r="AA167" s="291"/>
      <c r="AB167" s="291"/>
      <c r="AE167" s="290">
        <f>+S167</f>
        <v>460980.10499999992</v>
      </c>
    </row>
    <row r="168" spans="1:31">
      <c r="A168" s="281">
        <v>152</v>
      </c>
      <c r="B168" s="289" t="s">
        <v>832</v>
      </c>
      <c r="C168" s="289" t="s">
        <v>819</v>
      </c>
      <c r="D168" s="289" t="s">
        <v>820</v>
      </c>
      <c r="E168" s="47" t="s">
        <v>313</v>
      </c>
      <c r="F168" s="45">
        <v>261930.19</v>
      </c>
      <c r="G168" s="45">
        <v>257407.03</v>
      </c>
      <c r="H168" s="45">
        <v>252851.79</v>
      </c>
      <c r="I168" s="45">
        <v>256410.5</v>
      </c>
      <c r="J168" s="45">
        <v>255603.43</v>
      </c>
      <c r="K168" s="45">
        <v>280124.32</v>
      </c>
      <c r="L168" s="45">
        <v>272459.8</v>
      </c>
      <c r="M168" s="45">
        <v>270913.28000000003</v>
      </c>
      <c r="N168" s="45">
        <v>266731.06</v>
      </c>
      <c r="O168" s="45">
        <v>270656.99</v>
      </c>
      <c r="P168" s="45">
        <v>279785.82</v>
      </c>
      <c r="Q168" s="45">
        <v>24120.02</v>
      </c>
      <c r="R168" s="45">
        <v>1.81898940354586E-11</v>
      </c>
      <c r="S168" s="46">
        <f>((F168+R168)+((G168+H168+I168+J168+K168+L168+M168+N168+O168+P168+Q168)*2))/24</f>
        <v>234835.76125000001</v>
      </c>
      <c r="U168" s="290">
        <f>+S168</f>
        <v>234835.76125000001</v>
      </c>
      <c r="Z168" s="291"/>
      <c r="AA168" s="291"/>
      <c r="AB168" s="291"/>
      <c r="AE168" s="290">
        <f>+S168</f>
        <v>234835.76125000001</v>
      </c>
    </row>
    <row r="169" spans="1:31">
      <c r="A169" s="281">
        <v>153</v>
      </c>
      <c r="B169" s="289" t="s">
        <v>833</v>
      </c>
      <c r="C169" s="289" t="s">
        <v>819</v>
      </c>
      <c r="D169" s="289" t="s">
        <v>820</v>
      </c>
      <c r="E169" s="47" t="s">
        <v>314</v>
      </c>
      <c r="F169" s="45">
        <v>166659.98000000001</v>
      </c>
      <c r="G169" s="45">
        <v>164051.88</v>
      </c>
      <c r="H169" s="45">
        <v>166155.01999999999</v>
      </c>
      <c r="I169" s="45">
        <v>160397.37</v>
      </c>
      <c r="J169" s="45">
        <v>158371.74</v>
      </c>
      <c r="K169" s="45">
        <v>152945.76</v>
      </c>
      <c r="L169" s="45">
        <v>157736.37</v>
      </c>
      <c r="M169" s="45">
        <v>159056.78</v>
      </c>
      <c r="N169" s="45">
        <v>153823.04999999999</v>
      </c>
      <c r="O169" s="45">
        <v>158714.01999999999</v>
      </c>
      <c r="P169" s="45">
        <v>168575.18</v>
      </c>
      <c r="Q169" s="45">
        <v>22123.03</v>
      </c>
      <c r="R169" s="45">
        <v>0</v>
      </c>
      <c r="S169" s="46">
        <f>((F169+R169)+((G169+H169+I169+J169+K169+L169+M169+N169+O169+P169+Q169)*2))/24</f>
        <v>142106.6825</v>
      </c>
      <c r="U169" s="290">
        <f>+S169</f>
        <v>142106.6825</v>
      </c>
      <c r="Z169" s="291"/>
      <c r="AA169" s="291"/>
      <c r="AB169" s="291"/>
      <c r="AE169" s="290">
        <f>+S169</f>
        <v>142106.6825</v>
      </c>
    </row>
    <row r="170" spans="1:31">
      <c r="A170" s="281">
        <v>154</v>
      </c>
      <c r="B170" s="289" t="s">
        <v>834</v>
      </c>
      <c r="C170" s="289" t="s">
        <v>819</v>
      </c>
      <c r="D170" s="289" t="s">
        <v>820</v>
      </c>
      <c r="E170" s="47" t="s">
        <v>315</v>
      </c>
      <c r="F170" s="45">
        <v>70682.95</v>
      </c>
      <c r="G170" s="45">
        <v>71103.97</v>
      </c>
      <c r="H170" s="45">
        <v>70877.539999999994</v>
      </c>
      <c r="I170" s="45">
        <v>71837.83</v>
      </c>
      <c r="J170" s="45">
        <v>71328.11</v>
      </c>
      <c r="K170" s="45">
        <v>72970.720000000001</v>
      </c>
      <c r="L170" s="45">
        <v>73729.73</v>
      </c>
      <c r="M170" s="45">
        <v>73301.94</v>
      </c>
      <c r="N170" s="45">
        <v>84100.479999999996</v>
      </c>
      <c r="O170" s="45">
        <v>80123.44</v>
      </c>
      <c r="P170" s="45">
        <v>77339.240000000005</v>
      </c>
      <c r="Q170" s="45">
        <v>12034.96</v>
      </c>
      <c r="R170" s="45">
        <v>2.18278728425503E-11</v>
      </c>
      <c r="S170" s="46">
        <f>((F170+R170)+((G170+H170+I170+J170+K170+L170+M170+N170+O170+P170+Q170)*2))/24</f>
        <v>66174.119583333333</v>
      </c>
      <c r="U170" s="290">
        <f>+S170</f>
        <v>66174.119583333333</v>
      </c>
      <c r="Z170" s="291"/>
      <c r="AA170" s="291"/>
      <c r="AB170" s="291"/>
      <c r="AE170" s="290">
        <f>+S170</f>
        <v>66174.119583333333</v>
      </c>
    </row>
    <row r="171" spans="1:31">
      <c r="A171" s="281">
        <v>155</v>
      </c>
      <c r="B171" s="289" t="s">
        <v>835</v>
      </c>
      <c r="C171" s="289" t="s">
        <v>819</v>
      </c>
      <c r="D171" s="289" t="s">
        <v>820</v>
      </c>
      <c r="E171" s="47" t="s">
        <v>316</v>
      </c>
      <c r="F171" s="45">
        <v>350107.58</v>
      </c>
      <c r="G171" s="45">
        <v>354663.63</v>
      </c>
      <c r="H171" s="45">
        <v>350920.67</v>
      </c>
      <c r="I171" s="45">
        <v>366313.66</v>
      </c>
      <c r="J171" s="45">
        <v>397513.45</v>
      </c>
      <c r="K171" s="45">
        <v>381860.9</v>
      </c>
      <c r="L171" s="45">
        <v>267296.53999999998</v>
      </c>
      <c r="M171" s="45">
        <v>345605.01</v>
      </c>
      <c r="N171" s="45">
        <v>367500.5</v>
      </c>
      <c r="O171" s="45">
        <v>354168.85</v>
      </c>
      <c r="P171" s="45">
        <v>355642.31</v>
      </c>
      <c r="Q171" s="45">
        <v>28426.52</v>
      </c>
      <c r="R171" s="45">
        <v>1.81898940354586E-11</v>
      </c>
      <c r="S171" s="46">
        <f>((F171+R171)+((G171+H171+I171+J171+K171+L171+M171+N171+O171+P171+Q171)*2))/24</f>
        <v>312080.4858333334</v>
      </c>
      <c r="U171" s="290">
        <f>+S171</f>
        <v>312080.4858333334</v>
      </c>
      <c r="Z171" s="291"/>
      <c r="AA171" s="291"/>
      <c r="AB171" s="291"/>
      <c r="AE171" s="290">
        <f>+S171</f>
        <v>312080.4858333334</v>
      </c>
    </row>
    <row r="172" spans="1:31">
      <c r="A172" s="281">
        <v>156</v>
      </c>
      <c r="B172" s="289" t="s">
        <v>836</v>
      </c>
      <c r="C172" s="289" t="s">
        <v>819</v>
      </c>
      <c r="D172" s="289" t="s">
        <v>820</v>
      </c>
      <c r="E172" s="47" t="s">
        <v>317</v>
      </c>
      <c r="F172" s="45">
        <v>1.2789769243681801E-13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5">
        <v>0</v>
      </c>
      <c r="N172" s="45">
        <v>0</v>
      </c>
      <c r="O172" s="45">
        <v>0</v>
      </c>
      <c r="P172" s="45">
        <v>0</v>
      </c>
      <c r="Q172" s="45">
        <v>0</v>
      </c>
      <c r="R172" s="45">
        <v>0</v>
      </c>
      <c r="S172" s="46">
        <f>((F172+R172)+((G172+H172+I172+J172+K172+L172+M172+N172+O172+P172+Q172)*2))/24</f>
        <v>5.3290705182007506E-15</v>
      </c>
      <c r="U172" s="290">
        <f>+S172</f>
        <v>5.3290705182007506E-15</v>
      </c>
      <c r="Z172" s="291"/>
      <c r="AA172" s="291"/>
      <c r="AB172" s="291"/>
      <c r="AE172" s="290">
        <f>+S172</f>
        <v>5.3290705182007506E-15</v>
      </c>
    </row>
    <row r="173" spans="1:31">
      <c r="A173" s="281">
        <v>157</v>
      </c>
      <c r="B173" s="289" t="s">
        <v>744</v>
      </c>
      <c r="C173" s="289" t="s">
        <v>819</v>
      </c>
      <c r="D173" s="289" t="s">
        <v>837</v>
      </c>
      <c r="E173" s="47" t="s">
        <v>318</v>
      </c>
      <c r="F173" s="45">
        <v>463460.16</v>
      </c>
      <c r="G173" s="45">
        <v>303149.81</v>
      </c>
      <c r="H173" s="45">
        <v>303149.81</v>
      </c>
      <c r="I173" s="45">
        <v>401720.13</v>
      </c>
      <c r="J173" s="45">
        <v>508271.03</v>
      </c>
      <c r="K173" s="45">
        <v>508271.03</v>
      </c>
      <c r="L173" s="45">
        <v>508271.03</v>
      </c>
      <c r="M173" s="45">
        <v>326780</v>
      </c>
      <c r="N173" s="45">
        <v>326780</v>
      </c>
      <c r="O173" s="45">
        <v>462833.68</v>
      </c>
      <c r="P173" s="45">
        <v>397171.72</v>
      </c>
      <c r="Q173" s="45">
        <v>380994.17</v>
      </c>
      <c r="R173" s="45">
        <v>400038.55</v>
      </c>
      <c r="S173" s="46">
        <f>((F173+R173)+((G173+H173+I173+J173+K173+L173+M173+N173+O173+P173+Q173)*2))/24</f>
        <v>404928.48041666672</v>
      </c>
      <c r="U173" s="290">
        <f>+S173</f>
        <v>404928.48041666672</v>
      </c>
      <c r="Z173" s="291"/>
      <c r="AA173" s="291"/>
      <c r="AB173" s="291"/>
      <c r="AE173" s="290">
        <f>+S173</f>
        <v>404928.48041666672</v>
      </c>
    </row>
    <row r="174" spans="1:31">
      <c r="A174" s="281">
        <v>158</v>
      </c>
      <c r="B174" s="289" t="s">
        <v>281</v>
      </c>
      <c r="C174" s="289" t="s">
        <v>819</v>
      </c>
      <c r="D174" s="289" t="s">
        <v>838</v>
      </c>
      <c r="E174" s="47" t="s">
        <v>586</v>
      </c>
      <c r="F174" s="45">
        <v>0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5">
        <v>0</v>
      </c>
      <c r="N174" s="45">
        <v>0</v>
      </c>
      <c r="O174" s="45">
        <v>0</v>
      </c>
      <c r="P174" s="45">
        <v>0</v>
      </c>
      <c r="Q174" s="45">
        <v>0</v>
      </c>
      <c r="R174" s="45">
        <v>0</v>
      </c>
      <c r="S174" s="46">
        <f>((F174+R174)+((G174+H174+I174+J174+K174+L174+M174+N174+O174+P174+Q174)*2))/24</f>
        <v>0</v>
      </c>
      <c r="U174" s="290">
        <f>+S174</f>
        <v>0</v>
      </c>
      <c r="Z174" s="291"/>
      <c r="AA174" s="291"/>
      <c r="AB174" s="291"/>
      <c r="AE174" s="290">
        <f>+S174</f>
        <v>0</v>
      </c>
    </row>
    <row r="175" spans="1:31">
      <c r="A175" s="281">
        <v>159</v>
      </c>
      <c r="B175" s="289" t="s">
        <v>744</v>
      </c>
      <c r="C175" s="289" t="s">
        <v>839</v>
      </c>
      <c r="D175" s="289" t="s">
        <v>840</v>
      </c>
      <c r="E175" s="47" t="s">
        <v>319</v>
      </c>
      <c r="F175" s="45">
        <v>0</v>
      </c>
      <c r="G175" s="45">
        <v>541.89</v>
      </c>
      <c r="H175" s="45">
        <v>1664.04</v>
      </c>
      <c r="I175" s="45">
        <v>2141.94</v>
      </c>
      <c r="J175" s="45">
        <v>3059.51</v>
      </c>
      <c r="K175" s="45">
        <v>4265.3500000000004</v>
      </c>
      <c r="L175" s="45">
        <v>5495.83</v>
      </c>
      <c r="M175" s="45">
        <v>19495.830000000002</v>
      </c>
      <c r="N175" s="45">
        <v>20607.75</v>
      </c>
      <c r="O175" s="45">
        <v>21283.81</v>
      </c>
      <c r="P175" s="45">
        <v>22112.959999999999</v>
      </c>
      <c r="Q175" s="45">
        <v>23891.74</v>
      </c>
      <c r="R175" s="45">
        <v>0</v>
      </c>
      <c r="S175" s="46">
        <f>((F175+R175)+((G175+H175+I175+J175+K175+L175+M175+N175+O175+P175+Q175)*2))/24</f>
        <v>10380.054166666667</v>
      </c>
      <c r="U175" s="290">
        <f>+S175</f>
        <v>10380.054166666667</v>
      </c>
      <c r="Z175" s="291"/>
      <c r="AA175" s="291"/>
      <c r="AB175" s="291"/>
      <c r="AE175" s="290">
        <f>+S175</f>
        <v>10380.054166666667</v>
      </c>
    </row>
    <row r="176" spans="1:31">
      <c r="A176" s="281">
        <v>160</v>
      </c>
      <c r="B176" s="289" t="s">
        <v>744</v>
      </c>
      <c r="C176" s="289" t="s">
        <v>839</v>
      </c>
      <c r="D176" s="289" t="s">
        <v>841</v>
      </c>
      <c r="E176" s="47" t="s">
        <v>587</v>
      </c>
      <c r="F176" s="45">
        <v>0</v>
      </c>
      <c r="G176" s="45">
        <v>22002.49</v>
      </c>
      <c r="H176" s="45">
        <v>74348.97</v>
      </c>
      <c r="I176" s="45">
        <v>0</v>
      </c>
      <c r="J176" s="45">
        <v>0</v>
      </c>
      <c r="K176" s="45">
        <v>0</v>
      </c>
      <c r="L176" s="45">
        <v>0</v>
      </c>
      <c r="M176" s="45">
        <v>0</v>
      </c>
      <c r="N176" s="45">
        <v>0</v>
      </c>
      <c r="O176" s="45">
        <v>0</v>
      </c>
      <c r="P176" s="45">
        <v>0</v>
      </c>
      <c r="Q176" s="45">
        <v>0</v>
      </c>
      <c r="R176" s="45">
        <v>0</v>
      </c>
      <c r="S176" s="46">
        <f>((F176+R176)+((G176+H176+I176+J176+K176+L176+M176+N176+O176+P176+Q176)*2))/24</f>
        <v>8029.2883333333339</v>
      </c>
      <c r="U176" s="290">
        <f>+S176</f>
        <v>8029.2883333333339</v>
      </c>
      <c r="Z176" s="291"/>
      <c r="AA176" s="291"/>
      <c r="AB176" s="291"/>
      <c r="AE176" s="290">
        <f>+S176</f>
        <v>8029.2883333333339</v>
      </c>
    </row>
    <row r="177" spans="1:31">
      <c r="A177" s="281">
        <v>161</v>
      </c>
      <c r="B177" s="289" t="s">
        <v>744</v>
      </c>
      <c r="C177" s="289" t="s">
        <v>839</v>
      </c>
      <c r="D177" s="289" t="s">
        <v>842</v>
      </c>
      <c r="E177" s="47" t="s">
        <v>320</v>
      </c>
      <c r="F177" s="45">
        <v>-7.2759576141834308E-12</v>
      </c>
      <c r="G177" s="45">
        <v>44502.05</v>
      </c>
      <c r="H177" s="45">
        <v>44502.07</v>
      </c>
      <c r="I177" s="45">
        <v>44502.07</v>
      </c>
      <c r="J177" s="45">
        <v>47403.9</v>
      </c>
      <c r="K177" s="45">
        <v>46337.1</v>
      </c>
      <c r="L177" s="45">
        <v>38285.279999999999</v>
      </c>
      <c r="M177" s="45">
        <v>46423.82</v>
      </c>
      <c r="N177" s="45">
        <v>40524.46</v>
      </c>
      <c r="O177" s="45">
        <v>41173.089999999997</v>
      </c>
      <c r="P177" s="45">
        <v>20946.23</v>
      </c>
      <c r="Q177" s="45">
        <v>-695461.13</v>
      </c>
      <c r="R177" s="45">
        <v>0</v>
      </c>
      <c r="S177" s="46">
        <f>((F177+R177)+((G177+H177+I177+J177+K177+L177+M177+N177+O177+P177+Q177)*2))/24</f>
        <v>-23405.088333333337</v>
      </c>
      <c r="U177" s="290">
        <f>+S177</f>
        <v>-23405.088333333337</v>
      </c>
      <c r="Z177" s="291"/>
      <c r="AA177" s="291"/>
      <c r="AB177" s="291"/>
      <c r="AE177" s="290">
        <f>+S177</f>
        <v>-23405.088333333337</v>
      </c>
    </row>
    <row r="178" spans="1:31">
      <c r="A178" s="281">
        <v>162</v>
      </c>
      <c r="B178" s="289" t="s">
        <v>744</v>
      </c>
      <c r="C178" s="289" t="s">
        <v>843</v>
      </c>
      <c r="D178" s="289" t="s">
        <v>780</v>
      </c>
      <c r="E178" s="47" t="s">
        <v>151</v>
      </c>
      <c r="F178" s="45">
        <v>5.8207660913467401E-11</v>
      </c>
      <c r="G178" s="45">
        <v>0</v>
      </c>
      <c r="H178" s="45">
        <v>1015130.5</v>
      </c>
      <c r="I178" s="45">
        <v>1439933.57</v>
      </c>
      <c r="J178" s="45">
        <v>1565911.49</v>
      </c>
      <c r="K178" s="45">
        <v>14289.6899999999</v>
      </c>
      <c r="L178" s="45">
        <v>386053.27</v>
      </c>
      <c r="M178" s="45">
        <v>109355.02</v>
      </c>
      <c r="N178" s="45">
        <v>724205.95</v>
      </c>
      <c r="O178" s="45">
        <v>1614816.84</v>
      </c>
      <c r="P178" s="45">
        <v>933698.43</v>
      </c>
      <c r="Q178" s="45">
        <v>1435127.66</v>
      </c>
      <c r="R178" s="45">
        <v>621958.56000000006</v>
      </c>
      <c r="S178" s="46">
        <f>((F178+R178)+((G178+H178+I178+J178+K178+L178+M178+N178+O178+P178+Q178)*2))/24</f>
        <v>795791.80833333323</v>
      </c>
      <c r="U178" s="290">
        <f>+S178</f>
        <v>795791.80833333323</v>
      </c>
      <c r="Z178" s="291"/>
      <c r="AA178" s="291"/>
      <c r="AB178" s="291"/>
      <c r="AE178" s="290">
        <f>+S178</f>
        <v>795791.80833333323</v>
      </c>
    </row>
    <row r="179" spans="1:31">
      <c r="A179" s="281">
        <v>163</v>
      </c>
      <c r="B179" s="289" t="s">
        <v>744</v>
      </c>
      <c r="C179" s="289" t="s">
        <v>843</v>
      </c>
      <c r="D179" s="289" t="s">
        <v>781</v>
      </c>
      <c r="E179" s="47" t="s">
        <v>152</v>
      </c>
      <c r="F179" s="45">
        <v>82030.7</v>
      </c>
      <c r="G179" s="45">
        <v>111975.3</v>
      </c>
      <c r="H179" s="45">
        <v>140590.54</v>
      </c>
      <c r="I179" s="45">
        <v>168586.18</v>
      </c>
      <c r="J179" s="45">
        <v>195981.02</v>
      </c>
      <c r="K179" s="45">
        <v>224542.29</v>
      </c>
      <c r="L179" s="45">
        <v>30562.02</v>
      </c>
      <c r="M179" s="45">
        <v>61070.55</v>
      </c>
      <c r="N179" s="45">
        <v>88006.33</v>
      </c>
      <c r="O179" s="45">
        <v>118786.22</v>
      </c>
      <c r="P179" s="45">
        <v>31034.16</v>
      </c>
      <c r="Q179" s="45">
        <v>71645.149999999994</v>
      </c>
      <c r="R179" s="45">
        <v>102649.93</v>
      </c>
      <c r="S179" s="46">
        <f>((F179+R179)+((G179+H179+I179+J179+K179+L179+M179+N179+O179+P179+Q179)*2))/24</f>
        <v>111260.00624999999</v>
      </c>
      <c r="U179" s="290">
        <f>+S179</f>
        <v>111260.00624999999</v>
      </c>
      <c r="Z179" s="291"/>
      <c r="AA179" s="291"/>
      <c r="AB179" s="291"/>
      <c r="AE179" s="290">
        <f>+S179</f>
        <v>111260.00624999999</v>
      </c>
    </row>
    <row r="180" spans="1:31">
      <c r="A180" s="281">
        <v>164</v>
      </c>
      <c r="B180" s="289" t="s">
        <v>744</v>
      </c>
      <c r="C180" s="289" t="s">
        <v>844</v>
      </c>
      <c r="D180" s="289" t="s">
        <v>779</v>
      </c>
      <c r="E180" s="47" t="s">
        <v>153</v>
      </c>
      <c r="F180" s="45">
        <v>2189496.2599999998</v>
      </c>
      <c r="G180" s="45">
        <v>1978243.66</v>
      </c>
      <c r="H180" s="45">
        <v>1237774.02</v>
      </c>
      <c r="I180" s="45">
        <v>1209778.3799999999</v>
      </c>
      <c r="J180" s="45">
        <v>1182383.54</v>
      </c>
      <c r="K180" s="45">
        <v>1153822.27</v>
      </c>
      <c r="L180" s="45">
        <v>1411232.96</v>
      </c>
      <c r="M180" s="45">
        <v>1380724.43</v>
      </c>
      <c r="N180" s="45">
        <v>2527565.9</v>
      </c>
      <c r="O180" s="45">
        <v>3350884.53</v>
      </c>
      <c r="P180" s="45">
        <v>3571669</v>
      </c>
      <c r="Q180" s="45">
        <v>3531058.01</v>
      </c>
      <c r="R180" s="45">
        <v>2780851.65</v>
      </c>
      <c r="S180" s="46">
        <f>((F180+R180)+((G180+H180+I180+J180+K180+L180+M180+N180+O180+P180+Q180)*2))/24</f>
        <v>2085025.8879166662</v>
      </c>
      <c r="U180" s="290">
        <f>+S180</f>
        <v>2085025.8879166662</v>
      </c>
      <c r="Z180" s="291"/>
      <c r="AA180" s="291"/>
      <c r="AB180" s="291"/>
      <c r="AE180" s="290">
        <f>+S180</f>
        <v>2085025.8879166662</v>
      </c>
    </row>
    <row r="181" spans="1:31">
      <c r="A181" s="281">
        <v>165</v>
      </c>
      <c r="E181" s="47" t="s">
        <v>154</v>
      </c>
      <c r="F181" s="258">
        <f>SUM(F138:F180)</f>
        <v>8518666.6700000018</v>
      </c>
      <c r="G181" s="258">
        <f>SUM(G138:G180)</f>
        <v>8224766.1899999985</v>
      </c>
      <c r="H181" s="258">
        <f>SUM(H138:H180)</f>
        <v>8518768.1400000006</v>
      </c>
      <c r="I181" s="258">
        <f>SUM(I138:I180)</f>
        <v>9028475.129999999</v>
      </c>
      <c r="J181" s="258">
        <f>SUM(J138:J180)</f>
        <v>9537120.9700000025</v>
      </c>
      <c r="K181" s="258">
        <f>SUM(K138:K180)</f>
        <v>8042023.4299999997</v>
      </c>
      <c r="L181" s="258">
        <f>SUM(L138:L180)</f>
        <v>8729846.3900000006</v>
      </c>
      <c r="M181" s="258">
        <f>SUM(M138:M180)</f>
        <v>8321286.7600000007</v>
      </c>
      <c r="N181" s="258">
        <f>SUM(N138:N180)</f>
        <v>11396779.029999999</v>
      </c>
      <c r="O181" s="258">
        <f>SUM(O138:O180)</f>
        <v>13315345.01</v>
      </c>
      <c r="P181" s="258">
        <f>SUM(P138:P180)</f>
        <v>11701915.5</v>
      </c>
      <c r="Q181" s="258">
        <f>SUM(Q138:Q180)</f>
        <v>11571514.810000001</v>
      </c>
      <c r="R181" s="258">
        <f>SUM(R138:R180)</f>
        <v>10281627.77</v>
      </c>
      <c r="S181" s="258">
        <f>SUM(S138:S180)</f>
        <v>9815665.7149999999</v>
      </c>
      <c r="Z181" s="291"/>
      <c r="AA181" s="291"/>
      <c r="AB181" s="291"/>
    </row>
    <row r="182" spans="1:31">
      <c r="A182" s="281">
        <v>166</v>
      </c>
      <c r="E182" s="293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6"/>
      <c r="Z182" s="291"/>
      <c r="AA182" s="291"/>
      <c r="AB182" s="291"/>
    </row>
    <row r="183" spans="1:31">
      <c r="A183" s="281">
        <v>167</v>
      </c>
      <c r="B183" s="289" t="s">
        <v>744</v>
      </c>
      <c r="C183" s="289" t="s">
        <v>845</v>
      </c>
      <c r="D183" s="289" t="s">
        <v>41</v>
      </c>
      <c r="E183" s="47" t="s">
        <v>846</v>
      </c>
      <c r="F183" s="45">
        <v>228672.22</v>
      </c>
      <c r="G183" s="45">
        <v>1625784.49</v>
      </c>
      <c r="H183" s="45">
        <v>1544799.27</v>
      </c>
      <c r="I183" s="45">
        <v>1417323.31</v>
      </c>
      <c r="J183" s="45">
        <v>1263602.8700000001</v>
      </c>
      <c r="K183" s="45">
        <v>1094417.17</v>
      </c>
      <c r="L183" s="45">
        <v>945551.47</v>
      </c>
      <c r="M183" s="45">
        <v>782447.04</v>
      </c>
      <c r="N183" s="45">
        <v>600004.38</v>
      </c>
      <c r="O183" s="45">
        <v>454869.99</v>
      </c>
      <c r="P183" s="45">
        <v>292933.74</v>
      </c>
      <c r="Q183" s="45">
        <v>127062.28</v>
      </c>
      <c r="R183" s="45">
        <v>203418.27</v>
      </c>
      <c r="S183" s="46">
        <f>((F183+R183)+((G183+H183+I183+J183+K183+L183+M183+N183+O183+P183+Q183)*2))/24</f>
        <v>863736.77125000011</v>
      </c>
      <c r="U183" s="290">
        <f>+S183</f>
        <v>863736.77125000011</v>
      </c>
      <c r="Z183" s="291"/>
      <c r="AA183" s="291"/>
      <c r="AB183" s="291"/>
      <c r="AE183" s="290">
        <f>+S183</f>
        <v>863736.77125000011</v>
      </c>
    </row>
    <row r="184" spans="1:31">
      <c r="A184" s="281">
        <v>168</v>
      </c>
      <c r="B184" s="289" t="s">
        <v>744</v>
      </c>
      <c r="C184" s="289" t="s">
        <v>847</v>
      </c>
      <c r="D184" s="289" t="s">
        <v>781</v>
      </c>
      <c r="E184" s="47" t="s">
        <v>848</v>
      </c>
      <c r="F184" s="45">
        <v>0</v>
      </c>
      <c r="G184" s="45">
        <v>0</v>
      </c>
      <c r="H184" s="45">
        <v>0</v>
      </c>
      <c r="I184" s="45">
        <v>0</v>
      </c>
      <c r="J184" s="45">
        <v>0</v>
      </c>
      <c r="K184" s="45">
        <v>0</v>
      </c>
      <c r="L184" s="45">
        <v>0</v>
      </c>
      <c r="M184" s="45">
        <v>0</v>
      </c>
      <c r="N184" s="45">
        <v>0</v>
      </c>
      <c r="O184" s="45">
        <v>0</v>
      </c>
      <c r="P184" s="45">
        <v>0</v>
      </c>
      <c r="Q184" s="45">
        <v>0</v>
      </c>
      <c r="R184" s="45">
        <v>0</v>
      </c>
      <c r="S184" s="46">
        <f>((F184+R184)+((G184+H184+I184+J184+K184+L184+M184+N184+O184+P184+Q184)*2))/24</f>
        <v>0</v>
      </c>
      <c r="U184" s="290">
        <f>+S184</f>
        <v>0</v>
      </c>
      <c r="Z184" s="291"/>
      <c r="AA184" s="291"/>
      <c r="AB184" s="291"/>
      <c r="AE184" s="290">
        <f>+S184</f>
        <v>0</v>
      </c>
    </row>
    <row r="185" spans="1:31">
      <c r="A185" s="281">
        <v>169</v>
      </c>
      <c r="B185" s="289" t="s">
        <v>744</v>
      </c>
      <c r="C185" s="289" t="s">
        <v>847</v>
      </c>
      <c r="D185" s="289" t="s">
        <v>849</v>
      </c>
      <c r="E185" s="47" t="s">
        <v>325</v>
      </c>
      <c r="F185" s="45">
        <v>748753.28</v>
      </c>
      <c r="G185" s="45">
        <v>326856.19</v>
      </c>
      <c r="H185" s="45">
        <v>343514.07</v>
      </c>
      <c r="I185" s="45">
        <v>326856.19</v>
      </c>
      <c r="J185" s="45">
        <v>326856.19</v>
      </c>
      <c r="K185" s="45">
        <v>326856.19</v>
      </c>
      <c r="L185" s="45">
        <v>313384.26</v>
      </c>
      <c r="M185" s="45">
        <v>313384.26</v>
      </c>
      <c r="N185" s="45">
        <v>313384.26</v>
      </c>
      <c r="O185" s="45">
        <v>313384.26</v>
      </c>
      <c r="P185" s="45">
        <v>313384.26</v>
      </c>
      <c r="Q185" s="45">
        <v>313384.26</v>
      </c>
      <c r="R185" s="45">
        <v>592114.07999999996</v>
      </c>
      <c r="S185" s="46">
        <f>((F185+R185)+((G185+H185+I185+J185+K185+L185+M185+N185+O185+P185+Q185)*2))/24</f>
        <v>350139.83916666656</v>
      </c>
      <c r="U185" s="290">
        <f>+S185</f>
        <v>350139.83916666656</v>
      </c>
      <c r="Z185" s="291"/>
      <c r="AA185" s="291"/>
      <c r="AB185" s="291"/>
      <c r="AE185" s="290">
        <f>+S185</f>
        <v>350139.83916666656</v>
      </c>
    </row>
    <row r="186" spans="1:31">
      <c r="A186" s="281">
        <v>170</v>
      </c>
      <c r="B186" s="289" t="s">
        <v>744</v>
      </c>
      <c r="C186" s="289" t="s">
        <v>847</v>
      </c>
      <c r="D186" s="289" t="s">
        <v>850</v>
      </c>
      <c r="E186" s="47" t="s">
        <v>326</v>
      </c>
      <c r="F186" s="45">
        <v>0</v>
      </c>
      <c r="G186" s="45">
        <v>0</v>
      </c>
      <c r="H186" s="45">
        <v>0</v>
      </c>
      <c r="I186" s="45">
        <v>0</v>
      </c>
      <c r="J186" s="45">
        <v>0</v>
      </c>
      <c r="K186" s="45">
        <v>0</v>
      </c>
      <c r="L186" s="45">
        <v>0</v>
      </c>
      <c r="M186" s="45">
        <v>0</v>
      </c>
      <c r="N186" s="45">
        <v>0</v>
      </c>
      <c r="O186" s="45">
        <v>0</v>
      </c>
      <c r="P186" s="45">
        <v>0</v>
      </c>
      <c r="Q186" s="45">
        <v>0</v>
      </c>
      <c r="R186" s="45">
        <v>0</v>
      </c>
      <c r="S186" s="46">
        <f>((F186+R186)+((G186+H186+I186+J186+K186+L186+M186+N186+O186+P186+Q186)*2))/24</f>
        <v>0</v>
      </c>
      <c r="U186" s="290">
        <f>+S186</f>
        <v>0</v>
      </c>
      <c r="Z186" s="291"/>
      <c r="AA186" s="291"/>
      <c r="AB186" s="291"/>
      <c r="AE186" s="290">
        <f>+S186</f>
        <v>0</v>
      </c>
    </row>
    <row r="187" spans="1:31">
      <c r="A187" s="281">
        <v>171</v>
      </c>
      <c r="B187" s="289" t="s">
        <v>744</v>
      </c>
      <c r="C187" s="289" t="s">
        <v>847</v>
      </c>
      <c r="D187" s="289" t="s">
        <v>851</v>
      </c>
      <c r="E187" s="279" t="s">
        <v>321</v>
      </c>
      <c r="F187" s="45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45">
        <v>0</v>
      </c>
      <c r="N187" s="45">
        <v>0</v>
      </c>
      <c r="O187" s="45">
        <v>0</v>
      </c>
      <c r="P187" s="45">
        <v>0</v>
      </c>
      <c r="Q187" s="45">
        <v>0</v>
      </c>
      <c r="R187" s="45">
        <v>0</v>
      </c>
      <c r="S187" s="46">
        <f>((F187+R187)+((G187+H187+I187+J187+K187+L187+M187+N187+O187+P187+Q187)*2))/24</f>
        <v>0</v>
      </c>
      <c r="U187" s="290">
        <f>+S187</f>
        <v>0</v>
      </c>
      <c r="Z187" s="291"/>
      <c r="AA187" s="291"/>
      <c r="AB187" s="291"/>
      <c r="AE187" s="290">
        <f>+S187</f>
        <v>0</v>
      </c>
    </row>
    <row r="188" spans="1:31">
      <c r="A188" s="281">
        <v>172</v>
      </c>
      <c r="B188" s="289" t="s">
        <v>744</v>
      </c>
      <c r="C188" s="289" t="s">
        <v>847</v>
      </c>
      <c r="D188" s="289" t="s">
        <v>806</v>
      </c>
      <c r="E188" s="279" t="s">
        <v>323</v>
      </c>
      <c r="F188" s="45">
        <v>0</v>
      </c>
      <c r="G188" s="45">
        <v>0</v>
      </c>
      <c r="H188" s="45">
        <v>0</v>
      </c>
      <c r="I188" s="45">
        <v>0</v>
      </c>
      <c r="J188" s="45">
        <v>0</v>
      </c>
      <c r="K188" s="45">
        <v>0</v>
      </c>
      <c r="L188" s="45">
        <v>0</v>
      </c>
      <c r="M188" s="45">
        <v>0</v>
      </c>
      <c r="N188" s="45">
        <v>0</v>
      </c>
      <c r="O188" s="45">
        <v>0</v>
      </c>
      <c r="P188" s="45">
        <v>0</v>
      </c>
      <c r="Q188" s="45">
        <v>0</v>
      </c>
      <c r="R188" s="45">
        <v>0</v>
      </c>
      <c r="S188" s="46">
        <f>((F188+R188)+((G188+H188+I188+J188+K188+L188+M188+N188+O188+P188+Q188)*2))/24</f>
        <v>0</v>
      </c>
      <c r="U188" s="290">
        <f>+S188</f>
        <v>0</v>
      </c>
      <c r="Z188" s="291"/>
      <c r="AA188" s="291"/>
      <c r="AB188" s="291"/>
      <c r="AE188" s="290">
        <f>+S188</f>
        <v>0</v>
      </c>
    </row>
    <row r="189" spans="1:31">
      <c r="A189" s="281">
        <v>173</v>
      </c>
      <c r="B189" s="289" t="s">
        <v>744</v>
      </c>
      <c r="C189" s="289" t="s">
        <v>847</v>
      </c>
      <c r="D189" s="289" t="s">
        <v>852</v>
      </c>
      <c r="E189" s="279" t="s">
        <v>155</v>
      </c>
      <c r="F189" s="45">
        <v>6635870.3499999996</v>
      </c>
      <c r="G189" s="45">
        <v>3468041.58</v>
      </c>
      <c r="H189" s="45">
        <v>1615265.34</v>
      </c>
      <c r="I189" s="45">
        <v>454103.34</v>
      </c>
      <c r="J189" s="45">
        <v>728202.72</v>
      </c>
      <c r="K189" s="45">
        <v>3898720.01</v>
      </c>
      <c r="L189" s="45">
        <v>6350934.3200000003</v>
      </c>
      <c r="M189" s="45">
        <v>8958212.0600000005</v>
      </c>
      <c r="N189" s="45">
        <v>13140730.4</v>
      </c>
      <c r="O189" s="45">
        <v>16260367.16</v>
      </c>
      <c r="P189" s="45">
        <v>16418180.789999999</v>
      </c>
      <c r="Q189" s="45">
        <v>13470998.98</v>
      </c>
      <c r="R189" s="45">
        <v>8749066.8200000003</v>
      </c>
      <c r="S189" s="46">
        <f>((F189+R189)+((G189+H189+I189+J189+K189+L189+M189+N189+O189+P189+Q189)*2))/24</f>
        <v>7704685.4404166667</v>
      </c>
      <c r="U189" s="290">
        <f>+S189</f>
        <v>7704685.4404166667</v>
      </c>
      <c r="Z189" s="291"/>
      <c r="AA189" s="291"/>
      <c r="AB189" s="291"/>
      <c r="AE189" s="290">
        <f>+S189</f>
        <v>7704685.4404166667</v>
      </c>
    </row>
    <row r="190" spans="1:31">
      <c r="A190" s="281">
        <v>174</v>
      </c>
      <c r="B190" s="289" t="s">
        <v>744</v>
      </c>
      <c r="C190" s="289" t="s">
        <v>847</v>
      </c>
      <c r="D190" s="289" t="s">
        <v>853</v>
      </c>
      <c r="E190" s="279" t="s">
        <v>324</v>
      </c>
      <c r="F190" s="45">
        <v>203827.8</v>
      </c>
      <c r="G190" s="45">
        <v>0</v>
      </c>
      <c r="H190" s="45">
        <v>0</v>
      </c>
      <c r="I190" s="45">
        <v>0</v>
      </c>
      <c r="J190" s="45">
        <v>0</v>
      </c>
      <c r="K190" s="45">
        <v>0</v>
      </c>
      <c r="L190" s="45">
        <v>0</v>
      </c>
      <c r="M190" s="45">
        <v>0</v>
      </c>
      <c r="N190" s="45">
        <v>0</v>
      </c>
      <c r="O190" s="45">
        <v>0</v>
      </c>
      <c r="P190" s="45">
        <v>0</v>
      </c>
      <c r="Q190" s="45">
        <v>0</v>
      </c>
      <c r="R190" s="45">
        <v>204200</v>
      </c>
      <c r="S190" s="46">
        <f>((F190+R190)+((G190+H190+I190+J190+K190+L190+M190+N190+O190+P190+Q190)*2))/24</f>
        <v>17001.158333333333</v>
      </c>
      <c r="U190" s="290">
        <f>+S190</f>
        <v>17001.158333333333</v>
      </c>
      <c r="Z190" s="291"/>
      <c r="AA190" s="291"/>
      <c r="AB190" s="291"/>
      <c r="AE190" s="290">
        <f>+S190</f>
        <v>17001.158333333333</v>
      </c>
    </row>
    <row r="191" spans="1:31">
      <c r="A191" s="281">
        <v>175</v>
      </c>
      <c r="B191" s="289" t="s">
        <v>744</v>
      </c>
      <c r="C191" s="289" t="s">
        <v>847</v>
      </c>
      <c r="D191" s="289" t="s">
        <v>854</v>
      </c>
      <c r="E191" s="279" t="s">
        <v>685</v>
      </c>
      <c r="F191" s="45">
        <v>155000</v>
      </c>
      <c r="G191" s="45">
        <v>0</v>
      </c>
      <c r="H191" s="45">
        <v>0</v>
      </c>
      <c r="I191" s="45">
        <v>0</v>
      </c>
      <c r="J191" s="45">
        <v>0</v>
      </c>
      <c r="K191" s="45">
        <v>0</v>
      </c>
      <c r="L191" s="45">
        <v>0</v>
      </c>
      <c r="M191" s="45">
        <v>0</v>
      </c>
      <c r="N191" s="45">
        <v>0</v>
      </c>
      <c r="O191" s="45">
        <v>0</v>
      </c>
      <c r="P191" s="45">
        <v>0</v>
      </c>
      <c r="Q191" s="45">
        <v>0</v>
      </c>
      <c r="R191" s="45">
        <v>0</v>
      </c>
      <c r="S191" s="46">
        <f>((F191+R191)+((G191+H191+I191+J191+K191+L191+M191+N191+O191+P191+Q191)*2))/24</f>
        <v>6458.333333333333</v>
      </c>
      <c r="U191" s="290">
        <f>+S191</f>
        <v>6458.333333333333</v>
      </c>
      <c r="Z191" s="291"/>
      <c r="AA191" s="291"/>
      <c r="AB191" s="291"/>
      <c r="AE191" s="290">
        <f>+S191</f>
        <v>6458.333333333333</v>
      </c>
    </row>
    <row r="192" spans="1:31">
      <c r="A192" s="281">
        <v>176</v>
      </c>
      <c r="B192" s="289" t="s">
        <v>744</v>
      </c>
      <c r="C192" s="289" t="s">
        <v>855</v>
      </c>
      <c r="D192" s="289" t="s">
        <v>779</v>
      </c>
      <c r="E192" s="47" t="s">
        <v>156</v>
      </c>
      <c r="F192" s="45">
        <v>0</v>
      </c>
      <c r="G192" s="45">
        <v>0</v>
      </c>
      <c r="H192" s="45">
        <v>0</v>
      </c>
      <c r="I192" s="45">
        <v>0</v>
      </c>
      <c r="J192" s="45">
        <v>0</v>
      </c>
      <c r="K192" s="45">
        <v>0</v>
      </c>
      <c r="L192" s="45">
        <v>0</v>
      </c>
      <c r="M192" s="45">
        <v>0</v>
      </c>
      <c r="N192" s="45">
        <v>0</v>
      </c>
      <c r="O192" s="45">
        <v>0</v>
      </c>
      <c r="P192" s="45">
        <v>0</v>
      </c>
      <c r="Q192" s="45">
        <v>0</v>
      </c>
      <c r="R192" s="45">
        <v>0</v>
      </c>
      <c r="S192" s="46">
        <f>((F192+R192)+((G192+H192+I192+J192+K192+L192+M192+N192+O192+P192+Q192)*2))/24</f>
        <v>0</v>
      </c>
      <c r="U192" s="290">
        <f>+S192</f>
        <v>0</v>
      </c>
      <c r="Z192" s="291"/>
      <c r="AA192" s="291"/>
      <c r="AB192" s="291"/>
      <c r="AE192" s="290">
        <f>+S192</f>
        <v>0</v>
      </c>
    </row>
    <row r="193" spans="1:31">
      <c r="A193" s="281">
        <v>177</v>
      </c>
      <c r="B193" s="289" t="s">
        <v>744</v>
      </c>
      <c r="C193" s="289" t="s">
        <v>856</v>
      </c>
      <c r="D193" s="289" t="s">
        <v>779</v>
      </c>
      <c r="E193" s="47" t="s">
        <v>157</v>
      </c>
      <c r="F193" s="45">
        <v>673660.28</v>
      </c>
      <c r="G193" s="45">
        <v>171716.39</v>
      </c>
      <c r="H193" s="45">
        <v>0</v>
      </c>
      <c r="I193" s="45">
        <v>0</v>
      </c>
      <c r="J193" s="45">
        <v>0</v>
      </c>
      <c r="K193" s="45">
        <v>0</v>
      </c>
      <c r="L193" s="45">
        <v>0</v>
      </c>
      <c r="M193" s="45">
        <v>0</v>
      </c>
      <c r="N193" s="45">
        <v>0</v>
      </c>
      <c r="O193" s="45">
        <v>0</v>
      </c>
      <c r="P193" s="45">
        <v>0</v>
      </c>
      <c r="Q193" s="45">
        <v>0</v>
      </c>
      <c r="R193" s="45">
        <v>0</v>
      </c>
      <c r="S193" s="46">
        <f>((F193+R193)+((G193+H193+I193+J193+K193+L193+M193+N193+O193+P193+Q193)*2))/24</f>
        <v>42378.877500000002</v>
      </c>
      <c r="U193" s="290">
        <f>+S193</f>
        <v>42378.877500000002</v>
      </c>
      <c r="Z193" s="291"/>
      <c r="AA193" s="291"/>
      <c r="AB193" s="291"/>
      <c r="AE193" s="290">
        <f>+S193</f>
        <v>42378.877500000002</v>
      </c>
    </row>
    <row r="194" spans="1:31">
      <c r="A194" s="281">
        <v>178</v>
      </c>
      <c r="B194" s="289" t="s">
        <v>279</v>
      </c>
      <c r="C194" s="289" t="s">
        <v>847</v>
      </c>
      <c r="D194" s="289" t="s">
        <v>779</v>
      </c>
      <c r="E194" s="47" t="s">
        <v>327</v>
      </c>
      <c r="F194" s="45">
        <v>-1.00000000093132E-2</v>
      </c>
      <c r="G194" s="45">
        <v>0</v>
      </c>
      <c r="H194" s="45">
        <v>0</v>
      </c>
      <c r="I194" s="45">
        <v>0</v>
      </c>
      <c r="J194" s="45">
        <v>0</v>
      </c>
      <c r="K194" s="45">
        <v>0</v>
      </c>
      <c r="L194" s="45">
        <v>0</v>
      </c>
      <c r="M194" s="45">
        <v>0</v>
      </c>
      <c r="N194" s="45">
        <v>0</v>
      </c>
      <c r="O194" s="45">
        <v>0</v>
      </c>
      <c r="P194" s="45">
        <v>0</v>
      </c>
      <c r="Q194" s="45">
        <v>0</v>
      </c>
      <c r="R194" s="45">
        <v>0</v>
      </c>
      <c r="S194" s="46">
        <f>((F194+R194)+((G194+H194+I194+J194+K194+L194+M194+N194+O194+P194+Q194)*2))/24</f>
        <v>-4.1666666705471664E-4</v>
      </c>
      <c r="U194" s="290">
        <f>+S194</f>
        <v>-4.1666666705471664E-4</v>
      </c>
      <c r="Z194" s="291"/>
      <c r="AA194" s="291"/>
      <c r="AB194" s="291"/>
      <c r="AE194" s="290">
        <f>+S194</f>
        <v>-4.1666666705471664E-4</v>
      </c>
    </row>
    <row r="195" spans="1:31">
      <c r="A195" s="281">
        <v>179</v>
      </c>
      <c r="B195" s="289" t="s">
        <v>279</v>
      </c>
      <c r="C195" s="289" t="s">
        <v>847</v>
      </c>
      <c r="D195" s="289" t="s">
        <v>780</v>
      </c>
      <c r="E195" s="47" t="s">
        <v>328</v>
      </c>
      <c r="F195" s="45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45">
        <v>0</v>
      </c>
      <c r="N195" s="45">
        <v>0</v>
      </c>
      <c r="O195" s="45">
        <v>0</v>
      </c>
      <c r="P195" s="45">
        <v>0</v>
      </c>
      <c r="Q195" s="45">
        <v>0</v>
      </c>
      <c r="R195" s="45">
        <v>0</v>
      </c>
      <c r="S195" s="46">
        <f>((F195+R195)+((G195+H195+I195+J195+K195+L195+M195+N195+O195+P195+Q195)*2))/24</f>
        <v>0</v>
      </c>
      <c r="U195" s="290">
        <f>+S195</f>
        <v>0</v>
      </c>
      <c r="Z195" s="291"/>
      <c r="AA195" s="291"/>
      <c r="AB195" s="291"/>
      <c r="AE195" s="290">
        <f>+S195</f>
        <v>0</v>
      </c>
    </row>
    <row r="196" spans="1:31">
      <c r="A196" s="281">
        <v>180</v>
      </c>
      <c r="B196" s="289" t="s">
        <v>279</v>
      </c>
      <c r="C196" s="289" t="s">
        <v>847</v>
      </c>
      <c r="D196" s="289" t="s">
        <v>803</v>
      </c>
      <c r="E196" s="47" t="s">
        <v>329</v>
      </c>
      <c r="F196" s="45">
        <v>1099590</v>
      </c>
      <c r="G196" s="45">
        <v>916325</v>
      </c>
      <c r="H196" s="45">
        <v>733060</v>
      </c>
      <c r="I196" s="45">
        <v>549795</v>
      </c>
      <c r="J196" s="45">
        <v>366530</v>
      </c>
      <c r="K196" s="45">
        <v>183265</v>
      </c>
      <c r="L196" s="45">
        <v>0</v>
      </c>
      <c r="M196" s="45">
        <v>0</v>
      </c>
      <c r="N196" s="45">
        <v>0</v>
      </c>
      <c r="O196" s="45">
        <v>0</v>
      </c>
      <c r="P196" s="45">
        <v>0</v>
      </c>
      <c r="Q196" s="45">
        <v>1361321.52</v>
      </c>
      <c r="R196" s="45">
        <v>1166847.52</v>
      </c>
      <c r="S196" s="46">
        <f>((F196+R196)+((G196+H196+I196+J196+K196+L196+M196+N196+O196+P196+Q196)*2))/24</f>
        <v>436959.60666666669</v>
      </c>
      <c r="U196" s="290">
        <f>+S196</f>
        <v>436959.60666666669</v>
      </c>
      <c r="Z196" s="291"/>
      <c r="AA196" s="291"/>
      <c r="AB196" s="291"/>
      <c r="AE196" s="290">
        <f>+S196</f>
        <v>436959.60666666669</v>
      </c>
    </row>
    <row r="197" spans="1:31">
      <c r="A197" s="281">
        <v>181</v>
      </c>
      <c r="B197" s="289" t="s">
        <v>279</v>
      </c>
      <c r="C197" s="289" t="s">
        <v>847</v>
      </c>
      <c r="D197" s="289" t="s">
        <v>857</v>
      </c>
      <c r="E197" s="279" t="s">
        <v>322</v>
      </c>
      <c r="F197" s="45">
        <v>0</v>
      </c>
      <c r="G197" s="45">
        <v>0</v>
      </c>
      <c r="H197" s="45">
        <v>0</v>
      </c>
      <c r="I197" s="45">
        <v>0</v>
      </c>
      <c r="J197" s="45">
        <v>0</v>
      </c>
      <c r="K197" s="45">
        <v>0</v>
      </c>
      <c r="L197" s="45">
        <v>0</v>
      </c>
      <c r="M197" s="45">
        <v>0</v>
      </c>
      <c r="N197" s="45">
        <v>0</v>
      </c>
      <c r="O197" s="45">
        <v>0</v>
      </c>
      <c r="P197" s="45">
        <v>0</v>
      </c>
      <c r="Q197" s="45">
        <v>0</v>
      </c>
      <c r="R197" s="45">
        <v>0</v>
      </c>
      <c r="S197" s="46">
        <f>((F197+R197)+((G197+H197+I197+J197+K197+L197+M197+N197+O197+P197+Q197)*2))/24</f>
        <v>0</v>
      </c>
      <c r="U197" s="290">
        <f>+S197</f>
        <v>0</v>
      </c>
      <c r="Z197" s="291"/>
      <c r="AA197" s="291"/>
      <c r="AB197" s="291"/>
      <c r="AE197" s="290">
        <f>+S197</f>
        <v>0</v>
      </c>
    </row>
    <row r="198" spans="1:31">
      <c r="A198" s="281">
        <v>182</v>
      </c>
      <c r="B198" s="289" t="s">
        <v>279</v>
      </c>
      <c r="C198" s="289" t="s">
        <v>858</v>
      </c>
      <c r="D198" s="289" t="s">
        <v>859</v>
      </c>
      <c r="E198" s="47" t="s">
        <v>330</v>
      </c>
      <c r="F198" s="45">
        <v>7.2759576141834308E-12</v>
      </c>
      <c r="G198" s="45">
        <v>0</v>
      </c>
      <c r="H198" s="45">
        <v>0</v>
      </c>
      <c r="I198" s="45">
        <v>0</v>
      </c>
      <c r="J198" s="45">
        <v>0</v>
      </c>
      <c r="K198" s="45">
        <v>0</v>
      </c>
      <c r="L198" s="45">
        <v>0</v>
      </c>
      <c r="M198" s="45">
        <v>0</v>
      </c>
      <c r="N198" s="45">
        <v>0</v>
      </c>
      <c r="O198" s="45">
        <v>0</v>
      </c>
      <c r="P198" s="45">
        <v>0</v>
      </c>
      <c r="Q198" s="45">
        <v>0</v>
      </c>
      <c r="R198" s="45">
        <v>0</v>
      </c>
      <c r="S198" s="46">
        <f>((F198+R198)+((G198+H198+I198+J198+K198+L198+M198+N198+O198+P198+Q198)*2))/24</f>
        <v>3.0316490059097626E-13</v>
      </c>
      <c r="U198" s="290">
        <f>+S198</f>
        <v>3.0316490059097626E-13</v>
      </c>
      <c r="Z198" s="291"/>
      <c r="AA198" s="291"/>
      <c r="AB198" s="291"/>
      <c r="AE198" s="290">
        <f>+S198</f>
        <v>3.0316490059097626E-13</v>
      </c>
    </row>
    <row r="199" spans="1:31">
      <c r="A199" s="281">
        <v>183</v>
      </c>
      <c r="B199" s="289" t="s">
        <v>281</v>
      </c>
      <c r="C199" s="289" t="s">
        <v>858</v>
      </c>
      <c r="D199" s="289" t="s">
        <v>860</v>
      </c>
      <c r="E199" s="47" t="s">
        <v>330</v>
      </c>
      <c r="F199" s="45">
        <v>-1.45519152283669E-11</v>
      </c>
      <c r="G199" s="45">
        <v>0</v>
      </c>
      <c r="H199" s="45">
        <v>0</v>
      </c>
      <c r="I199" s="45">
        <v>0</v>
      </c>
      <c r="J199" s="45">
        <v>0</v>
      </c>
      <c r="K199" s="45">
        <v>0</v>
      </c>
      <c r="L199" s="45">
        <v>0</v>
      </c>
      <c r="M199" s="45">
        <v>0</v>
      </c>
      <c r="N199" s="45">
        <v>0</v>
      </c>
      <c r="O199" s="45">
        <v>0</v>
      </c>
      <c r="P199" s="45">
        <v>0</v>
      </c>
      <c r="Q199" s="45">
        <v>0</v>
      </c>
      <c r="R199" s="45">
        <v>0</v>
      </c>
      <c r="S199" s="46">
        <f>((F199+R199)+((G199+H199+I199+J199+K199+L199+M199+N199+O199+P199+Q199)*2))/24</f>
        <v>-6.0632980118195414E-13</v>
      </c>
      <c r="U199" s="290">
        <f>+S199</f>
        <v>-6.0632980118195414E-13</v>
      </c>
      <c r="Z199" s="291"/>
      <c r="AA199" s="291"/>
      <c r="AB199" s="291"/>
      <c r="AE199" s="290">
        <f>+S199</f>
        <v>-6.0632980118195414E-13</v>
      </c>
    </row>
    <row r="200" spans="1:31">
      <c r="A200" s="281">
        <v>184</v>
      </c>
      <c r="E200" s="47" t="s">
        <v>158</v>
      </c>
      <c r="F200" s="258">
        <f>SUM(F183:F199)</f>
        <v>9745373.9199999999</v>
      </c>
      <c r="G200" s="258">
        <f>SUM(G183:G199)</f>
        <v>6508723.6499999994</v>
      </c>
      <c r="H200" s="258">
        <f>SUM(H183:H199)</f>
        <v>4236638.68</v>
      </c>
      <c r="I200" s="258">
        <f>SUM(I183:I199)</f>
        <v>2748077.84</v>
      </c>
      <c r="J200" s="258">
        <f>SUM(J183:J199)</f>
        <v>2685191.7800000003</v>
      </c>
      <c r="K200" s="258">
        <f>SUM(K183:K199)</f>
        <v>5503258.3699999992</v>
      </c>
      <c r="L200" s="258">
        <f>SUM(L183:L199)</f>
        <v>7609870.0500000007</v>
      </c>
      <c r="M200" s="258">
        <f>SUM(M183:M199)</f>
        <v>10054043.360000001</v>
      </c>
      <c r="N200" s="258">
        <f>SUM(N183:N199)</f>
        <v>14054119.040000001</v>
      </c>
      <c r="O200" s="258">
        <f>SUM(O183:O199)</f>
        <v>17028621.41</v>
      </c>
      <c r="P200" s="258">
        <f>SUM(P183:P199)</f>
        <v>17024498.789999999</v>
      </c>
      <c r="Q200" s="258">
        <f>SUM(Q183:Q199)</f>
        <v>15272767.039999999</v>
      </c>
      <c r="R200" s="258">
        <f>SUM(R183:R199)</f>
        <v>10915646.689999999</v>
      </c>
      <c r="S200" s="258">
        <f>SUM(S183:S199)</f>
        <v>9421360.026250001</v>
      </c>
      <c r="Z200" s="291"/>
      <c r="AA200" s="291"/>
      <c r="AB200" s="291"/>
    </row>
    <row r="201" spans="1:31">
      <c r="A201" s="281">
        <v>185</v>
      </c>
      <c r="E201" s="293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6"/>
      <c r="Z201" s="291"/>
      <c r="AA201" s="291"/>
      <c r="AB201" s="291"/>
    </row>
    <row r="202" spans="1:31">
      <c r="A202" s="281">
        <v>186</v>
      </c>
      <c r="B202" s="289" t="s">
        <v>279</v>
      </c>
      <c r="C202" s="289" t="s">
        <v>861</v>
      </c>
      <c r="D202" s="289" t="s">
        <v>779</v>
      </c>
      <c r="E202" s="47" t="s">
        <v>331</v>
      </c>
      <c r="F202" s="45">
        <v>6059906.7199999997</v>
      </c>
      <c r="G202" s="45">
        <v>5045429.53</v>
      </c>
      <c r="H202" s="45">
        <v>4522937.4000000004</v>
      </c>
      <c r="I202" s="45">
        <v>2921919.61</v>
      </c>
      <c r="J202" s="45">
        <v>2817557</v>
      </c>
      <c r="K202" s="45">
        <v>1792601.37</v>
      </c>
      <c r="L202" s="45">
        <v>887000.07</v>
      </c>
      <c r="M202" s="45">
        <v>386759.31</v>
      </c>
      <c r="N202" s="45">
        <v>419989.86</v>
      </c>
      <c r="O202" s="45">
        <v>572590.76</v>
      </c>
      <c r="P202" s="45">
        <v>1611155.93</v>
      </c>
      <c r="Q202" s="45">
        <v>7407729.2300000004</v>
      </c>
      <c r="R202" s="45">
        <v>8339983.2800000003</v>
      </c>
      <c r="S202" s="46">
        <f>((F202+R202)+((G202+H202+I202+J202+K202+L202+M202+N202+O202+P202+Q202)*2))/24</f>
        <v>2965467.9224999999</v>
      </c>
      <c r="U202" s="290">
        <f>+S202</f>
        <v>2965467.9224999999</v>
      </c>
      <c r="Z202" s="291"/>
      <c r="AA202" s="291"/>
      <c r="AB202" s="291"/>
      <c r="AE202" s="290">
        <f>+S202</f>
        <v>2965467.9224999999</v>
      </c>
    </row>
    <row r="203" spans="1:31">
      <c r="A203" s="281">
        <v>187</v>
      </c>
      <c r="B203" s="289" t="s">
        <v>279</v>
      </c>
      <c r="C203" s="289" t="s">
        <v>861</v>
      </c>
      <c r="D203" s="289" t="s">
        <v>780</v>
      </c>
      <c r="E203" s="47" t="s">
        <v>332</v>
      </c>
      <c r="F203" s="45">
        <v>3511809.48</v>
      </c>
      <c r="G203" s="45">
        <v>2992347.63</v>
      </c>
      <c r="H203" s="45">
        <v>2833313.84</v>
      </c>
      <c r="I203" s="45">
        <v>1790504.24</v>
      </c>
      <c r="J203" s="45">
        <v>1723165.33</v>
      </c>
      <c r="K203" s="45">
        <v>1114372.8700000001</v>
      </c>
      <c r="L203" s="45">
        <v>601164.21</v>
      </c>
      <c r="M203" s="45">
        <v>321806.96000000002</v>
      </c>
      <c r="N203" s="45">
        <v>371457.04</v>
      </c>
      <c r="O203" s="45">
        <v>505956</v>
      </c>
      <c r="P203" s="45">
        <v>1180018.75</v>
      </c>
      <c r="Q203" s="45">
        <v>4695282.38</v>
      </c>
      <c r="R203" s="45">
        <v>5022132.26</v>
      </c>
      <c r="S203" s="46">
        <f>((F203+R203)+((G203+H203+I203+J203+K203+L203+M203+N203+O203+P203+Q203)*2))/24</f>
        <v>1866363.3433333335</v>
      </c>
      <c r="U203" s="290">
        <f>+S203</f>
        <v>1866363.3433333335</v>
      </c>
      <c r="Z203" s="291"/>
      <c r="AA203" s="291"/>
      <c r="AB203" s="291"/>
      <c r="AE203" s="290">
        <f>+S203</f>
        <v>1866363.3433333335</v>
      </c>
    </row>
    <row r="204" spans="1:31">
      <c r="A204" s="281">
        <v>188</v>
      </c>
      <c r="B204" s="289" t="s">
        <v>279</v>
      </c>
      <c r="C204" s="289" t="s">
        <v>861</v>
      </c>
      <c r="D204" s="289" t="s">
        <v>803</v>
      </c>
      <c r="E204" s="47" t="s">
        <v>333</v>
      </c>
      <c r="F204" s="45">
        <v>11296.79</v>
      </c>
      <c r="G204" s="45">
        <v>12224.16</v>
      </c>
      <c r="H204" s="45">
        <v>14886.87</v>
      </c>
      <c r="I204" s="45">
        <v>8152.09</v>
      </c>
      <c r="J204" s="45">
        <v>7546.59</v>
      </c>
      <c r="K204" s="45">
        <v>5418.58</v>
      </c>
      <c r="L204" s="45">
        <v>3645.55</v>
      </c>
      <c r="M204" s="45">
        <v>3340.13</v>
      </c>
      <c r="N204" s="45">
        <v>3289.67</v>
      </c>
      <c r="O204" s="45">
        <v>3509.68</v>
      </c>
      <c r="P204" s="45">
        <v>161590.24</v>
      </c>
      <c r="Q204" s="45">
        <v>23808.44</v>
      </c>
      <c r="R204" s="45">
        <v>26392.560000000001</v>
      </c>
      <c r="S204" s="46">
        <f>((F204+R204)+((G204+H204+I204+J204+K204+L204+M204+N204+O204+P204+Q204)*2))/24</f>
        <v>22188.056249999998</v>
      </c>
      <c r="U204" s="290">
        <f>+S204</f>
        <v>22188.056249999998</v>
      </c>
      <c r="Z204" s="291"/>
      <c r="AA204" s="291"/>
      <c r="AB204" s="291"/>
      <c r="AE204" s="290">
        <f>+S204</f>
        <v>22188.056249999998</v>
      </c>
    </row>
    <row r="205" spans="1:31">
      <c r="A205" s="281">
        <v>189</v>
      </c>
      <c r="B205" s="289" t="s">
        <v>279</v>
      </c>
      <c r="C205" s="289" t="s">
        <v>862</v>
      </c>
      <c r="D205" s="289" t="s">
        <v>803</v>
      </c>
      <c r="E205" s="47" t="s">
        <v>334</v>
      </c>
      <c r="F205" s="45">
        <v>259668.65</v>
      </c>
      <c r="G205" s="45">
        <v>262824.8</v>
      </c>
      <c r="H205" s="45">
        <v>242631.16</v>
      </c>
      <c r="I205" s="45">
        <v>256214.96</v>
      </c>
      <c r="J205" s="45">
        <v>253285.18</v>
      </c>
      <c r="K205" s="45">
        <v>236797.73</v>
      </c>
      <c r="L205" s="45">
        <v>242936.22</v>
      </c>
      <c r="M205" s="45">
        <v>238051.05</v>
      </c>
      <c r="N205" s="45">
        <v>249393.92000000001</v>
      </c>
      <c r="O205" s="45">
        <v>253241.33</v>
      </c>
      <c r="P205" s="45">
        <v>282912.52</v>
      </c>
      <c r="Q205" s="45">
        <v>262848.05</v>
      </c>
      <c r="R205" s="45">
        <v>171922.78</v>
      </c>
      <c r="S205" s="46">
        <f>((F205+R205)+((G205+H205+I205+J205+K205+L205+M205+N205+O205+P205+Q205)*2))/24</f>
        <v>249744.38624999995</v>
      </c>
      <c r="U205" s="290">
        <f>+S205</f>
        <v>249744.38624999995</v>
      </c>
      <c r="Z205" s="291"/>
      <c r="AA205" s="291"/>
      <c r="AB205" s="291"/>
      <c r="AE205" s="290">
        <f>+S205</f>
        <v>249744.38624999995</v>
      </c>
    </row>
    <row r="206" spans="1:31">
      <c r="A206" s="281">
        <v>190</v>
      </c>
      <c r="B206" s="289" t="s">
        <v>279</v>
      </c>
      <c r="C206" s="289" t="s">
        <v>862</v>
      </c>
      <c r="D206" s="289" t="s">
        <v>781</v>
      </c>
      <c r="E206" s="47" t="s">
        <v>335</v>
      </c>
      <c r="F206" s="45">
        <v>80871.679999999993</v>
      </c>
      <c r="G206" s="45">
        <v>70899.08</v>
      </c>
      <c r="H206" s="45">
        <v>61160.15</v>
      </c>
      <c r="I206" s="45">
        <v>54608.86</v>
      </c>
      <c r="J206" s="45">
        <v>79233.5</v>
      </c>
      <c r="K206" s="45">
        <v>65198.11</v>
      </c>
      <c r="L206" s="45">
        <v>47575.03</v>
      </c>
      <c r="M206" s="45">
        <v>66455.789999999994</v>
      </c>
      <c r="N206" s="45">
        <v>85824.09</v>
      </c>
      <c r="O206" s="45">
        <v>84373.06</v>
      </c>
      <c r="P206" s="45">
        <v>58638.09</v>
      </c>
      <c r="Q206" s="45">
        <v>64451.83</v>
      </c>
      <c r="R206" s="45">
        <v>93444.96</v>
      </c>
      <c r="S206" s="46">
        <f>((F206+R206)+((G206+H206+I206+J206+K206+L206+M206+N206+O206+P206+Q206)*2))/24</f>
        <v>68797.992499999993</v>
      </c>
      <c r="U206" s="290">
        <f>+S206</f>
        <v>68797.992499999993</v>
      </c>
      <c r="Z206" s="291"/>
      <c r="AA206" s="291"/>
      <c r="AB206" s="291"/>
      <c r="AE206" s="290">
        <f>+S206</f>
        <v>68797.992499999993</v>
      </c>
    </row>
    <row r="207" spans="1:31">
      <c r="A207" s="281">
        <v>191</v>
      </c>
      <c r="B207" s="289" t="s">
        <v>281</v>
      </c>
      <c r="C207" s="289" t="s">
        <v>861</v>
      </c>
      <c r="D207" s="289" t="s">
        <v>779</v>
      </c>
      <c r="E207" s="47" t="s">
        <v>331</v>
      </c>
      <c r="F207" s="45">
        <v>20379536.120000001</v>
      </c>
      <c r="G207" s="45">
        <v>17637534.260000002</v>
      </c>
      <c r="H207" s="45">
        <v>15502597.17</v>
      </c>
      <c r="I207" s="45">
        <v>9197258.6799999997</v>
      </c>
      <c r="J207" s="45">
        <v>8425463.8200000003</v>
      </c>
      <c r="K207" s="45">
        <v>5115342.6399999997</v>
      </c>
      <c r="L207" s="45">
        <v>2386038.19</v>
      </c>
      <c r="M207" s="45">
        <v>1168810.81</v>
      </c>
      <c r="N207" s="45">
        <v>1283887.6499999999</v>
      </c>
      <c r="O207" s="45">
        <v>1745275.05</v>
      </c>
      <c r="P207" s="45">
        <v>4447904.84</v>
      </c>
      <c r="Q207" s="45">
        <v>19884342.84</v>
      </c>
      <c r="R207" s="45">
        <v>24080546.760000002</v>
      </c>
      <c r="S207" s="46">
        <f>((F207+R207)+((G207+H207+I207+J207+K207+L207+M207+N207+O207+P207+Q207)*2))/24</f>
        <v>9085374.7825000007</v>
      </c>
      <c r="U207" s="290">
        <f>+S207</f>
        <v>9085374.7825000007</v>
      </c>
      <c r="Z207" s="291"/>
      <c r="AA207" s="291"/>
      <c r="AB207" s="291"/>
      <c r="AE207" s="290">
        <f>+S207</f>
        <v>9085374.7825000007</v>
      </c>
    </row>
    <row r="208" spans="1:31">
      <c r="A208" s="281">
        <v>192</v>
      </c>
      <c r="B208" s="289" t="s">
        <v>281</v>
      </c>
      <c r="C208" s="289" t="s">
        <v>861</v>
      </c>
      <c r="D208" s="289" t="s">
        <v>780</v>
      </c>
      <c r="E208" s="47" t="s">
        <v>332</v>
      </c>
      <c r="F208" s="45">
        <v>13682325.439999999</v>
      </c>
      <c r="G208" s="45">
        <v>12126213.26</v>
      </c>
      <c r="H208" s="45">
        <v>11242178.48</v>
      </c>
      <c r="I208" s="45">
        <v>6648185.04</v>
      </c>
      <c r="J208" s="45">
        <v>5957110.9199999999</v>
      </c>
      <c r="K208" s="45">
        <v>3768836.42</v>
      </c>
      <c r="L208" s="45">
        <v>1905798.53</v>
      </c>
      <c r="M208" s="45">
        <v>1039818.64</v>
      </c>
      <c r="N208" s="45">
        <v>1261523.5900000001</v>
      </c>
      <c r="O208" s="45">
        <v>1757058.98</v>
      </c>
      <c r="P208" s="45">
        <v>4245141.21</v>
      </c>
      <c r="Q208" s="45">
        <v>14104857.67</v>
      </c>
      <c r="R208" s="45">
        <v>17331668.98</v>
      </c>
      <c r="S208" s="46">
        <f>((F208+R208)+((G208+H208+I208+J208+K208+L208+M208+N208+O208+P208+Q208)*2))/24</f>
        <v>6630309.9958333345</v>
      </c>
      <c r="U208" s="290">
        <f>+S208</f>
        <v>6630309.9958333345</v>
      </c>
      <c r="Z208" s="291"/>
      <c r="AA208" s="291"/>
      <c r="AB208" s="291"/>
      <c r="AE208" s="290">
        <f>+S208</f>
        <v>6630309.9958333345</v>
      </c>
    </row>
    <row r="209" spans="1:33">
      <c r="A209" s="281">
        <v>193</v>
      </c>
      <c r="B209" s="289" t="s">
        <v>281</v>
      </c>
      <c r="C209" s="289" t="s">
        <v>861</v>
      </c>
      <c r="D209" s="289" t="s">
        <v>803</v>
      </c>
      <c r="E209" s="47" t="s">
        <v>333</v>
      </c>
      <c r="F209" s="45">
        <v>321710.87</v>
      </c>
      <c r="G209" s="45">
        <v>432185.04</v>
      </c>
      <c r="H209" s="45">
        <v>305729.39</v>
      </c>
      <c r="I209" s="45">
        <v>261534.5</v>
      </c>
      <c r="J209" s="45">
        <v>230303.62</v>
      </c>
      <c r="K209" s="45">
        <v>171883.11</v>
      </c>
      <c r="L209" s="45">
        <v>97283.02</v>
      </c>
      <c r="M209" s="45">
        <v>74725.759999999995</v>
      </c>
      <c r="N209" s="45">
        <v>84486.45</v>
      </c>
      <c r="O209" s="45">
        <v>85185.25</v>
      </c>
      <c r="P209" s="45">
        <v>159764.32999999999</v>
      </c>
      <c r="Q209" s="45">
        <v>419329.67</v>
      </c>
      <c r="R209" s="45">
        <v>511716.97</v>
      </c>
      <c r="S209" s="46">
        <f>((F209+R209)+((G209+H209+I209+J209+K209+L209+M209+N209+O209+P209+Q209)*2))/24</f>
        <v>228260.33833333329</v>
      </c>
      <c r="U209" s="290">
        <f>+S209</f>
        <v>228260.33833333329</v>
      </c>
      <c r="Z209" s="291"/>
      <c r="AA209" s="291"/>
      <c r="AB209" s="291"/>
      <c r="AE209" s="290">
        <f>+S209</f>
        <v>228260.33833333329</v>
      </c>
    </row>
    <row r="210" spans="1:33">
      <c r="A210" s="281">
        <v>194</v>
      </c>
      <c r="B210" s="289" t="s">
        <v>281</v>
      </c>
      <c r="C210" s="289" t="s">
        <v>862</v>
      </c>
      <c r="D210" s="294" t="s">
        <v>803</v>
      </c>
      <c r="E210" s="47" t="s">
        <v>334</v>
      </c>
      <c r="F210" s="45">
        <v>1560610.25</v>
      </c>
      <c r="G210" s="45">
        <v>1616000.31</v>
      </c>
      <c r="H210" s="45">
        <v>1543473.56</v>
      </c>
      <c r="I210" s="45">
        <v>1583865.31</v>
      </c>
      <c r="J210" s="45">
        <v>1576280.1</v>
      </c>
      <c r="K210" s="45">
        <v>1490320.55</v>
      </c>
      <c r="L210" s="45">
        <v>1433422.93</v>
      </c>
      <c r="M210" s="45">
        <v>1388387.65</v>
      </c>
      <c r="N210" s="45">
        <v>1456139.08</v>
      </c>
      <c r="O210" s="45">
        <v>1512537.79</v>
      </c>
      <c r="P210" s="45">
        <v>1602159.01</v>
      </c>
      <c r="Q210" s="45">
        <v>1724313.07</v>
      </c>
      <c r="R210" s="45">
        <v>1382923.35</v>
      </c>
      <c r="S210" s="46">
        <f>((F210+R210)+((G210+H210+I210+J210+K210+L210+M210+N210+O210+P210+Q210)*2))/24</f>
        <v>1533222.18</v>
      </c>
      <c r="U210" s="290">
        <f>+S210</f>
        <v>1533222.18</v>
      </c>
      <c r="Z210" s="291"/>
      <c r="AA210" s="291"/>
      <c r="AB210" s="291"/>
      <c r="AE210" s="290">
        <f>+S210</f>
        <v>1533222.18</v>
      </c>
    </row>
    <row r="211" spans="1:33">
      <c r="A211" s="281">
        <v>195</v>
      </c>
      <c r="B211" s="289" t="s">
        <v>281</v>
      </c>
      <c r="C211" s="289" t="s">
        <v>862</v>
      </c>
      <c r="D211" s="289" t="s">
        <v>781</v>
      </c>
      <c r="E211" s="47" t="s">
        <v>335</v>
      </c>
      <c r="F211" s="45">
        <v>830892.35</v>
      </c>
      <c r="G211" s="45">
        <v>684498.5</v>
      </c>
      <c r="H211" s="45">
        <v>696736.25</v>
      </c>
      <c r="I211" s="45">
        <v>664925.66</v>
      </c>
      <c r="J211" s="45">
        <v>636950.59</v>
      </c>
      <c r="K211" s="45">
        <v>610807.69999999995</v>
      </c>
      <c r="L211" s="45">
        <v>580455.48</v>
      </c>
      <c r="M211" s="45">
        <v>764556.37</v>
      </c>
      <c r="N211" s="45">
        <v>891529.02</v>
      </c>
      <c r="O211" s="45">
        <v>1051538.5</v>
      </c>
      <c r="P211" s="45">
        <v>951023.17</v>
      </c>
      <c r="Q211" s="45">
        <v>938007.98</v>
      </c>
      <c r="R211" s="45">
        <v>932161.81</v>
      </c>
      <c r="S211" s="46">
        <f>((F211+R211)+((G211+H211+I211+J211+K211+L211+M211+N211+O211+P211+Q211)*2))/24</f>
        <v>779379.69166666677</v>
      </c>
      <c r="U211" s="290">
        <f>+S211</f>
        <v>779379.69166666677</v>
      </c>
      <c r="Z211" s="291"/>
      <c r="AA211" s="291"/>
      <c r="AB211" s="291"/>
      <c r="AE211" s="290">
        <f>+S211</f>
        <v>779379.69166666677</v>
      </c>
    </row>
    <row r="212" spans="1:33">
      <c r="A212" s="281">
        <v>196</v>
      </c>
      <c r="E212" s="47" t="s">
        <v>159</v>
      </c>
      <c r="F212" s="258">
        <f>SUM(F202:F211)</f>
        <v>46698628.349999994</v>
      </c>
      <c r="G212" s="258">
        <f>SUM(G202:G211)</f>
        <v>40880156.57</v>
      </c>
      <c r="H212" s="258">
        <f>SUM(H202:H211)</f>
        <v>36965644.270000003</v>
      </c>
      <c r="I212" s="258">
        <f>SUM(I202:I211)</f>
        <v>23387168.949999999</v>
      </c>
      <c r="J212" s="258">
        <f>SUM(J202:J211)</f>
        <v>21706896.650000002</v>
      </c>
      <c r="K212" s="258">
        <f>SUM(K202:K211)</f>
        <v>14371579.079999998</v>
      </c>
      <c r="L212" s="258">
        <f>SUM(L202:L211)</f>
        <v>8185319.2299999986</v>
      </c>
      <c r="M212" s="258">
        <f>SUM(M202:M211)</f>
        <v>5452712.4699999997</v>
      </c>
      <c r="N212" s="258">
        <f>SUM(N202:N211)</f>
        <v>6107520.370000001</v>
      </c>
      <c r="O212" s="258">
        <f>SUM(O202:O211)</f>
        <v>7571266.3999999994</v>
      </c>
      <c r="P212" s="258">
        <f>SUM(P202:P211)</f>
        <v>14700308.089999998</v>
      </c>
      <c r="Q212" s="258">
        <f>SUM(Q202:Q211)</f>
        <v>49524971.159999996</v>
      </c>
      <c r="R212" s="258">
        <f>SUM(R202:R211)</f>
        <v>57892893.710000001</v>
      </c>
      <c r="S212" s="258">
        <f>SUM(S202:S211)</f>
        <v>23429108.689166669</v>
      </c>
      <c r="Z212" s="291"/>
      <c r="AA212" s="291"/>
      <c r="AB212" s="291"/>
    </row>
    <row r="213" spans="1:33">
      <c r="A213" s="281">
        <v>197</v>
      </c>
      <c r="E213" s="293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6"/>
      <c r="Z213" s="291"/>
      <c r="AA213" s="291"/>
      <c r="AB213" s="291"/>
    </row>
    <row r="214" spans="1:33">
      <c r="A214" s="281">
        <v>198</v>
      </c>
      <c r="B214" s="289" t="s">
        <v>744</v>
      </c>
      <c r="C214" s="289" t="s">
        <v>863</v>
      </c>
      <c r="D214" s="289" t="s">
        <v>864</v>
      </c>
      <c r="E214" s="47" t="s">
        <v>336</v>
      </c>
      <c r="F214" s="45">
        <v>-48196.49</v>
      </c>
      <c r="G214" s="45">
        <v>-47240.93</v>
      </c>
      <c r="H214" s="45">
        <v>-46285.37</v>
      </c>
      <c r="I214" s="45">
        <v>-45329.79</v>
      </c>
      <c r="J214" s="45">
        <v>-44374.25</v>
      </c>
      <c r="K214" s="45">
        <v>-43418.67</v>
      </c>
      <c r="L214" s="45">
        <v>-42463.12</v>
      </c>
      <c r="M214" s="45">
        <v>-41507.550000000003</v>
      </c>
      <c r="N214" s="45">
        <v>-40551.99</v>
      </c>
      <c r="O214" s="45">
        <v>-39596.42</v>
      </c>
      <c r="P214" s="45">
        <v>-38640.83</v>
      </c>
      <c r="Q214" s="45">
        <v>-37685.269999999997</v>
      </c>
      <c r="R214" s="45">
        <v>-36729.72</v>
      </c>
      <c r="S214" s="46">
        <f>((F214+R214)+((G214+H214+I214+J214+K214+L214+M214+N214+O214+P214+Q214)*2))/24</f>
        <v>-42463.107916666668</v>
      </c>
      <c r="X214" s="290">
        <f>+S214</f>
        <v>-42463.107916666668</v>
      </c>
      <c r="Z214" s="291"/>
      <c r="AA214" s="291"/>
      <c r="AB214" s="291"/>
      <c r="AC214" s="290">
        <f>+X214</f>
        <v>-42463.107916666668</v>
      </c>
    </row>
    <row r="215" spans="1:33">
      <c r="A215" s="281">
        <v>199</v>
      </c>
      <c r="B215" s="289" t="s">
        <v>744</v>
      </c>
      <c r="C215" s="289" t="s">
        <v>863</v>
      </c>
      <c r="D215" s="289" t="s">
        <v>865</v>
      </c>
      <c r="E215" s="47" t="s">
        <v>337</v>
      </c>
      <c r="F215" s="45">
        <v>-182168.76</v>
      </c>
      <c r="G215" s="45">
        <v>-178502.49</v>
      </c>
      <c r="H215" s="45">
        <v>-174836.24</v>
      </c>
      <c r="I215" s="45">
        <v>-171170.01</v>
      </c>
      <c r="J215" s="45">
        <v>-167503.76</v>
      </c>
      <c r="K215" s="45">
        <v>-163837.5</v>
      </c>
      <c r="L215" s="45">
        <v>-160171.24</v>
      </c>
      <c r="M215" s="45">
        <v>-156505</v>
      </c>
      <c r="N215" s="45">
        <v>-152838.73000000001</v>
      </c>
      <c r="O215" s="45">
        <v>-149172.45000000001</v>
      </c>
      <c r="P215" s="45">
        <v>-145506.22</v>
      </c>
      <c r="Q215" s="45">
        <v>-141839.94</v>
      </c>
      <c r="R215" s="45">
        <v>-138173.73000000001</v>
      </c>
      <c r="S215" s="46">
        <f>((F215+R215)+((G215+H215+I215+J215+K215+L215+M215+N215+O215+P215+Q215)*2))/24</f>
        <v>-160171.23541666663</v>
      </c>
      <c r="X215" s="290">
        <f>+S215</f>
        <v>-160171.23541666663</v>
      </c>
      <c r="Z215" s="291"/>
      <c r="AA215" s="291"/>
      <c r="AB215" s="291"/>
      <c r="AC215" s="290">
        <f>+X215</f>
        <v>-160171.23541666663</v>
      </c>
    </row>
    <row r="216" spans="1:33">
      <c r="A216" s="281">
        <v>200</v>
      </c>
      <c r="B216" s="289" t="s">
        <v>744</v>
      </c>
      <c r="C216" s="289" t="s">
        <v>863</v>
      </c>
      <c r="D216" s="289" t="s">
        <v>866</v>
      </c>
      <c r="E216" s="47" t="s">
        <v>338</v>
      </c>
      <c r="F216" s="45">
        <v>0</v>
      </c>
      <c r="G216" s="45">
        <v>0</v>
      </c>
      <c r="H216" s="45">
        <v>0</v>
      </c>
      <c r="I216" s="45">
        <v>0</v>
      </c>
      <c r="J216" s="45">
        <v>0</v>
      </c>
      <c r="K216" s="45">
        <v>0</v>
      </c>
      <c r="L216" s="45">
        <v>0</v>
      </c>
      <c r="M216" s="45">
        <v>0</v>
      </c>
      <c r="N216" s="45">
        <v>0</v>
      </c>
      <c r="O216" s="45">
        <v>0</v>
      </c>
      <c r="P216" s="45">
        <v>0</v>
      </c>
      <c r="Q216" s="45">
        <v>0</v>
      </c>
      <c r="R216" s="45">
        <v>0</v>
      </c>
      <c r="S216" s="46">
        <f>((F216+R216)+((G216+H216+I216+J216+K216+L216+M216+N216+O216+P216+Q216)*2))/24</f>
        <v>0</v>
      </c>
      <c r="X216" s="290">
        <f>+S216</f>
        <v>0</v>
      </c>
      <c r="Z216" s="291">
        <f>+S216*$AA$10</f>
        <v>0</v>
      </c>
      <c r="AA216" s="291">
        <f>+S216*$AA$11</f>
        <v>0</v>
      </c>
      <c r="AB216" s="291"/>
      <c r="AC216" s="290"/>
    </row>
    <row r="217" spans="1:33">
      <c r="A217" s="281">
        <v>201</v>
      </c>
      <c r="B217" s="289" t="s">
        <v>744</v>
      </c>
      <c r="C217" s="289" t="s">
        <v>863</v>
      </c>
      <c r="D217" s="289" t="s">
        <v>867</v>
      </c>
      <c r="E217" s="47" t="s">
        <v>339</v>
      </c>
      <c r="F217" s="45">
        <v>860073.83</v>
      </c>
      <c r="G217" s="45">
        <v>857144.06</v>
      </c>
      <c r="H217" s="45">
        <v>854254.07999999996</v>
      </c>
      <c r="I217" s="45">
        <v>851860.36</v>
      </c>
      <c r="J217" s="45">
        <v>848470.96</v>
      </c>
      <c r="K217" s="45">
        <v>731636.25</v>
      </c>
      <c r="L217" s="45">
        <v>728182.4</v>
      </c>
      <c r="M217" s="45">
        <v>726987.03</v>
      </c>
      <c r="N217" s="45">
        <v>724015.45</v>
      </c>
      <c r="O217" s="45">
        <v>720329.16</v>
      </c>
      <c r="P217" s="45">
        <v>718761.19</v>
      </c>
      <c r="Q217" s="45">
        <v>717175.92</v>
      </c>
      <c r="R217" s="45">
        <v>714372.44</v>
      </c>
      <c r="S217" s="46">
        <f>((F217+R217)+((G217+H217+I217+J217+K217+L217+M217+N217+O217+P217+Q217)*2))/24</f>
        <v>772169.99958333338</v>
      </c>
      <c r="X217" s="290">
        <f>+S217</f>
        <v>772169.99958333338</v>
      </c>
      <c r="Z217" s="291"/>
      <c r="AA217" s="291"/>
      <c r="AB217" s="291"/>
      <c r="AC217" s="290">
        <f>+X217</f>
        <v>772169.99958333338</v>
      </c>
      <c r="AG217" s="292"/>
    </row>
    <row r="218" spans="1:33">
      <c r="A218" s="281">
        <v>202</v>
      </c>
      <c r="B218" s="289" t="s">
        <v>744</v>
      </c>
      <c r="C218" s="289" t="s">
        <v>863</v>
      </c>
      <c r="D218" s="289" t="s">
        <v>868</v>
      </c>
      <c r="E218" s="47" t="s">
        <v>340</v>
      </c>
      <c r="F218" s="45">
        <v>5532122.4699999997</v>
      </c>
      <c r="G218" s="45">
        <v>5399786.6399999997</v>
      </c>
      <c r="H218" s="45">
        <v>5333976.3</v>
      </c>
      <c r="I218" s="45">
        <v>5314039.93</v>
      </c>
      <c r="J218" s="45">
        <v>5276602.3899999997</v>
      </c>
      <c r="K218" s="45">
        <v>5007695.96</v>
      </c>
      <c r="L218" s="45">
        <v>4988048.75</v>
      </c>
      <c r="M218" s="45">
        <v>4951282.41</v>
      </c>
      <c r="N218" s="45">
        <v>4894909.04</v>
      </c>
      <c r="O218" s="45">
        <v>4859682.08</v>
      </c>
      <c r="P218" s="45">
        <v>4829355.07</v>
      </c>
      <c r="Q218" s="45">
        <v>4813431.3600000003</v>
      </c>
      <c r="R218" s="45">
        <v>5143359.8099999996</v>
      </c>
      <c r="S218" s="46">
        <f>((F218+R218)+((G218+H218+I218+J218+K218+L218+M218+N218+O218+P218+Q218)*2))/24</f>
        <v>5083879.2558333324</v>
      </c>
      <c r="U218" s="290">
        <f>+S218</f>
        <v>5083879.2558333324</v>
      </c>
      <c r="Z218" s="291"/>
      <c r="AA218" s="291"/>
      <c r="AB218" s="291"/>
      <c r="AE218" s="290">
        <f>+S218</f>
        <v>5083879.2558333324</v>
      </c>
    </row>
    <row r="219" spans="1:33">
      <c r="A219" s="281">
        <v>203</v>
      </c>
      <c r="B219" s="289" t="s">
        <v>744</v>
      </c>
      <c r="C219" s="289" t="s">
        <v>863</v>
      </c>
      <c r="D219" s="289" t="s">
        <v>869</v>
      </c>
      <c r="E219" s="47" t="s">
        <v>341</v>
      </c>
      <c r="F219" s="45">
        <v>1496594.56</v>
      </c>
      <c r="G219" s="45">
        <v>1500889.38</v>
      </c>
      <c r="H219" s="45">
        <v>1303295.1499999999</v>
      </c>
      <c r="I219" s="45">
        <v>1206570.8799999999</v>
      </c>
      <c r="J219" s="45">
        <v>1220476.29</v>
      </c>
      <c r="K219" s="45">
        <v>1267441.96</v>
      </c>
      <c r="L219" s="45">
        <v>1282134.97</v>
      </c>
      <c r="M219" s="45">
        <v>1322042.33</v>
      </c>
      <c r="N219" s="45">
        <v>1365388.72</v>
      </c>
      <c r="O219" s="45">
        <v>1381560.07</v>
      </c>
      <c r="P219" s="45">
        <v>1401026.34</v>
      </c>
      <c r="Q219" s="45">
        <v>1412075.99</v>
      </c>
      <c r="R219" s="45">
        <v>1352982.12</v>
      </c>
      <c r="S219" s="46">
        <f>((F219+R219)+((G219+H219+I219+J219+K219+L219+M219+N219+O219+P219+Q219)*2))/24</f>
        <v>1340640.8683333334</v>
      </c>
      <c r="U219" s="290">
        <f>+S219</f>
        <v>1340640.8683333334</v>
      </c>
      <c r="Z219" s="291"/>
      <c r="AA219" s="291"/>
      <c r="AB219" s="291"/>
      <c r="AE219" s="290">
        <f>+S219</f>
        <v>1340640.8683333334</v>
      </c>
    </row>
    <row r="220" spans="1:33">
      <c r="A220" s="281">
        <v>204</v>
      </c>
      <c r="B220" s="289" t="s">
        <v>279</v>
      </c>
      <c r="C220" s="289" t="s">
        <v>863</v>
      </c>
      <c r="D220" s="289" t="s">
        <v>870</v>
      </c>
      <c r="E220" s="47" t="s">
        <v>342</v>
      </c>
      <c r="F220" s="45">
        <v>-4218.45</v>
      </c>
      <c r="G220" s="45">
        <v>-4134.8100000000004</v>
      </c>
      <c r="H220" s="45">
        <v>-4051.17</v>
      </c>
      <c r="I220" s="45">
        <v>-3967.54</v>
      </c>
      <c r="J220" s="45">
        <v>-3883.9</v>
      </c>
      <c r="K220" s="45">
        <v>-3800.26</v>
      </c>
      <c r="L220" s="45">
        <v>-3716.63</v>
      </c>
      <c r="M220" s="45">
        <v>-3632.99</v>
      </c>
      <c r="N220" s="45">
        <v>-3549.36</v>
      </c>
      <c r="O220" s="45">
        <v>-3465.72</v>
      </c>
      <c r="P220" s="45">
        <v>-3382.08</v>
      </c>
      <c r="Q220" s="45">
        <v>-3298.45</v>
      </c>
      <c r="R220" s="45">
        <v>-3214.81</v>
      </c>
      <c r="S220" s="46">
        <f>((F220+R220)+((G220+H220+I220+J220+K220+L220+M220+N220+O220+P220+Q220)*2))/24</f>
        <v>-3716.6283333333336</v>
      </c>
      <c r="X220" s="290">
        <f>+S220</f>
        <v>-3716.6283333333336</v>
      </c>
      <c r="Z220" s="291"/>
      <c r="AA220" s="291"/>
      <c r="AB220" s="291"/>
      <c r="AC220" s="290">
        <f>+X220</f>
        <v>-3716.6283333333336</v>
      </c>
    </row>
    <row r="221" spans="1:33">
      <c r="A221" s="281">
        <v>205</v>
      </c>
      <c r="B221" s="289" t="s">
        <v>279</v>
      </c>
      <c r="C221" s="289" t="s">
        <v>863</v>
      </c>
      <c r="D221" s="289" t="s">
        <v>871</v>
      </c>
      <c r="E221" s="47" t="s">
        <v>343</v>
      </c>
      <c r="F221" s="45">
        <v>858.1</v>
      </c>
      <c r="G221" s="45">
        <v>786.58</v>
      </c>
      <c r="H221" s="45">
        <v>715.07</v>
      </c>
      <c r="I221" s="45">
        <v>643.58000000000004</v>
      </c>
      <c r="J221" s="45">
        <v>572.08000000000004</v>
      </c>
      <c r="K221" s="45">
        <v>500.58</v>
      </c>
      <c r="L221" s="45">
        <v>429.07</v>
      </c>
      <c r="M221" s="45">
        <v>357.59</v>
      </c>
      <c r="N221" s="45">
        <v>286.08999999999997</v>
      </c>
      <c r="O221" s="45">
        <v>214.59</v>
      </c>
      <c r="P221" s="45">
        <v>143.07</v>
      </c>
      <c r="Q221" s="45">
        <v>71.56</v>
      </c>
      <c r="R221" s="45">
        <v>4.0000000000048899E-2</v>
      </c>
      <c r="S221" s="46">
        <f>((F221+R221)+((G221+H221+I221+J221+K221+L221+M221+N221+O221+P221+Q221)*2))/24</f>
        <v>429.07750000000004</v>
      </c>
      <c r="X221" s="290">
        <f>+S221</f>
        <v>429.07750000000004</v>
      </c>
      <c r="Z221" s="291"/>
      <c r="AA221" s="291"/>
      <c r="AB221" s="291"/>
      <c r="AC221" s="290">
        <f>+X221</f>
        <v>429.07750000000004</v>
      </c>
    </row>
    <row r="222" spans="1:33">
      <c r="A222" s="281">
        <v>206</v>
      </c>
      <c r="B222" s="289" t="s">
        <v>279</v>
      </c>
      <c r="C222" s="289" t="s">
        <v>863</v>
      </c>
      <c r="D222" s="289" t="s">
        <v>872</v>
      </c>
      <c r="E222" s="47" t="s">
        <v>344</v>
      </c>
      <c r="F222" s="45">
        <v>65658.740000000005</v>
      </c>
      <c r="G222" s="45">
        <v>65691.31</v>
      </c>
      <c r="H222" s="45">
        <v>65728.820000000007</v>
      </c>
      <c r="I222" s="45">
        <v>65728.820000000007</v>
      </c>
      <c r="J222" s="45">
        <v>65728.820000000007</v>
      </c>
      <c r="K222" s="45">
        <v>65775.27</v>
      </c>
      <c r="L222" s="45">
        <v>4335.95</v>
      </c>
      <c r="M222" s="45">
        <v>4362.0600000000004</v>
      </c>
      <c r="N222" s="45">
        <v>4390.53</v>
      </c>
      <c r="O222" s="45">
        <v>4353.5600000000004</v>
      </c>
      <c r="P222" s="45">
        <v>4353.5600000000004</v>
      </c>
      <c r="Q222" s="45">
        <v>4365.17</v>
      </c>
      <c r="R222" s="45">
        <v>3766.09</v>
      </c>
      <c r="S222" s="46">
        <f>((F222+R222)+((G222+H222+I222+J222+K222+L222+M222+N222+O222+P222+Q222)*2))/24</f>
        <v>32460.523750000004</v>
      </c>
      <c r="X222" s="290">
        <f>+S222</f>
        <v>32460.523750000004</v>
      </c>
      <c r="Z222" s="291"/>
      <c r="AA222" s="290">
        <f>+X222</f>
        <v>32460.523750000004</v>
      </c>
      <c r="AB222" s="291"/>
    </row>
    <row r="223" spans="1:33">
      <c r="A223" s="281">
        <v>207</v>
      </c>
      <c r="B223" s="289" t="s">
        <v>279</v>
      </c>
      <c r="C223" s="289" t="s">
        <v>863</v>
      </c>
      <c r="D223" s="289" t="s">
        <v>873</v>
      </c>
      <c r="E223" s="47" t="s">
        <v>345</v>
      </c>
      <c r="F223" s="45">
        <v>-858.07</v>
      </c>
      <c r="G223" s="45">
        <v>-786.57</v>
      </c>
      <c r="H223" s="45">
        <v>-715.06</v>
      </c>
      <c r="I223" s="45">
        <v>-643.55999999999995</v>
      </c>
      <c r="J223" s="45">
        <v>-572.04999999999995</v>
      </c>
      <c r="K223" s="45">
        <v>-500.55</v>
      </c>
      <c r="L223" s="45">
        <v>-429.04</v>
      </c>
      <c r="M223" s="45">
        <v>-357.54</v>
      </c>
      <c r="N223" s="45">
        <v>-286.02999999999997</v>
      </c>
      <c r="O223" s="45">
        <v>-214.53</v>
      </c>
      <c r="P223" s="45">
        <v>-143.02000000000001</v>
      </c>
      <c r="Q223" s="45">
        <v>-71.510000000000105</v>
      </c>
      <c r="R223" s="45">
        <v>-8.5265128291211997E-14</v>
      </c>
      <c r="S223" s="46">
        <f>((F223+R223)+((G223+H223+I223+J223+K223+L223+M223+N223+O223+P223+Q223)*2))/24</f>
        <v>-429.04124999999999</v>
      </c>
      <c r="X223" s="290">
        <f>+S223</f>
        <v>-429.04124999999999</v>
      </c>
      <c r="Z223" s="291"/>
      <c r="AA223" s="290">
        <f>+X223</f>
        <v>-429.04124999999999</v>
      </c>
      <c r="AB223" s="291"/>
    </row>
    <row r="224" spans="1:33">
      <c r="A224" s="281">
        <v>208</v>
      </c>
      <c r="B224" s="289" t="s">
        <v>279</v>
      </c>
      <c r="C224" s="289" t="s">
        <v>863</v>
      </c>
      <c r="D224" s="289" t="s">
        <v>874</v>
      </c>
      <c r="E224" s="47" t="s">
        <v>346</v>
      </c>
      <c r="F224" s="45">
        <v>75278.8</v>
      </c>
      <c r="G224" s="45">
        <v>75022.36</v>
      </c>
      <c r="H224" s="45">
        <v>74769.41</v>
      </c>
      <c r="I224" s="45">
        <v>74559.899999999994</v>
      </c>
      <c r="J224" s="45">
        <v>74263.23</v>
      </c>
      <c r="K224" s="45">
        <v>64037.18</v>
      </c>
      <c r="L224" s="45">
        <v>63734.87</v>
      </c>
      <c r="M224" s="45">
        <v>63630.25</v>
      </c>
      <c r="N224" s="45">
        <v>63370.15</v>
      </c>
      <c r="O224" s="45">
        <v>63047.51</v>
      </c>
      <c r="P224" s="45">
        <v>62910.27</v>
      </c>
      <c r="Q224" s="45">
        <v>62771.51</v>
      </c>
      <c r="R224" s="45">
        <v>62526.15</v>
      </c>
      <c r="S224" s="46">
        <f>((F224+R224)+((G224+H224+I224+J224+K224+L224+M224+N224+O224+P224+Q224)*2))/24</f>
        <v>67584.926250000004</v>
      </c>
      <c r="X224" s="290">
        <f>+S224</f>
        <v>67584.926250000004</v>
      </c>
      <c r="Z224" s="291"/>
      <c r="AA224" s="291"/>
      <c r="AB224" s="291"/>
      <c r="AC224" s="290">
        <f>+X224</f>
        <v>67584.926250000004</v>
      </c>
    </row>
    <row r="225" spans="1:31">
      <c r="A225" s="281">
        <v>209</v>
      </c>
      <c r="B225" s="289" t="s">
        <v>279</v>
      </c>
      <c r="C225" s="289" t="s">
        <v>863</v>
      </c>
      <c r="D225" s="289" t="s">
        <v>875</v>
      </c>
      <c r="E225" s="47" t="s">
        <v>347</v>
      </c>
      <c r="F225" s="45">
        <v>484204.32</v>
      </c>
      <c r="G225" s="45">
        <v>472621.5</v>
      </c>
      <c r="H225" s="45">
        <v>466861.4</v>
      </c>
      <c r="I225" s="45">
        <v>465116.44</v>
      </c>
      <c r="J225" s="45">
        <v>461839.69</v>
      </c>
      <c r="K225" s="45">
        <v>438303.39</v>
      </c>
      <c r="L225" s="45">
        <v>436583.74</v>
      </c>
      <c r="M225" s="45">
        <v>433365.73</v>
      </c>
      <c r="N225" s="45">
        <v>428431.6</v>
      </c>
      <c r="O225" s="45">
        <v>425348.32</v>
      </c>
      <c r="P225" s="45">
        <v>422693.92</v>
      </c>
      <c r="Q225" s="45">
        <v>421300.17</v>
      </c>
      <c r="R225" s="45">
        <v>450177.49</v>
      </c>
      <c r="S225" s="46">
        <f>((F225+R225)+((G225+H225+I225+J225+K225+L225+M225+N225+O225+P225+Q225)*2))/24</f>
        <v>444971.4004166667</v>
      </c>
      <c r="U225" s="290">
        <f>+S225</f>
        <v>444971.4004166667</v>
      </c>
      <c r="Z225" s="291"/>
      <c r="AA225" s="291"/>
      <c r="AB225" s="291"/>
      <c r="AE225" s="290">
        <f>+S225</f>
        <v>444971.4004166667</v>
      </c>
    </row>
    <row r="226" spans="1:31">
      <c r="A226" s="281">
        <v>210</v>
      </c>
      <c r="B226" s="289" t="s">
        <v>279</v>
      </c>
      <c r="C226" s="289" t="s">
        <v>863</v>
      </c>
      <c r="D226" s="289" t="s">
        <v>876</v>
      </c>
      <c r="E226" s="47" t="s">
        <v>348</v>
      </c>
      <c r="F226" s="45">
        <v>130990.89</v>
      </c>
      <c r="G226" s="45">
        <v>131366.81</v>
      </c>
      <c r="H226" s="45">
        <v>114072.18</v>
      </c>
      <c r="I226" s="45">
        <v>105606.28</v>
      </c>
      <c r="J226" s="45">
        <v>106823.35</v>
      </c>
      <c r="K226" s="45">
        <v>110934.07</v>
      </c>
      <c r="L226" s="45">
        <v>112220.09</v>
      </c>
      <c r="M226" s="45">
        <v>115713.01</v>
      </c>
      <c r="N226" s="45">
        <v>119506.94</v>
      </c>
      <c r="O226" s="45">
        <v>120922.37</v>
      </c>
      <c r="P226" s="45">
        <v>122626.18</v>
      </c>
      <c r="Q226" s="45">
        <v>123593.3</v>
      </c>
      <c r="R226" s="45">
        <v>118421.05</v>
      </c>
      <c r="S226" s="46">
        <f>((F226+R226)+((G226+H226+I226+J226+K226+L226+M226+N226+O226+P226+Q226)*2))/24</f>
        <v>117340.87916666667</v>
      </c>
      <c r="U226" s="290">
        <f>+S226</f>
        <v>117340.87916666667</v>
      </c>
      <c r="Z226" s="291"/>
      <c r="AA226" s="291"/>
      <c r="AB226" s="291"/>
      <c r="AE226" s="290">
        <f>+S226</f>
        <v>117340.87916666667</v>
      </c>
    </row>
    <row r="227" spans="1:31">
      <c r="A227" s="281">
        <v>211</v>
      </c>
      <c r="B227" s="289" t="s">
        <v>279</v>
      </c>
      <c r="C227" s="289" t="s">
        <v>863</v>
      </c>
      <c r="D227" s="289" t="s">
        <v>866</v>
      </c>
      <c r="E227" s="47" t="s">
        <v>338</v>
      </c>
      <c r="F227" s="45">
        <v>48012.85</v>
      </c>
      <c r="G227" s="45">
        <v>48384.93</v>
      </c>
      <c r="H227" s="45">
        <v>48813.53</v>
      </c>
      <c r="I227" s="45">
        <v>48813.53</v>
      </c>
      <c r="J227" s="45">
        <v>48813.53</v>
      </c>
      <c r="K227" s="45">
        <v>48813.53</v>
      </c>
      <c r="L227" s="45">
        <v>48813.53</v>
      </c>
      <c r="M227" s="45">
        <v>49111.87</v>
      </c>
      <c r="N227" s="45">
        <v>49437.05</v>
      </c>
      <c r="O227" s="45">
        <v>49545.45</v>
      </c>
      <c r="P227" s="45">
        <v>49545.45</v>
      </c>
      <c r="Q227" s="45">
        <v>49678.11</v>
      </c>
      <c r="R227" s="45">
        <v>43028.38</v>
      </c>
      <c r="S227" s="46">
        <f>((F227+R227)+((G227+H227+I227+J227+K227+L227+M227+N227+O227+P227+Q227)*2))/24</f>
        <v>48774.260416666664</v>
      </c>
      <c r="X227" s="290">
        <f>+S227</f>
        <v>48774.260416666664</v>
      </c>
      <c r="Z227" s="291"/>
      <c r="AA227" s="290">
        <f>+X227</f>
        <v>48774.260416666664</v>
      </c>
      <c r="AB227" s="291"/>
    </row>
    <row r="228" spans="1:31">
      <c r="A228" s="281">
        <v>212</v>
      </c>
      <c r="B228" s="289" t="s">
        <v>279</v>
      </c>
      <c r="C228" s="289" t="s">
        <v>863</v>
      </c>
      <c r="D228" s="289" t="s">
        <v>877</v>
      </c>
      <c r="E228" s="47" t="s">
        <v>349</v>
      </c>
      <c r="F228" s="45">
        <v>16360.24</v>
      </c>
      <c r="G228" s="45">
        <v>14996.89</v>
      </c>
      <c r="H228" s="45">
        <v>13633.54</v>
      </c>
      <c r="I228" s="45">
        <v>12270.18</v>
      </c>
      <c r="J228" s="45">
        <v>10906.83</v>
      </c>
      <c r="K228" s="45">
        <v>9543.48</v>
      </c>
      <c r="L228" s="45">
        <v>8180.12</v>
      </c>
      <c r="M228" s="45">
        <v>6816.77</v>
      </c>
      <c r="N228" s="45">
        <v>5453.42</v>
      </c>
      <c r="O228" s="45">
        <v>4090.06</v>
      </c>
      <c r="P228" s="45">
        <v>2726.71</v>
      </c>
      <c r="Q228" s="45">
        <v>1363.36</v>
      </c>
      <c r="R228" s="45">
        <v>-1.1368683772161601E-12</v>
      </c>
      <c r="S228" s="46">
        <f>((F228+R228)+((G228+H228+I228+J228+K228+L228+M228+N228+O228+P228+Q228)*2))/24</f>
        <v>8180.123333333333</v>
      </c>
      <c r="X228" s="290">
        <f>+S228</f>
        <v>8180.123333333333</v>
      </c>
      <c r="Z228" s="291"/>
      <c r="AA228" s="290">
        <f>+X228</f>
        <v>8180.123333333333</v>
      </c>
      <c r="AB228" s="291"/>
    </row>
    <row r="229" spans="1:31">
      <c r="A229" s="281">
        <v>213</v>
      </c>
      <c r="B229" s="289" t="s">
        <v>281</v>
      </c>
      <c r="C229" s="289" t="s">
        <v>863</v>
      </c>
      <c r="D229" s="289" t="s">
        <v>866</v>
      </c>
      <c r="E229" s="47" t="s">
        <v>338</v>
      </c>
      <c r="F229" s="45">
        <v>702150.17</v>
      </c>
      <c r="G229" s="45">
        <v>702150.17</v>
      </c>
      <c r="H229" s="45">
        <v>702150.17</v>
      </c>
      <c r="I229" s="45">
        <v>702150.17</v>
      </c>
      <c r="J229" s="45">
        <v>702150.17</v>
      </c>
      <c r="K229" s="45">
        <v>702680.86</v>
      </c>
      <c r="L229" s="45">
        <v>725.55999999993901</v>
      </c>
      <c r="M229" s="45">
        <v>725.55999999993901</v>
      </c>
      <c r="N229" s="45">
        <v>725.55999999993901</v>
      </c>
      <c r="O229" s="45">
        <v>194.86999999993901</v>
      </c>
      <c r="P229" s="45">
        <v>194.86999999993901</v>
      </c>
      <c r="Q229" s="45">
        <v>194.86999999993901</v>
      </c>
      <c r="R229" s="45">
        <v>-6.0595084505621305E-11</v>
      </c>
      <c r="S229" s="46">
        <f>((F229+R229)+((G229+H229+I229+J229+K229+L229+M229+N229+O229+P229+Q229)*2))/24</f>
        <v>322093.15958333336</v>
      </c>
      <c r="X229" s="290">
        <f>+S229</f>
        <v>322093.15958333336</v>
      </c>
      <c r="Z229" s="290">
        <f>+X229</f>
        <v>322093.15958333336</v>
      </c>
      <c r="AA229" s="291"/>
      <c r="AB229" s="291"/>
    </row>
    <row r="230" spans="1:31">
      <c r="A230" s="281">
        <v>214</v>
      </c>
      <c r="B230" s="289" t="s">
        <v>281</v>
      </c>
      <c r="C230" s="289" t="s">
        <v>863</v>
      </c>
      <c r="D230" s="289" t="s">
        <v>877</v>
      </c>
      <c r="E230" s="47" t="s">
        <v>349</v>
      </c>
      <c r="F230" s="45">
        <v>165808.6</v>
      </c>
      <c r="G230" s="45">
        <v>163505.70000000001</v>
      </c>
      <c r="H230" s="45">
        <v>161202.79999999999</v>
      </c>
      <c r="I230" s="45">
        <v>158899.91</v>
      </c>
      <c r="J230" s="45">
        <v>156597.01</v>
      </c>
      <c r="K230" s="45">
        <v>154294.10999999999</v>
      </c>
      <c r="L230" s="45">
        <v>151991.22</v>
      </c>
      <c r="M230" s="45">
        <v>149688.32000000001</v>
      </c>
      <c r="N230" s="45">
        <v>147385.42000000001</v>
      </c>
      <c r="O230" s="45">
        <v>145082.53</v>
      </c>
      <c r="P230" s="45">
        <v>142779.63</v>
      </c>
      <c r="Q230" s="45">
        <v>140476.73000000001</v>
      </c>
      <c r="R230" s="45">
        <v>138173.84</v>
      </c>
      <c r="S230" s="46">
        <f>((F230+R230)+((G230+H230+I230+J230+K230+L230+M230+N230+O230+P230+Q230)*2))/24</f>
        <v>151991.21666666665</v>
      </c>
      <c r="X230" s="290">
        <f>+S230</f>
        <v>151991.21666666665</v>
      </c>
      <c r="Z230" s="290">
        <f>+X230</f>
        <v>151991.21666666665</v>
      </c>
      <c r="AA230" s="291"/>
      <c r="AB230" s="291"/>
    </row>
    <row r="231" spans="1:31">
      <c r="A231" s="281">
        <v>215</v>
      </c>
      <c r="E231" s="293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6"/>
      <c r="Z231" s="291"/>
      <c r="AA231" s="291"/>
      <c r="AB231" s="291"/>
    </row>
    <row r="232" spans="1:31">
      <c r="A232" s="281">
        <v>216</v>
      </c>
      <c r="B232" s="281" t="s">
        <v>279</v>
      </c>
      <c r="C232" s="289" t="s">
        <v>878</v>
      </c>
      <c r="D232" s="289" t="s">
        <v>780</v>
      </c>
      <c r="E232" s="47" t="s">
        <v>588</v>
      </c>
      <c r="F232" s="45">
        <v>0</v>
      </c>
      <c r="G232" s="45">
        <v>0</v>
      </c>
      <c r="H232" s="45">
        <v>0</v>
      </c>
      <c r="I232" s="45">
        <v>0</v>
      </c>
      <c r="J232" s="45">
        <v>0</v>
      </c>
      <c r="K232" s="45">
        <v>0</v>
      </c>
      <c r="L232" s="45">
        <v>0</v>
      </c>
      <c r="M232" s="45">
        <v>0</v>
      </c>
      <c r="N232" s="45">
        <v>0</v>
      </c>
      <c r="O232" s="45">
        <v>0</v>
      </c>
      <c r="P232" s="45">
        <v>0</v>
      </c>
      <c r="Q232" s="45">
        <v>0</v>
      </c>
      <c r="R232" s="45">
        <v>0</v>
      </c>
      <c r="S232" s="46">
        <f>((F232+R232)+((G232+H232+I232+J232+K232+L232+M232+N232+O232+P232+Q232)*2))/24</f>
        <v>0</v>
      </c>
      <c r="U232" s="290"/>
      <c r="X232" s="290">
        <f>+S232</f>
        <v>0</v>
      </c>
      <c r="Z232" s="291"/>
      <c r="AA232" s="291"/>
      <c r="AB232" s="291"/>
      <c r="AC232" s="290">
        <f>+S232</f>
        <v>0</v>
      </c>
    </row>
    <row r="233" spans="1:31">
      <c r="A233" s="281">
        <v>217</v>
      </c>
      <c r="B233" s="281" t="s">
        <v>279</v>
      </c>
      <c r="C233" s="289" t="s">
        <v>878</v>
      </c>
      <c r="D233" s="289" t="s">
        <v>879</v>
      </c>
      <c r="E233" s="47" t="s">
        <v>686</v>
      </c>
      <c r="F233" s="45">
        <v>4405817.34</v>
      </c>
      <c r="G233" s="45">
        <v>6395521.6399999997</v>
      </c>
      <c r="H233" s="45">
        <v>7678029.79</v>
      </c>
      <c r="I233" s="45">
        <v>8495329.9000000004</v>
      </c>
      <c r="J233" s="45">
        <v>9710933.6699999999</v>
      </c>
      <c r="K233" s="45">
        <v>10850319.74</v>
      </c>
      <c r="L233" s="45">
        <v>11764815.17</v>
      </c>
      <c r="M233" s="45">
        <v>12095944.58</v>
      </c>
      <c r="N233" s="45">
        <v>12416396.789999999</v>
      </c>
      <c r="O233" s="45">
        <v>12991756.380000001</v>
      </c>
      <c r="P233" s="45">
        <v>13695523.84</v>
      </c>
      <c r="Q233" s="45">
        <v>3383325.64</v>
      </c>
      <c r="R233" s="45">
        <v>9059399.1400000006</v>
      </c>
      <c r="S233" s="46">
        <f>((F233+R233)+((G233+H233+I233+J233+K233+L233+M233+N233+O233+P233+Q233)*2))/24</f>
        <v>9684208.7816666663</v>
      </c>
      <c r="U233" s="290"/>
      <c r="X233" s="290">
        <f>+S233</f>
        <v>9684208.7816666663</v>
      </c>
      <c r="Z233" s="291"/>
      <c r="AA233" s="291"/>
      <c r="AB233" s="291"/>
      <c r="AC233" s="290">
        <f>+S233</f>
        <v>9684208.7816666663</v>
      </c>
    </row>
    <row r="234" spans="1:31">
      <c r="A234" s="281">
        <v>218</v>
      </c>
      <c r="B234" s="281" t="s">
        <v>279</v>
      </c>
      <c r="C234" s="289" t="s">
        <v>878</v>
      </c>
      <c r="D234" s="289" t="s">
        <v>880</v>
      </c>
      <c r="E234" s="47" t="s">
        <v>687</v>
      </c>
      <c r="F234" s="45">
        <v>533902.14</v>
      </c>
      <c r="G234" s="45">
        <v>-394250.77</v>
      </c>
      <c r="H234" s="45">
        <v>-771703.1</v>
      </c>
      <c r="I234" s="45">
        <v>-327531.61</v>
      </c>
      <c r="J234" s="45">
        <v>-220746.98</v>
      </c>
      <c r="K234" s="45">
        <v>-258162.75</v>
      </c>
      <c r="L234" s="45">
        <v>121485.27</v>
      </c>
      <c r="M234" s="45">
        <v>744803.97</v>
      </c>
      <c r="N234" s="45">
        <v>1295528.52</v>
      </c>
      <c r="O234" s="45">
        <v>1781838.16</v>
      </c>
      <c r="P234" s="45">
        <v>1910040.11</v>
      </c>
      <c r="Q234" s="45">
        <v>1157099.3600000001</v>
      </c>
      <c r="R234" s="45">
        <v>330445.27</v>
      </c>
      <c r="S234" s="46">
        <f>((F234+R234)+((G234+H234+I234+J234+K234+L234+M234+N234+O234+P234+Q234)*2))/24</f>
        <v>455881.15708333341</v>
      </c>
      <c r="U234" s="290"/>
      <c r="X234" s="290">
        <f>+S234</f>
        <v>455881.15708333341</v>
      </c>
      <c r="Z234" s="291"/>
      <c r="AA234" s="291"/>
      <c r="AB234" s="291"/>
      <c r="AC234" s="290">
        <f>+S234</f>
        <v>455881.15708333341</v>
      </c>
    </row>
    <row r="235" spans="1:31">
      <c r="A235" s="281">
        <v>219</v>
      </c>
      <c r="B235" s="281" t="s">
        <v>279</v>
      </c>
      <c r="C235" s="289" t="s">
        <v>878</v>
      </c>
      <c r="D235" s="289" t="s">
        <v>881</v>
      </c>
      <c r="E235" s="47" t="s">
        <v>688</v>
      </c>
      <c r="F235" s="45">
        <v>2797430.77</v>
      </c>
      <c r="G235" s="45">
        <v>2220902.71</v>
      </c>
      <c r="H235" s="45">
        <v>1763130.96</v>
      </c>
      <c r="I235" s="45">
        <v>1299501.26</v>
      </c>
      <c r="J235" s="45">
        <v>990481.46</v>
      </c>
      <c r="K235" s="45">
        <v>717831.63</v>
      </c>
      <c r="L235" s="45">
        <v>535881.73</v>
      </c>
      <c r="M235" s="45">
        <v>409250.48</v>
      </c>
      <c r="N235" s="45">
        <v>322713.39</v>
      </c>
      <c r="O235" s="45">
        <v>227103.33</v>
      </c>
      <c r="P235" s="45">
        <v>35324.3299999999</v>
      </c>
      <c r="Q235" s="45">
        <v>10329673.27</v>
      </c>
      <c r="R235" s="45">
        <v>8086812.3300000001</v>
      </c>
      <c r="S235" s="46">
        <f>((F235+R235)+((G235+H235+I235+J235+K235+L235+M235+N235+O235+P235+Q235)*2))/24</f>
        <v>2024493.0083333331</v>
      </c>
      <c r="U235" s="290"/>
      <c r="X235" s="290">
        <f>+S235</f>
        <v>2024493.0083333331</v>
      </c>
      <c r="Z235" s="291"/>
      <c r="AA235" s="291"/>
      <c r="AB235" s="291"/>
      <c r="AC235" s="290">
        <f>+S235</f>
        <v>2024493.0083333331</v>
      </c>
    </row>
    <row r="236" spans="1:31">
      <c r="A236" s="281">
        <v>220</v>
      </c>
      <c r="B236" s="281" t="s">
        <v>279</v>
      </c>
      <c r="C236" s="289" t="s">
        <v>878</v>
      </c>
      <c r="D236" s="289" t="s">
        <v>882</v>
      </c>
      <c r="E236" s="47" t="s">
        <v>689</v>
      </c>
      <c r="F236" s="45">
        <v>-393539.74</v>
      </c>
      <c r="G236" s="45">
        <v>-331761.24</v>
      </c>
      <c r="H236" s="45">
        <v>-300702.31</v>
      </c>
      <c r="I236" s="45">
        <v>-193882.1</v>
      </c>
      <c r="J236" s="45">
        <v>-187117.83</v>
      </c>
      <c r="K236" s="45">
        <v>-119355.8</v>
      </c>
      <c r="L236" s="45">
        <v>-60561.93</v>
      </c>
      <c r="M236" s="45">
        <v>1.45519152283669E-11</v>
      </c>
      <c r="N236" s="45">
        <v>1.45519152283669E-11</v>
      </c>
      <c r="O236" s="45">
        <v>1.45519152283669E-11</v>
      </c>
      <c r="P236" s="45">
        <v>1.45519152283669E-11</v>
      </c>
      <c r="Q236" s="45">
        <v>1.45519152283669E-11</v>
      </c>
      <c r="R236" s="45">
        <v>1.45519152283669E-11</v>
      </c>
      <c r="S236" s="46">
        <f>((F236+R236)+((G236+H236+I236+J236+K236+L236+M236+N236+O236+P236+Q236)*2))/24</f>
        <v>-115845.92333333334</v>
      </c>
      <c r="U236" s="290"/>
      <c r="X236" s="290">
        <f>+S236</f>
        <v>-115845.92333333334</v>
      </c>
      <c r="Z236" s="291"/>
      <c r="AA236" s="291"/>
      <c r="AB236" s="291"/>
      <c r="AC236" s="290">
        <f>+S236</f>
        <v>-115845.92333333334</v>
      </c>
    </row>
    <row r="237" spans="1:31">
      <c r="A237" s="281">
        <v>221</v>
      </c>
      <c r="B237" s="281" t="s">
        <v>281</v>
      </c>
      <c r="C237" s="289" t="s">
        <v>878</v>
      </c>
      <c r="D237" s="289" t="s">
        <v>779</v>
      </c>
      <c r="E237" s="47" t="s">
        <v>588</v>
      </c>
      <c r="F237" s="45">
        <v>0</v>
      </c>
      <c r="G237" s="45">
        <v>0</v>
      </c>
      <c r="H237" s="45">
        <v>0</v>
      </c>
      <c r="I237" s="45">
        <v>0</v>
      </c>
      <c r="J237" s="45">
        <v>0</v>
      </c>
      <c r="K237" s="45">
        <v>0</v>
      </c>
      <c r="L237" s="45">
        <v>0</v>
      </c>
      <c r="M237" s="45">
        <v>0</v>
      </c>
      <c r="N237" s="45">
        <v>0</v>
      </c>
      <c r="O237" s="45">
        <v>0</v>
      </c>
      <c r="P237" s="45">
        <v>0</v>
      </c>
      <c r="Q237" s="45">
        <v>0</v>
      </c>
      <c r="R237" s="45">
        <v>0</v>
      </c>
      <c r="S237" s="46">
        <f>((F237+R237)+((G237+H237+I237+J237+K237+L237+M237+N237+O237+P237+Q237)*2))/24</f>
        <v>0</v>
      </c>
      <c r="U237" s="290"/>
      <c r="X237" s="290">
        <f>+S237</f>
        <v>0</v>
      </c>
      <c r="Z237" s="291"/>
      <c r="AA237" s="291"/>
      <c r="AB237" s="291"/>
      <c r="AC237" s="290">
        <f>+S237</f>
        <v>0</v>
      </c>
    </row>
    <row r="238" spans="1:31">
      <c r="A238" s="281">
        <v>222</v>
      </c>
      <c r="B238" s="281" t="s">
        <v>281</v>
      </c>
      <c r="C238" s="289" t="s">
        <v>878</v>
      </c>
      <c r="D238" s="289" t="s">
        <v>883</v>
      </c>
      <c r="E238" s="47" t="s">
        <v>686</v>
      </c>
      <c r="F238" s="45">
        <v>17770298.5</v>
      </c>
      <c r="G238" s="45">
        <v>26357295.75</v>
      </c>
      <c r="H238" s="45">
        <v>30344874.329999998</v>
      </c>
      <c r="I238" s="45">
        <v>32430277.609999999</v>
      </c>
      <c r="J238" s="45">
        <v>36156277.270000003</v>
      </c>
      <c r="K238" s="45">
        <v>37889430.93</v>
      </c>
      <c r="L238" s="45">
        <v>41089474.979999997</v>
      </c>
      <c r="M238" s="45">
        <v>42291498.75</v>
      </c>
      <c r="N238" s="45">
        <v>44745535.659999996</v>
      </c>
      <c r="O238" s="45">
        <v>48034231.539999999</v>
      </c>
      <c r="P238" s="45">
        <v>50691694.32</v>
      </c>
      <c r="Q238" s="45">
        <v>13532129.689999999</v>
      </c>
      <c r="R238" s="45">
        <v>36313934.82</v>
      </c>
      <c r="S238" s="46">
        <f>((F238+R238)+((G238+H238+I238+J238+K238+L238+M238+N238+O238+P238+Q238)*2))/24</f>
        <v>35883736.457500003</v>
      </c>
      <c r="U238" s="290"/>
      <c r="X238" s="290">
        <f>+S238</f>
        <v>35883736.457500003</v>
      </c>
      <c r="Z238" s="291"/>
      <c r="AA238" s="291"/>
      <c r="AB238" s="291"/>
      <c r="AC238" s="290">
        <f>+S238</f>
        <v>35883736.457500003</v>
      </c>
    </row>
    <row r="239" spans="1:31">
      <c r="A239" s="281">
        <v>223</v>
      </c>
      <c r="B239" s="281" t="s">
        <v>281</v>
      </c>
      <c r="C239" s="289" t="s">
        <v>878</v>
      </c>
      <c r="D239" s="289" t="s">
        <v>884</v>
      </c>
      <c r="E239" s="47" t="s">
        <v>687</v>
      </c>
      <c r="F239" s="45">
        <v>1000222.84</v>
      </c>
      <c r="G239" s="45">
        <v>-2476826.54</v>
      </c>
      <c r="H239" s="45">
        <v>-4715122.3600000003</v>
      </c>
      <c r="I239" s="45">
        <v>-5626749.2400000002</v>
      </c>
      <c r="J239" s="45">
        <v>-6046777.6399999997</v>
      </c>
      <c r="K239" s="45">
        <v>-5017848.91</v>
      </c>
      <c r="L239" s="45">
        <v>-2807759.21</v>
      </c>
      <c r="M239" s="45">
        <v>-102847.48</v>
      </c>
      <c r="N239" s="45">
        <v>2512797.65</v>
      </c>
      <c r="O239" s="45">
        <v>4918280.88</v>
      </c>
      <c r="P239" s="45">
        <v>6289561.4800000004</v>
      </c>
      <c r="Q239" s="45">
        <v>4013001.17</v>
      </c>
      <c r="R239" s="45">
        <v>-324643.15999999997</v>
      </c>
      <c r="S239" s="46">
        <f>((F239+R239)+((G239+H239+I239+J239+K239+L239+M239+N239+O239+P239+Q239)*2))/24</f>
        <v>-726875.03000000038</v>
      </c>
      <c r="U239" s="290"/>
      <c r="X239" s="290">
        <f>+S239</f>
        <v>-726875.03000000038</v>
      </c>
      <c r="Z239" s="291"/>
      <c r="AA239" s="291"/>
      <c r="AB239" s="291"/>
      <c r="AC239" s="290">
        <f>+S239</f>
        <v>-726875.03000000038</v>
      </c>
    </row>
    <row r="240" spans="1:31">
      <c r="A240" s="281">
        <v>224</v>
      </c>
      <c r="B240" s="281" t="s">
        <v>281</v>
      </c>
      <c r="C240" s="289" t="s">
        <v>878</v>
      </c>
      <c r="D240" s="289" t="s">
        <v>885</v>
      </c>
      <c r="E240" s="47" t="s">
        <v>688</v>
      </c>
      <c r="F240" s="45">
        <v>27073178.629999999</v>
      </c>
      <c r="G240" s="45">
        <v>20984457.120000001</v>
      </c>
      <c r="H240" s="45">
        <v>16268626.07</v>
      </c>
      <c r="I240" s="45">
        <v>11665176.75</v>
      </c>
      <c r="J240" s="45">
        <v>8626413.3800000008</v>
      </c>
      <c r="K240" s="45">
        <v>6000847.6900000004</v>
      </c>
      <c r="L240" s="45">
        <v>4314908.1500000004</v>
      </c>
      <c r="M240" s="45">
        <v>2988692.18</v>
      </c>
      <c r="N240" s="45">
        <v>2071467.88</v>
      </c>
      <c r="O240" s="45">
        <v>1095853.5</v>
      </c>
      <c r="P240" s="45">
        <v>-677776.87000000395</v>
      </c>
      <c r="Q240" s="45">
        <v>36331651.670000002</v>
      </c>
      <c r="R240" s="45">
        <v>28642589.620000001</v>
      </c>
      <c r="S240" s="46">
        <f>((F240+R240)+((G240+H240+I240+J240+K240+L240+M240+N240+O240+P240+Q240)*2))/24</f>
        <v>11460683.470416665</v>
      </c>
      <c r="U240" s="290"/>
      <c r="X240" s="290">
        <f>+S240</f>
        <v>11460683.470416665</v>
      </c>
      <c r="Z240" s="291"/>
      <c r="AA240" s="291"/>
      <c r="AB240" s="291"/>
      <c r="AC240" s="290">
        <f>+S240</f>
        <v>11460683.470416665</v>
      </c>
    </row>
    <row r="241" spans="1:30">
      <c r="A241" s="281">
        <v>225</v>
      </c>
      <c r="B241" s="281" t="s">
        <v>281</v>
      </c>
      <c r="C241" s="289" t="s">
        <v>878</v>
      </c>
      <c r="D241" s="289" t="s">
        <v>886</v>
      </c>
      <c r="E241" s="47" t="s">
        <v>690</v>
      </c>
      <c r="F241" s="45">
        <v>7988764.1399999997</v>
      </c>
      <c r="G241" s="45">
        <v>4548929.5199999996</v>
      </c>
      <c r="H241" s="45">
        <v>1882098.06</v>
      </c>
      <c r="I241" s="45">
        <v>-723594</v>
      </c>
      <c r="J241" s="45">
        <v>-1888502.14</v>
      </c>
      <c r="K241" s="45">
        <v>-4.65661287307739E-10</v>
      </c>
      <c r="L241" s="45">
        <v>-4.65661287307739E-10</v>
      </c>
      <c r="M241" s="45">
        <v>-4.65661287307739E-10</v>
      </c>
      <c r="N241" s="45">
        <v>-4.65661287307739E-10</v>
      </c>
      <c r="O241" s="45">
        <v>-4.65661287307739E-10</v>
      </c>
      <c r="P241" s="45">
        <v>-4.65661287307739E-10</v>
      </c>
      <c r="Q241" s="45">
        <v>-4.65661287307739E-10</v>
      </c>
      <c r="R241" s="45">
        <v>-4.65661287307739E-10</v>
      </c>
      <c r="S241" s="46">
        <f>((F241+R241)+((G241+H241+I241+J241+K241+L241+M241+N241+O241+P241+Q241)*2))/24</f>
        <v>651109.45916666638</v>
      </c>
      <c r="U241" s="290"/>
      <c r="X241" s="290">
        <f>+S241</f>
        <v>651109.45916666638</v>
      </c>
      <c r="Z241" s="291"/>
      <c r="AA241" s="291"/>
      <c r="AB241" s="291"/>
      <c r="AC241" s="290">
        <f>+S241</f>
        <v>651109.45916666638</v>
      </c>
    </row>
    <row r="242" spans="1:30">
      <c r="A242" s="281">
        <v>226</v>
      </c>
      <c r="B242" s="281" t="s">
        <v>281</v>
      </c>
      <c r="C242" s="289" t="s">
        <v>878</v>
      </c>
      <c r="D242" s="289" t="s">
        <v>882</v>
      </c>
      <c r="E242" s="47" t="s">
        <v>689</v>
      </c>
      <c r="F242" s="45">
        <v>-6546029.8700000001</v>
      </c>
      <c r="G242" s="45">
        <v>-5717009.7300000004</v>
      </c>
      <c r="H242" s="45">
        <v>-5143058.9400000004</v>
      </c>
      <c r="I242" s="45">
        <v>-3047394.6</v>
      </c>
      <c r="J242" s="45">
        <v>-1909913.54</v>
      </c>
      <c r="K242" s="45">
        <v>-1181158.93</v>
      </c>
      <c r="L242" s="45">
        <v>-572010.950000001</v>
      </c>
      <c r="M242" s="45">
        <v>-6.9849193096160899E-10</v>
      </c>
      <c r="N242" s="45">
        <v>-6.9849193096160899E-10</v>
      </c>
      <c r="O242" s="45">
        <v>-6.9849193096160899E-10</v>
      </c>
      <c r="P242" s="45">
        <v>-6.9849193096160899E-10</v>
      </c>
      <c r="Q242" s="45">
        <v>-6.9849193096160899E-10</v>
      </c>
      <c r="R242" s="45">
        <v>-6.9849193096160899E-10</v>
      </c>
      <c r="S242" s="46">
        <f>((F242+R242)+((G242+H242+I242+J242+K242+L242+M242+N242+O242+P242+Q242)*2))/24</f>
        <v>-1736963.46875</v>
      </c>
      <c r="U242" s="290"/>
      <c r="X242" s="290">
        <f>+S242</f>
        <v>-1736963.46875</v>
      </c>
      <c r="Z242" s="291"/>
      <c r="AA242" s="291"/>
      <c r="AB242" s="291"/>
      <c r="AC242" s="290">
        <f>+S242</f>
        <v>-1736963.46875</v>
      </c>
    </row>
    <row r="243" spans="1:30">
      <c r="A243" s="281">
        <v>227</v>
      </c>
      <c r="E243" s="293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6"/>
      <c r="Z243" s="291"/>
      <c r="AA243" s="291"/>
      <c r="AB243" s="291"/>
    </row>
    <row r="244" spans="1:30">
      <c r="A244" s="281">
        <v>228</v>
      </c>
      <c r="B244" s="289" t="s">
        <v>744</v>
      </c>
      <c r="C244" s="294" t="s">
        <v>887</v>
      </c>
      <c r="D244" s="289" t="s">
        <v>43</v>
      </c>
      <c r="E244" s="47" t="s">
        <v>160</v>
      </c>
      <c r="F244" s="45">
        <v>38323.01</v>
      </c>
      <c r="G244" s="45">
        <v>37763.550000000003</v>
      </c>
      <c r="H244" s="45">
        <v>37204.089999999997</v>
      </c>
      <c r="I244" s="45">
        <v>36644.629999999997</v>
      </c>
      <c r="J244" s="45">
        <v>36085.17</v>
      </c>
      <c r="K244" s="45">
        <v>35525.71</v>
      </c>
      <c r="L244" s="45">
        <v>34966.25</v>
      </c>
      <c r="M244" s="45">
        <v>34406.79</v>
      </c>
      <c r="N244" s="45">
        <v>33847.33</v>
      </c>
      <c r="O244" s="45">
        <v>33287.870000000003</v>
      </c>
      <c r="P244" s="45">
        <v>32728.41</v>
      </c>
      <c r="Q244" s="45">
        <v>32168.95</v>
      </c>
      <c r="R244" s="45">
        <v>31609.49</v>
      </c>
      <c r="S244" s="46">
        <f>((F244+R244)+((G244+H244+I244+J244+K244+L244+M244+N244+O244+P244+Q244)*2))/24</f>
        <v>34966.25</v>
      </c>
      <c r="U244" s="290"/>
      <c r="W244" s="290">
        <f>+S244</f>
        <v>34966.25</v>
      </c>
      <c r="Z244" s="291"/>
      <c r="AA244" s="291"/>
      <c r="AB244" s="291"/>
      <c r="AD244" s="290">
        <f>+S244</f>
        <v>34966.25</v>
      </c>
    </row>
    <row r="245" spans="1:30">
      <c r="A245" s="281">
        <v>229</v>
      </c>
      <c r="B245" s="289" t="s">
        <v>744</v>
      </c>
      <c r="C245" s="294" t="s">
        <v>887</v>
      </c>
      <c r="D245" s="289" t="s">
        <v>888</v>
      </c>
      <c r="E245" s="47" t="s">
        <v>161</v>
      </c>
      <c r="F245" s="45">
        <v>36084.22</v>
      </c>
      <c r="G245" s="45">
        <v>35664.620000000003</v>
      </c>
      <c r="H245" s="45">
        <v>35245.019999999997</v>
      </c>
      <c r="I245" s="45">
        <v>34825.42</v>
      </c>
      <c r="J245" s="45">
        <v>34405.82</v>
      </c>
      <c r="K245" s="45">
        <v>33986.22</v>
      </c>
      <c r="L245" s="45">
        <v>33566.620000000003</v>
      </c>
      <c r="M245" s="45">
        <v>33147.019999999997</v>
      </c>
      <c r="N245" s="45">
        <v>32727.42</v>
      </c>
      <c r="O245" s="45">
        <v>32307.82</v>
      </c>
      <c r="P245" s="45">
        <v>31888.22</v>
      </c>
      <c r="Q245" s="45">
        <v>31468.62</v>
      </c>
      <c r="R245" s="45">
        <v>31049.02</v>
      </c>
      <c r="S245" s="46">
        <f>((F245+R245)+((G245+H245+I245+J245+K245+L245+M245+N245+O245+P245+Q245)*2))/24</f>
        <v>33566.619999999995</v>
      </c>
      <c r="U245" s="290"/>
      <c r="W245" s="290">
        <f>+S245</f>
        <v>33566.619999999995</v>
      </c>
      <c r="Z245" s="291"/>
      <c r="AA245" s="291"/>
      <c r="AB245" s="291"/>
      <c r="AD245" s="290">
        <f>+S245</f>
        <v>33566.619999999995</v>
      </c>
    </row>
    <row r="246" spans="1:30">
      <c r="A246" s="281">
        <v>230</v>
      </c>
      <c r="B246" s="289" t="s">
        <v>744</v>
      </c>
      <c r="C246" s="294" t="s">
        <v>887</v>
      </c>
      <c r="D246" s="289" t="s">
        <v>889</v>
      </c>
      <c r="E246" s="47" t="s">
        <v>162</v>
      </c>
      <c r="F246" s="45">
        <v>0</v>
      </c>
      <c r="G246" s="45">
        <v>0</v>
      </c>
      <c r="H246" s="45">
        <v>0</v>
      </c>
      <c r="I246" s="45">
        <v>0</v>
      </c>
      <c r="J246" s="45">
        <v>0</v>
      </c>
      <c r="K246" s="45">
        <v>0</v>
      </c>
      <c r="L246" s="45">
        <v>0</v>
      </c>
      <c r="M246" s="45">
        <v>0</v>
      </c>
      <c r="N246" s="45">
        <v>0</v>
      </c>
      <c r="O246" s="45">
        <v>0</v>
      </c>
      <c r="P246" s="45">
        <v>0</v>
      </c>
      <c r="Q246" s="45">
        <v>0</v>
      </c>
      <c r="R246" s="45">
        <v>0</v>
      </c>
      <c r="S246" s="46">
        <f>((F246+R246)+((G246+H246+I246+J246+K246+L246+M246+N246+O246+P246+Q246)*2))/24</f>
        <v>0</v>
      </c>
      <c r="U246" s="290"/>
      <c r="W246" s="290">
        <f>+S246</f>
        <v>0</v>
      </c>
      <c r="Z246" s="291"/>
      <c r="AA246" s="291"/>
      <c r="AB246" s="291"/>
      <c r="AD246" s="290">
        <f>+S246</f>
        <v>0</v>
      </c>
    </row>
    <row r="247" spans="1:30">
      <c r="A247" s="281">
        <v>231</v>
      </c>
      <c r="B247" s="289" t="s">
        <v>744</v>
      </c>
      <c r="C247" s="294" t="s">
        <v>887</v>
      </c>
      <c r="D247" s="289" t="s">
        <v>851</v>
      </c>
      <c r="E247" s="47" t="s">
        <v>163</v>
      </c>
      <c r="F247" s="45">
        <v>0</v>
      </c>
      <c r="G247" s="45">
        <v>0</v>
      </c>
      <c r="H247" s="45">
        <v>0</v>
      </c>
      <c r="I247" s="45">
        <v>0</v>
      </c>
      <c r="J247" s="45">
        <v>0</v>
      </c>
      <c r="K247" s="45">
        <v>0</v>
      </c>
      <c r="L247" s="45">
        <v>0</v>
      </c>
      <c r="M247" s="45">
        <v>0</v>
      </c>
      <c r="N247" s="45">
        <v>0</v>
      </c>
      <c r="O247" s="45">
        <v>0</v>
      </c>
      <c r="P247" s="45">
        <v>0</v>
      </c>
      <c r="Q247" s="45">
        <v>0</v>
      </c>
      <c r="R247" s="45">
        <v>0</v>
      </c>
      <c r="S247" s="46">
        <f>((F247+R247)+((G247+H247+I247+J247+K247+L247+M247+N247+O247+P247+Q247)*2))/24</f>
        <v>0</v>
      </c>
      <c r="U247" s="290"/>
      <c r="W247" s="290">
        <f>+S247</f>
        <v>0</v>
      </c>
      <c r="Z247" s="291"/>
      <c r="AA247" s="291"/>
      <c r="AB247" s="291"/>
      <c r="AD247" s="290">
        <f>+S247</f>
        <v>0</v>
      </c>
    </row>
    <row r="248" spans="1:30">
      <c r="A248" s="281">
        <v>232</v>
      </c>
      <c r="B248" s="289" t="s">
        <v>744</v>
      </c>
      <c r="C248" s="294" t="s">
        <v>887</v>
      </c>
      <c r="D248" s="289" t="s">
        <v>857</v>
      </c>
      <c r="E248" s="47" t="s">
        <v>164</v>
      </c>
      <c r="F248" s="45">
        <v>117895.08</v>
      </c>
      <c r="G248" s="45">
        <v>117247.58</v>
      </c>
      <c r="H248" s="45">
        <v>116600.08</v>
      </c>
      <c r="I248" s="45">
        <v>115952.58</v>
      </c>
      <c r="J248" s="45">
        <v>115305.08</v>
      </c>
      <c r="K248" s="45">
        <v>114657.58</v>
      </c>
      <c r="L248" s="45">
        <v>114010.08</v>
      </c>
      <c r="M248" s="45">
        <v>113362.58</v>
      </c>
      <c r="N248" s="45">
        <v>112715.08</v>
      </c>
      <c r="O248" s="45">
        <v>112067.58</v>
      </c>
      <c r="P248" s="45">
        <v>111420.08</v>
      </c>
      <c r="Q248" s="45">
        <v>110772.58</v>
      </c>
      <c r="R248" s="45">
        <v>110125.08</v>
      </c>
      <c r="S248" s="46">
        <f>((F248+R248)+((G248+H248+I248+J248+K248+L248+M248+N248+O248+P248+Q248)*2))/24</f>
        <v>114010.08</v>
      </c>
      <c r="U248" s="290"/>
      <c r="W248" s="290">
        <f>+S248</f>
        <v>114010.08</v>
      </c>
      <c r="Z248" s="291"/>
      <c r="AA248" s="291"/>
      <c r="AB248" s="291"/>
      <c r="AD248" s="290">
        <f>+S248</f>
        <v>114010.08</v>
      </c>
    </row>
    <row r="249" spans="1:30">
      <c r="A249" s="281">
        <v>233</v>
      </c>
      <c r="B249" s="289" t="s">
        <v>744</v>
      </c>
      <c r="C249" s="294" t="s">
        <v>887</v>
      </c>
      <c r="D249" s="289" t="s">
        <v>806</v>
      </c>
      <c r="E249" s="60" t="s">
        <v>165</v>
      </c>
      <c r="F249" s="45">
        <v>45092.47</v>
      </c>
      <c r="G249" s="45">
        <v>44043.8</v>
      </c>
      <c r="H249" s="45">
        <v>42995.13</v>
      </c>
      <c r="I249" s="45">
        <v>41946.46</v>
      </c>
      <c r="J249" s="45">
        <v>40897.79</v>
      </c>
      <c r="K249" s="45">
        <v>39849.120000000003</v>
      </c>
      <c r="L249" s="45">
        <v>38800.449999999997</v>
      </c>
      <c r="M249" s="45">
        <v>37751.78</v>
      </c>
      <c r="N249" s="45">
        <v>36703.11</v>
      </c>
      <c r="O249" s="45">
        <v>35654.44</v>
      </c>
      <c r="P249" s="45">
        <v>34605.769999999997</v>
      </c>
      <c r="Q249" s="45">
        <v>33557.1</v>
      </c>
      <c r="R249" s="45">
        <v>32508.43</v>
      </c>
      <c r="S249" s="46">
        <f>((F249+R249)+((G249+H249+I249+J249+K249+L249+M249+N249+O249+P249+Q249)*2))/24</f>
        <v>38800.450000000004</v>
      </c>
      <c r="U249" s="290"/>
      <c r="W249" s="290">
        <f>+S249</f>
        <v>38800.450000000004</v>
      </c>
      <c r="Z249" s="291"/>
      <c r="AA249" s="291"/>
      <c r="AB249" s="291"/>
      <c r="AD249" s="290">
        <f>+S249</f>
        <v>38800.450000000004</v>
      </c>
    </row>
    <row r="250" spans="1:30">
      <c r="A250" s="281">
        <v>234</v>
      </c>
      <c r="B250" s="289" t="s">
        <v>744</v>
      </c>
      <c r="C250" s="294" t="s">
        <v>887</v>
      </c>
      <c r="D250" s="289" t="s">
        <v>890</v>
      </c>
      <c r="E250" s="60" t="s">
        <v>166</v>
      </c>
      <c r="F250" s="45">
        <v>66276.010000000097</v>
      </c>
      <c r="G250" s="45">
        <v>65437.08</v>
      </c>
      <c r="H250" s="45">
        <v>64598.15</v>
      </c>
      <c r="I250" s="45">
        <v>63759.22</v>
      </c>
      <c r="J250" s="45">
        <v>62920.29</v>
      </c>
      <c r="K250" s="45">
        <v>62081.36</v>
      </c>
      <c r="L250" s="45">
        <v>61242.43</v>
      </c>
      <c r="M250" s="45">
        <v>60403.5</v>
      </c>
      <c r="N250" s="45">
        <v>59564.57</v>
      </c>
      <c r="O250" s="45">
        <v>58725.64</v>
      </c>
      <c r="P250" s="45">
        <v>57886.71</v>
      </c>
      <c r="Q250" s="45">
        <v>57047.78</v>
      </c>
      <c r="R250" s="45">
        <v>56208.85</v>
      </c>
      <c r="S250" s="46">
        <f>((F250+R250)+((G250+H250+I250+J250+K250+L250+M250+N250+O250+P250+Q250)*2))/24</f>
        <v>61242.43</v>
      </c>
      <c r="U250" s="290"/>
      <c r="W250" s="290">
        <f>+S250</f>
        <v>61242.43</v>
      </c>
      <c r="Z250" s="291"/>
      <c r="AA250" s="291"/>
      <c r="AB250" s="291"/>
      <c r="AD250" s="290">
        <f>+S250</f>
        <v>61242.43</v>
      </c>
    </row>
    <row r="251" spans="1:30">
      <c r="A251" s="281">
        <v>235</v>
      </c>
      <c r="B251" s="289" t="s">
        <v>744</v>
      </c>
      <c r="C251" s="294" t="s">
        <v>887</v>
      </c>
      <c r="D251" s="289" t="s">
        <v>852</v>
      </c>
      <c r="E251" s="60" t="s">
        <v>167</v>
      </c>
      <c r="F251" s="45">
        <v>191274.04</v>
      </c>
      <c r="G251" s="45">
        <v>184678.39</v>
      </c>
      <c r="H251" s="45">
        <v>178082.74</v>
      </c>
      <c r="I251" s="45">
        <v>171487.09</v>
      </c>
      <c r="J251" s="45">
        <v>164891.44</v>
      </c>
      <c r="K251" s="45">
        <v>158295.79</v>
      </c>
      <c r="L251" s="45">
        <v>151700.14000000001</v>
      </c>
      <c r="M251" s="45">
        <v>145104.49</v>
      </c>
      <c r="N251" s="45">
        <v>138508.84</v>
      </c>
      <c r="O251" s="45">
        <v>131913.19</v>
      </c>
      <c r="P251" s="45">
        <v>139330.54</v>
      </c>
      <c r="Q251" s="45">
        <v>473502.98</v>
      </c>
      <c r="R251" s="45">
        <v>471324.39</v>
      </c>
      <c r="S251" s="46">
        <f>((F251+R251)+((G251+H251+I251+J251+K251+L251+M251+N251+O251+P251+Q251)*2))/24</f>
        <v>197399.57041666668</v>
      </c>
      <c r="U251" s="290"/>
      <c r="W251" s="290">
        <f>+S251</f>
        <v>197399.57041666668</v>
      </c>
      <c r="Z251" s="291"/>
      <c r="AA251" s="291"/>
      <c r="AB251" s="291"/>
      <c r="AD251" s="290">
        <f>+S251</f>
        <v>197399.57041666668</v>
      </c>
    </row>
    <row r="252" spans="1:30">
      <c r="A252" s="281">
        <v>236</v>
      </c>
      <c r="B252" s="289" t="s">
        <v>744</v>
      </c>
      <c r="C252" s="294" t="s">
        <v>887</v>
      </c>
      <c r="D252" s="289" t="s">
        <v>853</v>
      </c>
      <c r="E252" s="60" t="s">
        <v>589</v>
      </c>
      <c r="F252" s="45">
        <v>47535.199999999997</v>
      </c>
      <c r="G252" s="45">
        <v>47361.71</v>
      </c>
      <c r="H252" s="45">
        <v>47188.22</v>
      </c>
      <c r="I252" s="45">
        <v>47014.73</v>
      </c>
      <c r="J252" s="45">
        <v>46841.24</v>
      </c>
      <c r="K252" s="45">
        <v>46667.75</v>
      </c>
      <c r="L252" s="45">
        <v>46494.26</v>
      </c>
      <c r="M252" s="45">
        <v>46320.77</v>
      </c>
      <c r="N252" s="45">
        <v>46147.28</v>
      </c>
      <c r="O252" s="45">
        <v>45973.79</v>
      </c>
      <c r="P252" s="45">
        <v>45800.3</v>
      </c>
      <c r="Q252" s="45">
        <v>45626.81</v>
      </c>
      <c r="R252" s="45">
        <v>45453.32</v>
      </c>
      <c r="S252" s="46">
        <f>((F252+R252)+((G252+H252+I252+J252+K252+L252+M252+N252+O252+P252+Q252)*2))/24</f>
        <v>46494.259999999987</v>
      </c>
      <c r="U252" s="290"/>
      <c r="W252" s="290">
        <f>+S252</f>
        <v>46494.259999999987</v>
      </c>
      <c r="Z252" s="291"/>
      <c r="AA252" s="291"/>
      <c r="AB252" s="291"/>
      <c r="AD252" s="290">
        <f>+S252</f>
        <v>46494.259999999987</v>
      </c>
    </row>
    <row r="253" spans="1:30">
      <c r="A253" s="281">
        <v>237</v>
      </c>
      <c r="B253" s="289" t="s">
        <v>744</v>
      </c>
      <c r="C253" s="294" t="s">
        <v>887</v>
      </c>
      <c r="D253" s="289" t="s">
        <v>854</v>
      </c>
      <c r="E253" s="60" t="s">
        <v>590</v>
      </c>
      <c r="F253" s="45">
        <v>50157.54</v>
      </c>
      <c r="G253" s="45">
        <v>50030.239999999998</v>
      </c>
      <c r="H253" s="45">
        <v>49902.94</v>
      </c>
      <c r="I253" s="45">
        <v>49775.64</v>
      </c>
      <c r="J253" s="45">
        <v>49648.34</v>
      </c>
      <c r="K253" s="45">
        <v>49521.04</v>
      </c>
      <c r="L253" s="45">
        <v>49393.74</v>
      </c>
      <c r="M253" s="45">
        <v>49266.44</v>
      </c>
      <c r="N253" s="45">
        <v>49139.14</v>
      </c>
      <c r="O253" s="45">
        <v>49011.839999999997</v>
      </c>
      <c r="P253" s="45">
        <v>48884.54</v>
      </c>
      <c r="Q253" s="45">
        <v>48757.24</v>
      </c>
      <c r="R253" s="45">
        <v>48629.94</v>
      </c>
      <c r="S253" s="46">
        <f>((F253+R253)+((G253+H253+I253+J253+K253+L253+M253+N253+O253+P253+Q253)*2))/24</f>
        <v>49393.74</v>
      </c>
      <c r="U253" s="290"/>
      <c r="W253" s="290">
        <f>+S253</f>
        <v>49393.74</v>
      </c>
      <c r="Z253" s="291"/>
      <c r="AA253" s="291"/>
      <c r="AB253" s="291"/>
      <c r="AD253" s="290">
        <f>+S253</f>
        <v>49393.74</v>
      </c>
    </row>
    <row r="254" spans="1:30">
      <c r="A254" s="281">
        <v>238</v>
      </c>
      <c r="B254" s="289" t="s">
        <v>744</v>
      </c>
      <c r="C254" s="294" t="s">
        <v>887</v>
      </c>
      <c r="D254" s="289" t="s">
        <v>891</v>
      </c>
      <c r="E254" s="60" t="s">
        <v>591</v>
      </c>
      <c r="F254" s="45">
        <v>47882.18</v>
      </c>
      <c r="G254" s="45">
        <v>47708.69</v>
      </c>
      <c r="H254" s="45">
        <v>47535.199999999997</v>
      </c>
      <c r="I254" s="45">
        <v>47361.71</v>
      </c>
      <c r="J254" s="45">
        <v>47188.22</v>
      </c>
      <c r="K254" s="45">
        <v>47014.73</v>
      </c>
      <c r="L254" s="45">
        <v>46841.24</v>
      </c>
      <c r="M254" s="45">
        <v>46667.75</v>
      </c>
      <c r="N254" s="45">
        <v>46494.26</v>
      </c>
      <c r="O254" s="45">
        <v>46320.77</v>
      </c>
      <c r="P254" s="45">
        <v>46147.28</v>
      </c>
      <c r="Q254" s="45">
        <v>45973.79</v>
      </c>
      <c r="R254" s="45">
        <v>45800.3</v>
      </c>
      <c r="S254" s="46">
        <f>((F254+R254)+((G254+H254+I254+J254+K254+L254+M254+N254+O254+P254+Q254)*2))/24</f>
        <v>46841.240000000013</v>
      </c>
      <c r="U254" s="290"/>
      <c r="W254" s="290">
        <f>+S254</f>
        <v>46841.240000000013</v>
      </c>
      <c r="Z254" s="291"/>
      <c r="AA254" s="291"/>
      <c r="AB254" s="291"/>
      <c r="AD254" s="290">
        <f>+S254</f>
        <v>46841.240000000013</v>
      </c>
    </row>
    <row r="255" spans="1:30">
      <c r="A255" s="281">
        <v>239</v>
      </c>
      <c r="B255" s="289" t="s">
        <v>744</v>
      </c>
      <c r="C255" s="294" t="s">
        <v>887</v>
      </c>
      <c r="D255" s="289" t="s">
        <v>892</v>
      </c>
      <c r="E255" s="60" t="s">
        <v>592</v>
      </c>
      <c r="F255" s="45">
        <v>50412.14</v>
      </c>
      <c r="G255" s="45">
        <v>50284.84</v>
      </c>
      <c r="H255" s="45">
        <v>50157.54</v>
      </c>
      <c r="I255" s="45">
        <v>50030.239999999998</v>
      </c>
      <c r="J255" s="45">
        <v>49902.94</v>
      </c>
      <c r="K255" s="45">
        <v>49775.64</v>
      </c>
      <c r="L255" s="45">
        <v>49648.34</v>
      </c>
      <c r="M255" s="45">
        <v>49521.04</v>
      </c>
      <c r="N255" s="45">
        <v>49393.74</v>
      </c>
      <c r="O255" s="45">
        <v>49266.44</v>
      </c>
      <c r="P255" s="45">
        <v>49139.14</v>
      </c>
      <c r="Q255" s="45">
        <v>49011.839999999997</v>
      </c>
      <c r="R255" s="45">
        <v>48884.54</v>
      </c>
      <c r="S255" s="46">
        <f>((F255+R255)+((G255+H255+I255+J255+K255+L255+M255+N255+O255+P255+Q255)*2))/24</f>
        <v>49648.34</v>
      </c>
      <c r="U255" s="290"/>
      <c r="W255" s="290">
        <f>+S255</f>
        <v>49648.34</v>
      </c>
      <c r="Z255" s="291"/>
      <c r="AA255" s="291"/>
      <c r="AB255" s="291"/>
      <c r="AD255" s="290">
        <f>+S255</f>
        <v>49648.34</v>
      </c>
    </row>
    <row r="256" spans="1:30">
      <c r="A256" s="281">
        <v>240</v>
      </c>
      <c r="B256" s="289" t="s">
        <v>744</v>
      </c>
      <c r="C256" s="294" t="s">
        <v>887</v>
      </c>
      <c r="D256" s="289" t="s">
        <v>893</v>
      </c>
      <c r="E256" s="60" t="s">
        <v>593</v>
      </c>
      <c r="F256" s="45">
        <v>95274.179999999906</v>
      </c>
      <c r="G256" s="45">
        <v>94203.69</v>
      </c>
      <c r="H256" s="45">
        <v>93133.2</v>
      </c>
      <c r="I256" s="45">
        <v>92062.71</v>
      </c>
      <c r="J256" s="45">
        <v>90992.22</v>
      </c>
      <c r="K256" s="45">
        <v>89921.73</v>
      </c>
      <c r="L256" s="45">
        <v>88851.24</v>
      </c>
      <c r="M256" s="45">
        <v>87780.75</v>
      </c>
      <c r="N256" s="45">
        <v>86710.26</v>
      </c>
      <c r="O256" s="45">
        <v>85639.769999999902</v>
      </c>
      <c r="P256" s="45">
        <v>84569.279999999897</v>
      </c>
      <c r="Q256" s="45">
        <v>83498.789999999906</v>
      </c>
      <c r="R256" s="45">
        <v>82428.299999999901</v>
      </c>
      <c r="S256" s="46">
        <f>((F256+R256)+((G256+H256+I256+J256+K256+L256+M256+N256+O256+P256+Q256)*2))/24</f>
        <v>88851.239999999976</v>
      </c>
      <c r="U256" s="290"/>
      <c r="W256" s="290">
        <f>+S256</f>
        <v>88851.239999999976</v>
      </c>
      <c r="Z256" s="291"/>
      <c r="AA256" s="291"/>
      <c r="AB256" s="291"/>
      <c r="AD256" s="290">
        <f>+S256</f>
        <v>88851.239999999976</v>
      </c>
    </row>
    <row r="257" spans="1:31">
      <c r="A257" s="281">
        <v>241</v>
      </c>
      <c r="B257" s="289" t="s">
        <v>744</v>
      </c>
      <c r="C257" s="294" t="s">
        <v>887</v>
      </c>
      <c r="D257" s="289" t="s">
        <v>894</v>
      </c>
      <c r="E257" s="60" t="s">
        <v>594</v>
      </c>
      <c r="F257" s="45">
        <v>85068.6700000001</v>
      </c>
      <c r="G257" s="45">
        <v>84497.74</v>
      </c>
      <c r="H257" s="45">
        <v>83926.81</v>
      </c>
      <c r="I257" s="45">
        <v>83355.88</v>
      </c>
      <c r="J257" s="45">
        <v>82784.95</v>
      </c>
      <c r="K257" s="45">
        <v>82214.02</v>
      </c>
      <c r="L257" s="45">
        <v>81643.09</v>
      </c>
      <c r="M257" s="45">
        <v>81072.160000000003</v>
      </c>
      <c r="N257" s="45">
        <v>80501.230000000098</v>
      </c>
      <c r="O257" s="45">
        <v>79930.300000000105</v>
      </c>
      <c r="P257" s="45">
        <v>79359.370000000097</v>
      </c>
      <c r="Q257" s="45">
        <v>78788.440000000104</v>
      </c>
      <c r="R257" s="45">
        <v>78217.510000000097</v>
      </c>
      <c r="S257" s="46">
        <f>((F257+R257)+((G257+H257+I257+J257+K257+L257+M257+N257+O257+P257+Q257)*2))/24</f>
        <v>81643.09000000004</v>
      </c>
      <c r="U257" s="290"/>
      <c r="W257" s="290">
        <f>+S257</f>
        <v>81643.09000000004</v>
      </c>
      <c r="Z257" s="291"/>
      <c r="AA257" s="291"/>
      <c r="AB257" s="291"/>
      <c r="AD257" s="290">
        <f>+S257</f>
        <v>81643.09000000004</v>
      </c>
    </row>
    <row r="258" spans="1:31">
      <c r="A258" s="281">
        <v>242</v>
      </c>
      <c r="B258" s="289" t="s">
        <v>744</v>
      </c>
      <c r="C258" s="294" t="s">
        <v>887</v>
      </c>
      <c r="D258" s="289" t="s">
        <v>895</v>
      </c>
      <c r="E258" s="60" t="s">
        <v>595</v>
      </c>
      <c r="F258" s="45">
        <v>140877.04</v>
      </c>
      <c r="G258" s="45">
        <v>140448.84</v>
      </c>
      <c r="H258" s="45">
        <v>140020.64000000001</v>
      </c>
      <c r="I258" s="45">
        <v>139592.44</v>
      </c>
      <c r="J258" s="45">
        <v>139164.24</v>
      </c>
      <c r="K258" s="45">
        <v>138736.04</v>
      </c>
      <c r="L258" s="45">
        <v>138307.84</v>
      </c>
      <c r="M258" s="45">
        <v>137879.64000000001</v>
      </c>
      <c r="N258" s="45">
        <v>137451.44</v>
      </c>
      <c r="O258" s="45">
        <v>137023.24</v>
      </c>
      <c r="P258" s="45">
        <v>136595.04</v>
      </c>
      <c r="Q258" s="45">
        <v>136166.84</v>
      </c>
      <c r="R258" s="45">
        <v>135738.64000000001</v>
      </c>
      <c r="S258" s="46">
        <f>((F258+R258)+((G258+H258+I258+J258+K258+L258+M258+N258+O258+P258+Q258)*2))/24</f>
        <v>138307.84</v>
      </c>
      <c r="U258" s="290"/>
      <c r="W258" s="290">
        <f>+S258</f>
        <v>138307.84</v>
      </c>
      <c r="Z258" s="291"/>
      <c r="AA258" s="291"/>
      <c r="AB258" s="291"/>
      <c r="AD258" s="290">
        <f>+S258</f>
        <v>138307.84</v>
      </c>
    </row>
    <row r="259" spans="1:31">
      <c r="A259" s="281">
        <v>243</v>
      </c>
      <c r="B259" s="289" t="s">
        <v>744</v>
      </c>
      <c r="C259" s="294" t="s">
        <v>887</v>
      </c>
      <c r="D259" s="289" t="s">
        <v>896</v>
      </c>
      <c r="E259" s="60" t="s">
        <v>631</v>
      </c>
      <c r="F259" s="45">
        <v>122725.64</v>
      </c>
      <c r="G259" s="45">
        <v>122365.74</v>
      </c>
      <c r="H259" s="45">
        <v>122005.84</v>
      </c>
      <c r="I259" s="45">
        <v>121645.94</v>
      </c>
      <c r="J259" s="45">
        <v>121286.04</v>
      </c>
      <c r="K259" s="45">
        <v>120926.14</v>
      </c>
      <c r="L259" s="45">
        <v>120566.24</v>
      </c>
      <c r="M259" s="45">
        <v>120206.34</v>
      </c>
      <c r="N259" s="45">
        <v>119846.44</v>
      </c>
      <c r="O259" s="45">
        <v>119486.54</v>
      </c>
      <c r="P259" s="45">
        <v>119126.64</v>
      </c>
      <c r="Q259" s="45">
        <v>118766.74</v>
      </c>
      <c r="R259" s="45">
        <v>118406.84</v>
      </c>
      <c r="S259" s="46">
        <f>((F259+R259)+((G259+H259+I259+J259+K259+L259+M259+N259+O259+P259+Q259)*2))/24</f>
        <v>120566.23999999999</v>
      </c>
      <c r="U259" s="290"/>
      <c r="W259" s="290">
        <f>+S259</f>
        <v>120566.23999999999</v>
      </c>
      <c r="Z259" s="291"/>
      <c r="AA259" s="291"/>
      <c r="AB259" s="291"/>
      <c r="AD259" s="290">
        <f>+S259</f>
        <v>120566.23999999999</v>
      </c>
    </row>
    <row r="260" spans="1:31">
      <c r="A260" s="281">
        <v>244</v>
      </c>
      <c r="B260" s="289" t="s">
        <v>744</v>
      </c>
      <c r="C260" s="294" t="s">
        <v>887</v>
      </c>
      <c r="D260" s="289" t="s">
        <v>897</v>
      </c>
      <c r="E260" s="60" t="s">
        <v>632</v>
      </c>
      <c r="F260" s="45">
        <v>82956.78</v>
      </c>
      <c r="G260" s="45">
        <v>82776.83</v>
      </c>
      <c r="H260" s="45">
        <v>82596.88</v>
      </c>
      <c r="I260" s="45">
        <v>82416.929999999993</v>
      </c>
      <c r="J260" s="45">
        <v>82236.98</v>
      </c>
      <c r="K260" s="45">
        <v>82057.03</v>
      </c>
      <c r="L260" s="45">
        <v>81877.08</v>
      </c>
      <c r="M260" s="45">
        <v>81697.13</v>
      </c>
      <c r="N260" s="45">
        <v>81517.179999999993</v>
      </c>
      <c r="O260" s="45">
        <v>81337.23</v>
      </c>
      <c r="P260" s="45">
        <v>81157.279999999999</v>
      </c>
      <c r="Q260" s="45">
        <v>80977.33</v>
      </c>
      <c r="R260" s="45">
        <v>80797.38</v>
      </c>
      <c r="S260" s="45">
        <f>((F260+R260)+((G260+H260+I260+J260+K260+L260+M260+N260+O260+P260+Q260)*2))/24</f>
        <v>81877.08</v>
      </c>
      <c r="U260" s="290"/>
      <c r="W260" s="290">
        <f>+S260</f>
        <v>81877.08</v>
      </c>
      <c r="Z260" s="291"/>
      <c r="AA260" s="291"/>
      <c r="AB260" s="291"/>
      <c r="AD260" s="290">
        <f>+S260</f>
        <v>81877.08</v>
      </c>
    </row>
    <row r="261" spans="1:31">
      <c r="A261" s="281">
        <v>245</v>
      </c>
      <c r="B261" s="289" t="s">
        <v>744</v>
      </c>
      <c r="C261" s="294" t="s">
        <v>887</v>
      </c>
      <c r="D261" s="289" t="s">
        <v>898</v>
      </c>
      <c r="E261" s="60" t="s">
        <v>633</v>
      </c>
      <c r="F261" s="45">
        <v>142617.5</v>
      </c>
      <c r="G261" s="45">
        <v>142310.79999999999</v>
      </c>
      <c r="H261" s="45">
        <v>142004.1</v>
      </c>
      <c r="I261" s="45">
        <v>141697.4</v>
      </c>
      <c r="J261" s="45">
        <v>141390.70000000001</v>
      </c>
      <c r="K261" s="45">
        <v>141084</v>
      </c>
      <c r="L261" s="45">
        <v>140777.29999999999</v>
      </c>
      <c r="M261" s="45">
        <v>140470.6</v>
      </c>
      <c r="N261" s="45">
        <v>140163.9</v>
      </c>
      <c r="O261" s="45">
        <v>139857.20000000001</v>
      </c>
      <c r="P261" s="45">
        <v>139550.5</v>
      </c>
      <c r="Q261" s="45">
        <v>139243.79999999999</v>
      </c>
      <c r="R261" s="45">
        <v>138937.1</v>
      </c>
      <c r="S261" s="45">
        <f>((F261+R261)+((G261+H261+I261+J261+K261+L261+M261+N261+O261+P261+Q261)*2))/24</f>
        <v>140777.30000000002</v>
      </c>
      <c r="U261" s="290"/>
      <c r="W261" s="290">
        <f>+S261</f>
        <v>140777.30000000002</v>
      </c>
      <c r="Z261" s="291"/>
      <c r="AA261" s="291"/>
      <c r="AB261" s="291"/>
      <c r="AD261" s="290">
        <f>+S261</f>
        <v>140777.30000000002</v>
      </c>
    </row>
    <row r="262" spans="1:31">
      <c r="A262" s="281">
        <v>246</v>
      </c>
      <c r="B262" s="289" t="s">
        <v>744</v>
      </c>
      <c r="C262" s="294" t="s">
        <v>887</v>
      </c>
      <c r="D262" s="289" t="s">
        <v>1218</v>
      </c>
      <c r="E262" s="60" t="s">
        <v>1219</v>
      </c>
      <c r="F262" s="45">
        <v>0</v>
      </c>
      <c r="G262" s="45">
        <v>0</v>
      </c>
      <c r="H262" s="45">
        <v>0</v>
      </c>
      <c r="I262" s="45">
        <v>0</v>
      </c>
      <c r="J262" s="45">
        <v>2478.6</v>
      </c>
      <c r="K262" s="45">
        <v>5273.1</v>
      </c>
      <c r="L262" s="45">
        <v>51229.08</v>
      </c>
      <c r="M262" s="45">
        <v>52658.86</v>
      </c>
      <c r="N262" s="45">
        <v>52605.72</v>
      </c>
      <c r="O262" s="45">
        <v>52156.1</v>
      </c>
      <c r="P262" s="45">
        <v>51706.48</v>
      </c>
      <c r="Q262" s="45">
        <v>51256.86</v>
      </c>
      <c r="R262" s="45">
        <v>50807.24</v>
      </c>
      <c r="S262" s="45">
        <f>((F262+R262)+((G262+H262+I262+J262+K262+L262+M262+N262+O262+P262+Q262)*2))/24</f>
        <v>28730.701666666664</v>
      </c>
      <c r="U262" s="290"/>
      <c r="W262" s="290">
        <f>+S262</f>
        <v>28730.701666666664</v>
      </c>
      <c r="Z262" s="291"/>
      <c r="AA262" s="291"/>
      <c r="AB262" s="291"/>
      <c r="AD262" s="290">
        <f>+S262</f>
        <v>28730.701666666664</v>
      </c>
    </row>
    <row r="263" spans="1:31">
      <c r="A263" s="281">
        <v>247</v>
      </c>
      <c r="B263" s="289" t="s">
        <v>744</v>
      </c>
      <c r="C263" s="294" t="s">
        <v>887</v>
      </c>
      <c r="D263" s="289" t="s">
        <v>1220</v>
      </c>
      <c r="E263" s="60" t="s">
        <v>1221</v>
      </c>
      <c r="F263" s="48">
        <v>0</v>
      </c>
      <c r="G263" s="48">
        <v>0</v>
      </c>
      <c r="H263" s="48">
        <v>0</v>
      </c>
      <c r="I263" s="48">
        <v>0</v>
      </c>
      <c r="J263" s="48">
        <v>5783.4</v>
      </c>
      <c r="K263" s="48">
        <v>12303.9</v>
      </c>
      <c r="L263" s="48">
        <v>120204.18</v>
      </c>
      <c r="M263" s="48">
        <v>124259.03</v>
      </c>
      <c r="N263" s="48">
        <v>124844.88</v>
      </c>
      <c r="O263" s="48">
        <v>124495.17</v>
      </c>
      <c r="P263" s="48">
        <v>124145.46</v>
      </c>
      <c r="Q263" s="48">
        <v>123795.75</v>
      </c>
      <c r="R263" s="48">
        <v>123446.04</v>
      </c>
      <c r="S263" s="49">
        <f>((F263+R263)+((G263+H263+I263+J263+K263+L263+M263+N263+O263+P263+Q263)*2))/24</f>
        <v>68462.89916666667</v>
      </c>
      <c r="U263" s="290"/>
      <c r="W263" s="290">
        <f>+S263</f>
        <v>68462.89916666667</v>
      </c>
      <c r="Z263" s="291"/>
      <c r="AA263" s="291"/>
      <c r="AB263" s="291"/>
      <c r="AD263" s="290">
        <f>+S263</f>
        <v>68462.89916666667</v>
      </c>
    </row>
    <row r="264" spans="1:31">
      <c r="A264" s="281">
        <v>248</v>
      </c>
      <c r="E264" s="52" t="s">
        <v>168</v>
      </c>
      <c r="F264" s="45">
        <f>SUM(F244:F263)</f>
        <v>1360451.7000000002</v>
      </c>
      <c r="G264" s="45">
        <f>SUM(G244:G263)</f>
        <v>1346824.1400000001</v>
      </c>
      <c r="H264" s="45">
        <f>SUM(H244:H263)</f>
        <v>1333196.58</v>
      </c>
      <c r="I264" s="45">
        <f>SUM(I244:I263)</f>
        <v>1319569.0199999998</v>
      </c>
      <c r="J264" s="45">
        <f>SUM(J244:J263)</f>
        <v>1314203.46</v>
      </c>
      <c r="K264" s="45">
        <f>SUM(K244:K263)</f>
        <v>1309890.9000000001</v>
      </c>
      <c r="L264" s="45">
        <f>SUM(L244:L263)</f>
        <v>1450119.6</v>
      </c>
      <c r="M264" s="45">
        <f>SUM(M244:M263)</f>
        <v>1441976.6700000004</v>
      </c>
      <c r="N264" s="45">
        <f>SUM(N244:N263)</f>
        <v>1428881.8199999998</v>
      </c>
      <c r="O264" s="45">
        <f>SUM(O244:O263)</f>
        <v>1414454.9300000002</v>
      </c>
      <c r="P264" s="45">
        <f>SUM(P244:P263)</f>
        <v>1414041.04</v>
      </c>
      <c r="Q264" s="45">
        <f>SUM(Q244:Q263)</f>
        <v>1740382.2400000005</v>
      </c>
      <c r="R264" s="45">
        <f>SUM(R244:R263)</f>
        <v>1730372.4100000004</v>
      </c>
      <c r="S264" s="45">
        <f>SUM(S244:S263)</f>
        <v>1421579.3712500001</v>
      </c>
      <c r="Z264" s="291"/>
      <c r="AA264" s="291"/>
      <c r="AB264" s="291"/>
    </row>
    <row r="265" spans="1:31">
      <c r="A265" s="281">
        <v>249</v>
      </c>
      <c r="E265" s="61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6"/>
      <c r="Z265" s="291"/>
      <c r="AA265" s="291"/>
      <c r="AB265" s="291"/>
    </row>
    <row r="266" spans="1:31">
      <c r="A266" s="281">
        <v>250</v>
      </c>
      <c r="B266" s="289" t="s">
        <v>744</v>
      </c>
      <c r="C266" s="289" t="s">
        <v>899</v>
      </c>
      <c r="D266" s="289" t="s">
        <v>781</v>
      </c>
      <c r="E266" s="47" t="s">
        <v>169</v>
      </c>
      <c r="F266" s="45">
        <v>621388.55000000005</v>
      </c>
      <c r="G266" s="45">
        <v>617974.32999999996</v>
      </c>
      <c r="H266" s="45">
        <v>614560.11</v>
      </c>
      <c r="I266" s="45">
        <v>611145.89</v>
      </c>
      <c r="J266" s="45">
        <v>607731.67000000004</v>
      </c>
      <c r="K266" s="45">
        <v>604317.44999999995</v>
      </c>
      <c r="L266" s="45">
        <v>600903.23</v>
      </c>
      <c r="M266" s="45">
        <v>597489.01</v>
      </c>
      <c r="N266" s="45">
        <v>594074.79</v>
      </c>
      <c r="O266" s="45">
        <v>590660.56999999995</v>
      </c>
      <c r="P266" s="45">
        <v>587246.35</v>
      </c>
      <c r="Q266" s="45">
        <v>583832.13</v>
      </c>
      <c r="R266" s="45">
        <v>580417.91</v>
      </c>
      <c r="S266" s="46">
        <f>((F266+R266)+((G266+H266+I266+J266+K266+L266+M266+N266+O266+P266+Q266)*2))/24</f>
        <v>600903.23</v>
      </c>
      <c r="U266" s="290"/>
      <c r="W266" s="290">
        <f>+S266</f>
        <v>600903.23</v>
      </c>
      <c r="Z266" s="291"/>
      <c r="AA266" s="291"/>
      <c r="AB266" s="291"/>
      <c r="AD266" s="290">
        <f>+S266</f>
        <v>600903.23</v>
      </c>
    </row>
    <row r="267" spans="1:31">
      <c r="A267" s="281">
        <v>251</v>
      </c>
      <c r="B267" s="289" t="s">
        <v>744</v>
      </c>
      <c r="C267" s="289" t="s">
        <v>899</v>
      </c>
      <c r="D267" s="289" t="s">
        <v>805</v>
      </c>
      <c r="E267" s="47" t="s">
        <v>634</v>
      </c>
      <c r="F267" s="45">
        <v>733509.96999999904</v>
      </c>
      <c r="G267" s="45">
        <v>731935.91</v>
      </c>
      <c r="H267" s="45">
        <v>730361.85</v>
      </c>
      <c r="I267" s="45">
        <v>728787.79</v>
      </c>
      <c r="J267" s="45">
        <v>727213.73</v>
      </c>
      <c r="K267" s="45">
        <v>725639.67</v>
      </c>
      <c r="L267" s="45">
        <v>724065.61</v>
      </c>
      <c r="M267" s="45">
        <v>722491.55</v>
      </c>
      <c r="N267" s="45">
        <v>720917.49</v>
      </c>
      <c r="O267" s="45">
        <v>719343.429999999</v>
      </c>
      <c r="P267" s="45">
        <v>717769.36999999895</v>
      </c>
      <c r="Q267" s="45">
        <v>716195.30999999901</v>
      </c>
      <c r="R267" s="45">
        <v>714621.24999999895</v>
      </c>
      <c r="S267" s="46">
        <f>((F267+R267)+((G267+H267+I267+J267+K267+L267+M267+N267+O267+P267+Q267)*2))/24</f>
        <v>724065.60999999952</v>
      </c>
      <c r="U267" s="290"/>
      <c r="W267" s="290">
        <f>+S267</f>
        <v>724065.60999999952</v>
      </c>
      <c r="Z267" s="291"/>
      <c r="AA267" s="291"/>
      <c r="AB267" s="291"/>
      <c r="AD267" s="290">
        <f>+S267</f>
        <v>724065.60999999952</v>
      </c>
    </row>
    <row r="268" spans="1:31">
      <c r="A268" s="281">
        <v>252</v>
      </c>
      <c r="E268" s="47" t="s">
        <v>168</v>
      </c>
      <c r="F268" s="258">
        <f>SUM(F266:F267)</f>
        <v>1354898.5199999991</v>
      </c>
      <c r="G268" s="258">
        <f>SUM(G266:G267)</f>
        <v>1349910.24</v>
      </c>
      <c r="H268" s="258">
        <f>SUM(H266:H267)</f>
        <v>1344921.96</v>
      </c>
      <c r="I268" s="258">
        <f>SUM(I266:I267)</f>
        <v>1339933.6800000002</v>
      </c>
      <c r="J268" s="258">
        <f>SUM(J266:J267)</f>
        <v>1334945.3999999999</v>
      </c>
      <c r="K268" s="258">
        <f>SUM(K266:K267)</f>
        <v>1329957.1200000001</v>
      </c>
      <c r="L268" s="258">
        <f>SUM(L266:L267)</f>
        <v>1324968.8399999999</v>
      </c>
      <c r="M268" s="258">
        <f>SUM(M266:M267)</f>
        <v>1319980.56</v>
      </c>
      <c r="N268" s="258">
        <f>SUM(N266:N267)</f>
        <v>1314992.28</v>
      </c>
      <c r="O268" s="258">
        <f>SUM(O266:O267)</f>
        <v>1310003.9999999991</v>
      </c>
      <c r="P268" s="258">
        <f>SUM(P266:P267)</f>
        <v>1305015.7199999988</v>
      </c>
      <c r="Q268" s="258">
        <f>SUM(Q266:Q267)</f>
        <v>1300027.439999999</v>
      </c>
      <c r="R268" s="258">
        <f>SUM(R266:R267)</f>
        <v>1295039.159999999</v>
      </c>
      <c r="S268" s="258">
        <f>SUM(S266:S267)</f>
        <v>1324968.8399999994</v>
      </c>
      <c r="Z268" s="291"/>
      <c r="AA268" s="291"/>
      <c r="AB268" s="291"/>
    </row>
    <row r="269" spans="1:31">
      <c r="A269" s="281">
        <v>253</v>
      </c>
      <c r="E269" s="293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6"/>
      <c r="Z269" s="291"/>
      <c r="AA269" s="291"/>
      <c r="AB269" s="291"/>
    </row>
    <row r="270" spans="1:31">
      <c r="A270" s="281">
        <v>254</v>
      </c>
      <c r="B270" s="289" t="s">
        <v>744</v>
      </c>
      <c r="C270" s="289" t="s">
        <v>801</v>
      </c>
      <c r="D270" s="289" t="s">
        <v>39</v>
      </c>
      <c r="E270" s="47" t="s">
        <v>683</v>
      </c>
      <c r="F270" s="45">
        <v>597563.92000000004</v>
      </c>
      <c r="G270" s="45">
        <v>588903.92000000004</v>
      </c>
      <c r="H270" s="45">
        <v>580243.92000000004</v>
      </c>
      <c r="I270" s="45">
        <v>571583.92000000004</v>
      </c>
      <c r="J270" s="45">
        <v>562923.92000000004</v>
      </c>
      <c r="K270" s="45">
        <v>554263.92000000004</v>
      </c>
      <c r="L270" s="45">
        <v>545603.92000000004</v>
      </c>
      <c r="M270" s="45">
        <v>536943.92000000004</v>
      </c>
      <c r="N270" s="45">
        <v>528283.92000000004</v>
      </c>
      <c r="O270" s="45">
        <v>519623.92</v>
      </c>
      <c r="P270" s="45">
        <v>510963.92</v>
      </c>
      <c r="Q270" s="45">
        <v>502303.92</v>
      </c>
      <c r="R270" s="45">
        <v>493643.92</v>
      </c>
      <c r="S270" s="46">
        <f>((F270+R270)+((G270+H270+I270+J270+K270+L270+M270+N270+O270+P270+Q270)*2))/24</f>
        <v>545603.92000000004</v>
      </c>
      <c r="U270" s="290">
        <f>+S270</f>
        <v>545603.92000000004</v>
      </c>
      <c r="V270" s="290"/>
      <c r="Z270" s="291"/>
      <c r="AA270" s="291"/>
      <c r="AB270" s="291"/>
      <c r="AE270" s="290">
        <f>+S270</f>
        <v>545603.92000000004</v>
      </c>
    </row>
    <row r="271" spans="1:31">
      <c r="A271" s="281">
        <v>255</v>
      </c>
      <c r="B271" s="289" t="s">
        <v>744</v>
      </c>
      <c r="C271" s="289" t="s">
        <v>856</v>
      </c>
      <c r="D271" s="289" t="s">
        <v>780</v>
      </c>
      <c r="E271" s="47" t="s">
        <v>170</v>
      </c>
      <c r="F271" s="45">
        <v>0</v>
      </c>
      <c r="G271" s="45">
        <v>0</v>
      </c>
      <c r="H271" s="45">
        <v>0</v>
      </c>
      <c r="I271" s="45">
        <v>0</v>
      </c>
      <c r="J271" s="45">
        <v>0</v>
      </c>
      <c r="K271" s="45">
        <v>0</v>
      </c>
      <c r="L271" s="45">
        <v>0</v>
      </c>
      <c r="M271" s="45">
        <v>0</v>
      </c>
      <c r="N271" s="45">
        <v>0</v>
      </c>
      <c r="O271" s="45">
        <v>0</v>
      </c>
      <c r="P271" s="45">
        <v>0</v>
      </c>
      <c r="Q271" s="45">
        <v>0</v>
      </c>
      <c r="R271" s="45">
        <v>0</v>
      </c>
      <c r="S271" s="46">
        <f>((F271+R271)+((G271+H271+I271+J271+K271+L271+M271+N271+O271+P271+Q271)*2))/24</f>
        <v>0</v>
      </c>
      <c r="U271" s="290">
        <f>+S271</f>
        <v>0</v>
      </c>
      <c r="Z271" s="291"/>
      <c r="AA271" s="291"/>
      <c r="AB271" s="291"/>
      <c r="AE271" s="290">
        <f>+S271</f>
        <v>0</v>
      </c>
    </row>
    <row r="272" spans="1:31">
      <c r="A272" s="281">
        <v>256</v>
      </c>
      <c r="B272" s="289" t="s">
        <v>744</v>
      </c>
      <c r="C272" s="289" t="s">
        <v>900</v>
      </c>
      <c r="D272" s="289" t="s">
        <v>113</v>
      </c>
      <c r="E272" s="47" t="s">
        <v>171</v>
      </c>
      <c r="F272" s="45">
        <v>52532.43</v>
      </c>
      <c r="G272" s="45">
        <v>88929.46</v>
      </c>
      <c r="H272" s="45">
        <v>30000</v>
      </c>
      <c r="I272" s="45">
        <v>30000</v>
      </c>
      <c r="J272" s="45">
        <v>30000</v>
      </c>
      <c r="K272" s="45">
        <v>30000</v>
      </c>
      <c r="L272" s="45">
        <v>30000</v>
      </c>
      <c r="M272" s="45">
        <v>30000</v>
      </c>
      <c r="N272" s="45">
        <v>-7.2759576141834308E-12</v>
      </c>
      <c r="O272" s="45">
        <v>-7.2759576141834308E-12</v>
      </c>
      <c r="P272" s="45">
        <v>4135.5999999999904</v>
      </c>
      <c r="Q272" s="45">
        <v>6087.0199999999904</v>
      </c>
      <c r="R272" s="45">
        <v>91789.04</v>
      </c>
      <c r="S272" s="46">
        <f>((F272+R272)+((G272+H272+I272+J272+K272+L272+M272+N272+O272+P272+Q272)*2))/24</f>
        <v>29276.067916666667</v>
      </c>
      <c r="U272" s="290">
        <f>+S272</f>
        <v>29276.067916666667</v>
      </c>
      <c r="Z272" s="291"/>
      <c r="AA272" s="291"/>
      <c r="AB272" s="291"/>
      <c r="AE272" s="290">
        <f>+S272</f>
        <v>29276.067916666667</v>
      </c>
    </row>
    <row r="273" spans="1:31">
      <c r="A273" s="281">
        <v>257</v>
      </c>
      <c r="B273" s="289" t="s">
        <v>744</v>
      </c>
      <c r="C273" s="289" t="s">
        <v>901</v>
      </c>
      <c r="D273" s="289" t="s">
        <v>902</v>
      </c>
      <c r="E273" s="47" t="s">
        <v>639</v>
      </c>
      <c r="F273" s="45">
        <v>36097251</v>
      </c>
      <c r="G273" s="45">
        <v>36097251</v>
      </c>
      <c r="H273" s="45">
        <v>36097251</v>
      </c>
      <c r="I273" s="45">
        <v>36097251</v>
      </c>
      <c r="J273" s="45">
        <v>36097251</v>
      </c>
      <c r="K273" s="45">
        <v>36097251</v>
      </c>
      <c r="L273" s="45">
        <v>36097251</v>
      </c>
      <c r="M273" s="45">
        <v>36097251</v>
      </c>
      <c r="N273" s="45">
        <v>36097251</v>
      </c>
      <c r="O273" s="45">
        <v>36097251</v>
      </c>
      <c r="P273" s="45">
        <v>36097251</v>
      </c>
      <c r="Q273" s="45">
        <v>36097251</v>
      </c>
      <c r="R273" s="45">
        <v>37329772</v>
      </c>
      <c r="S273" s="46">
        <f>((F273+R273)+((G273+H273+I273+J273+K273+L273+M273+N273+O273+P273+Q273)*2))/24</f>
        <v>36148606.041666664</v>
      </c>
      <c r="U273" s="290">
        <f>+S273</f>
        <v>36148606.041666664</v>
      </c>
      <c r="Z273" s="291"/>
      <c r="AA273" s="291"/>
      <c r="AB273" s="291"/>
      <c r="AE273" s="290">
        <f>+S273</f>
        <v>36148606.041666664</v>
      </c>
    </row>
    <row r="274" spans="1:31">
      <c r="A274" s="281">
        <v>258</v>
      </c>
      <c r="B274" s="289" t="s">
        <v>744</v>
      </c>
      <c r="C274" s="289" t="s">
        <v>901</v>
      </c>
      <c r="D274" s="289" t="s">
        <v>903</v>
      </c>
      <c r="E274" s="47" t="s">
        <v>351</v>
      </c>
      <c r="F274" s="45">
        <v>904061</v>
      </c>
      <c r="G274" s="45">
        <v>904061</v>
      </c>
      <c r="H274" s="45">
        <v>904061</v>
      </c>
      <c r="I274" s="45">
        <v>904061</v>
      </c>
      <c r="J274" s="45">
        <v>904061</v>
      </c>
      <c r="K274" s="45">
        <v>0</v>
      </c>
      <c r="L274" s="45">
        <v>0</v>
      </c>
      <c r="M274" s="45">
        <v>0</v>
      </c>
      <c r="N274" s="45">
        <v>0</v>
      </c>
      <c r="O274" s="45">
        <v>0</v>
      </c>
      <c r="P274" s="45">
        <v>0</v>
      </c>
      <c r="Q274" s="45">
        <v>0</v>
      </c>
      <c r="R274" s="45">
        <v>0</v>
      </c>
      <c r="S274" s="46">
        <f>((F274+R274)+((G274+H274+I274+J274+K274+L274+M274+N274+O274+P274+Q274)*2))/24</f>
        <v>339022.875</v>
      </c>
      <c r="U274" s="290">
        <f>+S274</f>
        <v>339022.875</v>
      </c>
      <c r="Z274" s="291"/>
      <c r="AA274" s="291"/>
      <c r="AB274" s="291"/>
      <c r="AE274" s="290">
        <f>+S274</f>
        <v>339022.875</v>
      </c>
    </row>
    <row r="275" spans="1:31">
      <c r="A275" s="281">
        <v>259</v>
      </c>
      <c r="B275" s="289" t="s">
        <v>744</v>
      </c>
      <c r="C275" s="289" t="s">
        <v>901</v>
      </c>
      <c r="D275" s="289" t="s">
        <v>904</v>
      </c>
      <c r="E275" s="47" t="s">
        <v>596</v>
      </c>
      <c r="F275" s="45">
        <v>-244045</v>
      </c>
      <c r="G275" s="45">
        <v>-244045</v>
      </c>
      <c r="H275" s="45">
        <v>-244045</v>
      </c>
      <c r="I275" s="45">
        <v>-244045</v>
      </c>
      <c r="J275" s="45">
        <v>-244045</v>
      </c>
      <c r="K275" s="45">
        <v>0</v>
      </c>
      <c r="L275" s="45">
        <v>0</v>
      </c>
      <c r="M275" s="45">
        <v>0</v>
      </c>
      <c r="N275" s="45">
        <v>0</v>
      </c>
      <c r="O275" s="45">
        <v>0</v>
      </c>
      <c r="P275" s="45">
        <v>0</v>
      </c>
      <c r="Q275" s="45">
        <v>0</v>
      </c>
      <c r="R275" s="45">
        <v>0</v>
      </c>
      <c r="S275" s="46">
        <f>((F275+R275)+((G275+H275+I275+J275+K275+L275+M275+N275+O275+P275+Q275)*2))/24</f>
        <v>-91516.875</v>
      </c>
      <c r="U275" s="290">
        <f>+S275</f>
        <v>-91516.875</v>
      </c>
      <c r="Z275" s="291"/>
      <c r="AA275" s="291"/>
      <c r="AB275" s="291"/>
      <c r="AE275" s="290">
        <f>+S275</f>
        <v>-91516.875</v>
      </c>
    </row>
    <row r="276" spans="1:31">
      <c r="A276" s="281">
        <v>260</v>
      </c>
      <c r="B276" s="289" t="s">
        <v>744</v>
      </c>
      <c r="C276" s="289" t="s">
        <v>901</v>
      </c>
      <c r="D276" s="289" t="s">
        <v>905</v>
      </c>
      <c r="E276" s="47" t="s">
        <v>597</v>
      </c>
      <c r="F276" s="45">
        <v>758378</v>
      </c>
      <c r="G276" s="45">
        <v>758378</v>
      </c>
      <c r="H276" s="45">
        <v>758378</v>
      </c>
      <c r="I276" s="45">
        <v>758378</v>
      </c>
      <c r="J276" s="45">
        <v>758378</v>
      </c>
      <c r="K276" s="45">
        <v>758378</v>
      </c>
      <c r="L276" s="45">
        <v>758378</v>
      </c>
      <c r="M276" s="45">
        <v>758378</v>
      </c>
      <c r="N276" s="45">
        <v>758378</v>
      </c>
      <c r="O276" s="45">
        <v>758378</v>
      </c>
      <c r="P276" s="45">
        <v>758378</v>
      </c>
      <c r="Q276" s="45">
        <v>758378</v>
      </c>
      <c r="R276" s="45">
        <v>2141422</v>
      </c>
      <c r="S276" s="46">
        <f>((F276+R276)+((G276+H276+I276+J276+K276+L276+M276+N276+O276+P276+Q276)*2))/24</f>
        <v>816004.83333333337</v>
      </c>
      <c r="U276" s="290">
        <f>+S276</f>
        <v>816004.83333333337</v>
      </c>
      <c r="Z276" s="291"/>
      <c r="AA276" s="291"/>
      <c r="AB276" s="291"/>
      <c r="AE276" s="290">
        <f>+S276</f>
        <v>816004.83333333337</v>
      </c>
    </row>
    <row r="277" spans="1:31">
      <c r="A277" s="281">
        <v>261</v>
      </c>
      <c r="B277" s="289" t="s">
        <v>279</v>
      </c>
      <c r="C277" s="289" t="s">
        <v>901</v>
      </c>
      <c r="D277" s="289" t="s">
        <v>906</v>
      </c>
      <c r="E277" s="47" t="s">
        <v>350</v>
      </c>
      <c r="F277" s="45">
        <v>0</v>
      </c>
      <c r="G277" s="45">
        <v>0</v>
      </c>
      <c r="H277" s="45">
        <v>0</v>
      </c>
      <c r="I277" s="45">
        <v>0</v>
      </c>
      <c r="J277" s="45">
        <v>0</v>
      </c>
      <c r="K277" s="45">
        <v>0</v>
      </c>
      <c r="L277" s="45">
        <v>0</v>
      </c>
      <c r="M277" s="45">
        <v>0</v>
      </c>
      <c r="N277" s="45">
        <v>0</v>
      </c>
      <c r="O277" s="45">
        <v>0</v>
      </c>
      <c r="P277" s="45">
        <v>0</v>
      </c>
      <c r="Q277" s="45">
        <v>0</v>
      </c>
      <c r="R277" s="45">
        <v>0</v>
      </c>
      <c r="S277" s="46">
        <f>((F277+R277)+((G277+H277+I277+J277+K277+L277+M277+N277+O277+P277+Q277)*2))/24</f>
        <v>0</v>
      </c>
      <c r="U277" s="290">
        <f>+S277</f>
        <v>0</v>
      </c>
      <c r="Z277" s="291"/>
      <c r="AA277" s="291"/>
      <c r="AB277" s="291"/>
      <c r="AE277" s="290">
        <f>+S277</f>
        <v>0</v>
      </c>
    </row>
    <row r="278" spans="1:31">
      <c r="A278" s="281">
        <v>262</v>
      </c>
      <c r="B278" s="289" t="s">
        <v>279</v>
      </c>
      <c r="C278" s="289" t="s">
        <v>901</v>
      </c>
      <c r="D278" s="289" t="s">
        <v>907</v>
      </c>
      <c r="E278" s="47" t="s">
        <v>352</v>
      </c>
      <c r="F278" s="45">
        <v>0</v>
      </c>
      <c r="G278" s="45">
        <v>0</v>
      </c>
      <c r="H278" s="45">
        <v>0</v>
      </c>
      <c r="I278" s="45">
        <v>0</v>
      </c>
      <c r="J278" s="45">
        <v>0</v>
      </c>
      <c r="K278" s="45">
        <v>0</v>
      </c>
      <c r="L278" s="45">
        <v>0</v>
      </c>
      <c r="M278" s="45">
        <v>0</v>
      </c>
      <c r="N278" s="45">
        <v>0</v>
      </c>
      <c r="O278" s="45">
        <v>0</v>
      </c>
      <c r="P278" s="45">
        <v>0</v>
      </c>
      <c r="Q278" s="45">
        <v>0</v>
      </c>
      <c r="R278" s="45">
        <v>0</v>
      </c>
      <c r="S278" s="46">
        <f>((F278+R278)+((G278+H278+I278+J278+K278+L278+M278+N278+O278+P278+Q278)*2))/24</f>
        <v>0</v>
      </c>
      <c r="U278" s="290">
        <f>+S278</f>
        <v>0</v>
      </c>
      <c r="Z278" s="291"/>
      <c r="AA278" s="291"/>
      <c r="AB278" s="291"/>
      <c r="AE278" s="290">
        <f>+S278</f>
        <v>0</v>
      </c>
    </row>
    <row r="279" spans="1:31">
      <c r="A279" s="281">
        <v>263</v>
      </c>
      <c r="B279" s="289" t="s">
        <v>279</v>
      </c>
      <c r="C279" s="289" t="s">
        <v>901</v>
      </c>
      <c r="D279" s="289" t="s">
        <v>908</v>
      </c>
      <c r="E279" s="47" t="s">
        <v>638</v>
      </c>
      <c r="F279" s="45">
        <v>234101.1</v>
      </c>
      <c r="G279" s="45">
        <v>185662.44</v>
      </c>
      <c r="H279" s="45">
        <v>146621.4</v>
      </c>
      <c r="I279" s="45">
        <v>106511.48</v>
      </c>
      <c r="J279" s="45">
        <v>77496</v>
      </c>
      <c r="K279" s="45">
        <v>51609.440000000002</v>
      </c>
      <c r="L279" s="45">
        <v>31843.39</v>
      </c>
      <c r="M279" s="45">
        <v>16927.22</v>
      </c>
      <c r="N279" s="45">
        <v>3004.99</v>
      </c>
      <c r="O279" s="45">
        <v>1.8189894035458601E-12</v>
      </c>
      <c r="P279" s="45">
        <v>1.8189894035458601E-12</v>
      </c>
      <c r="Q279" s="45">
        <v>1.8189894035458601E-12</v>
      </c>
      <c r="R279" s="45">
        <v>1.8189894035458601E-12</v>
      </c>
      <c r="S279" s="46">
        <f>((F279+R279)+((G279+H279+I279+J279+K279+L279+M279+N279+O279+P279+Q279)*2))/24</f>
        <v>61393.909166666672</v>
      </c>
      <c r="U279" s="290">
        <f>+S279</f>
        <v>61393.909166666672</v>
      </c>
      <c r="Z279" s="291"/>
      <c r="AA279" s="291"/>
      <c r="AB279" s="291"/>
      <c r="AE279" s="290">
        <f>+S279</f>
        <v>61393.909166666672</v>
      </c>
    </row>
    <row r="280" spans="1:31">
      <c r="A280" s="281">
        <v>264</v>
      </c>
      <c r="B280" s="289" t="s">
        <v>279</v>
      </c>
      <c r="C280" s="289" t="s">
        <v>901</v>
      </c>
      <c r="D280" s="289" t="s">
        <v>909</v>
      </c>
      <c r="E280" s="47" t="s">
        <v>691</v>
      </c>
      <c r="F280" s="45">
        <v>0</v>
      </c>
      <c r="G280" s="45">
        <v>0</v>
      </c>
      <c r="H280" s="45">
        <v>0</v>
      </c>
      <c r="I280" s="45">
        <v>0</v>
      </c>
      <c r="J280" s="45">
        <v>0</v>
      </c>
      <c r="K280" s="45">
        <v>0</v>
      </c>
      <c r="L280" s="45">
        <v>0</v>
      </c>
      <c r="M280" s="45">
        <v>0</v>
      </c>
      <c r="N280" s="45">
        <v>0</v>
      </c>
      <c r="O280" s="45">
        <v>0</v>
      </c>
      <c r="P280" s="45">
        <v>0</v>
      </c>
      <c r="Q280" s="45">
        <v>0</v>
      </c>
      <c r="R280" s="45">
        <v>0</v>
      </c>
      <c r="S280" s="46">
        <f>((F280+R280)+((G280+H280+I280+J280+K280+L280+M280+N280+O280+P280+Q280)*2))/24</f>
        <v>0</v>
      </c>
      <c r="U280" s="290">
        <f>+S280</f>
        <v>0</v>
      </c>
      <c r="Z280" s="291"/>
      <c r="AA280" s="291"/>
      <c r="AB280" s="291"/>
      <c r="AE280" s="290">
        <f>+S280</f>
        <v>0</v>
      </c>
    </row>
    <row r="281" spans="1:31">
      <c r="A281" s="281">
        <v>265</v>
      </c>
      <c r="B281" s="289" t="s">
        <v>279</v>
      </c>
      <c r="C281" s="289" t="s">
        <v>901</v>
      </c>
      <c r="D281" s="289" t="s">
        <v>910</v>
      </c>
      <c r="E281" s="47" t="s">
        <v>692</v>
      </c>
      <c r="F281" s="45">
        <v>590345.43999999994</v>
      </c>
      <c r="G281" s="45">
        <v>608265.59</v>
      </c>
      <c r="H281" s="45">
        <v>639316.34</v>
      </c>
      <c r="I281" s="45">
        <v>768061.57</v>
      </c>
      <c r="J281" s="45">
        <v>849875.38</v>
      </c>
      <c r="K281" s="45">
        <v>909143.04000000004</v>
      </c>
      <c r="L281" s="45">
        <v>965423.69</v>
      </c>
      <c r="M281" s="45">
        <v>1025429.26</v>
      </c>
      <c r="N281" s="45">
        <v>1058441.8899999999</v>
      </c>
      <c r="O281" s="45">
        <v>1063670.1000000001</v>
      </c>
      <c r="P281" s="45">
        <v>1066139.3400000001</v>
      </c>
      <c r="Q281" s="45">
        <v>1075345.68</v>
      </c>
      <c r="R281" s="45">
        <v>1077921.21</v>
      </c>
      <c r="S281" s="46">
        <f>((F281+R281)+((G281+H281+I281+J281+K281+L281+M281+N281+O281+P281+Q281)*2))/24</f>
        <v>905270.43374999985</v>
      </c>
      <c r="U281" s="290">
        <f>+S281</f>
        <v>905270.43374999985</v>
      </c>
      <c r="Z281" s="291"/>
      <c r="AA281" s="291"/>
      <c r="AB281" s="291"/>
      <c r="AE281" s="290">
        <f>+S281</f>
        <v>905270.43374999985</v>
      </c>
    </row>
    <row r="282" spans="1:31">
      <c r="A282" s="281">
        <v>266</v>
      </c>
      <c r="B282" s="289" t="s">
        <v>279</v>
      </c>
      <c r="C282" s="289" t="s">
        <v>901</v>
      </c>
      <c r="D282" s="289" t="s">
        <v>911</v>
      </c>
      <c r="E282" s="47" t="s">
        <v>693</v>
      </c>
      <c r="F282" s="45">
        <v>242040.14</v>
      </c>
      <c r="G282" s="45">
        <v>282779.2</v>
      </c>
      <c r="H282" s="45">
        <v>265832.06</v>
      </c>
      <c r="I282" s="45">
        <v>218877.64</v>
      </c>
      <c r="J282" s="45">
        <v>203382.98</v>
      </c>
      <c r="K282" s="45">
        <v>215357.86</v>
      </c>
      <c r="L282" s="45">
        <v>211058.92</v>
      </c>
      <c r="M282" s="45">
        <v>213111.37</v>
      </c>
      <c r="N282" s="45">
        <v>219610.9</v>
      </c>
      <c r="O282" s="45">
        <v>233353.32</v>
      </c>
      <c r="P282" s="45">
        <v>275849.17</v>
      </c>
      <c r="Q282" s="45">
        <v>240942.75</v>
      </c>
      <c r="R282" s="45">
        <v>255043.86</v>
      </c>
      <c r="S282" s="46">
        <f>((F282+R282)+((G282+H282+I282+J282+K282+L282+M282+N282+O282+P282+Q282)*2))/24</f>
        <v>235724.8475</v>
      </c>
      <c r="U282" s="290">
        <f>+S282</f>
        <v>235724.8475</v>
      </c>
      <c r="Z282" s="291"/>
      <c r="AA282" s="291"/>
      <c r="AB282" s="291"/>
      <c r="AE282" s="290">
        <f>+S282</f>
        <v>235724.8475</v>
      </c>
    </row>
    <row r="283" spans="1:31">
      <c r="A283" s="281">
        <v>267</v>
      </c>
      <c r="B283" s="289" t="s">
        <v>279</v>
      </c>
      <c r="C283" s="289" t="s">
        <v>901</v>
      </c>
      <c r="D283" s="289" t="s">
        <v>1222</v>
      </c>
      <c r="E283" s="47" t="s">
        <v>1223</v>
      </c>
      <c r="F283" s="45">
        <v>0</v>
      </c>
      <c r="G283" s="45">
        <v>0</v>
      </c>
      <c r="H283" s="45">
        <v>0</v>
      </c>
      <c r="I283" s="45">
        <v>0</v>
      </c>
      <c r="J283" s="45">
        <v>0</v>
      </c>
      <c r="K283" s="45">
        <v>0</v>
      </c>
      <c r="L283" s="45">
        <v>0</v>
      </c>
      <c r="M283" s="45">
        <v>0</v>
      </c>
      <c r="N283" s="45">
        <v>0</v>
      </c>
      <c r="O283" s="45">
        <v>0</v>
      </c>
      <c r="P283" s="45">
        <v>2687.36</v>
      </c>
      <c r="Q283" s="45">
        <v>22839.47</v>
      </c>
      <c r="R283" s="45">
        <v>76801.89</v>
      </c>
      <c r="S283" s="46">
        <f>((F283+R283)+((G283+H283+I283+J283+K283+L283+M283+N283+O283+P283+Q283)*2))/24</f>
        <v>5327.3145833333338</v>
      </c>
      <c r="U283" s="290">
        <f>+S283</f>
        <v>5327.3145833333338</v>
      </c>
      <c r="Z283" s="291"/>
      <c r="AA283" s="291"/>
      <c r="AB283" s="291"/>
      <c r="AE283" s="290">
        <f>+S283</f>
        <v>5327.3145833333338</v>
      </c>
    </row>
    <row r="284" spans="1:31">
      <c r="A284" s="281">
        <v>268</v>
      </c>
      <c r="B284" s="289" t="s">
        <v>279</v>
      </c>
      <c r="C284" s="289" t="s">
        <v>901</v>
      </c>
      <c r="D284" s="289" t="s">
        <v>1224</v>
      </c>
      <c r="E284" s="47" t="s">
        <v>1225</v>
      </c>
      <c r="F284" s="45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5">
        <v>0</v>
      </c>
      <c r="M284" s="45">
        <v>0</v>
      </c>
      <c r="N284" s="45">
        <v>0</v>
      </c>
      <c r="O284" s="45">
        <v>0</v>
      </c>
      <c r="P284" s="45">
        <v>-25799.67</v>
      </c>
      <c r="Q284" s="45">
        <v>-126630.85</v>
      </c>
      <c r="R284" s="45">
        <v>-249829.81</v>
      </c>
      <c r="S284" s="46">
        <f>((F284+R284)+((G284+H284+I284+J284+K284+L284+M284+N284+O284+P284+Q284)*2))/24</f>
        <v>-23112.118750000005</v>
      </c>
      <c r="U284" s="290">
        <f>+S284</f>
        <v>-23112.118750000005</v>
      </c>
      <c r="Z284" s="291"/>
      <c r="AA284" s="291"/>
      <c r="AB284" s="291"/>
      <c r="AE284" s="290">
        <f>+S284</f>
        <v>-23112.118750000005</v>
      </c>
    </row>
    <row r="285" spans="1:31">
      <c r="A285" s="281">
        <v>269</v>
      </c>
      <c r="B285" s="289" t="s">
        <v>279</v>
      </c>
      <c r="C285" s="289" t="s">
        <v>901</v>
      </c>
      <c r="D285" s="289" t="s">
        <v>1226</v>
      </c>
      <c r="E285" s="47" t="s">
        <v>1227</v>
      </c>
      <c r="F285" s="45">
        <v>0</v>
      </c>
      <c r="G285" s="45">
        <v>0</v>
      </c>
      <c r="H285" s="45">
        <v>0</v>
      </c>
      <c r="I285" s="45">
        <v>0</v>
      </c>
      <c r="J285" s="45">
        <v>0</v>
      </c>
      <c r="K285" s="45">
        <v>0</v>
      </c>
      <c r="L285" s="45">
        <v>0</v>
      </c>
      <c r="M285" s="45">
        <v>0</v>
      </c>
      <c r="N285" s="45">
        <v>0</v>
      </c>
      <c r="O285" s="45">
        <v>0</v>
      </c>
      <c r="P285" s="45">
        <v>0</v>
      </c>
      <c r="Q285" s="45">
        <v>1100</v>
      </c>
      <c r="R285" s="45">
        <v>87447.63</v>
      </c>
      <c r="S285" s="46">
        <f>((F285+R285)+((G285+H285+I285+J285+K285+L285+M285+N285+O285+P285+Q285)*2))/24</f>
        <v>3735.3179166666669</v>
      </c>
      <c r="U285" s="290">
        <f>+S285</f>
        <v>3735.3179166666669</v>
      </c>
      <c r="Z285" s="291"/>
      <c r="AA285" s="291"/>
      <c r="AB285" s="291"/>
      <c r="AE285" s="290">
        <f>+S285</f>
        <v>3735.3179166666669</v>
      </c>
    </row>
    <row r="286" spans="1:31">
      <c r="A286" s="281">
        <v>270</v>
      </c>
      <c r="B286" s="289" t="s">
        <v>281</v>
      </c>
      <c r="C286" s="289" t="s">
        <v>901</v>
      </c>
      <c r="D286" s="289" t="s">
        <v>902</v>
      </c>
      <c r="E286" s="47" t="s">
        <v>639</v>
      </c>
      <c r="F286" s="45">
        <v>0</v>
      </c>
      <c r="G286" s="45">
        <v>0</v>
      </c>
      <c r="H286" s="45">
        <v>0</v>
      </c>
      <c r="I286" s="45">
        <v>0</v>
      </c>
      <c r="J286" s="45">
        <v>0</v>
      </c>
      <c r="K286" s="45">
        <v>0</v>
      </c>
      <c r="L286" s="45">
        <v>0</v>
      </c>
      <c r="M286" s="45">
        <v>0</v>
      </c>
      <c r="N286" s="45">
        <v>0</v>
      </c>
      <c r="O286" s="45">
        <v>0</v>
      </c>
      <c r="P286" s="45">
        <v>0</v>
      </c>
      <c r="Q286" s="45">
        <v>0</v>
      </c>
      <c r="R286" s="45">
        <v>0</v>
      </c>
      <c r="S286" s="46">
        <f>((F286+R286)+((G286+H286+I286+J286+K286+L286+M286+N286+O286+P286+Q286)*2))/24</f>
        <v>0</v>
      </c>
      <c r="U286" s="290">
        <f>+S286</f>
        <v>0</v>
      </c>
      <c r="Z286" s="291"/>
      <c r="AA286" s="291"/>
      <c r="AB286" s="291"/>
      <c r="AE286" s="290">
        <f>+S286</f>
        <v>0</v>
      </c>
    </row>
    <row r="287" spans="1:31">
      <c r="A287" s="281">
        <v>271</v>
      </c>
      <c r="B287" s="289" t="s">
        <v>281</v>
      </c>
      <c r="C287" s="289" t="s">
        <v>901</v>
      </c>
      <c r="D287" s="289" t="s">
        <v>903</v>
      </c>
      <c r="E287" s="47" t="s">
        <v>351</v>
      </c>
      <c r="F287" s="45">
        <v>0</v>
      </c>
      <c r="G287" s="45">
        <v>0</v>
      </c>
      <c r="H287" s="45">
        <v>0</v>
      </c>
      <c r="I287" s="45">
        <v>0</v>
      </c>
      <c r="J287" s="45">
        <v>0</v>
      </c>
      <c r="K287" s="45">
        <v>0</v>
      </c>
      <c r="L287" s="45">
        <v>0</v>
      </c>
      <c r="M287" s="45">
        <v>0</v>
      </c>
      <c r="N287" s="45">
        <v>0</v>
      </c>
      <c r="O287" s="45">
        <v>0</v>
      </c>
      <c r="P287" s="45">
        <v>0</v>
      </c>
      <c r="Q287" s="45">
        <v>0</v>
      </c>
      <c r="R287" s="45">
        <v>0</v>
      </c>
      <c r="S287" s="46">
        <f>((F287+R287)+((G287+H287+I287+J287+K287+L287+M287+N287+O287+P287+Q287)*2))/24</f>
        <v>0</v>
      </c>
      <c r="U287" s="290">
        <f>+S287</f>
        <v>0</v>
      </c>
      <c r="Z287" s="291"/>
      <c r="AA287" s="291"/>
      <c r="AB287" s="291"/>
      <c r="AE287" s="290">
        <f>+S287</f>
        <v>0</v>
      </c>
    </row>
    <row r="288" spans="1:31">
      <c r="A288" s="281">
        <v>272</v>
      </c>
      <c r="B288" s="289" t="s">
        <v>281</v>
      </c>
      <c r="C288" s="289" t="s">
        <v>901</v>
      </c>
      <c r="D288" s="289" t="s">
        <v>904</v>
      </c>
      <c r="E288" s="47" t="s">
        <v>596</v>
      </c>
      <c r="F288" s="45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5">
        <v>0</v>
      </c>
      <c r="M288" s="45">
        <v>0</v>
      </c>
      <c r="N288" s="45">
        <v>0</v>
      </c>
      <c r="O288" s="45">
        <v>0</v>
      </c>
      <c r="P288" s="45">
        <v>0</v>
      </c>
      <c r="Q288" s="45">
        <v>0</v>
      </c>
      <c r="R288" s="45">
        <v>0</v>
      </c>
      <c r="S288" s="46">
        <f>((F288+R288)+((G288+H288+I288+J288+K288+L288+M288+N288+O288+P288+Q288)*2))/24</f>
        <v>0</v>
      </c>
      <c r="U288" s="290">
        <f>+S288</f>
        <v>0</v>
      </c>
      <c r="Z288" s="291"/>
      <c r="AA288" s="291"/>
      <c r="AB288" s="291"/>
      <c r="AE288" s="290">
        <f>+S288</f>
        <v>0</v>
      </c>
    </row>
    <row r="289" spans="1:31">
      <c r="A289" s="281">
        <v>273</v>
      </c>
      <c r="B289" s="289" t="s">
        <v>281</v>
      </c>
      <c r="C289" s="289" t="s">
        <v>901</v>
      </c>
      <c r="D289" s="289" t="s">
        <v>905</v>
      </c>
      <c r="E289" s="47" t="s">
        <v>597</v>
      </c>
      <c r="F289" s="45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  <c r="L289" s="45">
        <v>0</v>
      </c>
      <c r="M289" s="45">
        <v>0</v>
      </c>
      <c r="N289" s="45">
        <v>0</v>
      </c>
      <c r="O289" s="45">
        <v>0</v>
      </c>
      <c r="P289" s="45">
        <v>0</v>
      </c>
      <c r="Q289" s="45">
        <v>0</v>
      </c>
      <c r="R289" s="45">
        <v>0</v>
      </c>
      <c r="S289" s="46">
        <f>((F289+R289)+((G289+H289+I289+J289+K289+L289+M289+N289+O289+P289+Q289)*2))/24</f>
        <v>0</v>
      </c>
      <c r="U289" s="290">
        <f>+S289</f>
        <v>0</v>
      </c>
      <c r="Z289" s="291"/>
      <c r="AA289" s="291"/>
      <c r="AB289" s="291"/>
      <c r="AE289" s="290">
        <f>+S289</f>
        <v>0</v>
      </c>
    </row>
    <row r="290" spans="1:31">
      <c r="A290" s="281">
        <v>274</v>
      </c>
      <c r="B290" s="289" t="s">
        <v>281</v>
      </c>
      <c r="C290" s="289" t="s">
        <v>901</v>
      </c>
      <c r="D290" s="289" t="s">
        <v>1228</v>
      </c>
      <c r="E290" s="47" t="s">
        <v>1229</v>
      </c>
      <c r="F290" s="45">
        <v>0</v>
      </c>
      <c r="G290" s="45">
        <v>0</v>
      </c>
      <c r="H290" s="45">
        <v>0</v>
      </c>
      <c r="I290" s="45">
        <v>0</v>
      </c>
      <c r="J290" s="45">
        <v>0</v>
      </c>
      <c r="K290" s="45">
        <v>0</v>
      </c>
      <c r="L290" s="45">
        <v>0</v>
      </c>
      <c r="M290" s="45">
        <v>0</v>
      </c>
      <c r="N290" s="45">
        <v>0</v>
      </c>
      <c r="O290" s="45">
        <v>0</v>
      </c>
      <c r="P290" s="45">
        <v>0</v>
      </c>
      <c r="Q290" s="45">
        <v>1100</v>
      </c>
      <c r="R290" s="45">
        <v>347245.82</v>
      </c>
      <c r="S290" s="46">
        <f>((F290+R290)+((G290+H290+I290+J290+K290+L290+M290+N290+O290+P290+Q290)*2))/24</f>
        <v>14560.2425</v>
      </c>
      <c r="U290" s="290">
        <f>+S290</f>
        <v>14560.2425</v>
      </c>
      <c r="Z290" s="291"/>
      <c r="AA290" s="291"/>
      <c r="AB290" s="291"/>
      <c r="AE290" s="290">
        <f>+S290</f>
        <v>14560.2425</v>
      </c>
    </row>
    <row r="291" spans="1:31">
      <c r="A291" s="281">
        <v>275</v>
      </c>
      <c r="B291" s="289" t="s">
        <v>281</v>
      </c>
      <c r="C291" s="289" t="s">
        <v>901</v>
      </c>
      <c r="D291" s="289" t="s">
        <v>1230</v>
      </c>
      <c r="E291" s="47" t="s">
        <v>1231</v>
      </c>
      <c r="F291" s="45">
        <v>0</v>
      </c>
      <c r="G291" s="45">
        <v>0</v>
      </c>
      <c r="H291" s="45">
        <v>0</v>
      </c>
      <c r="I291" s="45">
        <v>0</v>
      </c>
      <c r="J291" s="45">
        <v>0</v>
      </c>
      <c r="K291" s="45">
        <v>0</v>
      </c>
      <c r="L291" s="45">
        <v>0</v>
      </c>
      <c r="M291" s="45">
        <v>0</v>
      </c>
      <c r="N291" s="45">
        <v>0</v>
      </c>
      <c r="O291" s="45">
        <v>0</v>
      </c>
      <c r="P291" s="45">
        <v>0</v>
      </c>
      <c r="Q291" s="45">
        <v>0</v>
      </c>
      <c r="R291" s="45">
        <v>75250</v>
      </c>
      <c r="S291" s="46">
        <f>((F291+R291)+((G291+H291+I291+J291+K291+L291+M291+N291+O291+P291+Q291)*2))/24</f>
        <v>3135.4166666666665</v>
      </c>
      <c r="U291" s="290">
        <f>+S291</f>
        <v>3135.4166666666665</v>
      </c>
      <c r="Z291" s="291"/>
      <c r="AA291" s="291"/>
      <c r="AB291" s="291"/>
      <c r="AE291" s="290">
        <f>+S291</f>
        <v>3135.4166666666665</v>
      </c>
    </row>
    <row r="292" spans="1:31">
      <c r="A292" s="281">
        <v>276</v>
      </c>
      <c r="B292" s="289" t="s">
        <v>281</v>
      </c>
      <c r="C292" s="289" t="s">
        <v>901</v>
      </c>
      <c r="D292" s="289" t="s">
        <v>1232</v>
      </c>
      <c r="E292" s="47" t="s">
        <v>1233</v>
      </c>
      <c r="F292" s="45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45">
        <v>0</v>
      </c>
      <c r="M292" s="45">
        <v>0</v>
      </c>
      <c r="N292" s="45">
        <v>0</v>
      </c>
      <c r="O292" s="45">
        <v>0</v>
      </c>
      <c r="P292" s="45">
        <v>0</v>
      </c>
      <c r="Q292" s="45">
        <v>0</v>
      </c>
      <c r="R292" s="45">
        <v>0</v>
      </c>
      <c r="S292" s="46">
        <f>((F292+R292)+((G292+H292+I292+J292+K292+L292+M292+N292+O292+P292+Q292)*2))/24</f>
        <v>0</v>
      </c>
      <c r="U292" s="290">
        <f>+S292</f>
        <v>0</v>
      </c>
      <c r="Z292" s="291"/>
      <c r="AA292" s="291"/>
      <c r="AB292" s="291"/>
      <c r="AE292" s="290">
        <f>+S292</f>
        <v>0</v>
      </c>
    </row>
    <row r="293" spans="1:31">
      <c r="A293" s="281">
        <v>277</v>
      </c>
      <c r="B293" s="289" t="s">
        <v>281</v>
      </c>
      <c r="C293" s="289" t="s">
        <v>901</v>
      </c>
      <c r="D293" s="289" t="s">
        <v>1234</v>
      </c>
      <c r="E293" s="47" t="s">
        <v>1235</v>
      </c>
      <c r="F293" s="45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  <c r="L293" s="45">
        <v>0</v>
      </c>
      <c r="M293" s="45">
        <v>0</v>
      </c>
      <c r="N293" s="45">
        <v>0</v>
      </c>
      <c r="O293" s="45">
        <v>0</v>
      </c>
      <c r="P293" s="45">
        <v>0</v>
      </c>
      <c r="Q293" s="45">
        <v>0</v>
      </c>
      <c r="R293" s="45">
        <v>0</v>
      </c>
      <c r="S293" s="46">
        <f>((F293+R293)+((G293+H293+I293+J293+K293+L293+M293+N293+O293+P293+Q293)*2))/24</f>
        <v>0</v>
      </c>
      <c r="U293" s="290">
        <f>+S293</f>
        <v>0</v>
      </c>
      <c r="Z293" s="291"/>
      <c r="AA293" s="291"/>
      <c r="AB293" s="291"/>
      <c r="AE293" s="290">
        <f>+S293</f>
        <v>0</v>
      </c>
    </row>
    <row r="294" spans="1:31">
      <c r="A294" s="281">
        <v>278</v>
      </c>
      <c r="B294" s="289" t="s">
        <v>281</v>
      </c>
      <c r="C294" s="289" t="s">
        <v>901</v>
      </c>
      <c r="D294" s="289" t="s">
        <v>1236</v>
      </c>
      <c r="E294" s="47" t="s">
        <v>1237</v>
      </c>
      <c r="F294" s="45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5">
        <v>0</v>
      </c>
      <c r="N294" s="45">
        <v>0</v>
      </c>
      <c r="O294" s="45">
        <v>0</v>
      </c>
      <c r="P294" s="45">
        <v>0</v>
      </c>
      <c r="Q294" s="45">
        <v>0</v>
      </c>
      <c r="R294" s="45">
        <v>0</v>
      </c>
      <c r="S294" s="46">
        <f>((F294+R294)+((G294+H294+I294+J294+K294+L294+M294+N294+O294+P294+Q294)*2))/24</f>
        <v>0</v>
      </c>
      <c r="U294" s="290">
        <f>+S294</f>
        <v>0</v>
      </c>
      <c r="Z294" s="291"/>
      <c r="AA294" s="291"/>
      <c r="AB294" s="291"/>
      <c r="AE294" s="290">
        <f>+S294</f>
        <v>0</v>
      </c>
    </row>
    <row r="295" spans="1:31">
      <c r="A295" s="281">
        <v>279</v>
      </c>
      <c r="B295" s="289" t="s">
        <v>281</v>
      </c>
      <c r="C295" s="289" t="s">
        <v>901</v>
      </c>
      <c r="D295" s="289" t="s">
        <v>912</v>
      </c>
      <c r="E295" s="47" t="s">
        <v>353</v>
      </c>
      <c r="F295" s="45">
        <v>1190300.8</v>
      </c>
      <c r="G295" s="45">
        <v>1262931.1000000001</v>
      </c>
      <c r="H295" s="45">
        <v>1296221.98</v>
      </c>
      <c r="I295" s="45">
        <v>1302163.9099999999</v>
      </c>
      <c r="J295" s="45">
        <v>1343605.29</v>
      </c>
      <c r="K295" s="45">
        <v>1421797.01</v>
      </c>
      <c r="L295" s="45">
        <v>1477167.71</v>
      </c>
      <c r="M295" s="45">
        <v>1676314.21</v>
      </c>
      <c r="N295" s="45">
        <v>1769971.49</v>
      </c>
      <c r="O295" s="45">
        <v>1832543.62</v>
      </c>
      <c r="P295" s="45">
        <v>1992942.58</v>
      </c>
      <c r="Q295" s="45">
        <v>396933.95999999897</v>
      </c>
      <c r="R295" s="45">
        <v>440098.6</v>
      </c>
      <c r="S295" s="46">
        <f>((F295+R295)+((G295+H295+I295+J295+K295+L295+M295+N295+O295+P295+Q295)*2))/24</f>
        <v>1382316.0466666666</v>
      </c>
      <c r="X295" s="290">
        <f>+S295</f>
        <v>1382316.0466666666</v>
      </c>
      <c r="Z295" s="291"/>
      <c r="AA295" s="291"/>
      <c r="AB295" s="291"/>
      <c r="AC295" s="290">
        <f>+S295</f>
        <v>1382316.0466666666</v>
      </c>
    </row>
    <row r="296" spans="1:31">
      <c r="A296" s="281">
        <v>280</v>
      </c>
      <c r="B296" s="289" t="s">
        <v>281</v>
      </c>
      <c r="C296" s="289" t="s">
        <v>901</v>
      </c>
      <c r="D296" s="289" t="s">
        <v>913</v>
      </c>
      <c r="E296" s="47" t="s">
        <v>354</v>
      </c>
      <c r="F296" s="45">
        <v>179280.56</v>
      </c>
      <c r="G296" s="45">
        <v>226391.98</v>
      </c>
      <c r="H296" s="45">
        <v>297895.09000000003</v>
      </c>
      <c r="I296" s="45">
        <v>326641.55</v>
      </c>
      <c r="J296" s="45">
        <v>371549.68</v>
      </c>
      <c r="K296" s="45">
        <v>518938.34</v>
      </c>
      <c r="L296" s="45">
        <v>520324.55</v>
      </c>
      <c r="M296" s="45">
        <v>541845.15</v>
      </c>
      <c r="N296" s="45">
        <v>638716.92000000004</v>
      </c>
      <c r="O296" s="45">
        <v>640606.81999999995</v>
      </c>
      <c r="P296" s="45">
        <v>661830.75</v>
      </c>
      <c r="Q296" s="45">
        <v>114752.53</v>
      </c>
      <c r="R296" s="45">
        <v>141094.56</v>
      </c>
      <c r="S296" s="46">
        <f>((F296+R296)+((G296+H296+I296+J296+K296+L296+M296+N296+O296+P296+Q296)*2))/24</f>
        <v>418306.74333333335</v>
      </c>
      <c r="X296" s="290">
        <f>+S296</f>
        <v>418306.74333333335</v>
      </c>
      <c r="Z296" s="291"/>
      <c r="AA296" s="291"/>
      <c r="AB296" s="291"/>
      <c r="AC296" s="290">
        <f>+S296</f>
        <v>418306.74333333335</v>
      </c>
    </row>
    <row r="297" spans="1:31">
      <c r="A297" s="281">
        <v>281</v>
      </c>
      <c r="B297" s="289" t="s">
        <v>281</v>
      </c>
      <c r="C297" s="289" t="s">
        <v>901</v>
      </c>
      <c r="D297" s="289" t="s">
        <v>914</v>
      </c>
      <c r="E297" s="47" t="s">
        <v>355</v>
      </c>
      <c r="F297" s="45">
        <v>668783.30000000005</v>
      </c>
      <c r="G297" s="45">
        <v>1429125.07</v>
      </c>
      <c r="H297" s="45">
        <v>1782349.87</v>
      </c>
      <c r="I297" s="45">
        <v>1978803.8</v>
      </c>
      <c r="J297" s="45">
        <v>2164703.7599999998</v>
      </c>
      <c r="K297" s="45">
        <v>2348986.63</v>
      </c>
      <c r="L297" s="45">
        <v>2581958.9700000002</v>
      </c>
      <c r="M297" s="45">
        <v>2740271.16</v>
      </c>
      <c r="N297" s="45">
        <v>2963032.01</v>
      </c>
      <c r="O297" s="45">
        <v>3233554.76</v>
      </c>
      <c r="P297" s="45">
        <v>3382086.47</v>
      </c>
      <c r="Q297" s="45">
        <v>908965.89</v>
      </c>
      <c r="R297" s="45">
        <v>986298.63</v>
      </c>
      <c r="S297" s="46">
        <f>((F297+R297)+((G297+H297+I297+J297+K297+L297+M297+N297+O297+P297+Q297)*2))/24</f>
        <v>2195114.94625</v>
      </c>
      <c r="X297" s="290">
        <f>+S297</f>
        <v>2195114.94625</v>
      </c>
      <c r="Z297" s="291"/>
      <c r="AA297" s="291"/>
      <c r="AB297" s="291"/>
      <c r="AC297" s="290">
        <f>+S297</f>
        <v>2195114.94625</v>
      </c>
    </row>
    <row r="298" spans="1:31">
      <c r="A298" s="281">
        <v>282</v>
      </c>
      <c r="B298" s="289" t="s">
        <v>281</v>
      </c>
      <c r="C298" s="289" t="s">
        <v>901</v>
      </c>
      <c r="D298" s="289" t="s">
        <v>915</v>
      </c>
      <c r="E298" s="47" t="s">
        <v>356</v>
      </c>
      <c r="F298" s="45">
        <v>971481.87</v>
      </c>
      <c r="G298" s="45">
        <v>1211145.3600000001</v>
      </c>
      <c r="H298" s="45">
        <v>1490988.99</v>
      </c>
      <c r="I298" s="45">
        <v>1733378.84</v>
      </c>
      <c r="J298" s="45">
        <v>1908352.16</v>
      </c>
      <c r="K298" s="45">
        <v>2122973.44</v>
      </c>
      <c r="L298" s="45">
        <v>2408071</v>
      </c>
      <c r="M298" s="45">
        <v>2625323.42</v>
      </c>
      <c r="N298" s="45">
        <v>2876960.6</v>
      </c>
      <c r="O298" s="45">
        <v>3335973.61</v>
      </c>
      <c r="P298" s="45">
        <v>3715489.79</v>
      </c>
      <c r="Q298" s="45">
        <v>1523450.32</v>
      </c>
      <c r="R298" s="45">
        <v>1757365.82</v>
      </c>
      <c r="S298" s="46">
        <f>((F298+R298)+((G298+H298+I298+J298+K298+L298+M298+N298+O298+P298+Q298)*2))/24</f>
        <v>2193044.28125</v>
      </c>
      <c r="X298" s="290">
        <f>+S298</f>
        <v>2193044.28125</v>
      </c>
      <c r="Z298" s="291"/>
      <c r="AA298" s="291"/>
      <c r="AB298" s="291"/>
      <c r="AC298" s="290">
        <f>+S298</f>
        <v>2193044.28125</v>
      </c>
    </row>
    <row r="299" spans="1:31">
      <c r="A299" s="281">
        <v>283</v>
      </c>
      <c r="B299" s="289" t="s">
        <v>281</v>
      </c>
      <c r="C299" s="289" t="s">
        <v>901</v>
      </c>
      <c r="D299" s="289" t="s">
        <v>916</v>
      </c>
      <c r="E299" s="47" t="s">
        <v>357</v>
      </c>
      <c r="F299" s="45">
        <v>5054878.04</v>
      </c>
      <c r="G299" s="45">
        <v>3820910.54</v>
      </c>
      <c r="H299" s="45">
        <v>2855463.7</v>
      </c>
      <c r="I299" s="45">
        <v>2130796.4300000002</v>
      </c>
      <c r="J299" s="45">
        <v>1465518.79</v>
      </c>
      <c r="K299" s="45">
        <v>1044044</v>
      </c>
      <c r="L299" s="45">
        <v>804714.87</v>
      </c>
      <c r="M299" s="45">
        <v>637200.80000000005</v>
      </c>
      <c r="N299" s="45">
        <v>433865.44</v>
      </c>
      <c r="O299" s="45">
        <v>217640.76</v>
      </c>
      <c r="P299" s="45">
        <v>-175417.57</v>
      </c>
      <c r="Q299" s="45">
        <v>6474254.1900000004</v>
      </c>
      <c r="R299" s="45">
        <v>5108380.37</v>
      </c>
      <c r="S299" s="46">
        <f>((F299+R299)+((G299+H299+I299+J299+K299+L299+M299+N299+O299+P299+Q299)*2))/24</f>
        <v>2065885.0962500002</v>
      </c>
      <c r="X299" s="290">
        <f>+S299</f>
        <v>2065885.0962500002</v>
      </c>
      <c r="Z299" s="291"/>
      <c r="AA299" s="291"/>
      <c r="AB299" s="291"/>
      <c r="AC299" s="290">
        <f>+S299</f>
        <v>2065885.0962500002</v>
      </c>
    </row>
    <row r="300" spans="1:31">
      <c r="A300" s="281">
        <v>284</v>
      </c>
      <c r="B300" s="289" t="s">
        <v>744</v>
      </c>
      <c r="C300" s="289" t="s">
        <v>917</v>
      </c>
      <c r="D300" s="289" t="s">
        <v>918</v>
      </c>
      <c r="E300" s="47" t="s">
        <v>358</v>
      </c>
      <c r="F300" s="45">
        <v>0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L300" s="45">
        <v>0</v>
      </c>
      <c r="M300" s="45">
        <v>0</v>
      </c>
      <c r="N300" s="45">
        <v>0</v>
      </c>
      <c r="O300" s="45">
        <v>0</v>
      </c>
      <c r="P300" s="45">
        <v>0</v>
      </c>
      <c r="Q300" s="45">
        <v>0</v>
      </c>
      <c r="R300" s="45">
        <v>0</v>
      </c>
      <c r="S300" s="46">
        <f>((F300+R300)+((G300+H300+I300+J300+K300+L300+M300+N300+O300+P300+Q300)*2))/24</f>
        <v>0</v>
      </c>
      <c r="U300" s="290">
        <f>+S300</f>
        <v>0</v>
      </c>
      <c r="Z300" s="291"/>
      <c r="AA300" s="291"/>
      <c r="AB300" s="291"/>
      <c r="AE300" s="290">
        <f>+S300</f>
        <v>0</v>
      </c>
    </row>
    <row r="301" spans="1:31">
      <c r="A301" s="281">
        <v>285</v>
      </c>
      <c r="B301" s="289" t="s">
        <v>744</v>
      </c>
      <c r="C301" s="289" t="s">
        <v>917</v>
      </c>
      <c r="D301" s="294" t="s">
        <v>919</v>
      </c>
      <c r="E301" s="47" t="s">
        <v>359</v>
      </c>
      <c r="F301" s="45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  <c r="L301" s="45">
        <v>0</v>
      </c>
      <c r="M301" s="45">
        <v>0</v>
      </c>
      <c r="N301" s="45">
        <v>0</v>
      </c>
      <c r="O301" s="45">
        <v>0</v>
      </c>
      <c r="P301" s="45">
        <v>0</v>
      </c>
      <c r="Q301" s="45">
        <v>0</v>
      </c>
      <c r="R301" s="45">
        <v>0</v>
      </c>
      <c r="S301" s="46">
        <f>((F301+R301)+((G301+H301+I301+J301+K301+L301+M301+N301+O301+P301+Q301)*2))/24</f>
        <v>0</v>
      </c>
      <c r="U301" s="290">
        <f>+S301</f>
        <v>0</v>
      </c>
      <c r="Z301" s="291"/>
      <c r="AA301" s="291"/>
      <c r="AB301" s="291"/>
      <c r="AE301" s="290">
        <f>+S301</f>
        <v>0</v>
      </c>
    </row>
    <row r="302" spans="1:31">
      <c r="A302" s="281">
        <v>286</v>
      </c>
      <c r="B302" s="289" t="s">
        <v>744</v>
      </c>
      <c r="C302" s="289" t="s">
        <v>917</v>
      </c>
      <c r="D302" s="289" t="s">
        <v>920</v>
      </c>
      <c r="E302" s="47" t="s">
        <v>360</v>
      </c>
      <c r="F302" s="45">
        <v>0</v>
      </c>
      <c r="G302" s="45">
        <v>0</v>
      </c>
      <c r="H302" s="45">
        <v>0</v>
      </c>
      <c r="I302" s="45">
        <v>0</v>
      </c>
      <c r="J302" s="45">
        <v>0</v>
      </c>
      <c r="K302" s="45">
        <v>0</v>
      </c>
      <c r="L302" s="45">
        <v>0</v>
      </c>
      <c r="M302" s="45">
        <v>0</v>
      </c>
      <c r="N302" s="45">
        <v>0</v>
      </c>
      <c r="O302" s="45">
        <v>0</v>
      </c>
      <c r="P302" s="45">
        <v>0</v>
      </c>
      <c r="Q302" s="45">
        <v>0</v>
      </c>
      <c r="R302" s="45">
        <v>0</v>
      </c>
      <c r="S302" s="46">
        <f>((F302+R302)+((G302+H302+I302+J302+K302+L302+M302+N302+O302+P302+Q302)*2))/24</f>
        <v>0</v>
      </c>
      <c r="U302" s="290">
        <f>+S302</f>
        <v>0</v>
      </c>
      <c r="Z302" s="291"/>
      <c r="AA302" s="291"/>
      <c r="AB302" s="291"/>
      <c r="AE302" s="290">
        <f>+S302</f>
        <v>0</v>
      </c>
    </row>
    <row r="303" spans="1:31">
      <c r="A303" s="281">
        <v>287</v>
      </c>
      <c r="B303" s="289" t="s">
        <v>744</v>
      </c>
      <c r="C303" s="289" t="s">
        <v>917</v>
      </c>
      <c r="D303" s="289" t="s">
        <v>921</v>
      </c>
      <c r="E303" s="47" t="s">
        <v>361</v>
      </c>
      <c r="F303" s="45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  <c r="L303" s="45">
        <v>0</v>
      </c>
      <c r="M303" s="45">
        <v>0</v>
      </c>
      <c r="N303" s="45">
        <v>0</v>
      </c>
      <c r="O303" s="45">
        <v>0</v>
      </c>
      <c r="P303" s="45">
        <v>0</v>
      </c>
      <c r="Q303" s="45">
        <v>0</v>
      </c>
      <c r="R303" s="45">
        <v>0</v>
      </c>
      <c r="S303" s="46">
        <f>((F303+R303)+((G303+H303+I303+J303+K303+L303+M303+N303+O303+P303+Q303)*2))/24</f>
        <v>0</v>
      </c>
      <c r="U303" s="290">
        <f>+S303</f>
        <v>0</v>
      </c>
      <c r="Z303" s="291"/>
      <c r="AA303" s="291"/>
      <c r="AB303" s="291"/>
      <c r="AE303" s="290">
        <f>+S303</f>
        <v>0</v>
      </c>
    </row>
    <row r="304" spans="1:31">
      <c r="A304" s="281">
        <v>288</v>
      </c>
      <c r="B304" s="289" t="s">
        <v>744</v>
      </c>
      <c r="C304" s="289" t="s">
        <v>917</v>
      </c>
      <c r="D304" s="289" t="s">
        <v>922</v>
      </c>
      <c r="E304" s="47" t="s">
        <v>362</v>
      </c>
      <c r="F304" s="45">
        <v>0</v>
      </c>
      <c r="G304" s="45">
        <v>0</v>
      </c>
      <c r="H304" s="45">
        <v>0</v>
      </c>
      <c r="I304" s="45">
        <v>0</v>
      </c>
      <c r="J304" s="45">
        <v>0</v>
      </c>
      <c r="K304" s="45">
        <v>0</v>
      </c>
      <c r="L304" s="45">
        <v>0</v>
      </c>
      <c r="M304" s="45">
        <v>0</v>
      </c>
      <c r="N304" s="45">
        <v>0</v>
      </c>
      <c r="O304" s="45">
        <v>0</v>
      </c>
      <c r="P304" s="45">
        <v>0</v>
      </c>
      <c r="Q304" s="45">
        <v>0</v>
      </c>
      <c r="R304" s="45">
        <v>0</v>
      </c>
      <c r="S304" s="46">
        <f>((F304+R304)+((G304+H304+I304+J304+K304+L304+M304+N304+O304+P304+Q304)*2))/24</f>
        <v>0</v>
      </c>
      <c r="U304" s="290">
        <f>+S304</f>
        <v>0</v>
      </c>
      <c r="Z304" s="291"/>
      <c r="AA304" s="291"/>
      <c r="AB304" s="291"/>
      <c r="AE304" s="290">
        <f>+S304</f>
        <v>0</v>
      </c>
    </row>
    <row r="305" spans="1:31">
      <c r="A305" s="281">
        <v>289</v>
      </c>
      <c r="B305" s="289" t="s">
        <v>744</v>
      </c>
      <c r="C305" s="289" t="s">
        <v>917</v>
      </c>
      <c r="D305" s="289" t="s">
        <v>923</v>
      </c>
      <c r="E305" s="47" t="s">
        <v>363</v>
      </c>
      <c r="F305" s="45">
        <v>0</v>
      </c>
      <c r="G305" s="45">
        <v>0</v>
      </c>
      <c r="H305" s="45">
        <v>0</v>
      </c>
      <c r="I305" s="45">
        <v>0</v>
      </c>
      <c r="J305" s="45">
        <v>0</v>
      </c>
      <c r="K305" s="45">
        <v>0</v>
      </c>
      <c r="L305" s="45">
        <v>0</v>
      </c>
      <c r="M305" s="45">
        <v>0</v>
      </c>
      <c r="N305" s="45">
        <v>0</v>
      </c>
      <c r="O305" s="45">
        <v>0</v>
      </c>
      <c r="P305" s="45">
        <v>0</v>
      </c>
      <c r="Q305" s="45">
        <v>0</v>
      </c>
      <c r="R305" s="45">
        <v>0</v>
      </c>
      <c r="S305" s="46">
        <f>((F305+R305)+((G305+H305+I305+J305+K305+L305+M305+N305+O305+P305+Q305)*2))/24</f>
        <v>0</v>
      </c>
      <c r="U305" s="290">
        <f>+S305</f>
        <v>0</v>
      </c>
      <c r="Z305" s="291"/>
      <c r="AA305" s="291"/>
      <c r="AB305" s="291"/>
      <c r="AE305" s="290">
        <f>+S305</f>
        <v>0</v>
      </c>
    </row>
    <row r="306" spans="1:31">
      <c r="A306" s="281">
        <v>290</v>
      </c>
      <c r="B306" s="289" t="s">
        <v>744</v>
      </c>
      <c r="C306" s="289" t="s">
        <v>917</v>
      </c>
      <c r="D306" s="289" t="s">
        <v>924</v>
      </c>
      <c r="E306" s="47" t="s">
        <v>364</v>
      </c>
      <c r="F306" s="45">
        <v>0</v>
      </c>
      <c r="G306" s="45">
        <v>0</v>
      </c>
      <c r="H306" s="45">
        <v>0</v>
      </c>
      <c r="I306" s="45">
        <v>0</v>
      </c>
      <c r="J306" s="45">
        <v>0</v>
      </c>
      <c r="K306" s="45">
        <v>0</v>
      </c>
      <c r="L306" s="45">
        <v>0</v>
      </c>
      <c r="M306" s="45">
        <v>0</v>
      </c>
      <c r="N306" s="45">
        <v>0</v>
      </c>
      <c r="O306" s="45">
        <v>0</v>
      </c>
      <c r="P306" s="45">
        <v>0</v>
      </c>
      <c r="Q306" s="45">
        <v>0</v>
      </c>
      <c r="R306" s="45">
        <v>0</v>
      </c>
      <c r="S306" s="46">
        <f>((F306+R306)+((G306+H306+I306+J306+K306+L306+M306+N306+O306+P306+Q306)*2))/24</f>
        <v>0</v>
      </c>
      <c r="U306" s="290">
        <f>+S306</f>
        <v>0</v>
      </c>
      <c r="Z306" s="291"/>
      <c r="AA306" s="291"/>
      <c r="AB306" s="291"/>
      <c r="AE306" s="290">
        <f>+S306</f>
        <v>0</v>
      </c>
    </row>
    <row r="307" spans="1:31">
      <c r="A307" s="281">
        <v>291</v>
      </c>
      <c r="B307" s="289" t="s">
        <v>744</v>
      </c>
      <c r="C307" s="289" t="s">
        <v>917</v>
      </c>
      <c r="D307" s="289" t="s">
        <v>776</v>
      </c>
      <c r="E307" s="47" t="s">
        <v>365</v>
      </c>
      <c r="F307" s="45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5">
        <v>0</v>
      </c>
      <c r="M307" s="45">
        <v>0</v>
      </c>
      <c r="N307" s="45">
        <v>0</v>
      </c>
      <c r="O307" s="45">
        <v>0</v>
      </c>
      <c r="P307" s="45">
        <v>0</v>
      </c>
      <c r="Q307" s="45">
        <v>0</v>
      </c>
      <c r="R307" s="45">
        <v>0</v>
      </c>
      <c r="S307" s="46">
        <f>((F307+R307)+((G307+H307+I307+J307+K307+L307+M307+N307+O307+P307+Q307)*2))/24</f>
        <v>0</v>
      </c>
      <c r="U307" s="290">
        <f>+S307</f>
        <v>0</v>
      </c>
      <c r="Z307" s="291"/>
      <c r="AA307" s="291"/>
      <c r="AB307" s="291"/>
      <c r="AE307" s="290">
        <f>+S307</f>
        <v>0</v>
      </c>
    </row>
    <row r="308" spans="1:31">
      <c r="A308" s="281">
        <v>292</v>
      </c>
      <c r="B308" s="289" t="s">
        <v>744</v>
      </c>
      <c r="C308" s="289" t="s">
        <v>917</v>
      </c>
      <c r="D308" s="294" t="s">
        <v>366</v>
      </c>
      <c r="E308" s="47" t="s">
        <v>367</v>
      </c>
      <c r="F308" s="45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5">
        <v>0</v>
      </c>
      <c r="M308" s="45">
        <v>0</v>
      </c>
      <c r="N308" s="45">
        <v>0</v>
      </c>
      <c r="O308" s="45">
        <v>0</v>
      </c>
      <c r="P308" s="45">
        <v>0</v>
      </c>
      <c r="Q308" s="45">
        <v>0</v>
      </c>
      <c r="R308" s="45">
        <v>0</v>
      </c>
      <c r="S308" s="46">
        <f>((F308+R308)+((G308+H308+I308+J308+K308+L308+M308+N308+O308+P308+Q308)*2))/24</f>
        <v>0</v>
      </c>
      <c r="U308" s="290">
        <f>+S308</f>
        <v>0</v>
      </c>
      <c r="Z308" s="291"/>
      <c r="AA308" s="291"/>
      <c r="AB308" s="291"/>
      <c r="AE308" s="290">
        <f>+S308</f>
        <v>0</v>
      </c>
    </row>
    <row r="309" spans="1:31">
      <c r="A309" s="281">
        <v>293</v>
      </c>
      <c r="B309" s="289" t="s">
        <v>744</v>
      </c>
      <c r="C309" s="289" t="s">
        <v>917</v>
      </c>
      <c r="D309" s="289" t="s">
        <v>925</v>
      </c>
      <c r="E309" s="47" t="s">
        <v>368</v>
      </c>
      <c r="F309" s="45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  <c r="L309" s="45">
        <v>0</v>
      </c>
      <c r="M309" s="45">
        <v>0</v>
      </c>
      <c r="N309" s="45">
        <v>0</v>
      </c>
      <c r="O309" s="45">
        <v>0</v>
      </c>
      <c r="P309" s="45">
        <v>0</v>
      </c>
      <c r="Q309" s="45">
        <v>0</v>
      </c>
      <c r="R309" s="45">
        <v>0</v>
      </c>
      <c r="S309" s="46">
        <f>((F309+R309)+((G309+H309+I309+J309+K309+L309+M309+N309+O309+P309+Q309)*2))/24</f>
        <v>0</v>
      </c>
      <c r="U309" s="290">
        <f>+S309</f>
        <v>0</v>
      </c>
      <c r="Z309" s="291"/>
      <c r="AA309" s="291"/>
      <c r="AB309" s="291"/>
      <c r="AE309" s="290">
        <f>+S309</f>
        <v>0</v>
      </c>
    </row>
    <row r="310" spans="1:31">
      <c r="A310" s="281">
        <v>294</v>
      </c>
      <c r="B310" s="289" t="s">
        <v>744</v>
      </c>
      <c r="C310" s="289" t="s">
        <v>917</v>
      </c>
      <c r="D310" s="289" t="s">
        <v>926</v>
      </c>
      <c r="E310" s="47" t="s">
        <v>369</v>
      </c>
      <c r="F310" s="45">
        <v>0</v>
      </c>
      <c r="G310" s="45">
        <v>0</v>
      </c>
      <c r="H310" s="45">
        <v>0</v>
      </c>
      <c r="I310" s="45">
        <v>0</v>
      </c>
      <c r="J310" s="45">
        <v>0</v>
      </c>
      <c r="K310" s="45">
        <v>0</v>
      </c>
      <c r="L310" s="45">
        <v>0</v>
      </c>
      <c r="M310" s="45">
        <v>0</v>
      </c>
      <c r="N310" s="45">
        <v>0</v>
      </c>
      <c r="O310" s="45">
        <v>0</v>
      </c>
      <c r="P310" s="45">
        <v>0</v>
      </c>
      <c r="Q310" s="45">
        <v>0</v>
      </c>
      <c r="R310" s="45">
        <v>0</v>
      </c>
      <c r="S310" s="46">
        <f>((F310+R310)+((G310+H310+I310+J310+K310+L310+M310+N310+O310+P310+Q310)*2))/24</f>
        <v>0</v>
      </c>
      <c r="U310" s="290">
        <f>+S310</f>
        <v>0</v>
      </c>
      <c r="Z310" s="291"/>
      <c r="AA310" s="291"/>
      <c r="AB310" s="291"/>
      <c r="AE310" s="290">
        <f>+S310</f>
        <v>0</v>
      </c>
    </row>
    <row r="311" spans="1:31">
      <c r="A311" s="281">
        <v>295</v>
      </c>
      <c r="B311" s="289" t="s">
        <v>744</v>
      </c>
      <c r="C311" s="289" t="s">
        <v>917</v>
      </c>
      <c r="D311" s="289" t="s">
        <v>927</v>
      </c>
      <c r="E311" s="47" t="s">
        <v>370</v>
      </c>
      <c r="F311" s="45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  <c r="L311" s="45">
        <v>0</v>
      </c>
      <c r="M311" s="45">
        <v>0</v>
      </c>
      <c r="N311" s="45">
        <v>0</v>
      </c>
      <c r="O311" s="45">
        <v>0</v>
      </c>
      <c r="P311" s="45">
        <v>0</v>
      </c>
      <c r="Q311" s="45">
        <v>0</v>
      </c>
      <c r="R311" s="45">
        <v>0</v>
      </c>
      <c r="S311" s="46">
        <f>((F311+R311)+((G311+H311+I311+J311+K311+L311+M311+N311+O311+P311+Q311)*2))/24</f>
        <v>0</v>
      </c>
      <c r="U311" s="290">
        <f>+S311</f>
        <v>0</v>
      </c>
      <c r="Z311" s="291"/>
      <c r="AA311" s="291"/>
      <c r="AB311" s="291"/>
      <c r="AE311" s="290">
        <f>+S311</f>
        <v>0</v>
      </c>
    </row>
    <row r="312" spans="1:31">
      <c r="A312" s="281">
        <v>296</v>
      </c>
      <c r="B312" s="289" t="s">
        <v>744</v>
      </c>
      <c r="C312" s="289" t="s">
        <v>917</v>
      </c>
      <c r="D312" s="289" t="s">
        <v>820</v>
      </c>
      <c r="E312" s="47" t="s">
        <v>371</v>
      </c>
      <c r="F312" s="45">
        <v>0</v>
      </c>
      <c r="G312" s="45">
        <v>0</v>
      </c>
      <c r="H312" s="45">
        <v>0</v>
      </c>
      <c r="I312" s="45">
        <v>0</v>
      </c>
      <c r="J312" s="45">
        <v>0</v>
      </c>
      <c r="K312" s="45">
        <v>0</v>
      </c>
      <c r="L312" s="45">
        <v>0</v>
      </c>
      <c r="M312" s="45">
        <v>0</v>
      </c>
      <c r="N312" s="45">
        <v>0</v>
      </c>
      <c r="O312" s="45">
        <v>0</v>
      </c>
      <c r="P312" s="45">
        <v>0</v>
      </c>
      <c r="Q312" s="45">
        <v>0</v>
      </c>
      <c r="R312" s="45">
        <v>0</v>
      </c>
      <c r="S312" s="46">
        <f>((F312+R312)+((G312+H312+I312+J312+K312+L312+M312+N312+O312+P312+Q312)*2))/24</f>
        <v>0</v>
      </c>
      <c r="U312" s="290">
        <f>+S312</f>
        <v>0</v>
      </c>
      <c r="Z312" s="291"/>
      <c r="AA312" s="291"/>
      <c r="AB312" s="291"/>
      <c r="AE312" s="290">
        <f>+S312</f>
        <v>0</v>
      </c>
    </row>
    <row r="313" spans="1:31">
      <c r="A313" s="281">
        <v>297</v>
      </c>
      <c r="B313" s="289" t="s">
        <v>744</v>
      </c>
      <c r="C313" s="289" t="s">
        <v>917</v>
      </c>
      <c r="D313" s="289" t="s">
        <v>838</v>
      </c>
      <c r="E313" s="47" t="s">
        <v>372</v>
      </c>
      <c r="F313" s="45"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  <c r="L313" s="45">
        <v>0</v>
      </c>
      <c r="M313" s="45">
        <v>0</v>
      </c>
      <c r="N313" s="45">
        <v>0</v>
      </c>
      <c r="O313" s="45">
        <v>0</v>
      </c>
      <c r="P313" s="45">
        <v>0</v>
      </c>
      <c r="Q313" s="45">
        <v>0</v>
      </c>
      <c r="R313" s="45">
        <v>0</v>
      </c>
      <c r="S313" s="46">
        <f>((F313+R313)+((G313+H313+I313+J313+K313+L313+M313+N313+O313+P313+Q313)*2))/24</f>
        <v>0</v>
      </c>
      <c r="U313" s="290">
        <f>+S313</f>
        <v>0</v>
      </c>
      <c r="Z313" s="291"/>
      <c r="AA313" s="291"/>
      <c r="AB313" s="291"/>
      <c r="AE313" s="290">
        <f>+S313</f>
        <v>0</v>
      </c>
    </row>
    <row r="314" spans="1:31">
      <c r="A314" s="281">
        <v>298</v>
      </c>
      <c r="B314" s="289" t="s">
        <v>744</v>
      </c>
      <c r="C314" s="289" t="s">
        <v>917</v>
      </c>
      <c r="D314" s="289" t="s">
        <v>928</v>
      </c>
      <c r="E314" s="47" t="s">
        <v>373</v>
      </c>
      <c r="F314" s="45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  <c r="L314" s="45">
        <v>0</v>
      </c>
      <c r="M314" s="45">
        <v>0</v>
      </c>
      <c r="N314" s="45">
        <v>0</v>
      </c>
      <c r="O314" s="45">
        <v>0</v>
      </c>
      <c r="P314" s="45">
        <v>0</v>
      </c>
      <c r="Q314" s="45">
        <v>0</v>
      </c>
      <c r="R314" s="45">
        <v>0</v>
      </c>
      <c r="S314" s="46">
        <f>((F314+R314)+((G314+H314+I314+J314+K314+L314+M314+N314+O314+P314+Q314)*2))/24</f>
        <v>0</v>
      </c>
      <c r="U314" s="290">
        <f>+S314</f>
        <v>0</v>
      </c>
      <c r="Z314" s="291"/>
      <c r="AA314" s="291"/>
      <c r="AB314" s="291"/>
      <c r="AE314" s="290">
        <f>+S314</f>
        <v>0</v>
      </c>
    </row>
    <row r="315" spans="1:31">
      <c r="A315" s="281">
        <v>299</v>
      </c>
      <c r="B315" s="289" t="s">
        <v>744</v>
      </c>
      <c r="C315" s="289" t="s">
        <v>917</v>
      </c>
      <c r="D315" s="289" t="s">
        <v>929</v>
      </c>
      <c r="E315" s="47" t="s">
        <v>374</v>
      </c>
      <c r="F315" s="45">
        <v>0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  <c r="L315" s="45">
        <v>0</v>
      </c>
      <c r="M315" s="45">
        <v>0</v>
      </c>
      <c r="N315" s="45">
        <v>0</v>
      </c>
      <c r="O315" s="45">
        <v>0</v>
      </c>
      <c r="P315" s="45">
        <v>0</v>
      </c>
      <c r="Q315" s="45">
        <v>0</v>
      </c>
      <c r="R315" s="45">
        <v>0</v>
      </c>
      <c r="S315" s="46">
        <f>((F315+R315)+((G315+H315+I315+J315+K315+L315+M315+N315+O315+P315+Q315)*2))/24</f>
        <v>0</v>
      </c>
      <c r="U315" s="290">
        <f>+S315</f>
        <v>0</v>
      </c>
      <c r="Z315" s="291"/>
      <c r="AA315" s="291"/>
      <c r="AB315" s="291"/>
      <c r="AE315" s="290">
        <f>+S315</f>
        <v>0</v>
      </c>
    </row>
    <row r="316" spans="1:31">
      <c r="A316" s="281">
        <v>300</v>
      </c>
      <c r="B316" s="289" t="s">
        <v>744</v>
      </c>
      <c r="C316" s="289" t="s">
        <v>917</v>
      </c>
      <c r="D316" s="294" t="s">
        <v>930</v>
      </c>
      <c r="E316" s="47" t="s">
        <v>375</v>
      </c>
      <c r="F316" s="45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  <c r="L316" s="45">
        <v>0</v>
      </c>
      <c r="M316" s="45">
        <v>0</v>
      </c>
      <c r="N316" s="45">
        <v>0</v>
      </c>
      <c r="O316" s="45">
        <v>0</v>
      </c>
      <c r="P316" s="45">
        <v>0</v>
      </c>
      <c r="Q316" s="45">
        <v>0</v>
      </c>
      <c r="R316" s="45">
        <v>0</v>
      </c>
      <c r="S316" s="46">
        <f>((F316+R316)+((G316+H316+I316+J316+K316+L316+M316+N316+O316+P316+Q316)*2))/24</f>
        <v>0</v>
      </c>
      <c r="U316" s="290">
        <f>+S316</f>
        <v>0</v>
      </c>
      <c r="Z316" s="291"/>
      <c r="AA316" s="291"/>
      <c r="AB316" s="291"/>
      <c r="AE316" s="290">
        <f>+S316</f>
        <v>0</v>
      </c>
    </row>
    <row r="317" spans="1:31">
      <c r="A317" s="281">
        <v>301</v>
      </c>
      <c r="B317" s="289" t="s">
        <v>744</v>
      </c>
      <c r="C317" s="289" t="s">
        <v>917</v>
      </c>
      <c r="D317" s="289" t="s">
        <v>931</v>
      </c>
      <c r="E317" s="47" t="s">
        <v>376</v>
      </c>
      <c r="F317" s="45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  <c r="L317" s="45">
        <v>0</v>
      </c>
      <c r="M317" s="45">
        <v>0</v>
      </c>
      <c r="N317" s="45">
        <v>0</v>
      </c>
      <c r="O317" s="45">
        <v>0</v>
      </c>
      <c r="P317" s="45">
        <v>0</v>
      </c>
      <c r="Q317" s="45">
        <v>0</v>
      </c>
      <c r="R317" s="45">
        <v>0</v>
      </c>
      <c r="S317" s="46">
        <f>((F317+R317)+((G317+H317+I317+J317+K317+L317+M317+N317+O317+P317+Q317)*2))/24</f>
        <v>0</v>
      </c>
      <c r="U317" s="290">
        <f>+S317</f>
        <v>0</v>
      </c>
      <c r="Z317" s="291"/>
      <c r="AA317" s="291"/>
      <c r="AB317" s="291"/>
      <c r="AE317" s="290">
        <f>+S317</f>
        <v>0</v>
      </c>
    </row>
    <row r="318" spans="1:31">
      <c r="A318" s="281">
        <v>302</v>
      </c>
      <c r="B318" s="289" t="s">
        <v>744</v>
      </c>
      <c r="C318" s="289" t="s">
        <v>917</v>
      </c>
      <c r="D318" s="289" t="s">
        <v>932</v>
      </c>
      <c r="E318" s="47" t="s">
        <v>933</v>
      </c>
      <c r="F318" s="45"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  <c r="L318" s="45">
        <v>0</v>
      </c>
      <c r="M318" s="45">
        <v>0</v>
      </c>
      <c r="N318" s="45">
        <v>0</v>
      </c>
      <c r="O318" s="45">
        <v>0</v>
      </c>
      <c r="P318" s="45">
        <v>0</v>
      </c>
      <c r="Q318" s="45">
        <v>0</v>
      </c>
      <c r="R318" s="45">
        <v>0</v>
      </c>
      <c r="S318" s="46">
        <f>((F318+R318)+((G318+H318+I318+J318+K318+L318+M318+N318+O318+P318+Q318)*2))/24</f>
        <v>0</v>
      </c>
      <c r="U318" s="290">
        <f>+S318</f>
        <v>0</v>
      </c>
      <c r="Z318" s="291"/>
      <c r="AA318" s="291"/>
      <c r="AB318" s="291"/>
      <c r="AE318" s="290">
        <f>+S318</f>
        <v>0</v>
      </c>
    </row>
    <row r="319" spans="1:31">
      <c r="A319" s="281">
        <v>303</v>
      </c>
      <c r="B319" s="289" t="s">
        <v>744</v>
      </c>
      <c r="C319" s="289" t="s">
        <v>917</v>
      </c>
      <c r="D319" s="289" t="s">
        <v>227</v>
      </c>
      <c r="E319" s="47" t="s">
        <v>377</v>
      </c>
      <c r="F319" s="45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45">
        <v>0</v>
      </c>
      <c r="M319" s="45">
        <v>0</v>
      </c>
      <c r="N319" s="45">
        <v>0</v>
      </c>
      <c r="O319" s="45">
        <v>0</v>
      </c>
      <c r="P319" s="45">
        <v>0</v>
      </c>
      <c r="Q319" s="45">
        <v>0</v>
      </c>
      <c r="R319" s="45">
        <v>0</v>
      </c>
      <c r="S319" s="46">
        <f>((F319+R319)+((G319+H319+I319+J319+K319+L319+M319+N319+O319+P319+Q319)*2))/24</f>
        <v>0</v>
      </c>
      <c r="U319" s="290">
        <f>+S319</f>
        <v>0</v>
      </c>
      <c r="Z319" s="291"/>
      <c r="AA319" s="291"/>
      <c r="AB319" s="291"/>
      <c r="AE319" s="290">
        <f>+S319</f>
        <v>0</v>
      </c>
    </row>
    <row r="320" spans="1:31">
      <c r="A320" s="281">
        <v>304</v>
      </c>
      <c r="B320" s="289" t="s">
        <v>744</v>
      </c>
      <c r="C320" s="289" t="s">
        <v>917</v>
      </c>
      <c r="D320" s="289" t="s">
        <v>378</v>
      </c>
      <c r="E320" s="47" t="s">
        <v>379</v>
      </c>
      <c r="F320" s="45">
        <v>0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5">
        <v>0</v>
      </c>
      <c r="M320" s="45">
        <v>0</v>
      </c>
      <c r="N320" s="45">
        <v>0</v>
      </c>
      <c r="O320" s="45">
        <v>0</v>
      </c>
      <c r="P320" s="45">
        <v>0</v>
      </c>
      <c r="Q320" s="45">
        <v>0</v>
      </c>
      <c r="R320" s="45">
        <v>0</v>
      </c>
      <c r="S320" s="46">
        <f>((F320+R320)+((G320+H320+I320+J320+K320+L320+M320+N320+O320+P320+Q320)*2))/24</f>
        <v>0</v>
      </c>
      <c r="U320" s="290">
        <f>+S320</f>
        <v>0</v>
      </c>
      <c r="Z320" s="291"/>
      <c r="AA320" s="291"/>
      <c r="AB320" s="291"/>
      <c r="AE320" s="290">
        <f>+S320</f>
        <v>0</v>
      </c>
    </row>
    <row r="321" spans="1:31">
      <c r="A321" s="281">
        <v>305</v>
      </c>
      <c r="B321" s="289" t="s">
        <v>744</v>
      </c>
      <c r="C321" s="289" t="s">
        <v>917</v>
      </c>
      <c r="D321" s="289" t="s">
        <v>226</v>
      </c>
      <c r="E321" s="47" t="s">
        <v>380</v>
      </c>
      <c r="F321" s="45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  <c r="L321" s="45">
        <v>0</v>
      </c>
      <c r="M321" s="45">
        <v>0</v>
      </c>
      <c r="N321" s="45">
        <v>0</v>
      </c>
      <c r="O321" s="45">
        <v>0</v>
      </c>
      <c r="P321" s="45">
        <v>0</v>
      </c>
      <c r="Q321" s="45">
        <v>0</v>
      </c>
      <c r="R321" s="45">
        <v>0</v>
      </c>
      <c r="S321" s="46">
        <f>((F321+R321)+((G321+H321+I321+J321+K321+L321+M321+N321+O321+P321+Q321)*2))/24</f>
        <v>0</v>
      </c>
      <c r="U321" s="290">
        <f>+S321</f>
        <v>0</v>
      </c>
      <c r="Z321" s="291"/>
      <c r="AA321" s="291"/>
      <c r="AB321" s="291"/>
      <c r="AE321" s="290">
        <f>+S321</f>
        <v>0</v>
      </c>
    </row>
    <row r="322" spans="1:31">
      <c r="A322" s="281">
        <v>306</v>
      </c>
      <c r="B322" s="289" t="s">
        <v>113</v>
      </c>
      <c r="C322" s="289" t="s">
        <v>694</v>
      </c>
      <c r="D322" s="281" t="s">
        <v>113</v>
      </c>
      <c r="E322" s="47" t="s">
        <v>172</v>
      </c>
      <c r="F322" s="45">
        <v>92537.71</v>
      </c>
      <c r="G322" s="45">
        <v>294690.81</v>
      </c>
      <c r="H322" s="45">
        <v>358168.96</v>
      </c>
      <c r="I322" s="45">
        <v>328865.03000000003</v>
      </c>
      <c r="J322" s="45">
        <v>358995.53</v>
      </c>
      <c r="K322" s="45">
        <v>361338.89</v>
      </c>
      <c r="L322" s="45">
        <v>413930.67</v>
      </c>
      <c r="M322" s="45">
        <v>327357.57</v>
      </c>
      <c r="N322" s="45">
        <v>320484.65000000002</v>
      </c>
      <c r="O322" s="45">
        <v>365581.62</v>
      </c>
      <c r="P322" s="45">
        <v>371099.23</v>
      </c>
      <c r="Q322" s="45">
        <v>263158.77</v>
      </c>
      <c r="R322" s="45">
        <v>33015.120000000097</v>
      </c>
      <c r="S322" s="46">
        <f>((F322+R322)+((G322+H322+I322+J322+K322+L322+M322+N322+O322+P322+Q322)*2))/24</f>
        <v>318870.67875000002</v>
      </c>
      <c r="U322" s="290">
        <f>+S322</f>
        <v>318870.67875000002</v>
      </c>
      <c r="Z322" s="291"/>
      <c r="AA322" s="291"/>
      <c r="AB322" s="291"/>
      <c r="AE322" s="290">
        <f>+S322</f>
        <v>318870.67875000002</v>
      </c>
    </row>
    <row r="323" spans="1:31">
      <c r="A323" s="281">
        <v>307</v>
      </c>
      <c r="B323" s="289" t="s">
        <v>744</v>
      </c>
      <c r="C323" s="289" t="s">
        <v>858</v>
      </c>
      <c r="D323" s="289" t="s">
        <v>934</v>
      </c>
      <c r="E323" s="47" t="s">
        <v>381</v>
      </c>
      <c r="F323" s="45">
        <v>6263368.1100000003</v>
      </c>
      <c r="G323" s="45">
        <v>6304694.96</v>
      </c>
      <c r="H323" s="45">
        <v>6345867.04</v>
      </c>
      <c r="I323" s="45">
        <v>6386632.0099999998</v>
      </c>
      <c r="J323" s="45">
        <v>6427593.7000000002</v>
      </c>
      <c r="K323" s="45">
        <v>6468410.7999999998</v>
      </c>
      <c r="L323" s="45">
        <v>6509262.3399999999</v>
      </c>
      <c r="M323" s="45">
        <v>6550326.6500000004</v>
      </c>
      <c r="N323" s="45">
        <v>6591255.3899999997</v>
      </c>
      <c r="O323" s="45">
        <v>6632298.3200000003</v>
      </c>
      <c r="P323" s="45">
        <v>6673553.9500000002</v>
      </c>
      <c r="Q323" s="45">
        <v>6714694.5700000003</v>
      </c>
      <c r="R323" s="45">
        <v>5404439.71</v>
      </c>
      <c r="S323" s="46">
        <f>((F323+R323)+((G323+H323+I323+J323+K323+L323+M323+N323+O323+P323+Q323)*2))/24</f>
        <v>6453207.8033333318</v>
      </c>
      <c r="U323" s="290">
        <f>+S323</f>
        <v>6453207.8033333318</v>
      </c>
      <c r="Z323" s="291"/>
      <c r="AA323" s="291"/>
      <c r="AB323" s="291"/>
      <c r="AE323" s="290">
        <f>+S323</f>
        <v>6453207.8033333318</v>
      </c>
    </row>
    <row r="324" spans="1:31">
      <c r="A324" s="281">
        <v>308</v>
      </c>
      <c r="B324" s="289" t="s">
        <v>279</v>
      </c>
      <c r="C324" s="289" t="s">
        <v>858</v>
      </c>
      <c r="D324" s="289" t="s">
        <v>935</v>
      </c>
      <c r="E324" s="47" t="s">
        <v>382</v>
      </c>
      <c r="F324" s="45">
        <v>43847.3</v>
      </c>
      <c r="G324" s="45">
        <v>34463.160000000003</v>
      </c>
      <c r="H324" s="45">
        <v>27214.69</v>
      </c>
      <c r="I324" s="45">
        <v>19657.11</v>
      </c>
      <c r="J324" s="45">
        <v>14741.05</v>
      </c>
      <c r="K324" s="45">
        <v>10429.64</v>
      </c>
      <c r="L324" s="45">
        <v>7664.14</v>
      </c>
      <c r="M324" s="45">
        <v>6281.45</v>
      </c>
      <c r="N324" s="45">
        <v>5585.71</v>
      </c>
      <c r="O324" s="45">
        <v>4339.63</v>
      </c>
      <c r="P324" s="45">
        <v>1617.7</v>
      </c>
      <c r="Q324" s="45">
        <v>35942.35</v>
      </c>
      <c r="R324" s="45">
        <v>27776.61</v>
      </c>
      <c r="S324" s="46">
        <f>((F324+R324)+((G324+H324+I324+J324+K324+L324+M324+N324+O324+P324+Q324)*2))/24</f>
        <v>16979.048750000002</v>
      </c>
      <c r="U324" s="290"/>
      <c r="X324" s="290">
        <f>+S324</f>
        <v>16979.048750000002</v>
      </c>
      <c r="Z324" s="291"/>
      <c r="AA324" s="291"/>
      <c r="AB324" s="291"/>
      <c r="AC324" s="290">
        <f>+S324</f>
        <v>16979.048750000002</v>
      </c>
      <c r="AE324" s="290"/>
    </row>
    <row r="325" spans="1:31">
      <c r="A325" s="281">
        <v>309</v>
      </c>
      <c r="B325" s="289" t="s">
        <v>279</v>
      </c>
      <c r="C325" s="289" t="s">
        <v>858</v>
      </c>
      <c r="D325" s="289" t="s">
        <v>936</v>
      </c>
      <c r="E325" s="47" t="s">
        <v>383</v>
      </c>
      <c r="F325" s="45">
        <v>0</v>
      </c>
      <c r="G325" s="45">
        <v>39500</v>
      </c>
      <c r="H325" s="45">
        <v>39714.26</v>
      </c>
      <c r="I325" s="45">
        <v>39952.76</v>
      </c>
      <c r="J325" s="45">
        <v>40184.959999999999</v>
      </c>
      <c r="K325" s="45">
        <v>40426.29</v>
      </c>
      <c r="L325" s="45">
        <v>40661.24</v>
      </c>
      <c r="M325" s="45">
        <v>40905.43</v>
      </c>
      <c r="N325" s="45">
        <v>41151.089999999997</v>
      </c>
      <c r="O325" s="45">
        <v>41390.25</v>
      </c>
      <c r="P325" s="45">
        <v>41638.82</v>
      </c>
      <c r="Q325" s="45">
        <v>7.2759576141834308E-12</v>
      </c>
      <c r="R325" s="45">
        <v>4286.00000000001</v>
      </c>
      <c r="S325" s="46">
        <f>((F325+R325)+((G325+H325+I325+J325+K325+L325+M325+N325+O325+P325+Q325)*2))/24</f>
        <v>33972.341666666667</v>
      </c>
      <c r="U325" s="290"/>
      <c r="X325" s="290">
        <f>+S325</f>
        <v>33972.341666666667</v>
      </c>
      <c r="Z325" s="291"/>
      <c r="AA325" s="291"/>
      <c r="AB325" s="291"/>
      <c r="AC325" s="290">
        <f>+S325</f>
        <v>33972.341666666667</v>
      </c>
      <c r="AE325" s="290"/>
    </row>
    <row r="326" spans="1:31">
      <c r="A326" s="281">
        <v>310</v>
      </c>
      <c r="B326" s="289" t="s">
        <v>279</v>
      </c>
      <c r="C326" s="289" t="s">
        <v>858</v>
      </c>
      <c r="D326" s="289" t="s">
        <v>937</v>
      </c>
      <c r="E326" s="47" t="s">
        <v>384</v>
      </c>
      <c r="F326" s="45">
        <v>33756.03</v>
      </c>
      <c r="G326" s="45">
        <v>30196.57</v>
      </c>
      <c r="H326" s="45">
        <v>27035.82</v>
      </c>
      <c r="I326" s="45">
        <v>23955.52</v>
      </c>
      <c r="J326" s="45">
        <v>20927.41</v>
      </c>
      <c r="K326" s="45">
        <v>18196.04</v>
      </c>
      <c r="L326" s="45">
        <v>15512.85</v>
      </c>
      <c r="M326" s="45">
        <v>12577.29</v>
      </c>
      <c r="N326" s="45">
        <v>9594.42</v>
      </c>
      <c r="O326" s="45">
        <v>6312.51</v>
      </c>
      <c r="P326" s="45">
        <v>2227.67</v>
      </c>
      <c r="Q326" s="45">
        <v>6203.37</v>
      </c>
      <c r="R326" s="45">
        <v>5218.6899999999996</v>
      </c>
      <c r="S326" s="46">
        <f>((F326+R326)+((G326+H326+I326+J326+K326+L326+M326+N326+O326+P326+Q326)*2))/24</f>
        <v>16018.902500000006</v>
      </c>
      <c r="U326" s="290"/>
      <c r="X326" s="290">
        <f>+S326</f>
        <v>16018.902500000006</v>
      </c>
      <c r="Z326" s="291"/>
      <c r="AA326" s="291"/>
      <c r="AB326" s="291"/>
      <c r="AC326" s="290">
        <f>+S326</f>
        <v>16018.902500000006</v>
      </c>
      <c r="AE326" s="290"/>
    </row>
    <row r="327" spans="1:31">
      <c r="A327" s="281">
        <v>311</v>
      </c>
      <c r="B327" s="289" t="s">
        <v>279</v>
      </c>
      <c r="C327" s="289" t="s">
        <v>858</v>
      </c>
      <c r="D327" s="289" t="s">
        <v>938</v>
      </c>
      <c r="E327" s="47" t="s">
        <v>383</v>
      </c>
      <c r="F327" s="45">
        <v>3472.8799999999901</v>
      </c>
      <c r="G327" s="45">
        <v>3493.74</v>
      </c>
      <c r="H327" s="45">
        <v>3512.69</v>
      </c>
      <c r="I327" s="45">
        <v>3533.79</v>
      </c>
      <c r="J327" s="45">
        <v>3554.33</v>
      </c>
      <c r="K327" s="45">
        <v>4984.88</v>
      </c>
      <c r="L327" s="45">
        <v>5013.8500000000004</v>
      </c>
      <c r="M327" s="45">
        <v>5043.96</v>
      </c>
      <c r="N327" s="45">
        <v>5074.25</v>
      </c>
      <c r="O327" s="45">
        <v>5103.74</v>
      </c>
      <c r="P327" s="45">
        <v>5134.3900000000003</v>
      </c>
      <c r="Q327" s="45">
        <v>2598.83</v>
      </c>
      <c r="R327" s="45">
        <v>2614.44</v>
      </c>
      <c r="S327" s="46">
        <f>((F327+R327)+((G327+H327+I327+J327+K327+L327+M327+N327+O327+P327+Q327)*2))/24</f>
        <v>4174.3424999999997</v>
      </c>
      <c r="X327" s="290">
        <f>+S327</f>
        <v>4174.3424999999997</v>
      </c>
      <c r="Z327" s="291"/>
      <c r="AA327" s="291"/>
      <c r="AB327" s="291"/>
      <c r="AC327" s="290">
        <f>+S327</f>
        <v>4174.3424999999997</v>
      </c>
      <c r="AE327" s="290"/>
    </row>
    <row r="328" spans="1:31">
      <c r="A328" s="281">
        <v>312</v>
      </c>
      <c r="B328" s="289" t="s">
        <v>279</v>
      </c>
      <c r="C328" s="289" t="s">
        <v>858</v>
      </c>
      <c r="D328" s="289" t="s">
        <v>939</v>
      </c>
      <c r="E328" s="47" t="s">
        <v>387</v>
      </c>
      <c r="F328" s="45">
        <v>1270490.77</v>
      </c>
      <c r="G328" s="45">
        <v>1286472.71</v>
      </c>
      <c r="H328" s="45">
        <v>1293486.74</v>
      </c>
      <c r="I328" s="45">
        <v>1291002.03</v>
      </c>
      <c r="J328" s="45">
        <v>1298505.05</v>
      </c>
      <c r="K328" s="45">
        <v>1306944.48</v>
      </c>
      <c r="L328" s="45">
        <v>1325923.21</v>
      </c>
      <c r="M328" s="45">
        <v>1334638.55</v>
      </c>
      <c r="N328" s="45">
        <v>1343000.23</v>
      </c>
      <c r="O328" s="45">
        <v>1355217.45</v>
      </c>
      <c r="P328" s="45">
        <v>1363543.22</v>
      </c>
      <c r="Q328" s="45">
        <v>1374677.07</v>
      </c>
      <c r="R328" s="45">
        <v>1384582.7</v>
      </c>
      <c r="S328" s="46">
        <f>((F328+R328)+((G328+H328+I328+J328+K328+L328+M328+N328+O328+P328+Q328)*2))/24</f>
        <v>1325078.95625</v>
      </c>
      <c r="U328" s="290"/>
      <c r="X328" s="290">
        <f>+S328</f>
        <v>1325078.95625</v>
      </c>
      <c r="Z328" s="291"/>
      <c r="AA328" s="291"/>
      <c r="AB328" s="291"/>
      <c r="AC328" s="290">
        <f>+S328</f>
        <v>1325078.95625</v>
      </c>
      <c r="AE328" s="290"/>
    </row>
    <row r="329" spans="1:31">
      <c r="A329" s="281">
        <v>313</v>
      </c>
      <c r="B329" s="289" t="s">
        <v>279</v>
      </c>
      <c r="C329" s="289" t="s">
        <v>858</v>
      </c>
      <c r="D329" s="289" t="s">
        <v>940</v>
      </c>
      <c r="E329" s="47" t="s">
        <v>389</v>
      </c>
      <c r="F329" s="45">
        <v>162328.49</v>
      </c>
      <c r="G329" s="45">
        <v>156984.32000000001</v>
      </c>
      <c r="H329" s="45">
        <v>152691.01999999999</v>
      </c>
      <c r="I329" s="45">
        <v>148290.65</v>
      </c>
      <c r="J329" s="45">
        <v>145142.56</v>
      </c>
      <c r="K329" s="45">
        <v>142353.71</v>
      </c>
      <c r="L329" s="45">
        <v>140253.72</v>
      </c>
      <c r="M329" s="45">
        <v>138707.9</v>
      </c>
      <c r="N329" s="45">
        <v>137022.96</v>
      </c>
      <c r="O329" s="45">
        <v>135376.87</v>
      </c>
      <c r="P329" s="45">
        <v>132792.31</v>
      </c>
      <c r="Q329" s="45">
        <v>127653.62</v>
      </c>
      <c r="R329" s="45">
        <v>121964.25</v>
      </c>
      <c r="S329" s="46">
        <f>((F329+R329)+((G329+H329+I329+J329+K329+L329+M329+N329+O329+P329+Q329)*2))/24</f>
        <v>141618.00083333335</v>
      </c>
      <c r="X329" s="290">
        <f>+S329</f>
        <v>141618.00083333335</v>
      </c>
      <c r="Z329" s="291"/>
      <c r="AA329" s="291"/>
      <c r="AB329" s="291"/>
      <c r="AC329" s="290">
        <f>+X329</f>
        <v>141618.00083333335</v>
      </c>
    </row>
    <row r="330" spans="1:31">
      <c r="A330" s="281">
        <v>314</v>
      </c>
      <c r="B330" s="289" t="s">
        <v>279</v>
      </c>
      <c r="C330" s="289" t="s">
        <v>858</v>
      </c>
      <c r="D330" s="289" t="s">
        <v>941</v>
      </c>
      <c r="E330" s="47" t="s">
        <v>388</v>
      </c>
      <c r="F330" s="45">
        <v>48606.239999999903</v>
      </c>
      <c r="G330" s="45">
        <v>32404.17</v>
      </c>
      <c r="H330" s="45">
        <v>16202.1</v>
      </c>
      <c r="I330" s="45">
        <v>-1.8189894035458601E-12</v>
      </c>
      <c r="J330" s="45">
        <v>-1.8189894035458601E-12</v>
      </c>
      <c r="K330" s="45">
        <v>-1.8189894035458601E-12</v>
      </c>
      <c r="L330" s="45">
        <v>-1.8189894035458601E-12</v>
      </c>
      <c r="M330" s="45">
        <v>-1.8189894035458601E-12</v>
      </c>
      <c r="N330" s="45">
        <v>-1.8189894035458601E-12</v>
      </c>
      <c r="O330" s="45">
        <v>-1.8189894035458601E-12</v>
      </c>
      <c r="P330" s="45">
        <v>-1.8189894035458601E-12</v>
      </c>
      <c r="Q330" s="45">
        <v>-1.8189894035458601E-12</v>
      </c>
      <c r="R330" s="45">
        <v>-1.8189894035458601E-12</v>
      </c>
      <c r="S330" s="46">
        <f>((F330+R330)+((G330+H330+I330+J330+K330+L330+M330+N330+O330+P330+Q330)*2))/24</f>
        <v>6075.7824999999966</v>
      </c>
      <c r="X330" s="290">
        <f>+S330</f>
        <v>6075.7824999999966</v>
      </c>
      <c r="Z330" s="291"/>
      <c r="AA330" s="291"/>
      <c r="AB330" s="291"/>
      <c r="AC330" s="290">
        <f>+X330</f>
        <v>6075.7824999999966</v>
      </c>
    </row>
    <row r="331" spans="1:31">
      <c r="A331" s="281">
        <v>315</v>
      </c>
      <c r="B331" s="289" t="s">
        <v>281</v>
      </c>
      <c r="C331" s="289" t="s">
        <v>858</v>
      </c>
      <c r="D331" s="289" t="s">
        <v>942</v>
      </c>
      <c r="E331" s="47" t="s">
        <v>385</v>
      </c>
      <c r="F331" s="45">
        <v>22525919.199999999</v>
      </c>
      <c r="G331" s="45">
        <v>22528505.699999999</v>
      </c>
      <c r="H331" s="45">
        <v>22531280.699999999</v>
      </c>
      <c r="I331" s="45">
        <v>22241145.629999999</v>
      </c>
      <c r="J331" s="45">
        <v>22242907.629999999</v>
      </c>
      <c r="K331" s="45">
        <v>22136192.859999999</v>
      </c>
      <c r="L331" s="45">
        <v>22146315.050000001</v>
      </c>
      <c r="M331" s="45">
        <v>22146966.050000001</v>
      </c>
      <c r="N331" s="45">
        <v>22153497.050000001</v>
      </c>
      <c r="O331" s="45">
        <v>21938288.210000001</v>
      </c>
      <c r="P331" s="45">
        <v>21941121.210000001</v>
      </c>
      <c r="Q331" s="45">
        <v>21841164.539999999</v>
      </c>
      <c r="R331" s="45">
        <v>22716398.530000001</v>
      </c>
      <c r="S331" s="46">
        <f>((F331+R331)+((G331+H331+I331+J331+K331+L331+M331+N331+O331+P331+Q331)*2))/24</f>
        <v>22205711.95791667</v>
      </c>
      <c r="U331" s="290">
        <f>+S331</f>
        <v>22205711.95791667</v>
      </c>
      <c r="Z331" s="291"/>
      <c r="AA331" s="291"/>
      <c r="AB331" s="291"/>
      <c r="AE331" s="290">
        <f>+S331</f>
        <v>22205711.95791667</v>
      </c>
    </row>
    <row r="332" spans="1:31">
      <c r="A332" s="281">
        <v>316</v>
      </c>
      <c r="B332" s="289" t="s">
        <v>281</v>
      </c>
      <c r="C332" s="289" t="s">
        <v>858</v>
      </c>
      <c r="D332" s="289" t="s">
        <v>943</v>
      </c>
      <c r="E332" s="47" t="s">
        <v>386</v>
      </c>
      <c r="F332" s="45">
        <v>466500</v>
      </c>
      <c r="G332" s="45">
        <v>466500</v>
      </c>
      <c r="H332" s="45">
        <v>466500</v>
      </c>
      <c r="I332" s="45">
        <v>466500</v>
      </c>
      <c r="J332" s="45">
        <v>466500</v>
      </c>
      <c r="K332" s="45">
        <v>466500</v>
      </c>
      <c r="L332" s="45">
        <v>466500</v>
      </c>
      <c r="M332" s="45">
        <v>466500</v>
      </c>
      <c r="N332" s="45">
        <v>466500</v>
      </c>
      <c r="O332" s="45">
        <v>466500</v>
      </c>
      <c r="P332" s="45">
        <v>466500</v>
      </c>
      <c r="Q332" s="45">
        <v>466500</v>
      </c>
      <c r="R332" s="45">
        <v>466500</v>
      </c>
      <c r="S332" s="46">
        <f>((F332+R332)+((G332+H332+I332+J332+K332+L332+M332+N332+O332+P332+Q332)*2))/24</f>
        <v>466500</v>
      </c>
      <c r="U332" s="290">
        <f>+S332</f>
        <v>466500</v>
      </c>
      <c r="Z332" s="291"/>
      <c r="AA332" s="291"/>
      <c r="AB332" s="291"/>
      <c r="AE332" s="290">
        <f>+S332</f>
        <v>466500</v>
      </c>
    </row>
    <row r="333" spans="1:31">
      <c r="A333" s="281">
        <v>317</v>
      </c>
      <c r="B333" s="289" t="s">
        <v>281</v>
      </c>
      <c r="C333" s="289" t="s">
        <v>858</v>
      </c>
      <c r="D333" s="289" t="s">
        <v>944</v>
      </c>
      <c r="E333" s="47" t="s">
        <v>388</v>
      </c>
      <c r="F333" s="45">
        <v>7887089.9500000002</v>
      </c>
      <c r="G333" s="45">
        <v>7948260.0599999996</v>
      </c>
      <c r="H333" s="45">
        <v>7948260.0599999996</v>
      </c>
      <c r="I333" s="45">
        <v>7948260.0599999996</v>
      </c>
      <c r="J333" s="45">
        <v>7948335.0599999996</v>
      </c>
      <c r="K333" s="45">
        <v>7948360.5599999996</v>
      </c>
      <c r="L333" s="45">
        <v>7982452.3099999996</v>
      </c>
      <c r="M333" s="45">
        <v>8024739.3300000001</v>
      </c>
      <c r="N333" s="45">
        <v>8744022.0199999996</v>
      </c>
      <c r="O333" s="45">
        <v>10136827.16</v>
      </c>
      <c r="P333" s="45">
        <v>11112948.939999999</v>
      </c>
      <c r="Q333" s="45">
        <v>11302919.67</v>
      </c>
      <c r="R333" s="45">
        <v>11521900.33</v>
      </c>
      <c r="S333" s="46">
        <f>((F333+R333)+((G333+H333+I333+J333+K333+L333+M333+N333+O333+P333+Q333)*2))/24</f>
        <v>8895823.3641666658</v>
      </c>
      <c r="U333" s="290">
        <f>+S333</f>
        <v>8895823.3641666658</v>
      </c>
      <c r="Z333" s="291"/>
      <c r="AA333" s="291"/>
      <c r="AB333" s="291"/>
      <c r="AE333" s="290">
        <f>+S333</f>
        <v>8895823.3641666658</v>
      </c>
    </row>
    <row r="334" spans="1:31">
      <c r="A334" s="281">
        <v>318</v>
      </c>
      <c r="B334" s="289" t="s">
        <v>281</v>
      </c>
      <c r="C334" s="289" t="s">
        <v>858</v>
      </c>
      <c r="D334" s="289" t="s">
        <v>945</v>
      </c>
      <c r="E334" s="47" t="s">
        <v>695</v>
      </c>
      <c r="F334" s="45">
        <v>0</v>
      </c>
      <c r="G334" s="45">
        <v>0</v>
      </c>
      <c r="H334" s="45">
        <v>0</v>
      </c>
      <c r="I334" s="45">
        <v>0</v>
      </c>
      <c r="J334" s="45">
        <v>0</v>
      </c>
      <c r="K334" s="45">
        <v>0</v>
      </c>
      <c r="L334" s="45">
        <v>0</v>
      </c>
      <c r="M334" s="45">
        <v>0</v>
      </c>
      <c r="N334" s="45">
        <v>0</v>
      </c>
      <c r="O334" s="45">
        <v>0</v>
      </c>
      <c r="P334" s="45">
        <v>0</v>
      </c>
      <c r="Q334" s="45">
        <v>0</v>
      </c>
      <c r="R334" s="45">
        <v>0</v>
      </c>
      <c r="S334" s="46">
        <f>((F334+R334)+((G334+H334+I334+J334+K334+L334+M334+N334+O334+P334+Q334)*2))/24</f>
        <v>0</v>
      </c>
      <c r="U334" s="290">
        <f>+S334</f>
        <v>0</v>
      </c>
      <c r="Z334" s="291"/>
      <c r="AA334" s="291"/>
      <c r="AB334" s="291"/>
      <c r="AE334" s="290">
        <f>+S334</f>
        <v>0</v>
      </c>
    </row>
    <row r="335" spans="1:31">
      <c r="A335" s="281">
        <v>319</v>
      </c>
      <c r="B335" s="289" t="s">
        <v>281</v>
      </c>
      <c r="C335" s="289" t="s">
        <v>858</v>
      </c>
      <c r="D335" s="289" t="s">
        <v>946</v>
      </c>
      <c r="E335" s="47" t="s">
        <v>598</v>
      </c>
      <c r="F335" s="45">
        <v>0</v>
      </c>
      <c r="G335" s="45">
        <v>0</v>
      </c>
      <c r="H335" s="45">
        <v>0</v>
      </c>
      <c r="I335" s="45">
        <v>0</v>
      </c>
      <c r="J335" s="45">
        <v>0</v>
      </c>
      <c r="K335" s="45">
        <v>0</v>
      </c>
      <c r="L335" s="45">
        <v>0</v>
      </c>
      <c r="M335" s="45">
        <v>0</v>
      </c>
      <c r="N335" s="45">
        <v>0</v>
      </c>
      <c r="O335" s="45">
        <v>0</v>
      </c>
      <c r="P335" s="45">
        <v>0</v>
      </c>
      <c r="Q335" s="45">
        <v>0</v>
      </c>
      <c r="R335" s="45">
        <v>0</v>
      </c>
      <c r="S335" s="46">
        <f>((F335+R335)+((G335+H335+I335+J335+K335+L335+M335+N335+O335+P335+Q335)*2))/24</f>
        <v>0</v>
      </c>
      <c r="U335" s="290">
        <f>+S335</f>
        <v>0</v>
      </c>
      <c r="Z335" s="291"/>
      <c r="AA335" s="291"/>
      <c r="AB335" s="291"/>
      <c r="AE335" s="290">
        <f>+S335</f>
        <v>0</v>
      </c>
    </row>
    <row r="336" spans="1:31">
      <c r="A336" s="281">
        <v>320</v>
      </c>
      <c r="B336" s="289" t="s">
        <v>281</v>
      </c>
      <c r="C336" s="289" t="s">
        <v>858</v>
      </c>
      <c r="D336" s="289" t="s">
        <v>947</v>
      </c>
      <c r="E336" s="47" t="s">
        <v>635</v>
      </c>
      <c r="F336" s="45">
        <v>3570153.14</v>
      </c>
      <c r="G336" s="45">
        <v>3524961.33</v>
      </c>
      <c r="H336" s="45">
        <v>3479769.52</v>
      </c>
      <c r="I336" s="45">
        <v>3434577.71</v>
      </c>
      <c r="J336" s="45">
        <v>3389385.9</v>
      </c>
      <c r="K336" s="45">
        <v>3344194.09</v>
      </c>
      <c r="L336" s="45">
        <v>3299002.28</v>
      </c>
      <c r="M336" s="45">
        <v>3253810.47</v>
      </c>
      <c r="N336" s="45">
        <v>3208618.66</v>
      </c>
      <c r="O336" s="45">
        <v>3163426.85</v>
      </c>
      <c r="P336" s="45">
        <v>3118235.04</v>
      </c>
      <c r="Q336" s="45">
        <v>3073043.23</v>
      </c>
      <c r="R336" s="45">
        <v>3027851.42</v>
      </c>
      <c r="S336" s="46">
        <f>((F336+R336)+((G336+H336+I336+J336+K336+L336+M336+N336+O336+P336+Q336)*2))/24</f>
        <v>3299002.28</v>
      </c>
      <c r="U336" s="290">
        <f>+S336</f>
        <v>3299002.28</v>
      </c>
      <c r="Z336" s="291"/>
      <c r="AA336" s="291"/>
      <c r="AB336" s="291"/>
      <c r="AE336" s="290">
        <f>+S336</f>
        <v>3299002.28</v>
      </c>
    </row>
    <row r="337" spans="1:31">
      <c r="A337" s="281">
        <v>321</v>
      </c>
      <c r="B337" s="289" t="s">
        <v>281</v>
      </c>
      <c r="C337" s="289" t="s">
        <v>858</v>
      </c>
      <c r="D337" s="289" t="s">
        <v>948</v>
      </c>
      <c r="E337" s="47" t="s">
        <v>636</v>
      </c>
      <c r="F337" s="45">
        <v>4436198.5</v>
      </c>
      <c r="G337" s="45">
        <v>4390931.17</v>
      </c>
      <c r="H337" s="45">
        <v>4345663.84</v>
      </c>
      <c r="I337" s="45">
        <v>4300396.51</v>
      </c>
      <c r="J337" s="45">
        <v>4255129.18</v>
      </c>
      <c r="K337" s="45">
        <v>4209861.8499999996</v>
      </c>
      <c r="L337" s="45">
        <v>4164594.52</v>
      </c>
      <c r="M337" s="45">
        <v>4119327.19</v>
      </c>
      <c r="N337" s="45">
        <v>4074059.86</v>
      </c>
      <c r="O337" s="45">
        <v>4028792.53</v>
      </c>
      <c r="P337" s="45">
        <v>3983525.2</v>
      </c>
      <c r="Q337" s="45">
        <v>3938257.87</v>
      </c>
      <c r="R337" s="45">
        <v>3892990.54</v>
      </c>
      <c r="S337" s="46">
        <f>((F337+R337)+((G337+H337+I337+J337+K337+L337+M337+N337+O337+P337+Q337)*2))/24</f>
        <v>4164594.52</v>
      </c>
      <c r="U337" s="290">
        <f>+S337</f>
        <v>4164594.52</v>
      </c>
      <c r="Z337" s="291"/>
      <c r="AA337" s="291"/>
      <c r="AB337" s="291"/>
      <c r="AE337" s="290">
        <f>+S337</f>
        <v>4164594.52</v>
      </c>
    </row>
    <row r="338" spans="1:31">
      <c r="A338" s="281">
        <v>322</v>
      </c>
      <c r="B338" s="289" t="s">
        <v>281</v>
      </c>
      <c r="C338" s="289" t="s">
        <v>858</v>
      </c>
      <c r="D338" s="289" t="s">
        <v>949</v>
      </c>
      <c r="E338" s="47" t="s">
        <v>637</v>
      </c>
      <c r="F338" s="45">
        <v>2443366.7599999998</v>
      </c>
      <c r="G338" s="45">
        <v>2421933.7200000002</v>
      </c>
      <c r="H338" s="45">
        <v>2400500.6800000002</v>
      </c>
      <c r="I338" s="45">
        <v>2379067.64</v>
      </c>
      <c r="J338" s="45">
        <v>2357634.6</v>
      </c>
      <c r="K338" s="45">
        <v>2336201.56</v>
      </c>
      <c r="L338" s="45">
        <v>2314768.52</v>
      </c>
      <c r="M338" s="45">
        <v>2293335.48</v>
      </c>
      <c r="N338" s="45">
        <v>2271902.44</v>
      </c>
      <c r="O338" s="45">
        <v>2250469.4</v>
      </c>
      <c r="P338" s="45">
        <v>2229036.36</v>
      </c>
      <c r="Q338" s="45">
        <v>2207603.3199999998</v>
      </c>
      <c r="R338" s="45">
        <v>2186170.2799999998</v>
      </c>
      <c r="S338" s="46">
        <f>((F338+R338)+((G338+H338+I338+J338+K338+L338+M338+N338+O338+P338+Q338)*2))/24</f>
        <v>2314768.52</v>
      </c>
      <c r="U338" s="290">
        <f>+S338</f>
        <v>2314768.52</v>
      </c>
      <c r="Z338" s="291"/>
      <c r="AA338" s="291"/>
      <c r="AB338" s="291"/>
      <c r="AE338" s="290">
        <f>+S338</f>
        <v>2314768.52</v>
      </c>
    </row>
    <row r="339" spans="1:31">
      <c r="A339" s="281">
        <v>323</v>
      </c>
      <c r="B339" s="289" t="s">
        <v>281</v>
      </c>
      <c r="C339" s="289" t="s">
        <v>858</v>
      </c>
      <c r="D339" s="289" t="s">
        <v>950</v>
      </c>
      <c r="E339" s="47" t="s">
        <v>696</v>
      </c>
      <c r="F339" s="45">
        <v>1.16415321826935E-10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  <c r="L339" s="45">
        <v>0</v>
      </c>
      <c r="M339" s="45">
        <v>0</v>
      </c>
      <c r="N339" s="45">
        <v>0</v>
      </c>
      <c r="O339" s="45">
        <v>0</v>
      </c>
      <c r="P339" s="45">
        <v>0</v>
      </c>
      <c r="Q339" s="45">
        <v>0</v>
      </c>
      <c r="R339" s="45">
        <v>0</v>
      </c>
      <c r="S339" s="46">
        <f>((F339+R339)+((G339+H339+I339+J339+K339+L339+M339+N339+O339+P339+Q339)*2))/24</f>
        <v>4.8506384094556251E-12</v>
      </c>
      <c r="U339" s="290">
        <f>+S339</f>
        <v>4.8506384094556251E-12</v>
      </c>
      <c r="Z339" s="291"/>
      <c r="AA339" s="291"/>
      <c r="AB339" s="291"/>
      <c r="AE339" s="290">
        <f>+S339</f>
        <v>4.8506384094556251E-12</v>
      </c>
    </row>
    <row r="340" spans="1:31">
      <c r="A340" s="281">
        <v>324</v>
      </c>
      <c r="B340" s="289" t="s">
        <v>281</v>
      </c>
      <c r="C340" s="289" t="s">
        <v>858</v>
      </c>
      <c r="D340" s="289" t="s">
        <v>951</v>
      </c>
      <c r="E340" s="47" t="s">
        <v>697</v>
      </c>
      <c r="F340" s="45">
        <v>2544531.71</v>
      </c>
      <c r="G340" s="45">
        <v>2896036.08</v>
      </c>
      <c r="H340" s="45">
        <v>3192525.76</v>
      </c>
      <c r="I340" s="45">
        <v>3644202.94</v>
      </c>
      <c r="J340" s="45">
        <v>3645166.25</v>
      </c>
      <c r="K340" s="45">
        <v>3644853.11</v>
      </c>
      <c r="L340" s="45">
        <v>3685658.39</v>
      </c>
      <c r="M340" s="45">
        <v>3685658.39</v>
      </c>
      <c r="N340" s="45">
        <v>3685658.39</v>
      </c>
      <c r="O340" s="45">
        <v>3685658.39</v>
      </c>
      <c r="P340" s="45">
        <v>3685483.75</v>
      </c>
      <c r="Q340" s="45">
        <v>3685291.45</v>
      </c>
      <c r="R340" s="45">
        <v>3686198.22</v>
      </c>
      <c r="S340" s="46">
        <f>((F340+R340)+((G340+H340+I340+J340+K340+L340+M340+N340+O340+P340+Q340)*2))/24</f>
        <v>3520963.1554166675</v>
      </c>
      <c r="U340" s="290">
        <f>+S340</f>
        <v>3520963.1554166675</v>
      </c>
      <c r="Z340" s="291"/>
      <c r="AA340" s="291"/>
      <c r="AB340" s="291"/>
      <c r="AE340" s="290">
        <f>+S340</f>
        <v>3520963.1554166675</v>
      </c>
    </row>
    <row r="341" spans="1:31">
      <c r="A341" s="281">
        <v>325</v>
      </c>
      <c r="B341" s="289" t="s">
        <v>281</v>
      </c>
      <c r="C341" s="289" t="s">
        <v>858</v>
      </c>
      <c r="D341" s="289" t="s">
        <v>952</v>
      </c>
      <c r="E341" s="47" t="s">
        <v>698</v>
      </c>
      <c r="F341" s="45">
        <v>645477.65</v>
      </c>
      <c r="G341" s="45">
        <v>656058.1</v>
      </c>
      <c r="H341" s="45">
        <v>636354.64</v>
      </c>
      <c r="I341" s="45">
        <v>244405.19</v>
      </c>
      <c r="J341" s="45">
        <v>228301.22</v>
      </c>
      <c r="K341" s="45">
        <v>402415.22</v>
      </c>
      <c r="L341" s="45">
        <v>373823.73</v>
      </c>
      <c r="M341" s="45">
        <v>426518.35</v>
      </c>
      <c r="N341" s="45">
        <v>577207.29</v>
      </c>
      <c r="O341" s="45">
        <v>686641.2</v>
      </c>
      <c r="P341" s="45">
        <v>788057.14</v>
      </c>
      <c r="Q341" s="45">
        <v>748736.43</v>
      </c>
      <c r="R341" s="45">
        <v>838404.14</v>
      </c>
      <c r="S341" s="46">
        <f>((F341+R341)+((G341+H341+I341+J341+K341+L341+M341+N341+O341+P341+Q341)*2))/24</f>
        <v>542538.28374999994</v>
      </c>
      <c r="U341" s="290">
        <f>+S341</f>
        <v>542538.28374999994</v>
      </c>
      <c r="Z341" s="291"/>
      <c r="AA341" s="291"/>
      <c r="AB341" s="291"/>
      <c r="AE341" s="290">
        <f>+S341</f>
        <v>542538.28374999994</v>
      </c>
    </row>
    <row r="342" spans="1:31">
      <c r="A342" s="281">
        <v>326</v>
      </c>
      <c r="B342" s="289" t="s">
        <v>281</v>
      </c>
      <c r="C342" s="289" t="s">
        <v>858</v>
      </c>
      <c r="D342" s="289" t="s">
        <v>1238</v>
      </c>
      <c r="E342" s="47" t="s">
        <v>1239</v>
      </c>
      <c r="F342" s="45">
        <v>0</v>
      </c>
      <c r="G342" s="45">
        <v>0</v>
      </c>
      <c r="H342" s="45">
        <v>0</v>
      </c>
      <c r="I342" s="45">
        <v>0</v>
      </c>
      <c r="J342" s="45">
        <v>0</v>
      </c>
      <c r="K342" s="45">
        <v>0</v>
      </c>
      <c r="L342" s="45">
        <v>0</v>
      </c>
      <c r="M342" s="45">
        <v>0</v>
      </c>
      <c r="N342" s="45">
        <v>0</v>
      </c>
      <c r="O342" s="45">
        <v>0</v>
      </c>
      <c r="P342" s="45">
        <v>0</v>
      </c>
      <c r="Q342" s="45">
        <v>0</v>
      </c>
      <c r="R342" s="45">
        <v>0</v>
      </c>
      <c r="S342" s="46">
        <f>((F342+R342)+((G342+H342+I342+J342+K342+L342+M342+N342+O342+P342+Q342)*2))/24</f>
        <v>0</v>
      </c>
      <c r="U342" s="290">
        <f>+S342</f>
        <v>0</v>
      </c>
      <c r="Z342" s="291"/>
      <c r="AA342" s="291"/>
      <c r="AB342" s="291"/>
      <c r="AE342" s="290">
        <f>+S342</f>
        <v>0</v>
      </c>
    </row>
    <row r="343" spans="1:31">
      <c r="A343" s="281">
        <v>327</v>
      </c>
      <c r="B343" s="289" t="s">
        <v>279</v>
      </c>
      <c r="C343" s="289" t="s">
        <v>953</v>
      </c>
      <c r="D343" s="289" t="s">
        <v>954</v>
      </c>
      <c r="E343" s="47" t="s">
        <v>390</v>
      </c>
      <c r="F343" s="45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  <c r="L343" s="45">
        <v>0</v>
      </c>
      <c r="M343" s="45">
        <v>0</v>
      </c>
      <c r="N343" s="45">
        <v>0</v>
      </c>
      <c r="O343" s="45">
        <v>0</v>
      </c>
      <c r="P343" s="45">
        <v>0</v>
      </c>
      <c r="Q343" s="45">
        <v>0</v>
      </c>
      <c r="R343" s="45">
        <v>0</v>
      </c>
      <c r="S343" s="46">
        <f>((F343+R343)+((G343+H343+I343+J343+K343+L343+M343+N343+O343+P343+Q343)*2))/24</f>
        <v>0</v>
      </c>
      <c r="U343" s="290"/>
      <c r="X343" s="290">
        <f>+S343</f>
        <v>0</v>
      </c>
      <c r="Z343" s="291"/>
      <c r="AA343" s="291"/>
      <c r="AB343" s="291"/>
      <c r="AC343" s="290">
        <f>+S343</f>
        <v>0</v>
      </c>
      <c r="AE343" s="290"/>
    </row>
    <row r="344" spans="1:31">
      <c r="A344" s="281">
        <v>328</v>
      </c>
      <c r="B344" s="289" t="s">
        <v>279</v>
      </c>
      <c r="C344" s="289" t="s">
        <v>953</v>
      </c>
      <c r="D344" s="289" t="s">
        <v>955</v>
      </c>
      <c r="E344" s="47" t="s">
        <v>391</v>
      </c>
      <c r="F344" s="45">
        <v>0</v>
      </c>
      <c r="G344" s="45">
        <v>0</v>
      </c>
      <c r="H344" s="45">
        <v>0</v>
      </c>
      <c r="I344" s="45">
        <v>0</v>
      </c>
      <c r="J344" s="45">
        <v>0</v>
      </c>
      <c r="K344" s="45">
        <v>0</v>
      </c>
      <c r="L344" s="45">
        <v>0</v>
      </c>
      <c r="M344" s="45">
        <v>0</v>
      </c>
      <c r="N344" s="45">
        <v>0</v>
      </c>
      <c r="O344" s="45">
        <v>0</v>
      </c>
      <c r="P344" s="45">
        <v>0</v>
      </c>
      <c r="Q344" s="45">
        <v>0</v>
      </c>
      <c r="R344" s="45">
        <v>0</v>
      </c>
      <c r="S344" s="46">
        <f>((F344+R344)+((G344+H344+I344+J344+K344+L344+M344+N344+O344+P344+Q344)*2))/24</f>
        <v>0</v>
      </c>
      <c r="U344" s="290"/>
      <c r="X344" s="290">
        <f>+S344</f>
        <v>0</v>
      </c>
      <c r="Z344" s="291"/>
      <c r="AA344" s="291"/>
      <c r="AB344" s="291"/>
      <c r="AC344" s="290">
        <f>+S344</f>
        <v>0</v>
      </c>
      <c r="AE344" s="290"/>
    </row>
    <row r="345" spans="1:31">
      <c r="A345" s="281">
        <v>329</v>
      </c>
      <c r="B345" s="289" t="s">
        <v>279</v>
      </c>
      <c r="C345" s="289" t="s">
        <v>953</v>
      </c>
      <c r="D345" s="289" t="s">
        <v>956</v>
      </c>
      <c r="E345" s="47" t="s">
        <v>699</v>
      </c>
      <c r="F345" s="45">
        <v>-187427.93</v>
      </c>
      <c r="G345" s="45">
        <v>-118699.85</v>
      </c>
      <c r="H345" s="45">
        <v>-64739.85</v>
      </c>
      <c r="I345" s="45">
        <v>-8359.3999999999905</v>
      </c>
      <c r="J345" s="45">
        <v>27966.78</v>
      </c>
      <c r="K345" s="45">
        <v>60305.62</v>
      </c>
      <c r="L345" s="45">
        <v>81861.45</v>
      </c>
      <c r="M345" s="45">
        <v>95219.22</v>
      </c>
      <c r="N345" s="45">
        <v>-10004.35</v>
      </c>
      <c r="O345" s="45">
        <v>-2665.6999999999898</v>
      </c>
      <c r="P345" s="45">
        <v>11905.01</v>
      </c>
      <c r="Q345" s="45">
        <v>-776772.02</v>
      </c>
      <c r="R345" s="45">
        <v>-603589.13</v>
      </c>
      <c r="S345" s="46">
        <f>((F345+R345)+((G345+H345+I345+J345+K345+L345+M345+N345+O345+P345+Q345)*2))/24</f>
        <v>-91624.301666666681</v>
      </c>
      <c r="U345" s="290"/>
      <c r="X345" s="290">
        <f>+S345</f>
        <v>-91624.301666666681</v>
      </c>
      <c r="Z345" s="291"/>
      <c r="AA345" s="291"/>
      <c r="AB345" s="291"/>
      <c r="AC345" s="290">
        <f>+S345</f>
        <v>-91624.301666666681</v>
      </c>
      <c r="AE345" s="290"/>
    </row>
    <row r="346" spans="1:31">
      <c r="A346" s="281">
        <v>330</v>
      </c>
      <c r="B346" s="289" t="s">
        <v>279</v>
      </c>
      <c r="C346" s="289" t="s">
        <v>953</v>
      </c>
      <c r="D346" s="289" t="s">
        <v>941</v>
      </c>
      <c r="E346" s="47" t="s">
        <v>700</v>
      </c>
      <c r="F346" s="45">
        <v>821806.84</v>
      </c>
      <c r="G346" s="45">
        <v>1032957.66</v>
      </c>
      <c r="H346" s="45">
        <v>1046023.11</v>
      </c>
      <c r="I346" s="45">
        <v>1232473.82</v>
      </c>
      <c r="J346" s="45">
        <v>933193.33</v>
      </c>
      <c r="K346" s="45">
        <v>860879.8</v>
      </c>
      <c r="L346" s="45">
        <v>900091.3</v>
      </c>
      <c r="M346" s="45">
        <v>901039.23</v>
      </c>
      <c r="N346" s="45">
        <v>901988.16</v>
      </c>
      <c r="O346" s="45">
        <v>978336.62</v>
      </c>
      <c r="P346" s="45">
        <v>1435828.55</v>
      </c>
      <c r="Q346" s="45">
        <v>96137.289999999804</v>
      </c>
      <c r="R346" s="45">
        <v>-194070.03</v>
      </c>
      <c r="S346" s="46">
        <f>((F346+R346)+((G346+H346+I346+J346+K346+L346+M346+N346+O346+P346+Q346)*2))/24</f>
        <v>886068.10624999984</v>
      </c>
      <c r="U346" s="290"/>
      <c r="X346" s="290">
        <f>+S346</f>
        <v>886068.10624999984</v>
      </c>
      <c r="Z346" s="291"/>
      <c r="AA346" s="291"/>
      <c r="AB346" s="291"/>
      <c r="AC346" s="290">
        <f>+S346</f>
        <v>886068.10624999984</v>
      </c>
      <c r="AE346" s="290"/>
    </row>
    <row r="347" spans="1:31">
      <c r="A347" s="281">
        <v>331</v>
      </c>
      <c r="B347" s="289" t="s">
        <v>279</v>
      </c>
      <c r="C347" s="289" t="s">
        <v>953</v>
      </c>
      <c r="D347" s="289" t="s">
        <v>946</v>
      </c>
      <c r="E347" s="47" t="s">
        <v>701</v>
      </c>
      <c r="F347" s="45">
        <v>-494696.84</v>
      </c>
      <c r="G347" s="45">
        <v>-658720.87</v>
      </c>
      <c r="H347" s="45">
        <v>-546295.65</v>
      </c>
      <c r="I347" s="45">
        <v>-902199.63</v>
      </c>
      <c r="J347" s="45">
        <v>-973933.46</v>
      </c>
      <c r="K347" s="45">
        <v>-1180451.92</v>
      </c>
      <c r="L347" s="45">
        <v>-1301324.27</v>
      </c>
      <c r="M347" s="45">
        <v>-1159177.6100000001</v>
      </c>
      <c r="N347" s="45">
        <v>-1136180.96</v>
      </c>
      <c r="O347" s="45">
        <v>-1016618.39</v>
      </c>
      <c r="P347" s="45">
        <v>-1086816.33</v>
      </c>
      <c r="Q347" s="45">
        <v>-248018.31</v>
      </c>
      <c r="R347" s="45">
        <v>-315166.03000000003</v>
      </c>
      <c r="S347" s="46">
        <f>((F347+R347)+((G347+H347+I347+J347+K347+L347+M347+N347+O347+P347+Q347)*2))/24</f>
        <v>-884555.73625000007</v>
      </c>
      <c r="U347" s="290"/>
      <c r="X347" s="290">
        <f>+S347</f>
        <v>-884555.73625000007</v>
      </c>
      <c r="Z347" s="291"/>
      <c r="AA347" s="291"/>
      <c r="AB347" s="291"/>
      <c r="AC347" s="290">
        <f>+S347</f>
        <v>-884555.73625000007</v>
      </c>
      <c r="AE347" s="290"/>
    </row>
    <row r="348" spans="1:31">
      <c r="A348" s="281">
        <v>332</v>
      </c>
      <c r="B348" s="289" t="s">
        <v>279</v>
      </c>
      <c r="C348" s="289" t="s">
        <v>953</v>
      </c>
      <c r="D348" s="289" t="s">
        <v>947</v>
      </c>
      <c r="E348" s="47" t="s">
        <v>702</v>
      </c>
      <c r="F348" s="45">
        <v>305134.51</v>
      </c>
      <c r="G348" s="45">
        <v>369877.39</v>
      </c>
      <c r="H348" s="45">
        <v>355326.55</v>
      </c>
      <c r="I348" s="45">
        <v>422018.26</v>
      </c>
      <c r="J348" s="45">
        <v>317411</v>
      </c>
      <c r="K348" s="45">
        <v>294606.87</v>
      </c>
      <c r="L348" s="45">
        <v>304314.56</v>
      </c>
      <c r="M348" s="45">
        <v>304946.02</v>
      </c>
      <c r="N348" s="45">
        <v>305267.17</v>
      </c>
      <c r="O348" s="45">
        <v>364397.68</v>
      </c>
      <c r="P348" s="45">
        <v>528434.39</v>
      </c>
      <c r="Q348" s="45">
        <v>54757.97</v>
      </c>
      <c r="R348" s="45">
        <v>-55668.35</v>
      </c>
      <c r="S348" s="46">
        <f>((F348+R348)+((G348+H348+I348+J348+K348+L348+M348+N348+O348+P348+Q348)*2))/24</f>
        <v>312174.24500000005</v>
      </c>
      <c r="U348" s="290"/>
      <c r="X348" s="290">
        <f>+S348</f>
        <v>312174.24500000005</v>
      </c>
      <c r="Z348" s="291"/>
      <c r="AA348" s="291"/>
      <c r="AB348" s="291"/>
      <c r="AC348" s="290">
        <f>+S348</f>
        <v>312174.24500000005</v>
      </c>
      <c r="AE348" s="290"/>
    </row>
    <row r="349" spans="1:31">
      <c r="A349" s="281">
        <v>333</v>
      </c>
      <c r="B349" s="289" t="s">
        <v>279</v>
      </c>
      <c r="C349" s="289" t="s">
        <v>953</v>
      </c>
      <c r="D349" s="289" t="s">
        <v>948</v>
      </c>
      <c r="E349" s="47" t="s">
        <v>703</v>
      </c>
      <c r="F349" s="45">
        <v>-172544.23</v>
      </c>
      <c r="G349" s="45">
        <v>-279426.77</v>
      </c>
      <c r="H349" s="45">
        <v>-314970.12</v>
      </c>
      <c r="I349" s="45">
        <v>-551347.19999999995</v>
      </c>
      <c r="J349" s="45">
        <v>-663252.12</v>
      </c>
      <c r="K349" s="45">
        <v>-788684.24</v>
      </c>
      <c r="L349" s="45">
        <v>-840769.65</v>
      </c>
      <c r="M349" s="45">
        <v>-751684.97</v>
      </c>
      <c r="N349" s="45">
        <v>-734403.18</v>
      </c>
      <c r="O349" s="45">
        <v>-731769.38</v>
      </c>
      <c r="P349" s="45">
        <v>-783188.98</v>
      </c>
      <c r="Q349" s="45">
        <v>-41736.119999999901</v>
      </c>
      <c r="R349" s="45">
        <v>-214830.42</v>
      </c>
      <c r="S349" s="46">
        <f>((F349+R349)+((G349+H349+I349+J349+K349+L349+M349+N349+O349+P349+Q349)*2))/24</f>
        <v>-556243.33791666664</v>
      </c>
      <c r="U349" s="290"/>
      <c r="X349" s="290">
        <f>+S349</f>
        <v>-556243.33791666664</v>
      </c>
      <c r="Z349" s="291"/>
      <c r="AA349" s="291"/>
      <c r="AB349" s="291"/>
      <c r="AC349" s="290">
        <f>+S349</f>
        <v>-556243.33791666664</v>
      </c>
      <c r="AE349" s="290"/>
    </row>
    <row r="350" spans="1:31">
      <c r="A350" s="281">
        <v>334</v>
      </c>
      <c r="B350" s="289" t="s">
        <v>279</v>
      </c>
      <c r="C350" s="289" t="s">
        <v>953</v>
      </c>
      <c r="D350" s="289" t="s">
        <v>599</v>
      </c>
      <c r="E350" s="47" t="s">
        <v>600</v>
      </c>
      <c r="F350" s="45">
        <v>27572.63</v>
      </c>
      <c r="G350" s="45">
        <v>23158.33</v>
      </c>
      <c r="H350" s="45">
        <v>21152.86</v>
      </c>
      <c r="I350" s="45">
        <v>13620.16</v>
      </c>
      <c r="J350" s="45">
        <v>13152.82</v>
      </c>
      <c r="K350" s="45">
        <v>8404.68</v>
      </c>
      <c r="L350" s="45">
        <v>4337.78</v>
      </c>
      <c r="M350" s="45">
        <v>9.0949470177292804E-13</v>
      </c>
      <c r="N350" s="45">
        <v>9.0949470177292804E-13</v>
      </c>
      <c r="O350" s="45">
        <v>9.0949470177292804E-13</v>
      </c>
      <c r="P350" s="45">
        <v>9.0949470177292804E-13</v>
      </c>
      <c r="Q350" s="45">
        <v>9.0949470177292804E-13</v>
      </c>
      <c r="R350" s="45">
        <v>9.0949470177292804E-13</v>
      </c>
      <c r="S350" s="46">
        <f>((F350+R350)+((G350+H350+I350+J350+K350+L350+M350+N350+O350+P350+Q350)*2))/24</f>
        <v>8134.4120833333336</v>
      </c>
      <c r="U350" s="290"/>
      <c r="X350" s="290">
        <f>+S350</f>
        <v>8134.4120833333336</v>
      </c>
      <c r="Z350" s="291"/>
      <c r="AA350" s="291"/>
      <c r="AB350" s="291"/>
      <c r="AC350" s="290">
        <f>+S350</f>
        <v>8134.4120833333336</v>
      </c>
      <c r="AE350" s="290"/>
    </row>
    <row r="351" spans="1:31">
      <c r="A351" s="281">
        <v>335</v>
      </c>
      <c r="B351" s="289" t="s">
        <v>281</v>
      </c>
      <c r="C351" s="289" t="s">
        <v>953</v>
      </c>
      <c r="D351" s="289" t="s">
        <v>957</v>
      </c>
      <c r="E351" s="47" t="s">
        <v>353</v>
      </c>
      <c r="F351" s="45">
        <v>0</v>
      </c>
      <c r="G351" s="45">
        <v>0</v>
      </c>
      <c r="H351" s="45">
        <v>0</v>
      </c>
      <c r="I351" s="45">
        <v>0</v>
      </c>
      <c r="J351" s="45">
        <v>0</v>
      </c>
      <c r="K351" s="45">
        <v>0</v>
      </c>
      <c r="L351" s="45">
        <v>0</v>
      </c>
      <c r="M351" s="45">
        <v>0</v>
      </c>
      <c r="N351" s="45">
        <v>0</v>
      </c>
      <c r="O351" s="45">
        <v>0</v>
      </c>
      <c r="P351" s="45">
        <v>0</v>
      </c>
      <c r="Q351" s="45">
        <v>0</v>
      </c>
      <c r="R351" s="45">
        <v>0</v>
      </c>
      <c r="S351" s="46">
        <f>((F351+R351)+((G351+H351+I351+J351+K351+L351+M351+N351+O351+P351+Q351)*2))/24</f>
        <v>0</v>
      </c>
      <c r="U351" s="290"/>
      <c r="X351" s="290">
        <f>+S351</f>
        <v>0</v>
      </c>
      <c r="Z351" s="291"/>
      <c r="AA351" s="291"/>
      <c r="AB351" s="291"/>
      <c r="AC351" s="290">
        <f>+S351</f>
        <v>0</v>
      </c>
      <c r="AE351" s="290"/>
    </row>
    <row r="352" spans="1:31">
      <c r="A352" s="281">
        <v>336</v>
      </c>
      <c r="B352" s="289" t="s">
        <v>281</v>
      </c>
      <c r="C352" s="289" t="s">
        <v>953</v>
      </c>
      <c r="D352" s="289" t="s">
        <v>958</v>
      </c>
      <c r="E352" s="47" t="s">
        <v>354</v>
      </c>
      <c r="F352" s="45">
        <v>0</v>
      </c>
      <c r="G352" s="45">
        <v>0</v>
      </c>
      <c r="H352" s="45">
        <v>0</v>
      </c>
      <c r="I352" s="45">
        <v>0</v>
      </c>
      <c r="J352" s="45">
        <v>0</v>
      </c>
      <c r="K352" s="45">
        <v>0</v>
      </c>
      <c r="L352" s="45">
        <v>0</v>
      </c>
      <c r="M352" s="45">
        <v>0</v>
      </c>
      <c r="N352" s="45">
        <v>0</v>
      </c>
      <c r="O352" s="45">
        <v>0</v>
      </c>
      <c r="P352" s="45">
        <v>0</v>
      </c>
      <c r="Q352" s="45">
        <v>0</v>
      </c>
      <c r="R352" s="45">
        <v>0</v>
      </c>
      <c r="S352" s="46">
        <f>((F352+R352)+((G352+H352+I352+J352+K352+L352+M352+N352+O352+P352+Q352)*2))/24</f>
        <v>0</v>
      </c>
      <c r="U352" s="290"/>
      <c r="X352" s="290">
        <f>+S352</f>
        <v>0</v>
      </c>
      <c r="Z352" s="291"/>
      <c r="AA352" s="291"/>
      <c r="AB352" s="291"/>
      <c r="AC352" s="290">
        <f>+S352</f>
        <v>0</v>
      </c>
      <c r="AE352" s="290"/>
    </row>
    <row r="353" spans="1:33">
      <c r="A353" s="281">
        <v>337</v>
      </c>
      <c r="B353" s="289" t="s">
        <v>281</v>
      </c>
      <c r="C353" s="289" t="s">
        <v>953</v>
      </c>
      <c r="D353" s="289" t="s">
        <v>936</v>
      </c>
      <c r="E353" s="47" t="s">
        <v>355</v>
      </c>
      <c r="F353" s="45">
        <v>0</v>
      </c>
      <c r="G353" s="45">
        <v>0</v>
      </c>
      <c r="H353" s="45">
        <v>0</v>
      </c>
      <c r="I353" s="45">
        <v>0</v>
      </c>
      <c r="J353" s="45">
        <v>0</v>
      </c>
      <c r="K353" s="45">
        <v>0</v>
      </c>
      <c r="L353" s="45">
        <v>0</v>
      </c>
      <c r="M353" s="45">
        <v>0</v>
      </c>
      <c r="N353" s="45">
        <v>0</v>
      </c>
      <c r="O353" s="45">
        <v>0</v>
      </c>
      <c r="P353" s="45">
        <v>0</v>
      </c>
      <c r="Q353" s="45">
        <v>0</v>
      </c>
      <c r="R353" s="45">
        <v>0</v>
      </c>
      <c r="S353" s="46">
        <f>((F353+R353)+((G353+H353+I353+J353+K353+L353+M353+N353+O353+P353+Q353)*2))/24</f>
        <v>0</v>
      </c>
      <c r="U353" s="290"/>
      <c r="X353" s="290">
        <f>+S353</f>
        <v>0</v>
      </c>
      <c r="Z353" s="291"/>
      <c r="AA353" s="291"/>
      <c r="AB353" s="291"/>
      <c r="AC353" s="290">
        <f>+S353</f>
        <v>0</v>
      </c>
      <c r="AE353" s="290"/>
    </row>
    <row r="354" spans="1:33">
      <c r="A354" s="281">
        <v>338</v>
      </c>
      <c r="B354" s="289" t="s">
        <v>281</v>
      </c>
      <c r="C354" s="289" t="s">
        <v>953</v>
      </c>
      <c r="D354" s="289" t="s">
        <v>938</v>
      </c>
      <c r="E354" s="47" t="s">
        <v>356</v>
      </c>
      <c r="F354" s="45">
        <v>0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  <c r="L354" s="45">
        <v>0</v>
      </c>
      <c r="M354" s="45">
        <v>0</v>
      </c>
      <c r="N354" s="45">
        <v>0</v>
      </c>
      <c r="O354" s="45">
        <v>0</v>
      </c>
      <c r="P354" s="45">
        <v>0</v>
      </c>
      <c r="Q354" s="45">
        <v>0</v>
      </c>
      <c r="R354" s="45">
        <v>0</v>
      </c>
      <c r="S354" s="46">
        <f>((F354+R354)+((G354+H354+I354+J354+K354+L354+M354+N354+O354+P354+Q354)*2))/24</f>
        <v>0</v>
      </c>
      <c r="U354" s="290"/>
      <c r="X354" s="290">
        <f>+S354</f>
        <v>0</v>
      </c>
      <c r="Z354" s="291"/>
      <c r="AA354" s="291"/>
      <c r="AB354" s="291"/>
      <c r="AC354" s="290">
        <f>+S354</f>
        <v>0</v>
      </c>
      <c r="AE354" s="290"/>
    </row>
    <row r="355" spans="1:33">
      <c r="A355" s="281">
        <v>339</v>
      </c>
      <c r="B355" s="289" t="s">
        <v>281</v>
      </c>
      <c r="C355" s="289" t="s">
        <v>953</v>
      </c>
      <c r="D355" s="289" t="s">
        <v>959</v>
      </c>
      <c r="E355" s="47" t="s">
        <v>601</v>
      </c>
      <c r="F355" s="45">
        <v>4165592.13</v>
      </c>
      <c r="G355" s="45">
        <v>3389848.87</v>
      </c>
      <c r="H355" s="45">
        <v>3259140.38</v>
      </c>
      <c r="I355" s="45">
        <v>4008291</v>
      </c>
      <c r="J355" s="45">
        <v>2696082.31</v>
      </c>
      <c r="K355" s="45">
        <v>2105521.06</v>
      </c>
      <c r="L355" s="45">
        <v>2147089.15</v>
      </c>
      <c r="M355" s="45">
        <v>2659069.38</v>
      </c>
      <c r="N355" s="45">
        <v>3479131.48</v>
      </c>
      <c r="O355" s="45">
        <v>4017989.03</v>
      </c>
      <c r="P355" s="45">
        <v>5453200.0700000003</v>
      </c>
      <c r="Q355" s="45">
        <v>-748786.55</v>
      </c>
      <c r="R355" s="45">
        <v>-3479179.76</v>
      </c>
      <c r="S355" s="46">
        <f>((F355+R355)+((G355+H355+I355+J355+K355+L355+M355+N355+O355+P355+Q355)*2))/24</f>
        <v>2734148.5304166665</v>
      </c>
      <c r="U355" s="290"/>
      <c r="X355" s="290">
        <f>+S355</f>
        <v>2734148.5304166665</v>
      </c>
      <c r="Z355" s="291"/>
      <c r="AA355" s="291"/>
      <c r="AB355" s="291"/>
      <c r="AC355" s="290">
        <f>+S355</f>
        <v>2734148.5304166665</v>
      </c>
      <c r="AE355" s="290"/>
    </row>
    <row r="356" spans="1:33">
      <c r="A356" s="281">
        <v>340</v>
      </c>
      <c r="B356" s="289" t="s">
        <v>281</v>
      </c>
      <c r="C356" s="289" t="s">
        <v>953</v>
      </c>
      <c r="D356" s="289" t="s">
        <v>960</v>
      </c>
      <c r="E356" s="47" t="s">
        <v>357</v>
      </c>
      <c r="F356" s="45">
        <v>0</v>
      </c>
      <c r="G356" s="45">
        <v>0</v>
      </c>
      <c r="H356" s="45">
        <v>0</v>
      </c>
      <c r="I356" s="45">
        <v>0</v>
      </c>
      <c r="J356" s="45">
        <v>0</v>
      </c>
      <c r="K356" s="45">
        <v>0</v>
      </c>
      <c r="L356" s="45">
        <v>0</v>
      </c>
      <c r="M356" s="45">
        <v>0</v>
      </c>
      <c r="N356" s="45">
        <v>0</v>
      </c>
      <c r="O356" s="45">
        <v>0</v>
      </c>
      <c r="P356" s="45">
        <v>0</v>
      </c>
      <c r="Q356" s="45">
        <v>0</v>
      </c>
      <c r="R356" s="45">
        <v>0</v>
      </c>
      <c r="S356" s="46">
        <f>((F356+R356)+((G356+H356+I356+J356+K356+L356+M356+N356+O356+P356+Q356)*2))/24</f>
        <v>0</v>
      </c>
      <c r="U356" s="290"/>
      <c r="X356" s="290">
        <f>+S356</f>
        <v>0</v>
      </c>
      <c r="Z356" s="291"/>
      <c r="AA356" s="291"/>
      <c r="AB356" s="291"/>
      <c r="AC356" s="290">
        <f>+S356</f>
        <v>0</v>
      </c>
      <c r="AE356" s="290"/>
    </row>
    <row r="357" spans="1:33">
      <c r="A357" s="281">
        <v>341</v>
      </c>
      <c r="B357" s="289" t="s">
        <v>281</v>
      </c>
      <c r="C357" s="289" t="s">
        <v>953</v>
      </c>
      <c r="D357" s="289" t="s">
        <v>940</v>
      </c>
      <c r="E357" s="47" t="s">
        <v>704</v>
      </c>
      <c r="F357" s="45">
        <v>2945252.42</v>
      </c>
      <c r="G357" s="45">
        <v>2739149.38</v>
      </c>
      <c r="H357" s="45">
        <v>2579311.61</v>
      </c>
      <c r="I357" s="45">
        <v>2431190.46</v>
      </c>
      <c r="J357" s="45">
        <v>2341491.25</v>
      </c>
      <c r="K357" s="45">
        <v>2267085.0499999998</v>
      </c>
      <c r="L357" s="45">
        <v>2236079.4</v>
      </c>
      <c r="M357" s="45">
        <v>2213916.4900000002</v>
      </c>
      <c r="N357" s="45">
        <v>2213602.7999999998</v>
      </c>
      <c r="O357" s="45">
        <v>2208104.3199999998</v>
      </c>
      <c r="P357" s="45">
        <v>2170793.12</v>
      </c>
      <c r="Q357" s="45">
        <v>5670664.1299999999</v>
      </c>
      <c r="R357" s="45">
        <v>4581545.82</v>
      </c>
      <c r="S357" s="46">
        <f>((F357+R357)+((G357+H357+I357+J357+K357+L357+M357+N357+O357+P357+Q357)*2))/24</f>
        <v>2736232.2608333337</v>
      </c>
      <c r="U357" s="290"/>
      <c r="X357" s="290">
        <f>+S357</f>
        <v>2736232.2608333337</v>
      </c>
      <c r="Z357" s="291"/>
      <c r="AA357" s="291"/>
      <c r="AB357" s="291"/>
      <c r="AC357" s="290">
        <f>+S357</f>
        <v>2736232.2608333337</v>
      </c>
      <c r="AE357" s="290"/>
    </row>
    <row r="358" spans="1:33">
      <c r="A358" s="281">
        <v>342</v>
      </c>
      <c r="B358" s="289" t="s">
        <v>281</v>
      </c>
      <c r="C358" s="289" t="s">
        <v>953</v>
      </c>
      <c r="D358" s="289" t="s">
        <v>599</v>
      </c>
      <c r="E358" s="47" t="s">
        <v>600</v>
      </c>
      <c r="F358" s="45">
        <v>-244880.71</v>
      </c>
      <c r="G358" s="45">
        <v>-212748.46</v>
      </c>
      <c r="H358" s="45">
        <v>-188858.03</v>
      </c>
      <c r="I358" s="45">
        <v>-111983.67</v>
      </c>
      <c r="J358" s="45">
        <v>-110007.58</v>
      </c>
      <c r="K358" s="45">
        <v>-67320.58</v>
      </c>
      <c r="L358" s="45">
        <v>-31920.18</v>
      </c>
      <c r="M358" s="45">
        <v>0</v>
      </c>
      <c r="N358" s="45">
        <v>0</v>
      </c>
      <c r="O358" s="45">
        <v>0</v>
      </c>
      <c r="P358" s="45">
        <v>0</v>
      </c>
      <c r="Q358" s="45">
        <v>0</v>
      </c>
      <c r="R358" s="45">
        <v>0</v>
      </c>
      <c r="S358" s="46">
        <f>((F358+R358)+((G358+H358+I358+J358+K358+L358+M358+N358+O358+P358+Q358)*2))/24</f>
        <v>-70439.904583333337</v>
      </c>
      <c r="U358" s="290"/>
      <c r="X358" s="290">
        <f>+S358</f>
        <v>-70439.904583333337</v>
      </c>
      <c r="Z358" s="291"/>
      <c r="AA358" s="291"/>
      <c r="AB358" s="291"/>
      <c r="AC358" s="290">
        <f>+S358</f>
        <v>-70439.904583333337</v>
      </c>
      <c r="AE358" s="290"/>
    </row>
    <row r="359" spans="1:33">
      <c r="A359" s="281">
        <v>343</v>
      </c>
      <c r="B359" s="289" t="s">
        <v>744</v>
      </c>
      <c r="C359" s="289" t="s">
        <v>961</v>
      </c>
      <c r="D359" s="289" t="s">
        <v>779</v>
      </c>
      <c r="E359" s="53" t="s">
        <v>705</v>
      </c>
      <c r="F359" s="45">
        <v>5343728</v>
      </c>
      <c r="G359" s="45">
        <v>5343728</v>
      </c>
      <c r="H359" s="45">
        <v>5343728</v>
      </c>
      <c r="I359" s="45">
        <v>5343728</v>
      </c>
      <c r="J359" s="45">
        <v>5343728</v>
      </c>
      <c r="K359" s="45">
        <v>5343728</v>
      </c>
      <c r="L359" s="45">
        <v>5343728</v>
      </c>
      <c r="M359" s="45">
        <v>5343728</v>
      </c>
      <c r="N359" s="45">
        <v>5343728</v>
      </c>
      <c r="O359" s="45">
        <v>5343728</v>
      </c>
      <c r="P359" s="45">
        <v>5343728</v>
      </c>
      <c r="Q359" s="45">
        <v>5343728</v>
      </c>
      <c r="R359" s="45">
        <v>5074861</v>
      </c>
      <c r="S359" s="46">
        <f>((F359+R359)+((G359+H359+I359+J359+K359+L359+M359+N359+O359+P359+Q359)*2))/24</f>
        <v>5332525.208333333</v>
      </c>
      <c r="U359" s="290"/>
      <c r="X359" s="290">
        <f>+S359</f>
        <v>5332525.208333333</v>
      </c>
      <c r="Z359" s="291"/>
      <c r="AA359" s="291"/>
      <c r="AB359" s="291"/>
      <c r="AC359" s="290">
        <f>+S359</f>
        <v>5332525.208333333</v>
      </c>
      <c r="AE359" s="290"/>
      <c r="AG359" s="292"/>
    </row>
    <row r="360" spans="1:33">
      <c r="A360" s="281">
        <v>344</v>
      </c>
      <c r="B360" s="289" t="s">
        <v>744</v>
      </c>
      <c r="C360" s="289" t="s">
        <v>961</v>
      </c>
      <c r="D360" s="289" t="s">
        <v>780</v>
      </c>
      <c r="E360" s="53" t="s">
        <v>1240</v>
      </c>
      <c r="F360" s="45">
        <v>0</v>
      </c>
      <c r="G360" s="45">
        <v>0</v>
      </c>
      <c r="H360" s="45">
        <v>0</v>
      </c>
      <c r="I360" s="45">
        <v>0</v>
      </c>
      <c r="J360" s="45">
        <v>-298190.86</v>
      </c>
      <c r="K360" s="45">
        <v>-311811.23</v>
      </c>
      <c r="L360" s="45">
        <v>-475510.85</v>
      </c>
      <c r="M360" s="45">
        <v>-283062.99</v>
      </c>
      <c r="N360" s="45">
        <v>-401473.68</v>
      </c>
      <c r="O360" s="45">
        <v>-602612.18000000005</v>
      </c>
      <c r="P360" s="45">
        <v>-544643.81999999995</v>
      </c>
      <c r="Q360" s="45">
        <v>-379782.36</v>
      </c>
      <c r="R360" s="45">
        <v>-485125.02</v>
      </c>
      <c r="S360" s="46">
        <f>((F360+R360)+((G360+H360+I360+J360+K360+L360+M360+N360+O360+P360+Q360)*2))/24</f>
        <v>-294970.87333333329</v>
      </c>
      <c r="U360" s="290"/>
      <c r="X360" s="290">
        <f>+S360</f>
        <v>-294970.87333333329</v>
      </c>
      <c r="Z360" s="291"/>
      <c r="AA360" s="291"/>
      <c r="AB360" s="291"/>
      <c r="AC360" s="290">
        <f>+S360</f>
        <v>-294970.87333333329</v>
      </c>
      <c r="AE360" s="290"/>
      <c r="AG360" s="292"/>
    </row>
    <row r="361" spans="1:33">
      <c r="A361" s="281">
        <v>345</v>
      </c>
      <c r="E361" s="47" t="s">
        <v>173</v>
      </c>
      <c r="F361" s="258">
        <f>SUM(F270:F360)</f>
        <v>112244133.86</v>
      </c>
      <c r="G361" s="258">
        <f>SUM(G270:G360)</f>
        <v>111865899.94000001</v>
      </c>
      <c r="H361" s="258">
        <f>SUM(H270:H360)</f>
        <v>111655145.73</v>
      </c>
      <c r="I361" s="258">
        <f>SUM(I270:I360)</f>
        <v>111460340.51999997</v>
      </c>
      <c r="J361" s="258">
        <f>SUM(J270:J360)</f>
        <v>108963698.85999998</v>
      </c>
      <c r="K361" s="258">
        <f>SUM(K270:K360)</f>
        <v>107506669.77000001</v>
      </c>
      <c r="L361" s="258">
        <f>SUM(L270:L360)</f>
        <v>107691109.53000002</v>
      </c>
      <c r="M361" s="258">
        <f>SUM(M270:M360)</f>
        <v>109055682.33999997</v>
      </c>
      <c r="N361" s="258">
        <f>SUM(N270:N360)</f>
        <v>110943807.01000001</v>
      </c>
      <c r="O361" s="258">
        <f>SUM(O270:O360)</f>
        <v>113393710.03999999</v>
      </c>
      <c r="P361" s="258">
        <f>SUM(P270:P360)</f>
        <v>116712291.68000004</v>
      </c>
      <c r="Q361" s="258">
        <f>SUM(Q270:Q360)</f>
        <v>112755711.00000001</v>
      </c>
      <c r="R361" s="258">
        <f>SUM(R270:R360)</f>
        <v>109788834.60000001</v>
      </c>
      <c r="S361" s="258">
        <f>SUM(S270:S360)</f>
        <v>111085045.88749999</v>
      </c>
      <c r="Z361" s="291"/>
      <c r="AA361" s="291"/>
      <c r="AB361" s="291"/>
      <c r="AC361" s="290"/>
    </row>
    <row r="362" spans="1:33" ht="13.5" customHeight="1">
      <c r="A362" s="281">
        <v>346</v>
      </c>
      <c r="E362" s="47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6"/>
      <c r="Z362" s="291"/>
      <c r="AA362" s="291"/>
      <c r="AB362" s="291"/>
    </row>
    <row r="363" spans="1:33">
      <c r="A363" s="281">
        <v>347</v>
      </c>
      <c r="B363" s="281" t="s">
        <v>113</v>
      </c>
      <c r="C363" s="281" t="s">
        <v>174</v>
      </c>
      <c r="D363" s="281" t="s">
        <v>113</v>
      </c>
      <c r="E363" s="47" t="s">
        <v>175</v>
      </c>
      <c r="F363" s="45">
        <v>182672553.02000001</v>
      </c>
      <c r="G363" s="45">
        <v>36948462.68</v>
      </c>
      <c r="H363" s="45">
        <v>66088286.960000001</v>
      </c>
      <c r="I363" s="45">
        <v>88407191.109999999</v>
      </c>
      <c r="J363" s="45">
        <v>106964104</v>
      </c>
      <c r="K363" s="45">
        <v>118886008.31</v>
      </c>
      <c r="L363" s="45">
        <v>125771552.65000001</v>
      </c>
      <c r="M363" s="45">
        <v>130305663.48999999</v>
      </c>
      <c r="N363" s="45">
        <v>135872458.69</v>
      </c>
      <c r="O363" s="45">
        <v>141841107.13</v>
      </c>
      <c r="P363" s="45">
        <v>152855952.12</v>
      </c>
      <c r="Q363" s="45">
        <v>193675781.21000001</v>
      </c>
      <c r="R363" s="45">
        <v>247570446.44999999</v>
      </c>
      <c r="S363" s="46">
        <f>((F363+R363)+((G363+H363+I363+J363+K363+L363+M363+N363+O363+P363+Q363)*2))/24</f>
        <v>126061505.67375</v>
      </c>
      <c r="W363" s="290">
        <f>S363</f>
        <v>126061505.67375</v>
      </c>
      <c r="Z363" s="291"/>
      <c r="AA363" s="291"/>
      <c r="AB363" s="291"/>
      <c r="AD363" s="290">
        <f>+S363</f>
        <v>126061505.67375</v>
      </c>
    </row>
    <row r="364" spans="1:33">
      <c r="A364" s="281">
        <v>348</v>
      </c>
      <c r="B364" s="281" t="s">
        <v>113</v>
      </c>
      <c r="C364" s="281" t="s">
        <v>176</v>
      </c>
      <c r="D364" s="281" t="s">
        <v>113</v>
      </c>
      <c r="E364" s="47" t="s">
        <v>177</v>
      </c>
      <c r="F364" s="45">
        <v>60178361.829999998</v>
      </c>
      <c r="G364" s="45">
        <v>6944914.2199999997</v>
      </c>
      <c r="H364" s="45">
        <v>12206866.439999999</v>
      </c>
      <c r="I364" s="45">
        <v>18060815.059999999</v>
      </c>
      <c r="J364" s="45">
        <v>23758097.719999999</v>
      </c>
      <c r="K364" s="45">
        <v>29379449.719999999</v>
      </c>
      <c r="L364" s="45">
        <v>34289278.479999997</v>
      </c>
      <c r="M364" s="45">
        <v>39156230.32</v>
      </c>
      <c r="N364" s="45">
        <v>44273721.509999998</v>
      </c>
      <c r="O364" s="45">
        <v>48981939.93</v>
      </c>
      <c r="P364" s="45">
        <v>53433393.270000003</v>
      </c>
      <c r="Q364" s="45">
        <v>59173202.579999998</v>
      </c>
      <c r="R364" s="45">
        <v>64861129.479999997</v>
      </c>
      <c r="S364" s="46">
        <f>((F364+R364)+((G364+H364+I364+J364+K364+L364+M364+N364+O364+P364+Q364)*2))/24</f>
        <v>36014804.575416662</v>
      </c>
      <c r="W364" s="290">
        <f>S364</f>
        <v>36014804.575416662</v>
      </c>
      <c r="Z364" s="291"/>
      <c r="AA364" s="291"/>
      <c r="AB364" s="291"/>
      <c r="AD364" s="290">
        <f>+S364</f>
        <v>36014804.575416662</v>
      </c>
    </row>
    <row r="365" spans="1:33">
      <c r="A365" s="281">
        <v>349</v>
      </c>
      <c r="B365" s="281" t="s">
        <v>113</v>
      </c>
      <c r="C365" s="281" t="s">
        <v>178</v>
      </c>
      <c r="D365" s="281" t="s">
        <v>179</v>
      </c>
      <c r="E365" s="47" t="s">
        <v>180</v>
      </c>
      <c r="F365" s="45">
        <v>0</v>
      </c>
      <c r="G365" s="45">
        <v>0</v>
      </c>
      <c r="H365" s="45">
        <v>0</v>
      </c>
      <c r="I365" s="45">
        <v>0</v>
      </c>
      <c r="J365" s="45">
        <v>0</v>
      </c>
      <c r="K365" s="45">
        <v>0</v>
      </c>
      <c r="L365" s="45">
        <v>0</v>
      </c>
      <c r="M365" s="45">
        <v>0</v>
      </c>
      <c r="N365" s="45">
        <v>0</v>
      </c>
      <c r="O365" s="45">
        <v>0</v>
      </c>
      <c r="P365" s="45">
        <v>0</v>
      </c>
      <c r="Q365" s="45">
        <v>0</v>
      </c>
      <c r="R365" s="45">
        <v>0</v>
      </c>
      <c r="S365" s="46">
        <f>((F365+R365)+((G365+H365+I365+J365+K365+L365+M365+N365+O365+P365+Q365)*2))/24</f>
        <v>0</v>
      </c>
      <c r="W365" s="290">
        <f>S365</f>
        <v>0</v>
      </c>
      <c r="Z365" s="291"/>
      <c r="AA365" s="291"/>
      <c r="AB365" s="291"/>
      <c r="AD365" s="290">
        <f>+S365</f>
        <v>0</v>
      </c>
    </row>
    <row r="366" spans="1:33">
      <c r="A366" s="281">
        <v>350</v>
      </c>
      <c r="B366" s="281" t="s">
        <v>113</v>
      </c>
      <c r="C366" s="281" t="s">
        <v>181</v>
      </c>
      <c r="D366" s="281" t="s">
        <v>113</v>
      </c>
      <c r="E366" s="47" t="s">
        <v>182</v>
      </c>
      <c r="F366" s="45">
        <v>9778743.4199999999</v>
      </c>
      <c r="G366" s="45">
        <v>652758.76</v>
      </c>
      <c r="H366" s="45">
        <v>1392516.47</v>
      </c>
      <c r="I366" s="45">
        <v>2164193.77</v>
      </c>
      <c r="J366" s="45">
        <v>2958830.59</v>
      </c>
      <c r="K366" s="45">
        <v>3736875.62</v>
      </c>
      <c r="L366" s="45">
        <v>4534221.22</v>
      </c>
      <c r="M366" s="45">
        <v>5407222.2199999997</v>
      </c>
      <c r="N366" s="45">
        <v>6595246.7400000002</v>
      </c>
      <c r="O366" s="45">
        <v>7412540.3899999997</v>
      </c>
      <c r="P366" s="45">
        <v>8311212.04</v>
      </c>
      <c r="Q366" s="45">
        <v>9164511.6600000001</v>
      </c>
      <c r="R366" s="45">
        <v>10070272.08</v>
      </c>
      <c r="S366" s="46">
        <f>((F366+R366)+((G366+H366+I366+J366+K366+L366+M366+N366+O366+P366+Q366)*2))/24</f>
        <v>5187886.435833334</v>
      </c>
      <c r="W366" s="290">
        <f>S366</f>
        <v>5187886.435833334</v>
      </c>
      <c r="Z366" s="291"/>
      <c r="AA366" s="291"/>
      <c r="AB366" s="291"/>
      <c r="AD366" s="290">
        <f>+S366</f>
        <v>5187886.435833334</v>
      </c>
    </row>
    <row r="367" spans="1:33">
      <c r="A367" s="281">
        <v>351</v>
      </c>
      <c r="E367" s="47" t="s">
        <v>183</v>
      </c>
      <c r="F367" s="258">
        <f>SUM(F363:F366)</f>
        <v>252629658.27000001</v>
      </c>
      <c r="G367" s="258">
        <f>SUM(G363:G366)</f>
        <v>44546135.659999996</v>
      </c>
      <c r="H367" s="258">
        <f>SUM(H363:H366)</f>
        <v>79687669.870000005</v>
      </c>
      <c r="I367" s="258">
        <f>SUM(I363:I366)</f>
        <v>108632199.94</v>
      </c>
      <c r="J367" s="258">
        <f>SUM(J363:J366)</f>
        <v>133681032.31</v>
      </c>
      <c r="K367" s="258">
        <f>SUM(K363:K366)</f>
        <v>152002333.65000001</v>
      </c>
      <c r="L367" s="258">
        <f>SUM(L363:L366)</f>
        <v>164595052.34999999</v>
      </c>
      <c r="M367" s="258">
        <f>SUM(M363:M366)</f>
        <v>174869116.03</v>
      </c>
      <c r="N367" s="258">
        <f>SUM(N363:N366)</f>
        <v>186741426.94</v>
      </c>
      <c r="O367" s="258">
        <f>SUM(O363:O366)</f>
        <v>198235587.44999999</v>
      </c>
      <c r="P367" s="258">
        <f>SUM(P363:P366)</f>
        <v>214600557.43000001</v>
      </c>
      <c r="Q367" s="258">
        <f>SUM(Q363:Q366)</f>
        <v>262013495.45000002</v>
      </c>
      <c r="R367" s="258">
        <f>SUM(R363:R366)</f>
        <v>322501848.00999999</v>
      </c>
      <c r="S367" s="258">
        <f>SUM(S363:S366)</f>
        <v>167264196.685</v>
      </c>
      <c r="Z367" s="291"/>
      <c r="AA367" s="291"/>
      <c r="AB367" s="291"/>
    </row>
    <row r="368" spans="1:33">
      <c r="A368" s="281">
        <v>352</v>
      </c>
      <c r="E368" s="47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Z368" s="291"/>
      <c r="AA368" s="291"/>
      <c r="AB368" s="291"/>
    </row>
    <row r="369" spans="1:30">
      <c r="A369" s="281">
        <v>353</v>
      </c>
      <c r="B369" s="289" t="s">
        <v>279</v>
      </c>
      <c r="C369" s="289" t="s">
        <v>962</v>
      </c>
      <c r="E369" s="47" t="s">
        <v>184</v>
      </c>
      <c r="F369" s="45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  <c r="L369" s="45">
        <v>0</v>
      </c>
      <c r="M369" s="45">
        <v>0</v>
      </c>
      <c r="N369" s="45">
        <v>0</v>
      </c>
      <c r="O369" s="45">
        <v>0</v>
      </c>
      <c r="P369" s="45">
        <v>0</v>
      </c>
      <c r="Q369" s="45">
        <v>0</v>
      </c>
      <c r="R369" s="45">
        <v>0</v>
      </c>
      <c r="S369" s="46">
        <f>((F369+R369)+((G369+H369+I369+J369+K369+L369+M369+N369+O369+P369+Q369)*2))/24</f>
        <v>0</v>
      </c>
      <c r="W369" s="290">
        <f>S369</f>
        <v>0</v>
      </c>
      <c r="Z369" s="291"/>
      <c r="AA369" s="291"/>
      <c r="AB369" s="291"/>
      <c r="AD369" s="290">
        <f>+S369</f>
        <v>0</v>
      </c>
    </row>
    <row r="370" spans="1:30">
      <c r="A370" s="281">
        <v>354</v>
      </c>
      <c r="B370" s="289" t="s">
        <v>281</v>
      </c>
      <c r="C370" s="289" t="s">
        <v>962</v>
      </c>
      <c r="E370" s="47" t="s">
        <v>184</v>
      </c>
      <c r="F370" s="45">
        <v>0</v>
      </c>
      <c r="G370" s="45">
        <v>0</v>
      </c>
      <c r="H370" s="45">
        <v>0</v>
      </c>
      <c r="I370" s="45">
        <v>0</v>
      </c>
      <c r="J370" s="45">
        <v>0</v>
      </c>
      <c r="K370" s="45">
        <v>0</v>
      </c>
      <c r="L370" s="45">
        <v>0</v>
      </c>
      <c r="M370" s="45">
        <v>0</v>
      </c>
      <c r="N370" s="45">
        <v>0</v>
      </c>
      <c r="O370" s="45">
        <v>0</v>
      </c>
      <c r="P370" s="45">
        <v>0</v>
      </c>
      <c r="Q370" s="45">
        <v>0</v>
      </c>
      <c r="R370" s="45">
        <v>0</v>
      </c>
      <c r="S370" s="46">
        <f>((F370+R370)+((G370+H370+I370+J370+K370+L370+M370+N370+O370+P370+Q370)*2))/24</f>
        <v>0</v>
      </c>
      <c r="W370" s="290">
        <f>S370</f>
        <v>0</v>
      </c>
      <c r="Z370" s="291"/>
      <c r="AA370" s="291"/>
      <c r="AB370" s="291"/>
      <c r="AD370" s="290">
        <f>+S370</f>
        <v>0</v>
      </c>
    </row>
    <row r="371" spans="1:30">
      <c r="A371" s="281">
        <v>355</v>
      </c>
      <c r="E371" s="293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6"/>
      <c r="Z371" s="291"/>
      <c r="AA371" s="291"/>
      <c r="AB371" s="291"/>
    </row>
    <row r="372" spans="1:30">
      <c r="A372" s="281">
        <v>356</v>
      </c>
      <c r="B372" s="289" t="s">
        <v>744</v>
      </c>
      <c r="C372" s="289" t="s">
        <v>963</v>
      </c>
      <c r="D372" s="289" t="s">
        <v>964</v>
      </c>
      <c r="E372" s="47" t="s">
        <v>602</v>
      </c>
      <c r="F372" s="45">
        <v>32008</v>
      </c>
      <c r="G372" s="45">
        <v>2650.05</v>
      </c>
      <c r="H372" s="45">
        <v>5300.1</v>
      </c>
      <c r="I372" s="45">
        <v>7950.15</v>
      </c>
      <c r="J372" s="45">
        <v>10600.2</v>
      </c>
      <c r="K372" s="45">
        <v>13250.25</v>
      </c>
      <c r="L372" s="45">
        <v>15900.3</v>
      </c>
      <c r="M372" s="45">
        <v>18450.349999999999</v>
      </c>
      <c r="N372" s="45">
        <v>21000.400000000001</v>
      </c>
      <c r="O372" s="45">
        <v>23550.45</v>
      </c>
      <c r="P372" s="45">
        <v>26100.5</v>
      </c>
      <c r="Q372" s="45">
        <v>28650.55</v>
      </c>
      <c r="R372" s="45">
        <v>31207.64</v>
      </c>
      <c r="S372" s="46">
        <f>((F372+R372)+((G372+H372+I372+J372+K372+L372+M372+N372+O372+P372+Q372)*2))/24</f>
        <v>17084.259999999998</v>
      </c>
      <c r="W372" s="290">
        <f>S372</f>
        <v>17084.259999999998</v>
      </c>
      <c r="Z372" s="291"/>
      <c r="AA372" s="291"/>
      <c r="AB372" s="291"/>
      <c r="AD372" s="290">
        <f>+S372</f>
        <v>17084.259999999998</v>
      </c>
    </row>
    <row r="373" spans="1:30">
      <c r="A373" s="281">
        <v>357</v>
      </c>
      <c r="B373" s="289" t="s">
        <v>744</v>
      </c>
      <c r="C373" s="289" t="s">
        <v>963</v>
      </c>
      <c r="D373" s="289" t="s">
        <v>965</v>
      </c>
      <c r="E373" s="47" t="s">
        <v>706</v>
      </c>
      <c r="F373" s="45">
        <v>227041.3</v>
      </c>
      <c r="G373" s="45">
        <v>17747</v>
      </c>
      <c r="H373" s="45">
        <v>35494</v>
      </c>
      <c r="I373" s="45">
        <v>53241</v>
      </c>
      <c r="J373" s="45">
        <v>-169962.96</v>
      </c>
      <c r="K373" s="45">
        <v>-157461.96</v>
      </c>
      <c r="L373" s="45">
        <v>-139404.96</v>
      </c>
      <c r="M373" s="45">
        <v>-121060.3</v>
      </c>
      <c r="N373" s="45">
        <v>-89405.3</v>
      </c>
      <c r="O373" s="45">
        <v>-69648.3</v>
      </c>
      <c r="P373" s="45">
        <v>-49891.3</v>
      </c>
      <c r="Q373" s="45">
        <v>-49815.68</v>
      </c>
      <c r="R373" s="45">
        <v>-30058.68</v>
      </c>
      <c r="S373" s="46">
        <f>((F373+R373)+((G373+H373+I373+J373+K373+L373+M373+N373+O373+P373+Q373)*2))/24</f>
        <v>-53473.120833333349</v>
      </c>
      <c r="W373" s="290">
        <f>S373</f>
        <v>-53473.120833333349</v>
      </c>
      <c r="Z373" s="291"/>
      <c r="AA373" s="291"/>
      <c r="AB373" s="291"/>
      <c r="AD373" s="290">
        <f>+S373</f>
        <v>-53473.120833333349</v>
      </c>
    </row>
    <row r="374" spans="1:30">
      <c r="A374" s="281">
        <v>358</v>
      </c>
      <c r="B374" s="289" t="s">
        <v>744</v>
      </c>
      <c r="C374" s="289" t="s">
        <v>963</v>
      </c>
      <c r="D374" s="289" t="s">
        <v>966</v>
      </c>
      <c r="E374" s="47" t="s">
        <v>707</v>
      </c>
      <c r="F374" s="45">
        <v>1677.63</v>
      </c>
      <c r="G374" s="45">
        <v>26.01</v>
      </c>
      <c r="H374" s="45">
        <v>102.19</v>
      </c>
      <c r="I374" s="45">
        <v>117.65</v>
      </c>
      <c r="J374" s="45">
        <v>344.66</v>
      </c>
      <c r="K374" s="45">
        <v>548.11</v>
      </c>
      <c r="L374" s="45">
        <v>1040.8599999999999</v>
      </c>
      <c r="M374" s="45">
        <v>1171.75</v>
      </c>
      <c r="N374" s="45">
        <v>1171.75</v>
      </c>
      <c r="O374" s="45">
        <v>1171.75</v>
      </c>
      <c r="P374" s="45">
        <v>1171.75</v>
      </c>
      <c r="Q374" s="45">
        <v>1171.75</v>
      </c>
      <c r="R374" s="45">
        <v>1171.75</v>
      </c>
      <c r="S374" s="46">
        <f>((F374+R374)+((G374+H374+I374+J374+K374+L374+M374+N374+O374+P374+Q374)*2))/24</f>
        <v>788.57666666666671</v>
      </c>
      <c r="W374" s="290">
        <f>S374</f>
        <v>788.57666666666671</v>
      </c>
      <c r="Z374" s="291"/>
      <c r="AA374" s="291"/>
      <c r="AB374" s="291"/>
      <c r="AD374" s="290">
        <f>+S374</f>
        <v>788.57666666666671</v>
      </c>
    </row>
    <row r="375" spans="1:30">
      <c r="A375" s="281">
        <v>359</v>
      </c>
      <c r="B375" s="289" t="s">
        <v>279</v>
      </c>
      <c r="C375" s="289" t="s">
        <v>963</v>
      </c>
      <c r="D375" s="289" t="s">
        <v>967</v>
      </c>
      <c r="E375" s="47" t="s">
        <v>392</v>
      </c>
      <c r="F375" s="45">
        <v>269326.59000000003</v>
      </c>
      <c r="G375" s="45">
        <v>22444</v>
      </c>
      <c r="H375" s="45">
        <v>44888</v>
      </c>
      <c r="I375" s="45">
        <v>73751.350000000006</v>
      </c>
      <c r="J375" s="45">
        <v>102614.7</v>
      </c>
      <c r="K375" s="45">
        <v>131478.04999999999</v>
      </c>
      <c r="L375" s="45">
        <v>160341.4</v>
      </c>
      <c r="M375" s="45">
        <v>189204.75</v>
      </c>
      <c r="N375" s="45">
        <v>218068.1</v>
      </c>
      <c r="O375" s="45">
        <v>246931.45</v>
      </c>
      <c r="P375" s="45">
        <v>275794.8</v>
      </c>
      <c r="Q375" s="45">
        <v>304658.15000000002</v>
      </c>
      <c r="R375" s="45">
        <v>333521.51</v>
      </c>
      <c r="S375" s="46">
        <f>((F375+R375)+((G375+H375+I375+J375+K375+L375+M375+N375+O375+P375+Q375)*2))/24</f>
        <v>172633.23333333334</v>
      </c>
      <c r="W375" s="290">
        <f>S375</f>
        <v>172633.23333333334</v>
      </c>
      <c r="Z375" s="291"/>
      <c r="AA375" s="291"/>
      <c r="AB375" s="291"/>
      <c r="AD375" s="290">
        <f>+S375</f>
        <v>172633.23333333334</v>
      </c>
    </row>
    <row r="376" spans="1:30">
      <c r="A376" s="281">
        <v>360</v>
      </c>
      <c r="B376" s="289" t="s">
        <v>279</v>
      </c>
      <c r="C376" s="289" t="s">
        <v>963</v>
      </c>
      <c r="D376" s="294" t="s">
        <v>968</v>
      </c>
      <c r="E376" s="47" t="s">
        <v>708</v>
      </c>
      <c r="F376" s="45">
        <v>125768.55</v>
      </c>
      <c r="G376" s="45">
        <v>7747</v>
      </c>
      <c r="H376" s="45">
        <v>15494</v>
      </c>
      <c r="I376" s="45">
        <v>23241</v>
      </c>
      <c r="J376" s="45">
        <v>30988</v>
      </c>
      <c r="K376" s="45">
        <v>38735</v>
      </c>
      <c r="L376" s="45">
        <v>46482</v>
      </c>
      <c r="M376" s="45">
        <v>54229</v>
      </c>
      <c r="N376" s="45">
        <v>61976</v>
      </c>
      <c r="O376" s="45">
        <v>69723</v>
      </c>
      <c r="P376" s="45">
        <v>77470</v>
      </c>
      <c r="Q376" s="45">
        <v>85217</v>
      </c>
      <c r="R376" s="45">
        <v>92273</v>
      </c>
      <c r="S376" s="46">
        <f>((F376+R376)+((G376+H376+I376+J376+K376+L376+M376+N376+O376+P376+Q376)*2))/24</f>
        <v>51693.564583333333</v>
      </c>
      <c r="W376" s="290">
        <f>S376</f>
        <v>51693.564583333333</v>
      </c>
      <c r="Z376" s="291"/>
      <c r="AA376" s="291"/>
      <c r="AB376" s="291"/>
      <c r="AD376" s="290">
        <f>+S376</f>
        <v>51693.564583333333</v>
      </c>
    </row>
    <row r="377" spans="1:30">
      <c r="A377" s="281">
        <v>361</v>
      </c>
      <c r="B377" s="289" t="s">
        <v>279</v>
      </c>
      <c r="C377" s="289" t="s">
        <v>963</v>
      </c>
      <c r="D377" s="294" t="s">
        <v>969</v>
      </c>
      <c r="E377" s="47" t="s">
        <v>709</v>
      </c>
      <c r="F377" s="45">
        <v>1768199.81</v>
      </c>
      <c r="G377" s="45">
        <v>293416.71999999997</v>
      </c>
      <c r="H377" s="45">
        <v>551106.46</v>
      </c>
      <c r="I377" s="45">
        <v>774758.7</v>
      </c>
      <c r="J377" s="45">
        <v>959829.44</v>
      </c>
      <c r="K377" s="45">
        <v>1093282.2</v>
      </c>
      <c r="L377" s="45">
        <v>1179906.8500000001</v>
      </c>
      <c r="M377" s="45">
        <v>1232141.02</v>
      </c>
      <c r="N377" s="45">
        <v>1293874.77</v>
      </c>
      <c r="O377" s="45">
        <v>1364704.67</v>
      </c>
      <c r="P377" s="45">
        <v>1474374.67</v>
      </c>
      <c r="Q377" s="45">
        <v>1819512.63</v>
      </c>
      <c r="R377" s="45">
        <v>2260478.2599999998</v>
      </c>
      <c r="S377" s="46">
        <f>((F377+R377)+((G377+H377+I377+J377+K377+L377+M377+N377+O377+P377+Q377)*2))/24</f>
        <v>1170937.2637499999</v>
      </c>
      <c r="W377" s="290">
        <f>S377</f>
        <v>1170937.2637499999</v>
      </c>
      <c r="Z377" s="291"/>
      <c r="AA377" s="291"/>
      <c r="AB377" s="291"/>
      <c r="AD377" s="290">
        <f>+S377</f>
        <v>1170937.2637499999</v>
      </c>
    </row>
    <row r="378" spans="1:30">
      <c r="A378" s="281">
        <v>362</v>
      </c>
      <c r="B378" s="289" t="s">
        <v>279</v>
      </c>
      <c r="C378" s="289" t="s">
        <v>963</v>
      </c>
      <c r="D378" s="289" t="s">
        <v>970</v>
      </c>
      <c r="E378" s="47" t="s">
        <v>710</v>
      </c>
      <c r="F378" s="45">
        <v>1996744.56</v>
      </c>
      <c r="G378" s="45">
        <v>388186.19</v>
      </c>
      <c r="H378" s="45">
        <v>705249.85</v>
      </c>
      <c r="I378" s="45">
        <v>1032943.72</v>
      </c>
      <c r="J378" s="45">
        <v>1253665.48</v>
      </c>
      <c r="K378" s="45">
        <v>1458297.28</v>
      </c>
      <c r="L378" s="45">
        <v>1599517.32</v>
      </c>
      <c r="M378" s="45">
        <v>1682976.84</v>
      </c>
      <c r="N378" s="45">
        <v>1753348.16</v>
      </c>
      <c r="O378" s="45">
        <v>1827224.88</v>
      </c>
      <c r="P378" s="45">
        <v>1911600.15</v>
      </c>
      <c r="Q378" s="45">
        <v>2097290.0699999998</v>
      </c>
      <c r="R378" s="45">
        <v>2590163.35</v>
      </c>
      <c r="S378" s="46">
        <f>((F378+R378)+((G378+H378+I378+J378+K378+L378+M378+N378+O378+P378+Q378)*2))/24</f>
        <v>1500312.8245833332</v>
      </c>
      <c r="W378" s="290">
        <f>S378</f>
        <v>1500312.8245833332</v>
      </c>
      <c r="Z378" s="291"/>
      <c r="AA378" s="291"/>
      <c r="AB378" s="291"/>
      <c r="AD378" s="290">
        <f>+S378</f>
        <v>1500312.8245833332</v>
      </c>
    </row>
    <row r="379" spans="1:30">
      <c r="A379" s="281">
        <v>363</v>
      </c>
      <c r="B379" s="289" t="s">
        <v>279</v>
      </c>
      <c r="C379" s="289" t="s">
        <v>963</v>
      </c>
      <c r="D379" s="289" t="s">
        <v>965</v>
      </c>
      <c r="E379" s="47" t="s">
        <v>706</v>
      </c>
      <c r="F379" s="45">
        <v>2173112.56</v>
      </c>
      <c r="G379" s="45">
        <v>183265</v>
      </c>
      <c r="H379" s="45">
        <v>366530</v>
      </c>
      <c r="I379" s="45">
        <v>549795</v>
      </c>
      <c r="J379" s="45">
        <v>733060</v>
      </c>
      <c r="K379" s="45">
        <v>916325</v>
      </c>
      <c r="L379" s="45">
        <v>1099590</v>
      </c>
      <c r="M379" s="45">
        <v>1291776</v>
      </c>
      <c r="N379" s="45">
        <v>1483962</v>
      </c>
      <c r="O379" s="45">
        <v>1676148</v>
      </c>
      <c r="P379" s="45">
        <v>1868334</v>
      </c>
      <c r="Q379" s="45">
        <v>2062808</v>
      </c>
      <c r="R379" s="45">
        <v>2257282</v>
      </c>
      <c r="S379" s="46">
        <f>((F379+R379)+((G379+H379+I379+J379+K379+L379+M379+N379+O379+P379+Q379)*2))/24</f>
        <v>1203899.1900000002</v>
      </c>
      <c r="W379" s="290">
        <f>S379</f>
        <v>1203899.1900000002</v>
      </c>
      <c r="Z379" s="291"/>
      <c r="AA379" s="291"/>
      <c r="AB379" s="291"/>
      <c r="AD379" s="290">
        <f>+S379</f>
        <v>1203899.1900000002</v>
      </c>
    </row>
    <row r="380" spans="1:30">
      <c r="A380" s="281">
        <v>364</v>
      </c>
      <c r="B380" s="289" t="s">
        <v>279</v>
      </c>
      <c r="C380" s="289" t="s">
        <v>963</v>
      </c>
      <c r="D380" s="289" t="s">
        <v>966</v>
      </c>
      <c r="E380" s="47" t="s">
        <v>707</v>
      </c>
      <c r="F380" s="45">
        <v>36013.160000000003</v>
      </c>
      <c r="G380" s="45">
        <v>616.88</v>
      </c>
      <c r="H380" s="45">
        <v>867.54</v>
      </c>
      <c r="I380" s="45">
        <v>867.54</v>
      </c>
      <c r="J380" s="45">
        <v>867.54</v>
      </c>
      <c r="K380" s="45">
        <v>867.54</v>
      </c>
      <c r="L380" s="45">
        <v>867.54</v>
      </c>
      <c r="M380" s="45">
        <v>1405.51</v>
      </c>
      <c r="N380" s="45">
        <v>1405.51</v>
      </c>
      <c r="O380" s="45">
        <v>1405.51</v>
      </c>
      <c r="P380" s="45">
        <v>1405.51</v>
      </c>
      <c r="Q380" s="45">
        <v>23905.51</v>
      </c>
      <c r="R380" s="45">
        <v>23905.51</v>
      </c>
      <c r="S380" s="46">
        <f>((F380+R380)+((G380+H380+I380+J380+K380+L380+M380+N380+O380+P380+Q380)*2))/24</f>
        <v>5370.1220833333327</v>
      </c>
      <c r="W380" s="290">
        <f>S380</f>
        <v>5370.1220833333327</v>
      </c>
      <c r="Z380" s="291"/>
      <c r="AA380" s="291"/>
      <c r="AB380" s="291"/>
      <c r="AD380" s="290">
        <f>+S380</f>
        <v>5370.1220833333327</v>
      </c>
    </row>
    <row r="381" spans="1:30">
      <c r="A381" s="281">
        <v>365</v>
      </c>
      <c r="B381" s="289" t="s">
        <v>281</v>
      </c>
      <c r="C381" s="289" t="s">
        <v>963</v>
      </c>
      <c r="D381" s="289" t="s">
        <v>967</v>
      </c>
      <c r="E381" s="47" t="s">
        <v>392</v>
      </c>
      <c r="F381" s="45">
        <v>16122.54</v>
      </c>
      <c r="G381" s="45">
        <v>44248</v>
      </c>
      <c r="H381" s="45">
        <v>88496</v>
      </c>
      <c r="I381" s="45">
        <v>136952.54</v>
      </c>
      <c r="J381" s="45">
        <v>185479.08</v>
      </c>
      <c r="K381" s="45">
        <v>234005.62</v>
      </c>
      <c r="L381" s="45">
        <v>282532.15999999997</v>
      </c>
      <c r="M381" s="45">
        <v>331058.7</v>
      </c>
      <c r="N381" s="45">
        <v>379585.24</v>
      </c>
      <c r="O381" s="45">
        <v>428111.78</v>
      </c>
      <c r="P381" s="45">
        <v>476638.32</v>
      </c>
      <c r="Q381" s="45">
        <v>525164.86</v>
      </c>
      <c r="R381" s="45">
        <v>573691.41</v>
      </c>
      <c r="S381" s="46">
        <f>((F381+R381)+((G381+H381+I381+J381+K381+L381+M381+N381+O381+P381+Q381)*2))/24</f>
        <v>283931.60625000001</v>
      </c>
      <c r="W381" s="290">
        <f>S381</f>
        <v>283931.60625000001</v>
      </c>
      <c r="Z381" s="291"/>
      <c r="AA381" s="291"/>
      <c r="AB381" s="291"/>
      <c r="AD381" s="290">
        <f>+S381</f>
        <v>283931.60625000001</v>
      </c>
    </row>
    <row r="382" spans="1:30">
      <c r="A382" s="281">
        <v>366</v>
      </c>
      <c r="B382" s="289" t="s">
        <v>281</v>
      </c>
      <c r="C382" s="289" t="s">
        <v>963</v>
      </c>
      <c r="D382" s="289" t="s">
        <v>817</v>
      </c>
      <c r="E382" s="47" t="s">
        <v>711</v>
      </c>
      <c r="F382" s="45">
        <v>11760057.48</v>
      </c>
      <c r="G382" s="45">
        <v>2605755.94</v>
      </c>
      <c r="H382" s="45">
        <v>4718368.53</v>
      </c>
      <c r="I382" s="45">
        <v>6722159.8600000003</v>
      </c>
      <c r="J382" s="45">
        <v>8010940.96</v>
      </c>
      <c r="K382" s="45">
        <v>9091473.3000000007</v>
      </c>
      <c r="L382" s="45">
        <v>9798932.3800000008</v>
      </c>
      <c r="M382" s="45">
        <v>10283622.33</v>
      </c>
      <c r="N382" s="45">
        <v>10707515.460000001</v>
      </c>
      <c r="O382" s="45">
        <v>11180849.16</v>
      </c>
      <c r="P382" s="45">
        <v>11672330.289999999</v>
      </c>
      <c r="Q382" s="45">
        <v>12729302.619999999</v>
      </c>
      <c r="R382" s="45">
        <v>15513144.630000001</v>
      </c>
      <c r="S382" s="46">
        <f>((F382+R382)+((G382+H382+I382+J382+K382+L382+M382+N382+O382+P382+Q382)*2))/24</f>
        <v>9263154.3237500023</v>
      </c>
      <c r="W382" s="290">
        <f>S382</f>
        <v>9263154.3237500023</v>
      </c>
      <c r="Z382" s="291"/>
      <c r="AA382" s="291"/>
      <c r="AB382" s="291"/>
      <c r="AD382" s="290">
        <f>+S382</f>
        <v>9263154.3237500023</v>
      </c>
    </row>
    <row r="383" spans="1:30">
      <c r="A383" s="281">
        <v>367</v>
      </c>
      <c r="B383" s="289" t="s">
        <v>281</v>
      </c>
      <c r="C383" s="289" t="s">
        <v>963</v>
      </c>
      <c r="D383" s="289" t="s">
        <v>818</v>
      </c>
      <c r="E383" s="47" t="s">
        <v>712</v>
      </c>
      <c r="F383" s="45">
        <v>10801671.65</v>
      </c>
      <c r="G383" s="45">
        <v>1990516.55</v>
      </c>
      <c r="H383" s="45">
        <v>3574475.15</v>
      </c>
      <c r="I383" s="45">
        <v>4807377.66</v>
      </c>
      <c r="J383" s="45">
        <v>5863266.5899999999</v>
      </c>
      <c r="K383" s="45">
        <v>6581865.9299999997</v>
      </c>
      <c r="L383" s="45">
        <v>7047956.8399999999</v>
      </c>
      <c r="M383" s="45">
        <v>7413991.6900000004</v>
      </c>
      <c r="N383" s="45">
        <v>7826152.8700000001</v>
      </c>
      <c r="O383" s="45">
        <v>8270005.0599999996</v>
      </c>
      <c r="P383" s="45">
        <v>8951031.0099999998</v>
      </c>
      <c r="Q383" s="45">
        <v>10878596.560000001</v>
      </c>
      <c r="R383" s="45">
        <v>13469529.470000001</v>
      </c>
      <c r="S383" s="46">
        <f>((F383+R383)+((G383+H383+I383+J383+K383+L383+M383+N383+O383+P383+Q383)*2))/24</f>
        <v>7111736.3724999996</v>
      </c>
      <c r="W383" s="290">
        <f>S383</f>
        <v>7111736.3724999996</v>
      </c>
      <c r="Z383" s="291"/>
      <c r="AA383" s="291"/>
      <c r="AB383" s="291"/>
      <c r="AD383" s="290">
        <f>+S383</f>
        <v>7111736.3724999996</v>
      </c>
    </row>
    <row r="384" spans="1:30">
      <c r="A384" s="281">
        <v>368</v>
      </c>
      <c r="B384" s="289" t="s">
        <v>281</v>
      </c>
      <c r="C384" s="289" t="s">
        <v>963</v>
      </c>
      <c r="D384" s="289" t="s">
        <v>969</v>
      </c>
      <c r="E384" s="47" t="s">
        <v>709</v>
      </c>
      <c r="F384" s="45">
        <v>257321.55</v>
      </c>
      <c r="G384" s="45">
        <v>51391.57</v>
      </c>
      <c r="H384" s="45">
        <v>93855.99</v>
      </c>
      <c r="I384" s="45">
        <v>137456.93</v>
      </c>
      <c r="J384" s="45">
        <v>169636.89</v>
      </c>
      <c r="K384" s="45">
        <v>197214.04</v>
      </c>
      <c r="L384" s="45">
        <v>219299.28</v>
      </c>
      <c r="M384" s="45">
        <v>231295.85</v>
      </c>
      <c r="N384" s="45">
        <v>239073.66</v>
      </c>
      <c r="O384" s="45">
        <v>247429.4</v>
      </c>
      <c r="P384" s="45">
        <v>257468.62</v>
      </c>
      <c r="Q384" s="45">
        <v>274093.55</v>
      </c>
      <c r="R384" s="45">
        <v>329415.71999999997</v>
      </c>
      <c r="S384" s="46">
        <f>((F384+R384)+((G384+H384+I384+J384+K384+L384+M384+N384+O384+P384+Q384)*2))/24</f>
        <v>200965.36791666667</v>
      </c>
      <c r="W384" s="290">
        <f>S384</f>
        <v>200965.36791666667</v>
      </c>
      <c r="Z384" s="291"/>
      <c r="AA384" s="291"/>
      <c r="AB384" s="291"/>
      <c r="AD384" s="290">
        <f>+S384</f>
        <v>200965.36791666667</v>
      </c>
    </row>
    <row r="385" spans="1:30">
      <c r="A385" s="281">
        <v>369</v>
      </c>
      <c r="B385" s="289" t="s">
        <v>281</v>
      </c>
      <c r="C385" s="289" t="s">
        <v>963</v>
      </c>
      <c r="D385" s="289" t="s">
        <v>965</v>
      </c>
      <c r="E385" s="47" t="s">
        <v>706</v>
      </c>
      <c r="F385" s="45">
        <v>3091002.54</v>
      </c>
      <c r="G385" s="45">
        <v>277399</v>
      </c>
      <c r="H385" s="45">
        <v>554798</v>
      </c>
      <c r="I385" s="45">
        <v>832197</v>
      </c>
      <c r="J385" s="45">
        <v>1109596</v>
      </c>
      <c r="K385" s="45">
        <v>1286839</v>
      </c>
      <c r="L385" s="45">
        <v>1542848</v>
      </c>
      <c r="M385" s="45">
        <v>1798857</v>
      </c>
      <c r="N385" s="45">
        <v>2247646</v>
      </c>
      <c r="O385" s="45">
        <v>2527752</v>
      </c>
      <c r="P385" s="45">
        <v>2807858</v>
      </c>
      <c r="Q385" s="45">
        <v>3107721</v>
      </c>
      <c r="R385" s="45">
        <v>3387827</v>
      </c>
      <c r="S385" s="46">
        <f>((F385+R385)+((G385+H385+I385+J385+K385+L385+M385+N385+O385+P385+Q385)*2))/24</f>
        <v>1777743.8141666667</v>
      </c>
      <c r="W385" s="290">
        <f>S385</f>
        <v>1777743.8141666667</v>
      </c>
      <c r="Z385" s="291"/>
      <c r="AA385" s="291"/>
      <c r="AB385" s="291"/>
      <c r="AD385" s="290">
        <f>+S385</f>
        <v>1777743.8141666667</v>
      </c>
    </row>
    <row r="386" spans="1:30">
      <c r="A386" s="281">
        <v>370</v>
      </c>
      <c r="B386" s="289" t="s">
        <v>281</v>
      </c>
      <c r="C386" s="289" t="s">
        <v>963</v>
      </c>
      <c r="D386" s="289" t="s">
        <v>966</v>
      </c>
      <c r="E386" s="47" t="s">
        <v>707</v>
      </c>
      <c r="F386" s="45">
        <v>33275.83</v>
      </c>
      <c r="G386" s="45">
        <v>513.72</v>
      </c>
      <c r="H386" s="45">
        <v>592.29</v>
      </c>
      <c r="I386" s="45">
        <v>6347.73</v>
      </c>
      <c r="J386" s="45">
        <v>8061.54</v>
      </c>
      <c r="K386" s="45">
        <v>8471.4500000000007</v>
      </c>
      <c r="L386" s="45">
        <v>223431.46</v>
      </c>
      <c r="M386" s="45">
        <v>226651.16</v>
      </c>
      <c r="N386" s="45">
        <v>244447.67</v>
      </c>
      <c r="O386" s="45">
        <v>245105.98</v>
      </c>
      <c r="P386" s="45">
        <v>260040.24</v>
      </c>
      <c r="Q386" s="45">
        <v>260660.31</v>
      </c>
      <c r="R386" s="45">
        <v>262174.26</v>
      </c>
      <c r="S386" s="46">
        <f>((F386+R386)+((G386+H386+I386+J386+K386+L386+M386+N386+O386+P386+Q386)*2))/24</f>
        <v>136004.04958333334</v>
      </c>
      <c r="W386" s="290">
        <f>S386</f>
        <v>136004.04958333334</v>
      </c>
      <c r="Z386" s="291"/>
      <c r="AA386" s="291"/>
      <c r="AB386" s="291"/>
      <c r="AD386" s="290">
        <f>+S386</f>
        <v>136004.04958333334</v>
      </c>
    </row>
    <row r="387" spans="1:30">
      <c r="A387" s="281">
        <v>371</v>
      </c>
      <c r="B387" s="289" t="s">
        <v>113</v>
      </c>
      <c r="C387" s="289" t="s">
        <v>185</v>
      </c>
      <c r="D387" s="289" t="s">
        <v>113</v>
      </c>
      <c r="E387" s="47" t="s">
        <v>713</v>
      </c>
      <c r="F387" s="45">
        <v>2523313.2799999998</v>
      </c>
      <c r="G387" s="45">
        <v>262782.18</v>
      </c>
      <c r="H387" s="45">
        <v>507479.11</v>
      </c>
      <c r="I387" s="45">
        <v>717035.75</v>
      </c>
      <c r="J387" s="45">
        <v>928514.21</v>
      </c>
      <c r="K387" s="45">
        <v>1158148.3700000001</v>
      </c>
      <c r="L387" s="45">
        <v>1367223.08</v>
      </c>
      <c r="M387" s="45">
        <v>1583462.53</v>
      </c>
      <c r="N387" s="45">
        <v>1819221.83</v>
      </c>
      <c r="O387" s="45">
        <v>2031928.3</v>
      </c>
      <c r="P387" s="45">
        <v>2230523.31</v>
      </c>
      <c r="Q387" s="45">
        <v>2433478.46</v>
      </c>
      <c r="R387" s="45">
        <v>2597127.61</v>
      </c>
      <c r="S387" s="46">
        <f>((F387+R387)+((G387+H387+I387+J387+K387+L387+M387+N387+O387+P387+Q387)*2))/24</f>
        <v>1466668.1312500003</v>
      </c>
      <c r="W387" s="290">
        <f>S387</f>
        <v>1466668.1312500003</v>
      </c>
      <c r="Z387" s="291"/>
      <c r="AA387" s="291"/>
      <c r="AB387" s="291"/>
      <c r="AD387" s="290">
        <f>+S387</f>
        <v>1466668.1312500003</v>
      </c>
    </row>
    <row r="388" spans="1:30">
      <c r="A388" s="281">
        <v>372</v>
      </c>
      <c r="B388" s="289"/>
      <c r="C388" s="289"/>
      <c r="D388" s="289"/>
      <c r="E388" s="47" t="s">
        <v>186</v>
      </c>
      <c r="F388" s="258">
        <f>SUM(F372:F387)</f>
        <v>35112657.029999994</v>
      </c>
      <c r="G388" s="258">
        <f>SUM(G372:G387)</f>
        <v>6148705.8099999996</v>
      </c>
      <c r="H388" s="258">
        <f>SUM(H372:H387)</f>
        <v>11263097.209999999</v>
      </c>
      <c r="I388" s="258">
        <f>SUM(I372:I387)</f>
        <v>15876193.58</v>
      </c>
      <c r="J388" s="258">
        <f>SUM(J372:J387)</f>
        <v>19197502.329999998</v>
      </c>
      <c r="K388" s="258">
        <f>SUM(K372:K387)</f>
        <v>22053339.18</v>
      </c>
      <c r="L388" s="258">
        <f>SUM(L372:L387)</f>
        <v>24446464.510000005</v>
      </c>
      <c r="M388" s="258">
        <f>SUM(M372:M387)</f>
        <v>26219234.180000003</v>
      </c>
      <c r="N388" s="258">
        <f>SUM(N372:N387)</f>
        <v>28209044.120000005</v>
      </c>
      <c r="O388" s="258">
        <f>SUM(O372:O387)</f>
        <v>30072393.09</v>
      </c>
      <c r="P388" s="258">
        <f>SUM(P372:P387)</f>
        <v>32242249.869999994</v>
      </c>
      <c r="Q388" s="258">
        <f>SUM(Q372:Q387)</f>
        <v>36582415.340000011</v>
      </c>
      <c r="R388" s="258">
        <f>SUM(R372:R387)</f>
        <v>43692854.439999998</v>
      </c>
      <c r="S388" s="258">
        <f>SUM(S372:S387)</f>
        <v>24309449.579583336</v>
      </c>
      <c r="Z388" s="291"/>
      <c r="AA388" s="291"/>
      <c r="AB388" s="291"/>
    </row>
    <row r="389" spans="1:30">
      <c r="A389" s="281">
        <v>373</v>
      </c>
      <c r="E389" s="293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6"/>
      <c r="Z389" s="291"/>
      <c r="AA389" s="291"/>
      <c r="AB389" s="291"/>
    </row>
    <row r="390" spans="1:30">
      <c r="A390" s="281">
        <v>374</v>
      </c>
      <c r="B390" s="289" t="s">
        <v>744</v>
      </c>
      <c r="C390" s="289" t="s">
        <v>971</v>
      </c>
      <c r="E390" s="47" t="s">
        <v>972</v>
      </c>
      <c r="F390" s="45">
        <v>32730756.84</v>
      </c>
      <c r="G390" s="45">
        <v>2798280.64</v>
      </c>
      <c r="H390" s="45">
        <v>5599400.96</v>
      </c>
      <c r="I390" s="45">
        <v>8404850.5299999993</v>
      </c>
      <c r="J390" s="45">
        <v>11218442.939999999</v>
      </c>
      <c r="K390" s="45">
        <v>14048275.800000001</v>
      </c>
      <c r="L390" s="45">
        <v>16886524.93</v>
      </c>
      <c r="M390" s="45">
        <v>19733823.620000001</v>
      </c>
      <c r="N390" s="45">
        <v>22593035.010000002</v>
      </c>
      <c r="O390" s="45">
        <v>25466646.559999999</v>
      </c>
      <c r="P390" s="45">
        <v>28361977.399999999</v>
      </c>
      <c r="Q390" s="45">
        <v>31272782.57</v>
      </c>
      <c r="R390" s="45">
        <v>34205706</v>
      </c>
      <c r="S390" s="46">
        <f>((F390+R390)+((G390+H390+I390+J390+K390+L390+M390+N390+O390+P390+Q390)*2))/24</f>
        <v>18321022.698333334</v>
      </c>
      <c r="W390" s="290">
        <f>S390</f>
        <v>18321022.698333334</v>
      </c>
      <c r="Z390" s="291"/>
      <c r="AA390" s="291"/>
      <c r="AB390" s="291"/>
      <c r="AD390" s="290">
        <f>+S390</f>
        <v>18321022.698333334</v>
      </c>
    </row>
    <row r="391" spans="1:30">
      <c r="A391" s="281">
        <v>375</v>
      </c>
      <c r="B391" s="289" t="s">
        <v>744</v>
      </c>
      <c r="C391" s="289" t="s">
        <v>973</v>
      </c>
      <c r="E391" s="47" t="s">
        <v>974</v>
      </c>
      <c r="F391" s="45">
        <v>4306096.28</v>
      </c>
      <c r="G391" s="45">
        <v>350390.99</v>
      </c>
      <c r="H391" s="45">
        <v>701100.88</v>
      </c>
      <c r="I391" s="45">
        <v>1051816.6200000001</v>
      </c>
      <c r="J391" s="45">
        <v>1400836.24</v>
      </c>
      <c r="K391" s="45">
        <v>1750574.71</v>
      </c>
      <c r="L391" s="45">
        <v>2100901.9300000002</v>
      </c>
      <c r="M391" s="45">
        <v>2450629.36</v>
      </c>
      <c r="N391" s="45">
        <v>2800356.79</v>
      </c>
      <c r="O391" s="45">
        <v>3150084.22</v>
      </c>
      <c r="P391" s="45">
        <v>3501940.87</v>
      </c>
      <c r="Q391" s="45">
        <v>3854113.39</v>
      </c>
      <c r="R391" s="45">
        <v>4206277.29</v>
      </c>
      <c r="S391" s="46">
        <f>((F391+R391)+((G391+H391+I391+J391+K391+L391+M391+N391+O391+P391+Q391)*2))/24</f>
        <v>2280744.3987500002</v>
      </c>
      <c r="W391" s="290">
        <f>S391</f>
        <v>2280744.3987500002</v>
      </c>
      <c r="Z391" s="291"/>
      <c r="AA391" s="291"/>
      <c r="AB391" s="291"/>
      <c r="AD391" s="290">
        <f>+S391</f>
        <v>2280744.3987500002</v>
      </c>
    </row>
    <row r="392" spans="1:30">
      <c r="A392" s="281">
        <v>376</v>
      </c>
      <c r="B392" s="289" t="s">
        <v>744</v>
      </c>
      <c r="C392" s="294" t="s">
        <v>975</v>
      </c>
      <c r="E392" s="47" t="s">
        <v>976</v>
      </c>
      <c r="F392" s="45">
        <v>0</v>
      </c>
      <c r="G392" s="45">
        <v>0</v>
      </c>
      <c r="H392" s="45">
        <v>0</v>
      </c>
      <c r="I392" s="45">
        <v>0</v>
      </c>
      <c r="J392" s="45">
        <v>0</v>
      </c>
      <c r="K392" s="45">
        <v>0</v>
      </c>
      <c r="L392" s="45">
        <v>0</v>
      </c>
      <c r="M392" s="45">
        <v>0</v>
      </c>
      <c r="N392" s="45">
        <v>0</v>
      </c>
      <c r="O392" s="45">
        <v>0</v>
      </c>
      <c r="P392" s="45">
        <v>0</v>
      </c>
      <c r="Q392" s="45">
        <v>0</v>
      </c>
      <c r="R392" s="45">
        <v>0</v>
      </c>
      <c r="S392" s="46">
        <f>((F392+R392)+((G392+H392+I392+J392+K392+L392+M392+N392+O392+P392+Q392)*2))/24</f>
        <v>0</v>
      </c>
      <c r="W392" s="290">
        <f>S392</f>
        <v>0</v>
      </c>
      <c r="Z392" s="291"/>
      <c r="AA392" s="291"/>
      <c r="AB392" s="291"/>
      <c r="AD392" s="290">
        <f>+S392</f>
        <v>0</v>
      </c>
    </row>
    <row r="393" spans="1:30">
      <c r="A393" s="281">
        <v>377</v>
      </c>
      <c r="E393" s="47" t="s">
        <v>187</v>
      </c>
      <c r="F393" s="258">
        <f>SUM(F390:F392)</f>
        <v>37036853.119999997</v>
      </c>
      <c r="G393" s="258">
        <f>SUM(G390:G392)</f>
        <v>3148671.63</v>
      </c>
      <c r="H393" s="258">
        <f>SUM(H390:H392)</f>
        <v>6300501.8399999999</v>
      </c>
      <c r="I393" s="258">
        <f>SUM(I390:I392)</f>
        <v>9456667.1499999985</v>
      </c>
      <c r="J393" s="258">
        <f>SUM(J390:J392)</f>
        <v>12619279.18</v>
      </c>
      <c r="K393" s="258">
        <f>SUM(K390:K392)</f>
        <v>15798850.510000002</v>
      </c>
      <c r="L393" s="258">
        <f>SUM(L390:L392)</f>
        <v>18987426.859999999</v>
      </c>
      <c r="M393" s="258">
        <f>SUM(M390:M392)</f>
        <v>22184452.98</v>
      </c>
      <c r="N393" s="258">
        <f>SUM(N390:N392)</f>
        <v>25393391.800000001</v>
      </c>
      <c r="O393" s="258">
        <f>SUM(O390:O392)</f>
        <v>28616730.779999997</v>
      </c>
      <c r="P393" s="258">
        <f>SUM(P390:P392)</f>
        <v>31863918.27</v>
      </c>
      <c r="Q393" s="258">
        <f>SUM(Q390:Q392)</f>
        <v>35126895.960000001</v>
      </c>
      <c r="R393" s="258">
        <f>SUM(R390:R392)</f>
        <v>38411983.289999999</v>
      </c>
      <c r="S393" s="258">
        <f>SUM(S390:S392)</f>
        <v>20601767.097083334</v>
      </c>
      <c r="Z393" s="291"/>
      <c r="AA393" s="291"/>
      <c r="AB393" s="291"/>
    </row>
    <row r="394" spans="1:30">
      <c r="A394" s="281">
        <v>378</v>
      </c>
      <c r="E394" s="293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6"/>
      <c r="Z394" s="291"/>
      <c r="AA394" s="291"/>
      <c r="AB394" s="291"/>
    </row>
    <row r="395" spans="1:30">
      <c r="A395" s="281">
        <v>379</v>
      </c>
      <c r="B395" s="289" t="s">
        <v>744</v>
      </c>
      <c r="C395" s="289" t="s">
        <v>977</v>
      </c>
      <c r="E395" s="47" t="s">
        <v>188</v>
      </c>
      <c r="F395" s="45">
        <v>0</v>
      </c>
      <c r="G395" s="45">
        <v>0</v>
      </c>
      <c r="H395" s="45">
        <v>0</v>
      </c>
      <c r="I395" s="45">
        <v>0</v>
      </c>
      <c r="J395" s="45">
        <v>0</v>
      </c>
      <c r="K395" s="45">
        <v>0</v>
      </c>
      <c r="L395" s="45">
        <v>0</v>
      </c>
      <c r="M395" s="45">
        <v>0</v>
      </c>
      <c r="N395" s="45">
        <v>0</v>
      </c>
      <c r="O395" s="45">
        <v>0</v>
      </c>
      <c r="P395" s="45">
        <v>0</v>
      </c>
      <c r="Q395" s="45">
        <v>0</v>
      </c>
      <c r="R395" s="45">
        <v>0</v>
      </c>
      <c r="S395" s="46">
        <f>((F395+R395)+((G395+H395+I395+J395+K395+L395+M395+N395+O395+P395+Q395)*2))/24</f>
        <v>0</v>
      </c>
      <c r="W395" s="290">
        <f>S395</f>
        <v>0</v>
      </c>
      <c r="Z395" s="291"/>
      <c r="AA395" s="291"/>
      <c r="AB395" s="291"/>
      <c r="AD395" s="290">
        <f>+S395</f>
        <v>0</v>
      </c>
    </row>
    <row r="396" spans="1:30">
      <c r="A396" s="281">
        <v>380</v>
      </c>
      <c r="B396" s="289" t="s">
        <v>744</v>
      </c>
      <c r="C396" s="289" t="s">
        <v>978</v>
      </c>
      <c r="D396" s="289" t="s">
        <v>19</v>
      </c>
      <c r="E396" s="53" t="s">
        <v>190</v>
      </c>
      <c r="F396" s="45">
        <v>949140.7</v>
      </c>
      <c r="G396" s="45">
        <v>91379.3</v>
      </c>
      <c r="H396" s="45">
        <v>144473.75</v>
      </c>
      <c r="I396" s="45">
        <v>241460.72</v>
      </c>
      <c r="J396" s="45">
        <v>346079.52</v>
      </c>
      <c r="K396" s="45">
        <v>449739.18</v>
      </c>
      <c r="L396" s="45">
        <v>515307.95</v>
      </c>
      <c r="M396" s="45">
        <v>575264.03</v>
      </c>
      <c r="N396" s="45">
        <v>682731.38</v>
      </c>
      <c r="O396" s="45">
        <v>857811.97</v>
      </c>
      <c r="P396" s="45">
        <v>1120045.17</v>
      </c>
      <c r="Q396" s="45">
        <v>1437946.44</v>
      </c>
      <c r="R396" s="45">
        <v>1727859.87</v>
      </c>
      <c r="S396" s="46">
        <f>((F396+R396)+((G396+H396+I396+J396+K396+L396+M396+N396+O396+P396+Q396)*2))/24</f>
        <v>650061.64124999999</v>
      </c>
      <c r="W396" s="290">
        <f>S396</f>
        <v>650061.64124999999</v>
      </c>
      <c r="Z396" s="291"/>
      <c r="AA396" s="291"/>
      <c r="AB396" s="291"/>
      <c r="AD396" s="290">
        <f>+S396</f>
        <v>650061.64124999999</v>
      </c>
    </row>
    <row r="397" spans="1:30">
      <c r="A397" s="281">
        <v>381</v>
      </c>
      <c r="B397" s="289" t="s">
        <v>744</v>
      </c>
      <c r="C397" s="289" t="s">
        <v>978</v>
      </c>
      <c r="D397" s="289" t="s">
        <v>22</v>
      </c>
      <c r="E397" s="53" t="s">
        <v>603</v>
      </c>
      <c r="F397" s="45">
        <v>126736.1</v>
      </c>
      <c r="G397" s="45">
        <v>10763.89</v>
      </c>
      <c r="H397" s="45">
        <v>20486.11</v>
      </c>
      <c r="I397" s="45">
        <v>31250</v>
      </c>
      <c r="J397" s="45">
        <v>41666.67</v>
      </c>
      <c r="K397" s="45">
        <v>52430.559999999998</v>
      </c>
      <c r="L397" s="45">
        <v>62847.23</v>
      </c>
      <c r="M397" s="45">
        <v>73611.11</v>
      </c>
      <c r="N397" s="45">
        <v>84375</v>
      </c>
      <c r="O397" s="45">
        <v>94791.66</v>
      </c>
      <c r="P397" s="45">
        <v>105555.55</v>
      </c>
      <c r="Q397" s="45">
        <v>115972.22</v>
      </c>
      <c r="R397" s="45">
        <v>126388.88</v>
      </c>
      <c r="S397" s="46">
        <f>((F397+R397)+((G397+H397+I397+J397+K397+L397+M397+N397+O397+P397+Q397)*2))/24</f>
        <v>68359.374166666661</v>
      </c>
      <c r="W397" s="290">
        <f>S397</f>
        <v>68359.374166666661</v>
      </c>
      <c r="Z397" s="291"/>
      <c r="AA397" s="291"/>
      <c r="AB397" s="291"/>
      <c r="AD397" s="290">
        <f>+S397</f>
        <v>68359.374166666661</v>
      </c>
    </row>
    <row r="398" spans="1:30">
      <c r="A398" s="281">
        <v>382</v>
      </c>
      <c r="B398" s="289" t="s">
        <v>744</v>
      </c>
      <c r="C398" s="289" t="s">
        <v>978</v>
      </c>
      <c r="E398" s="47" t="s">
        <v>189</v>
      </c>
      <c r="F398" s="45">
        <v>14688700</v>
      </c>
      <c r="G398" s="45">
        <v>1224058.3400000001</v>
      </c>
      <c r="H398" s="45">
        <v>2448116.66</v>
      </c>
      <c r="I398" s="45">
        <v>3672175</v>
      </c>
      <c r="J398" s="45">
        <v>4896233.34</v>
      </c>
      <c r="K398" s="45">
        <v>6120291.6600000001</v>
      </c>
      <c r="L398" s="45">
        <v>7531766.6600000001</v>
      </c>
      <c r="M398" s="45">
        <v>8943241.6699999999</v>
      </c>
      <c r="N398" s="45">
        <v>10354716.66</v>
      </c>
      <c r="O398" s="45">
        <v>11766191.67</v>
      </c>
      <c r="P398" s="45">
        <v>13177666.68</v>
      </c>
      <c r="Q398" s="45">
        <v>14589141.66</v>
      </c>
      <c r="R398" s="45">
        <v>16000616.67</v>
      </c>
      <c r="S398" s="46">
        <f>((F398+R398)+((G398+H398+I398+J398+K398+L398+M398+N398+O398+P398+Q398)*2))/24</f>
        <v>8339021.5279166671</v>
      </c>
      <c r="W398" s="290">
        <f>S398</f>
        <v>8339021.5279166671</v>
      </c>
      <c r="Z398" s="291"/>
      <c r="AA398" s="291"/>
      <c r="AB398" s="291"/>
      <c r="AD398" s="290">
        <f>+S398</f>
        <v>8339021.5279166671</v>
      </c>
    </row>
    <row r="399" spans="1:30">
      <c r="A399" s="281">
        <v>383</v>
      </c>
      <c r="B399" s="289" t="s">
        <v>744</v>
      </c>
      <c r="C399" s="289" t="s">
        <v>979</v>
      </c>
      <c r="E399" s="47" t="s">
        <v>191</v>
      </c>
      <c r="F399" s="45">
        <v>163541.49</v>
      </c>
      <c r="G399" s="45">
        <v>13627.56</v>
      </c>
      <c r="H399" s="45">
        <v>27255.119999999999</v>
      </c>
      <c r="I399" s="45">
        <v>40882.68</v>
      </c>
      <c r="J399" s="45">
        <v>54510.239999999998</v>
      </c>
      <c r="K399" s="45">
        <v>68137.8</v>
      </c>
      <c r="L399" s="45">
        <v>82530.69</v>
      </c>
      <c r="M399" s="45">
        <v>96979.62</v>
      </c>
      <c r="N399" s="45">
        <v>111418.47</v>
      </c>
      <c r="O399" s="45">
        <v>125845.36</v>
      </c>
      <c r="P399" s="45">
        <v>140272.25</v>
      </c>
      <c r="Q399" s="45">
        <v>154699.14000000001</v>
      </c>
      <c r="R399" s="45">
        <v>176532.17</v>
      </c>
      <c r="S399" s="46">
        <f>((F399+R399)+((G399+H399+I399+J399+K399+L399+M399+N399+O399+P399+Q399)*2))/24</f>
        <v>90516.313333333339</v>
      </c>
      <c r="W399" s="290">
        <f>S399</f>
        <v>90516.313333333339</v>
      </c>
      <c r="Z399" s="291"/>
      <c r="AA399" s="291"/>
      <c r="AB399" s="291"/>
      <c r="AD399" s="290">
        <f>+S399</f>
        <v>90516.313333333339</v>
      </c>
    </row>
    <row r="400" spans="1:30">
      <c r="A400" s="281">
        <v>384</v>
      </c>
      <c r="B400" s="289" t="s">
        <v>744</v>
      </c>
      <c r="C400" s="289" t="s">
        <v>980</v>
      </c>
      <c r="E400" s="47" t="s">
        <v>714</v>
      </c>
      <c r="F400" s="45">
        <v>59859.360000000001</v>
      </c>
      <c r="G400" s="45">
        <v>4988.28</v>
      </c>
      <c r="H400" s="45">
        <v>9976.56</v>
      </c>
      <c r="I400" s="45">
        <v>14964.84</v>
      </c>
      <c r="J400" s="45">
        <v>19953.12</v>
      </c>
      <c r="K400" s="45">
        <v>24941.4</v>
      </c>
      <c r="L400" s="45">
        <v>29929.68</v>
      </c>
      <c r="M400" s="45">
        <v>34917.96</v>
      </c>
      <c r="N400" s="45">
        <v>39906.239999999998</v>
      </c>
      <c r="O400" s="45">
        <v>44894.52</v>
      </c>
      <c r="P400" s="45">
        <v>49882.8</v>
      </c>
      <c r="Q400" s="45">
        <v>54871.08</v>
      </c>
      <c r="R400" s="45">
        <v>59859.360000000001</v>
      </c>
      <c r="S400" s="46">
        <f>((F400+R400)+((G400+H400+I400+J400+K400+L400+M400+N400+O400+P400+Q400)*2))/24</f>
        <v>32423.819999999996</v>
      </c>
      <c r="W400" s="290">
        <f>S400</f>
        <v>32423.819999999996</v>
      </c>
      <c r="Z400" s="291"/>
      <c r="AA400" s="291"/>
      <c r="AB400" s="291"/>
      <c r="AD400" s="290">
        <f>+S400</f>
        <v>32423.819999999996</v>
      </c>
    </row>
    <row r="401" spans="1:30">
      <c r="A401" s="281">
        <v>385</v>
      </c>
      <c r="B401" s="289" t="s">
        <v>744</v>
      </c>
      <c r="C401" s="289" t="s">
        <v>981</v>
      </c>
      <c r="D401" s="289" t="s">
        <v>982</v>
      </c>
      <c r="E401" s="47" t="s">
        <v>604</v>
      </c>
      <c r="F401" s="45">
        <v>-2622</v>
      </c>
      <c r="G401" s="45">
        <v>0</v>
      </c>
      <c r="H401" s="45">
        <v>0</v>
      </c>
      <c r="I401" s="45">
        <v>582</v>
      </c>
      <c r="J401" s="45">
        <v>582</v>
      </c>
      <c r="K401" s="45">
        <v>582</v>
      </c>
      <c r="L401" s="45">
        <v>1286</v>
      </c>
      <c r="M401" s="45">
        <v>1286</v>
      </c>
      <c r="N401" s="45">
        <v>1286</v>
      </c>
      <c r="O401" s="45">
        <v>2118</v>
      </c>
      <c r="P401" s="45">
        <v>2118</v>
      </c>
      <c r="Q401" s="45">
        <v>-3335</v>
      </c>
      <c r="R401" s="45">
        <v>-2673</v>
      </c>
      <c r="S401" s="46">
        <f>((F401+R401)+((G401+H401+I401+J401+K401+L401+M401+N401+O401+P401+Q401)*2))/24</f>
        <v>321.45833333333331</v>
      </c>
      <c r="W401" s="290">
        <f>S401</f>
        <v>321.45833333333331</v>
      </c>
      <c r="Z401" s="291"/>
      <c r="AA401" s="291"/>
      <c r="AB401" s="291"/>
      <c r="AD401" s="290">
        <f>+S401</f>
        <v>321.45833333333331</v>
      </c>
    </row>
    <row r="402" spans="1:30">
      <c r="A402" s="281">
        <v>386</v>
      </c>
      <c r="B402" s="289" t="s">
        <v>744</v>
      </c>
      <c r="C402" s="289" t="s">
        <v>981</v>
      </c>
      <c r="D402" s="289" t="s">
        <v>983</v>
      </c>
      <c r="E402" s="47" t="s">
        <v>605</v>
      </c>
      <c r="F402" s="45">
        <v>0</v>
      </c>
      <c r="G402" s="45">
        <v>0</v>
      </c>
      <c r="H402" s="45">
        <v>0</v>
      </c>
      <c r="I402" s="45">
        <v>0</v>
      </c>
      <c r="J402" s="45">
        <v>0</v>
      </c>
      <c r="K402" s="45">
        <v>0</v>
      </c>
      <c r="L402" s="45">
        <v>0</v>
      </c>
      <c r="M402" s="45">
        <v>0</v>
      </c>
      <c r="N402" s="45">
        <v>0</v>
      </c>
      <c r="O402" s="45">
        <v>0</v>
      </c>
      <c r="P402" s="45">
        <v>0</v>
      </c>
      <c r="Q402" s="45">
        <v>0</v>
      </c>
      <c r="R402" s="45">
        <v>0</v>
      </c>
      <c r="S402" s="46">
        <f>((F402+R402)+((G402+H402+I402+J402+K402+L402+M402+N402+O402+P402+Q402)*2))/24</f>
        <v>0</v>
      </c>
      <c r="W402" s="290">
        <f>S402</f>
        <v>0</v>
      </c>
      <c r="Z402" s="291"/>
      <c r="AA402" s="291"/>
      <c r="AB402" s="291"/>
      <c r="AD402" s="290">
        <f>+S402</f>
        <v>0</v>
      </c>
    </row>
    <row r="403" spans="1:30">
      <c r="A403" s="281">
        <v>387</v>
      </c>
      <c r="B403" s="289" t="s">
        <v>744</v>
      </c>
      <c r="C403" s="289" t="s">
        <v>981</v>
      </c>
      <c r="D403" s="289" t="s">
        <v>765</v>
      </c>
      <c r="E403" s="47" t="s">
        <v>715</v>
      </c>
      <c r="F403" s="45">
        <v>0</v>
      </c>
      <c r="G403" s="45">
        <v>0</v>
      </c>
      <c r="H403" s="45">
        <v>0</v>
      </c>
      <c r="I403" s="45">
        <v>0</v>
      </c>
      <c r="J403" s="45">
        <v>0</v>
      </c>
      <c r="K403" s="45">
        <v>0</v>
      </c>
      <c r="L403" s="45">
        <v>0</v>
      </c>
      <c r="M403" s="45">
        <v>0</v>
      </c>
      <c r="N403" s="45">
        <v>0</v>
      </c>
      <c r="O403" s="45">
        <v>0</v>
      </c>
      <c r="P403" s="45">
        <v>0</v>
      </c>
      <c r="Q403" s="45">
        <v>0</v>
      </c>
      <c r="R403" s="45">
        <v>0</v>
      </c>
      <c r="S403" s="46">
        <f>((F403+R403)+((G403+H403+I403+J403+K403+L403+M403+N403+O403+P403+Q403)*2))/24</f>
        <v>0</v>
      </c>
      <c r="W403" s="290">
        <f>S403</f>
        <v>0</v>
      </c>
      <c r="Z403" s="291"/>
      <c r="AA403" s="291"/>
      <c r="AB403" s="291"/>
      <c r="AD403" s="290">
        <f>+S403</f>
        <v>0</v>
      </c>
    </row>
    <row r="404" spans="1:30">
      <c r="A404" s="281">
        <v>388</v>
      </c>
      <c r="B404" s="289" t="s">
        <v>744</v>
      </c>
      <c r="C404" s="289" t="s">
        <v>981</v>
      </c>
      <c r="D404" s="289" t="s">
        <v>984</v>
      </c>
      <c r="E404" s="47" t="s">
        <v>606</v>
      </c>
      <c r="F404" s="45">
        <v>33634.870000000003</v>
      </c>
      <c r="G404" s="45">
        <v>0</v>
      </c>
      <c r="H404" s="45">
        <v>0</v>
      </c>
      <c r="I404" s="45">
        <v>7879.93</v>
      </c>
      <c r="J404" s="45">
        <v>7879.93</v>
      </c>
      <c r="K404" s="45">
        <v>7879.93</v>
      </c>
      <c r="L404" s="45">
        <v>15707.47</v>
      </c>
      <c r="M404" s="45">
        <v>15707.47</v>
      </c>
      <c r="N404" s="45">
        <v>15707.47</v>
      </c>
      <c r="O404" s="45">
        <v>23248.26</v>
      </c>
      <c r="P404" s="45">
        <v>23248.26</v>
      </c>
      <c r="Q404" s="45">
        <v>23248.26</v>
      </c>
      <c r="R404" s="45">
        <v>30714.28</v>
      </c>
      <c r="S404" s="46">
        <f>((F404+R404)+((G404+H404+I404+J404+K404+L404+M404+N404+O404+P404+Q404)*2))/24</f>
        <v>14390.129583333333</v>
      </c>
      <c r="W404" s="290">
        <f>S404</f>
        <v>14390.129583333333</v>
      </c>
      <c r="Z404" s="291"/>
      <c r="AA404" s="291"/>
      <c r="AB404" s="291"/>
      <c r="AD404" s="290">
        <f>+S404</f>
        <v>14390.129583333333</v>
      </c>
    </row>
    <row r="405" spans="1:30">
      <c r="A405" s="281">
        <v>389</v>
      </c>
      <c r="B405" s="289" t="s">
        <v>279</v>
      </c>
      <c r="C405" s="289" t="s">
        <v>981</v>
      </c>
      <c r="D405" s="289" t="s">
        <v>985</v>
      </c>
      <c r="E405" s="47" t="s">
        <v>716</v>
      </c>
      <c r="F405" s="45">
        <v>69.08</v>
      </c>
      <c r="G405" s="45">
        <v>1.04</v>
      </c>
      <c r="H405" s="45">
        <v>2.4700000000000002</v>
      </c>
      <c r="I405" s="45">
        <v>3.1</v>
      </c>
      <c r="J405" s="45">
        <v>4.66</v>
      </c>
      <c r="K405" s="45">
        <v>8.69</v>
      </c>
      <c r="L405" s="45">
        <v>10.220000000000001</v>
      </c>
      <c r="M405" s="45">
        <v>14.85</v>
      </c>
      <c r="N405" s="45">
        <v>26.44</v>
      </c>
      <c r="O405" s="45">
        <v>30.71</v>
      </c>
      <c r="P405" s="45">
        <v>36.06</v>
      </c>
      <c r="Q405" s="45">
        <v>40.020000000000003</v>
      </c>
      <c r="R405" s="45">
        <v>80.739999999999995</v>
      </c>
      <c r="S405" s="46">
        <f>((F405+R405)+((G405+H405+I405+J405+K405+L405+M405+N405+O405+P405+Q405)*2))/24</f>
        <v>21.0975</v>
      </c>
      <c r="W405" s="290">
        <f>S405</f>
        <v>21.0975</v>
      </c>
      <c r="Z405" s="291"/>
      <c r="AA405" s="291"/>
      <c r="AB405" s="291"/>
      <c r="AD405" s="290">
        <f>+S405</f>
        <v>21.0975</v>
      </c>
    </row>
    <row r="406" spans="1:30">
      <c r="A406" s="281">
        <v>390</v>
      </c>
      <c r="B406" s="289" t="s">
        <v>279</v>
      </c>
      <c r="C406" s="289" t="s">
        <v>981</v>
      </c>
      <c r="D406" s="289" t="s">
        <v>986</v>
      </c>
      <c r="E406" s="47" t="s">
        <v>717</v>
      </c>
      <c r="F406" s="45">
        <v>0</v>
      </c>
      <c r="G406" s="45">
        <v>0</v>
      </c>
      <c r="H406" s="45">
        <v>0</v>
      </c>
      <c r="I406" s="45">
        <v>0</v>
      </c>
      <c r="J406" s="45">
        <v>0</v>
      </c>
      <c r="K406" s="45">
        <v>0</v>
      </c>
      <c r="L406" s="45">
        <v>0</v>
      </c>
      <c r="M406" s="45">
        <v>0</v>
      </c>
      <c r="N406" s="45">
        <v>0</v>
      </c>
      <c r="O406" s="45">
        <v>0</v>
      </c>
      <c r="P406" s="45">
        <v>0</v>
      </c>
      <c r="Q406" s="45">
        <v>0</v>
      </c>
      <c r="R406" s="45">
        <v>0</v>
      </c>
      <c r="S406" s="46">
        <f>((F406+R406)+((G406+H406+I406+J406+K406+L406+M406+N406+O406+P406+Q406)*2))/24</f>
        <v>0</v>
      </c>
      <c r="W406" s="290">
        <f>S406</f>
        <v>0</v>
      </c>
      <c r="Z406" s="291"/>
      <c r="AA406" s="291"/>
      <c r="AB406" s="291"/>
      <c r="AD406" s="290">
        <f>+S406</f>
        <v>0</v>
      </c>
    </row>
    <row r="407" spans="1:30">
      <c r="A407" s="281">
        <v>391</v>
      </c>
      <c r="B407" s="289" t="s">
        <v>279</v>
      </c>
      <c r="C407" s="289" t="s">
        <v>981</v>
      </c>
      <c r="D407" s="289" t="s">
        <v>987</v>
      </c>
      <c r="E407" s="47" t="s">
        <v>718</v>
      </c>
      <c r="F407" s="45">
        <v>0</v>
      </c>
      <c r="G407" s="45">
        <v>0</v>
      </c>
      <c r="H407" s="45">
        <v>0</v>
      </c>
      <c r="I407" s="45">
        <v>0</v>
      </c>
      <c r="J407" s="45">
        <v>0</v>
      </c>
      <c r="K407" s="45">
        <v>0</v>
      </c>
      <c r="L407" s="45">
        <v>0</v>
      </c>
      <c r="M407" s="45">
        <v>0</v>
      </c>
      <c r="N407" s="45">
        <v>0</v>
      </c>
      <c r="O407" s="45">
        <v>0</v>
      </c>
      <c r="P407" s="45">
        <v>0</v>
      </c>
      <c r="Q407" s="45">
        <v>0</v>
      </c>
      <c r="R407" s="45">
        <v>0</v>
      </c>
      <c r="S407" s="46">
        <f>((F407+R407)+((G407+H407+I407+J407+K407+L407+M407+N407+O407+P407+Q407)*2))/24</f>
        <v>0</v>
      </c>
      <c r="W407" s="290">
        <f>S407</f>
        <v>0</v>
      </c>
      <c r="Z407" s="291"/>
      <c r="AA407" s="291"/>
      <c r="AB407" s="291"/>
      <c r="AD407" s="290">
        <f>+S407</f>
        <v>0</v>
      </c>
    </row>
    <row r="408" spans="1:30">
      <c r="A408" s="281">
        <v>392</v>
      </c>
      <c r="B408" s="289" t="s">
        <v>281</v>
      </c>
      <c r="C408" s="289" t="s">
        <v>981</v>
      </c>
      <c r="D408" s="289" t="s">
        <v>985</v>
      </c>
      <c r="E408" s="47" t="s">
        <v>716</v>
      </c>
      <c r="F408" s="45">
        <v>271.94</v>
      </c>
      <c r="G408" s="45">
        <v>3.6</v>
      </c>
      <c r="H408" s="45">
        <v>6.67</v>
      </c>
      <c r="I408" s="45">
        <v>13.21</v>
      </c>
      <c r="J408" s="45">
        <v>18.73</v>
      </c>
      <c r="K408" s="45">
        <v>23.83</v>
      </c>
      <c r="L408" s="45">
        <v>54.09</v>
      </c>
      <c r="M408" s="45">
        <v>71.02</v>
      </c>
      <c r="N408" s="45">
        <v>92.55</v>
      </c>
      <c r="O408" s="45">
        <v>109.57</v>
      </c>
      <c r="P408" s="45">
        <v>118.8</v>
      </c>
      <c r="Q408" s="45">
        <v>140.53</v>
      </c>
      <c r="R408" s="45">
        <v>293.2</v>
      </c>
      <c r="S408" s="46">
        <f>((F408+R408)+((G408+H408+I408+J408+K408+L408+M408+N408+O408+P408+Q408)*2))/24</f>
        <v>77.930833333333325</v>
      </c>
      <c r="W408" s="290">
        <f>S408</f>
        <v>77.930833333333325</v>
      </c>
      <c r="Z408" s="291"/>
      <c r="AA408" s="291"/>
      <c r="AB408" s="291"/>
      <c r="AD408" s="290">
        <f>+S408</f>
        <v>77.930833333333325</v>
      </c>
    </row>
    <row r="409" spans="1:30">
      <c r="A409" s="281">
        <v>393</v>
      </c>
      <c r="B409" s="289" t="s">
        <v>281</v>
      </c>
      <c r="C409" s="289" t="s">
        <v>981</v>
      </c>
      <c r="D409" s="289" t="s">
        <v>986</v>
      </c>
      <c r="E409" s="47" t="s">
        <v>717</v>
      </c>
      <c r="F409" s="45">
        <v>0</v>
      </c>
      <c r="G409" s="45">
        <v>0</v>
      </c>
      <c r="H409" s="45">
        <v>0</v>
      </c>
      <c r="I409" s="45">
        <v>0</v>
      </c>
      <c r="J409" s="45">
        <v>0</v>
      </c>
      <c r="K409" s="45">
        <v>0</v>
      </c>
      <c r="L409" s="45">
        <v>0</v>
      </c>
      <c r="M409" s="45">
        <v>0</v>
      </c>
      <c r="N409" s="45">
        <v>0</v>
      </c>
      <c r="O409" s="45">
        <v>0</v>
      </c>
      <c r="P409" s="45">
        <v>0</v>
      </c>
      <c r="Q409" s="45">
        <v>0</v>
      </c>
      <c r="R409" s="45">
        <v>0</v>
      </c>
      <c r="S409" s="46">
        <f>((F409+R409)+((G409+H409+I409+J409+K409+L409+M409+N409+O409+P409+Q409)*2))/24</f>
        <v>0</v>
      </c>
      <c r="W409" s="290">
        <f>S409</f>
        <v>0</v>
      </c>
      <c r="Z409" s="291"/>
      <c r="AA409" s="291"/>
      <c r="AB409" s="291"/>
      <c r="AD409" s="290">
        <f>+S409</f>
        <v>0</v>
      </c>
    </row>
    <row r="410" spans="1:30">
      <c r="A410" s="281">
        <v>394</v>
      </c>
      <c r="B410" s="289" t="s">
        <v>281</v>
      </c>
      <c r="C410" s="289" t="s">
        <v>981</v>
      </c>
      <c r="D410" s="289" t="s">
        <v>987</v>
      </c>
      <c r="E410" s="47" t="s">
        <v>718</v>
      </c>
      <c r="F410" s="45">
        <v>0</v>
      </c>
      <c r="G410" s="45">
        <v>0</v>
      </c>
      <c r="H410" s="45">
        <v>0</v>
      </c>
      <c r="I410" s="45">
        <v>0</v>
      </c>
      <c r="J410" s="45">
        <v>0</v>
      </c>
      <c r="K410" s="45">
        <v>0</v>
      </c>
      <c r="L410" s="45">
        <v>0</v>
      </c>
      <c r="M410" s="45">
        <v>0</v>
      </c>
      <c r="N410" s="45">
        <v>0</v>
      </c>
      <c r="O410" s="45">
        <v>0</v>
      </c>
      <c r="P410" s="45">
        <v>0</v>
      </c>
      <c r="Q410" s="45">
        <v>0</v>
      </c>
      <c r="R410" s="45">
        <v>0</v>
      </c>
      <c r="S410" s="46">
        <f>((F410+R410)+((G410+H410+I410+J410+K410+L410+M410+N410+O410+P410+Q410)*2))/24</f>
        <v>0</v>
      </c>
      <c r="W410" s="290">
        <f>S410</f>
        <v>0</v>
      </c>
      <c r="Z410" s="291"/>
      <c r="AA410" s="291"/>
      <c r="AB410" s="291"/>
      <c r="AD410" s="290">
        <f>+S410</f>
        <v>0</v>
      </c>
    </row>
    <row r="411" spans="1:30">
      <c r="A411" s="281">
        <v>395</v>
      </c>
      <c r="B411" s="289" t="s">
        <v>281</v>
      </c>
      <c r="C411" s="289" t="s">
        <v>981</v>
      </c>
      <c r="D411" s="289" t="s">
        <v>984</v>
      </c>
      <c r="E411" s="47" t="s">
        <v>1241</v>
      </c>
      <c r="F411" s="45">
        <v>0</v>
      </c>
      <c r="G411" s="45">
        <v>0</v>
      </c>
      <c r="H411" s="45">
        <v>0</v>
      </c>
      <c r="I411" s="45">
        <v>0</v>
      </c>
      <c r="J411" s="45">
        <v>0</v>
      </c>
      <c r="K411" s="45">
        <v>0</v>
      </c>
      <c r="L411" s="45">
        <v>7882.46</v>
      </c>
      <c r="M411" s="45">
        <v>7882.46</v>
      </c>
      <c r="N411" s="45">
        <v>7882.46</v>
      </c>
      <c r="O411" s="45">
        <v>7882.46</v>
      </c>
      <c r="P411" s="45">
        <v>7882.46</v>
      </c>
      <c r="Q411" s="45">
        <v>7882.46</v>
      </c>
      <c r="R411" s="45">
        <v>7882.46</v>
      </c>
      <c r="S411" s="46">
        <f>((F411+R411)+((G411+H411+I411+J411+K411+L411+M411+N411+O411+P411+Q411)*2))/24</f>
        <v>4269.6658333333335</v>
      </c>
      <c r="W411" s="290">
        <f>S411</f>
        <v>4269.6658333333335</v>
      </c>
      <c r="Z411" s="291"/>
      <c r="AA411" s="291"/>
      <c r="AB411" s="291"/>
      <c r="AD411" s="290">
        <f>+S411</f>
        <v>4269.6658333333335</v>
      </c>
    </row>
    <row r="412" spans="1:30">
      <c r="A412" s="281">
        <v>396</v>
      </c>
      <c r="E412" s="47" t="s">
        <v>192</v>
      </c>
      <c r="F412" s="258">
        <f>SUM(F395:F411)</f>
        <v>16019331.539999999</v>
      </c>
      <c r="G412" s="258">
        <f>SUM(G395:G411)</f>
        <v>1344822.0100000002</v>
      </c>
      <c r="H412" s="258">
        <f>SUM(H395:H411)</f>
        <v>2650317.3400000003</v>
      </c>
      <c r="I412" s="258">
        <f>SUM(I395:I411)</f>
        <v>4009211.48</v>
      </c>
      <c r="J412" s="258">
        <f>SUM(J395:J411)</f>
        <v>5366928.2100000009</v>
      </c>
      <c r="K412" s="258">
        <f>SUM(K395:K411)</f>
        <v>6724035.0500000007</v>
      </c>
      <c r="L412" s="258">
        <f>SUM(L395:L411)</f>
        <v>8247322.4499999993</v>
      </c>
      <c r="M412" s="258">
        <f>SUM(M395:M411)</f>
        <v>9748976.1900000013</v>
      </c>
      <c r="N412" s="258">
        <f>SUM(N395:N411)</f>
        <v>11298142.670000004</v>
      </c>
      <c r="O412" s="258">
        <f>SUM(O395:O411)</f>
        <v>12922924.180000002</v>
      </c>
      <c r="P412" s="258">
        <f>SUM(P395:P411)</f>
        <v>14626826.030000003</v>
      </c>
      <c r="Q412" s="258">
        <f>SUM(Q395:Q411)</f>
        <v>16380606.810000001</v>
      </c>
      <c r="R412" s="258">
        <f>SUM(R395:R411)</f>
        <v>18127554.630000003</v>
      </c>
      <c r="S412" s="258">
        <f>SUM(S395:S411)</f>
        <v>9199462.9587500002</v>
      </c>
      <c r="Z412" s="291"/>
      <c r="AA412" s="291"/>
      <c r="AB412" s="291"/>
    </row>
    <row r="413" spans="1:30">
      <c r="A413" s="281">
        <v>397</v>
      </c>
      <c r="E413" s="47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6"/>
      <c r="Z413" s="291"/>
      <c r="AA413" s="291"/>
      <c r="AB413" s="291"/>
    </row>
    <row r="414" spans="1:30">
      <c r="A414" s="281">
        <v>398</v>
      </c>
      <c r="B414" s="289" t="s">
        <v>744</v>
      </c>
      <c r="C414" s="289" t="s">
        <v>988</v>
      </c>
      <c r="D414" s="289" t="s">
        <v>989</v>
      </c>
      <c r="E414" s="47" t="s">
        <v>719</v>
      </c>
      <c r="F414" s="45">
        <v>0</v>
      </c>
      <c r="G414" s="45">
        <v>0</v>
      </c>
      <c r="H414" s="45">
        <v>0</v>
      </c>
      <c r="I414" s="45">
        <v>0</v>
      </c>
      <c r="J414" s="45">
        <v>0</v>
      </c>
      <c r="K414" s="45">
        <v>0</v>
      </c>
      <c r="L414" s="45">
        <v>0</v>
      </c>
      <c r="M414" s="45">
        <v>0</v>
      </c>
      <c r="N414" s="45">
        <v>0</v>
      </c>
      <c r="O414" s="45">
        <v>0</v>
      </c>
      <c r="P414" s="45">
        <v>0</v>
      </c>
      <c r="Q414" s="45">
        <v>0</v>
      </c>
      <c r="R414" s="45">
        <v>0</v>
      </c>
      <c r="S414" s="46">
        <f>((F414+R414)+((G414+H414+I414+J414+K414+L414+M414+N414+O414+P414+Q414)*2))/24</f>
        <v>0</v>
      </c>
      <c r="W414" s="290">
        <f>S414</f>
        <v>0</v>
      </c>
      <c r="Z414" s="291"/>
      <c r="AA414" s="291"/>
      <c r="AB414" s="291"/>
      <c r="AD414" s="290">
        <f>+S414</f>
        <v>0</v>
      </c>
    </row>
    <row r="415" spans="1:30">
      <c r="A415" s="281">
        <v>399</v>
      </c>
      <c r="B415" s="289" t="s">
        <v>744</v>
      </c>
      <c r="C415" s="289" t="s">
        <v>990</v>
      </c>
      <c r="D415" s="289" t="s">
        <v>989</v>
      </c>
      <c r="E415" s="47" t="s">
        <v>720</v>
      </c>
      <c r="F415" s="45">
        <v>0</v>
      </c>
      <c r="G415" s="45">
        <v>0</v>
      </c>
      <c r="H415" s="45">
        <v>0</v>
      </c>
      <c r="I415" s="45">
        <v>0</v>
      </c>
      <c r="J415" s="45">
        <v>0</v>
      </c>
      <c r="K415" s="45">
        <v>0</v>
      </c>
      <c r="L415" s="45">
        <v>0</v>
      </c>
      <c r="M415" s="45">
        <v>0</v>
      </c>
      <c r="N415" s="45">
        <v>0</v>
      </c>
      <c r="O415" s="45">
        <v>0</v>
      </c>
      <c r="P415" s="45">
        <v>0</v>
      </c>
      <c r="Q415" s="45">
        <v>0</v>
      </c>
      <c r="R415" s="45">
        <v>0</v>
      </c>
      <c r="S415" s="46">
        <f>((F415+R415)+((G415+H415+I415+J415+K415+L415+M415+N415+O415+P415+Q415)*2))/24</f>
        <v>0</v>
      </c>
      <c r="W415" s="290">
        <f>S415</f>
        <v>0</v>
      </c>
      <c r="Z415" s="291"/>
      <c r="AA415" s="291"/>
      <c r="AB415" s="291"/>
      <c r="AD415" s="290">
        <f>+S415</f>
        <v>0</v>
      </c>
    </row>
    <row r="416" spans="1:30">
      <c r="A416" s="281">
        <v>400</v>
      </c>
      <c r="B416" s="289" t="s">
        <v>744</v>
      </c>
      <c r="C416" s="289" t="s">
        <v>991</v>
      </c>
      <c r="E416" s="47" t="s">
        <v>721</v>
      </c>
      <c r="F416" s="45">
        <v>-42018.96</v>
      </c>
      <c r="G416" s="45">
        <v>-3501.58</v>
      </c>
      <c r="H416" s="45">
        <v>-7003.16</v>
      </c>
      <c r="I416" s="45">
        <v>-10504.74</v>
      </c>
      <c r="J416" s="45">
        <v>-14006.32</v>
      </c>
      <c r="K416" s="45">
        <v>-17507.900000000001</v>
      </c>
      <c r="L416" s="45">
        <v>-21009.48</v>
      </c>
      <c r="M416" s="45">
        <v>-24511.06</v>
      </c>
      <c r="N416" s="45">
        <v>-28012.639999999999</v>
      </c>
      <c r="O416" s="45">
        <v>-31514.22</v>
      </c>
      <c r="P416" s="45">
        <v>-35015.800000000003</v>
      </c>
      <c r="Q416" s="45">
        <v>-38517.379999999997</v>
      </c>
      <c r="R416" s="45">
        <v>-42018.96</v>
      </c>
      <c r="S416" s="46">
        <f>((F416+R416)+((G416+H416+I416+J416+K416+L416+M416+N416+O416+P416+Q416)*2))/24</f>
        <v>-22760.270000000004</v>
      </c>
      <c r="W416" s="290">
        <f>S416</f>
        <v>-22760.270000000004</v>
      </c>
      <c r="Z416" s="291"/>
      <c r="AA416" s="291"/>
      <c r="AB416" s="291"/>
      <c r="AD416" s="290">
        <f>+S416</f>
        <v>-22760.270000000004</v>
      </c>
    </row>
    <row r="417" spans="1:30">
      <c r="A417" s="281">
        <v>401</v>
      </c>
      <c r="B417" s="289" t="s">
        <v>279</v>
      </c>
      <c r="C417" s="289" t="s">
        <v>992</v>
      </c>
      <c r="D417" s="289" t="s">
        <v>989</v>
      </c>
      <c r="E417" s="47" t="s">
        <v>722</v>
      </c>
      <c r="F417" s="45">
        <v>-278955.03000000003</v>
      </c>
      <c r="G417" s="45">
        <v>279489.36</v>
      </c>
      <c r="H417" s="45">
        <v>464724.75</v>
      </c>
      <c r="I417" s="45">
        <v>559200.38</v>
      </c>
      <c r="J417" s="45">
        <v>386824.47</v>
      </c>
      <c r="K417" s="45">
        <v>52640.4399999999</v>
      </c>
      <c r="L417" s="45">
        <v>-307812.40999999997</v>
      </c>
      <c r="M417" s="45">
        <v>-723486.7</v>
      </c>
      <c r="N417" s="45">
        <v>-1105392.02</v>
      </c>
      <c r="O417" s="45">
        <v>-1475599.9</v>
      </c>
      <c r="P417" s="45">
        <v>-1545819.51</v>
      </c>
      <c r="Q417" s="45">
        <v>769492.41</v>
      </c>
      <c r="R417" s="45">
        <v>608985.23</v>
      </c>
      <c r="S417" s="46">
        <f>((F417+R417)+((G417+H417+I417+J417+K417+L417+M417+N417+O417+P417+Q417)*2))/24</f>
        <v>-206726.96916666662</v>
      </c>
      <c r="W417" s="290">
        <f>S417</f>
        <v>-206726.96916666662</v>
      </c>
      <c r="Z417" s="291"/>
      <c r="AA417" s="291"/>
      <c r="AB417" s="291"/>
      <c r="AD417" s="290">
        <f>+S417</f>
        <v>-206726.96916666662</v>
      </c>
    </row>
    <row r="418" spans="1:30">
      <c r="A418" s="281">
        <v>402</v>
      </c>
      <c r="B418" s="289" t="s">
        <v>279</v>
      </c>
      <c r="C418" s="289" t="s">
        <v>992</v>
      </c>
      <c r="D418" s="289" t="s">
        <v>993</v>
      </c>
      <c r="E418" s="47" t="s">
        <v>723</v>
      </c>
      <c r="F418" s="45">
        <v>497213.77</v>
      </c>
      <c r="G418" s="45">
        <v>284844.63</v>
      </c>
      <c r="H418" s="45">
        <v>524179.93</v>
      </c>
      <c r="I418" s="45">
        <v>689189.23</v>
      </c>
      <c r="J418" s="45">
        <v>744614.59</v>
      </c>
      <c r="K418" s="45">
        <v>650933.29</v>
      </c>
      <c r="L418" s="45">
        <v>503443.54</v>
      </c>
      <c r="M418" s="45">
        <v>353038.09</v>
      </c>
      <c r="N418" s="45">
        <v>177460.72</v>
      </c>
      <c r="O418" s="45">
        <v>-11337.5000000001</v>
      </c>
      <c r="P418" s="45">
        <v>-69600.860000000102</v>
      </c>
      <c r="Q418" s="45">
        <v>165751.76</v>
      </c>
      <c r="R418" s="45">
        <v>143885.37</v>
      </c>
      <c r="S418" s="46">
        <f>((F418+R418)+((G418+H418+I418+J418+K418+L418+M418+N418+O418+P418+Q418)*2))/24</f>
        <v>361088.91583333333</v>
      </c>
      <c r="W418" s="290">
        <f>S418</f>
        <v>361088.91583333333</v>
      </c>
      <c r="Z418" s="291"/>
      <c r="AA418" s="291"/>
      <c r="AB418" s="291"/>
      <c r="AD418" s="290">
        <f>+S418</f>
        <v>361088.91583333333</v>
      </c>
    </row>
    <row r="419" spans="1:30">
      <c r="A419" s="281">
        <v>403</v>
      </c>
      <c r="B419" s="289" t="s">
        <v>279</v>
      </c>
      <c r="C419" s="289" t="s">
        <v>988</v>
      </c>
      <c r="D419" s="289" t="s">
        <v>989</v>
      </c>
      <c r="E419" s="47" t="s">
        <v>719</v>
      </c>
      <c r="F419" s="45">
        <v>37968.82</v>
      </c>
      <c r="G419" s="45">
        <v>8003.53</v>
      </c>
      <c r="H419" s="45">
        <v>15350.1</v>
      </c>
      <c r="I419" s="45">
        <v>38350.480000000003</v>
      </c>
      <c r="J419" s="45">
        <v>49091.92</v>
      </c>
      <c r="K419" s="45">
        <v>60139.74</v>
      </c>
      <c r="L419" s="45">
        <v>84660.29</v>
      </c>
      <c r="M419" s="45">
        <v>101134.56</v>
      </c>
      <c r="N419" s="45">
        <v>118846.98</v>
      </c>
      <c r="O419" s="45">
        <v>129063.78</v>
      </c>
      <c r="P419" s="45">
        <v>148027.34</v>
      </c>
      <c r="Q419" s="45">
        <v>188980.81</v>
      </c>
      <c r="R419" s="45">
        <v>203511.88</v>
      </c>
      <c r="S419" s="46">
        <f>((F419+R419)+((G419+H419+I419+J419+K419+L419+M419+N419+O419+P419+Q419)*2))/24</f>
        <v>88532.49</v>
      </c>
      <c r="W419" s="290">
        <f>S419</f>
        <v>88532.49</v>
      </c>
      <c r="Z419" s="291"/>
      <c r="AA419" s="291"/>
      <c r="AB419" s="291"/>
      <c r="AD419" s="290">
        <f>+S419</f>
        <v>88532.49</v>
      </c>
    </row>
    <row r="420" spans="1:30">
      <c r="A420" s="281">
        <v>404</v>
      </c>
      <c r="B420" s="289" t="s">
        <v>279</v>
      </c>
      <c r="C420" s="289" t="s">
        <v>988</v>
      </c>
      <c r="D420" s="289" t="s">
        <v>993</v>
      </c>
      <c r="E420" s="47" t="s">
        <v>724</v>
      </c>
      <c r="F420" s="45">
        <v>-51724.21</v>
      </c>
      <c r="G420" s="45">
        <v>4390.96</v>
      </c>
      <c r="H420" s="45">
        <v>8425.67</v>
      </c>
      <c r="I420" s="45">
        <v>14572.45</v>
      </c>
      <c r="J420" s="45">
        <v>17815.400000000001</v>
      </c>
      <c r="K420" s="45">
        <v>21298.79</v>
      </c>
      <c r="L420" s="45">
        <v>36617.769999999997</v>
      </c>
      <c r="M420" s="45">
        <v>42331.49</v>
      </c>
      <c r="N420" s="45">
        <v>50478.48</v>
      </c>
      <c r="O420" s="45">
        <v>51256.54</v>
      </c>
      <c r="P420" s="45">
        <v>58153.87</v>
      </c>
      <c r="Q420" s="45">
        <v>32427.1</v>
      </c>
      <c r="R420" s="45">
        <v>39782.18</v>
      </c>
      <c r="S420" s="46">
        <f>((F420+R420)+((G420+H420+I420+J420+K420+L420+M420+N420+O420+P420+Q420)*2))/24</f>
        <v>27649.792083333334</v>
      </c>
      <c r="W420" s="290">
        <f>S420</f>
        <v>27649.792083333334</v>
      </c>
      <c r="Z420" s="291"/>
      <c r="AA420" s="291"/>
      <c r="AB420" s="291"/>
      <c r="AD420" s="290">
        <f>+S420</f>
        <v>27649.792083333334</v>
      </c>
    </row>
    <row r="421" spans="1:30">
      <c r="A421" s="281">
        <v>405</v>
      </c>
      <c r="B421" s="289" t="s">
        <v>279</v>
      </c>
      <c r="C421" s="289" t="s">
        <v>994</v>
      </c>
      <c r="D421" s="289" t="s">
        <v>989</v>
      </c>
      <c r="E421" s="47" t="s">
        <v>725</v>
      </c>
      <c r="F421" s="45">
        <v>2726311.1</v>
      </c>
      <c r="G421" s="45">
        <v>205222.12</v>
      </c>
      <c r="H421" s="45">
        <v>418040.57</v>
      </c>
      <c r="I421" s="45">
        <v>665109.6</v>
      </c>
      <c r="J421" s="45">
        <v>917029.81</v>
      </c>
      <c r="K421" s="45">
        <v>1196425.04</v>
      </c>
      <c r="L421" s="45">
        <v>1481342.01</v>
      </c>
      <c r="M421" s="45">
        <v>1699814.65</v>
      </c>
      <c r="N421" s="45">
        <v>1892380.3</v>
      </c>
      <c r="O421" s="45">
        <v>2121203.33</v>
      </c>
      <c r="P421" s="45">
        <v>2303779.35</v>
      </c>
      <c r="Q421" s="45">
        <v>2626726.9700000002</v>
      </c>
      <c r="R421" s="45">
        <v>3551141.61</v>
      </c>
      <c r="S421" s="46">
        <f>((F421+R421)+((G421+H421+I421+J421+K421+L421+M421+N421+O421+P421+Q421)*2))/24</f>
        <v>1555483.3420833333</v>
      </c>
      <c r="W421" s="290">
        <f>S421</f>
        <v>1555483.3420833333</v>
      </c>
      <c r="Z421" s="291"/>
      <c r="AA421" s="291"/>
      <c r="AB421" s="291"/>
      <c r="AD421" s="290">
        <f>+S421</f>
        <v>1555483.3420833333</v>
      </c>
    </row>
    <row r="422" spans="1:30">
      <c r="A422" s="281">
        <v>406</v>
      </c>
      <c r="B422" s="289" t="s">
        <v>279</v>
      </c>
      <c r="C422" s="289" t="s">
        <v>994</v>
      </c>
      <c r="D422" s="289" t="s">
        <v>993</v>
      </c>
      <c r="E422" s="47" t="s">
        <v>726</v>
      </c>
      <c r="F422" s="45">
        <v>1816502</v>
      </c>
      <c r="G422" s="45">
        <v>58528.73</v>
      </c>
      <c r="H422" s="45">
        <v>122915.78</v>
      </c>
      <c r="I422" s="45">
        <v>198407.4</v>
      </c>
      <c r="J422" s="45">
        <v>250305.06</v>
      </c>
      <c r="K422" s="45">
        <v>370895.33</v>
      </c>
      <c r="L422" s="45">
        <v>569196.18000000005</v>
      </c>
      <c r="M422" s="45">
        <v>689470.81</v>
      </c>
      <c r="N422" s="45">
        <v>846545.62</v>
      </c>
      <c r="O422" s="45">
        <v>1025003.51</v>
      </c>
      <c r="P422" s="45">
        <v>1155476.75</v>
      </c>
      <c r="Q422" s="45">
        <v>1276570.1299999999</v>
      </c>
      <c r="R422" s="45">
        <v>1673686.77</v>
      </c>
      <c r="S422" s="46">
        <f>((F422+R422)+((G422+H422+I422+J422+K422+L422+M422+N422+O422+P422+Q422)*2))/24</f>
        <v>692367.47375</v>
      </c>
      <c r="W422" s="290">
        <f>S422</f>
        <v>692367.47375</v>
      </c>
      <c r="Z422" s="291"/>
      <c r="AA422" s="291"/>
      <c r="AB422" s="291"/>
      <c r="AD422" s="290">
        <f>+S422</f>
        <v>692367.47375</v>
      </c>
    </row>
    <row r="423" spans="1:30">
      <c r="A423" s="281">
        <v>407</v>
      </c>
      <c r="B423" s="289" t="s">
        <v>279</v>
      </c>
      <c r="C423" s="289" t="s">
        <v>990</v>
      </c>
      <c r="D423" s="289" t="s">
        <v>989</v>
      </c>
      <c r="E423" s="47" t="s">
        <v>720</v>
      </c>
      <c r="F423" s="45">
        <v>11871.93</v>
      </c>
      <c r="G423" s="45">
        <v>820.24</v>
      </c>
      <c r="H423" s="45">
        <v>1640.65</v>
      </c>
      <c r="I423" s="45">
        <v>2463.08</v>
      </c>
      <c r="J423" s="45">
        <v>3315.72</v>
      </c>
      <c r="K423" s="45">
        <v>4138.28</v>
      </c>
      <c r="L423" s="45">
        <v>5005.45</v>
      </c>
      <c r="M423" s="45">
        <v>5832.75</v>
      </c>
      <c r="N423" s="45">
        <v>6652.83</v>
      </c>
      <c r="O423" s="45">
        <v>7572.4</v>
      </c>
      <c r="P423" s="45">
        <v>8398.18</v>
      </c>
      <c r="Q423" s="45">
        <v>9223.91</v>
      </c>
      <c r="R423" s="45">
        <v>10044.67</v>
      </c>
      <c r="S423" s="46">
        <f>((F423+R423)+((G423+H423+I423+J423+K423+L423+M423+N423+O423+P423+Q423)*2))/24</f>
        <v>5501.815833333334</v>
      </c>
      <c r="W423" s="290">
        <f>S423</f>
        <v>5501.815833333334</v>
      </c>
      <c r="Z423" s="291"/>
      <c r="AA423" s="291"/>
      <c r="AB423" s="291"/>
      <c r="AD423" s="290">
        <f>+S423</f>
        <v>5501.815833333334</v>
      </c>
    </row>
    <row r="424" spans="1:30">
      <c r="A424" s="281">
        <v>408</v>
      </c>
      <c r="B424" s="289" t="s">
        <v>279</v>
      </c>
      <c r="C424" s="289" t="s">
        <v>990</v>
      </c>
      <c r="D424" s="289" t="s">
        <v>993</v>
      </c>
      <c r="E424" s="47" t="s">
        <v>727</v>
      </c>
      <c r="F424" s="45">
        <v>4054.52</v>
      </c>
      <c r="G424" s="45">
        <v>283.58999999999997</v>
      </c>
      <c r="H424" s="45">
        <v>567.19000000000005</v>
      </c>
      <c r="I424" s="45">
        <v>850.79</v>
      </c>
      <c r="J424" s="45">
        <v>1147.46</v>
      </c>
      <c r="K424" s="45">
        <v>1431.05</v>
      </c>
      <c r="L424" s="45">
        <v>1733.36</v>
      </c>
      <c r="M424" s="45">
        <v>2016.96</v>
      </c>
      <c r="N424" s="45">
        <v>2300.56</v>
      </c>
      <c r="O424" s="45">
        <v>2623.2</v>
      </c>
      <c r="P424" s="45">
        <v>2906.8</v>
      </c>
      <c r="Q424" s="45">
        <v>3190.4</v>
      </c>
      <c r="R424" s="45">
        <v>3473.98</v>
      </c>
      <c r="S424" s="46">
        <f>((F424+R424)+((G424+H424+I424+J424+K424+L424+M424+N424+O424+P424+Q424)*2))/24</f>
        <v>1901.3008333333335</v>
      </c>
      <c r="W424" s="290">
        <f>S424</f>
        <v>1901.3008333333335</v>
      </c>
      <c r="Z424" s="291"/>
      <c r="AA424" s="291"/>
      <c r="AB424" s="291"/>
      <c r="AD424" s="290">
        <f>+S424</f>
        <v>1901.3008333333335</v>
      </c>
    </row>
    <row r="425" spans="1:30">
      <c r="A425" s="281">
        <v>409</v>
      </c>
      <c r="B425" s="289" t="s">
        <v>279</v>
      </c>
      <c r="C425" s="289" t="s">
        <v>984</v>
      </c>
      <c r="D425" s="289" t="s">
        <v>989</v>
      </c>
      <c r="E425" s="47" t="s">
        <v>728</v>
      </c>
      <c r="F425" s="45">
        <v>-2082941.77</v>
      </c>
      <c r="G425" s="45">
        <v>-128723.55</v>
      </c>
      <c r="H425" s="45">
        <v>-199865.67</v>
      </c>
      <c r="I425" s="45">
        <v>-350473.25</v>
      </c>
      <c r="J425" s="45">
        <v>-458099.33</v>
      </c>
      <c r="K425" s="45">
        <v>-574930.18000000005</v>
      </c>
      <c r="L425" s="45">
        <v>-737167.27</v>
      </c>
      <c r="M425" s="45">
        <v>-806186.52</v>
      </c>
      <c r="N425" s="45">
        <v>-919661.88</v>
      </c>
      <c r="O425" s="45">
        <v>-980335.3</v>
      </c>
      <c r="P425" s="45">
        <v>-1067838.3600000001</v>
      </c>
      <c r="Q425" s="45">
        <v>-1595732.24</v>
      </c>
      <c r="R425" s="45">
        <v>-1894153.84</v>
      </c>
      <c r="S425" s="46">
        <f>((F425+R425)+((G425+H425+I425+J425+K425+L425+M425+N425+O425+P425+Q425)*2))/24</f>
        <v>-817296.77958333341</v>
      </c>
      <c r="W425" s="290">
        <f>S425</f>
        <v>-817296.77958333341</v>
      </c>
      <c r="Z425" s="291"/>
      <c r="AA425" s="291"/>
      <c r="AB425" s="291"/>
      <c r="AD425" s="290">
        <f>+S425</f>
        <v>-817296.77958333341</v>
      </c>
    </row>
    <row r="426" spans="1:30">
      <c r="A426" s="281">
        <v>410</v>
      </c>
      <c r="B426" s="289" t="s">
        <v>279</v>
      </c>
      <c r="C426" s="289" t="s">
        <v>984</v>
      </c>
      <c r="D426" s="289" t="s">
        <v>993</v>
      </c>
      <c r="E426" s="47" t="s">
        <v>729</v>
      </c>
      <c r="F426" s="45">
        <v>-1514431.48</v>
      </c>
      <c r="G426" s="45">
        <v>-128734.49</v>
      </c>
      <c r="H426" s="45">
        <v>-240141.27</v>
      </c>
      <c r="I426" s="45">
        <v>-347029.19</v>
      </c>
      <c r="J426" s="45">
        <v>-389599.64</v>
      </c>
      <c r="K426" s="45">
        <v>-432129.06</v>
      </c>
      <c r="L426" s="45">
        <v>-482045.55</v>
      </c>
      <c r="M426" s="45">
        <v>-495571.79</v>
      </c>
      <c r="N426" s="45">
        <v>-525010.5</v>
      </c>
      <c r="O426" s="45">
        <v>-538612.81999999995</v>
      </c>
      <c r="P426" s="45">
        <v>-559228.36</v>
      </c>
      <c r="Q426" s="45">
        <v>-784098.47</v>
      </c>
      <c r="R426" s="45">
        <v>-971660.72</v>
      </c>
      <c r="S426" s="46">
        <f>((F426+R426)+((G426+H426+I426+J426+K426+L426+M426+N426+O426+P426+Q426)*2))/24</f>
        <v>-513770.60333333333</v>
      </c>
      <c r="W426" s="290">
        <f>S426</f>
        <v>-513770.60333333333</v>
      </c>
      <c r="Z426" s="291"/>
      <c r="AA426" s="291"/>
      <c r="AB426" s="291"/>
      <c r="AD426" s="290">
        <f>+S426</f>
        <v>-513770.60333333333</v>
      </c>
    </row>
    <row r="427" spans="1:30">
      <c r="A427" s="281">
        <v>411</v>
      </c>
      <c r="B427" s="289" t="s">
        <v>279</v>
      </c>
      <c r="C427" s="289" t="s">
        <v>995</v>
      </c>
      <c r="D427" s="289" t="s">
        <v>989</v>
      </c>
      <c r="E427" s="47" t="s">
        <v>730</v>
      </c>
      <c r="F427" s="45">
        <v>-1668</v>
      </c>
      <c r="G427" s="45">
        <v>-84.76</v>
      </c>
      <c r="H427" s="45">
        <v>-178.49</v>
      </c>
      <c r="I427" s="45">
        <v>-384.11</v>
      </c>
      <c r="J427" s="45">
        <v>-399.5</v>
      </c>
      <c r="K427" s="45">
        <v>-612.44000000000005</v>
      </c>
      <c r="L427" s="45">
        <v>-628.09</v>
      </c>
      <c r="M427" s="45">
        <v>-1103.9100000000001</v>
      </c>
      <c r="N427" s="45">
        <v>-1179.24</v>
      </c>
      <c r="O427" s="45">
        <v>-1195.83</v>
      </c>
      <c r="P427" s="45">
        <v>-1587.63</v>
      </c>
      <c r="Q427" s="45">
        <v>-1975.54</v>
      </c>
      <c r="R427" s="45">
        <v>-2088.77</v>
      </c>
      <c r="S427" s="46">
        <f>((F427+R427)+((G427+H427+I427+J427+K427+L427+M427+N427+O427+P427+Q427)*2))/24</f>
        <v>-933.99375000000009</v>
      </c>
      <c r="W427" s="290">
        <f>S427</f>
        <v>-933.99375000000009</v>
      </c>
      <c r="Z427" s="291"/>
      <c r="AA427" s="291"/>
      <c r="AB427" s="291"/>
      <c r="AD427" s="290">
        <f>+S427</f>
        <v>-933.99375000000009</v>
      </c>
    </row>
    <row r="428" spans="1:30">
      <c r="A428" s="281">
        <v>412</v>
      </c>
      <c r="B428" s="289" t="s">
        <v>279</v>
      </c>
      <c r="C428" s="289" t="s">
        <v>995</v>
      </c>
      <c r="D428" s="289" t="s">
        <v>993</v>
      </c>
      <c r="E428" s="47" t="s">
        <v>731</v>
      </c>
      <c r="F428" s="45">
        <v>-547.69000000000005</v>
      </c>
      <c r="G428" s="45">
        <v>-27.16</v>
      </c>
      <c r="H428" s="45">
        <v>-57.81</v>
      </c>
      <c r="I428" s="45">
        <v>-131.9</v>
      </c>
      <c r="J428" s="45">
        <v>-131.9</v>
      </c>
      <c r="K428" s="45">
        <v>-208.83</v>
      </c>
      <c r="L428" s="45">
        <v>-208.83</v>
      </c>
      <c r="M428" s="45">
        <v>-387.81</v>
      </c>
      <c r="N428" s="45">
        <v>-411.31</v>
      </c>
      <c r="O428" s="45">
        <v>-411.31</v>
      </c>
      <c r="P428" s="45">
        <v>-557.66999999999996</v>
      </c>
      <c r="Q428" s="45">
        <v>-702.51</v>
      </c>
      <c r="R428" s="45">
        <v>-740.73</v>
      </c>
      <c r="S428" s="46">
        <f>((F428+R428)+((G428+H428+I428+J428+K428+L428+M428+N428+O428+P428+Q428)*2))/24</f>
        <v>-323.4375</v>
      </c>
      <c r="W428" s="290">
        <f>S428</f>
        <v>-323.4375</v>
      </c>
      <c r="Z428" s="291"/>
      <c r="AA428" s="291"/>
      <c r="AB428" s="291"/>
      <c r="AD428" s="290">
        <f>+S428</f>
        <v>-323.4375</v>
      </c>
    </row>
    <row r="429" spans="1:30">
      <c r="A429" s="281">
        <v>413</v>
      </c>
      <c r="B429" s="289" t="s">
        <v>281</v>
      </c>
      <c r="C429" s="289" t="s">
        <v>992</v>
      </c>
      <c r="D429" s="289" t="s">
        <v>989</v>
      </c>
      <c r="E429" s="47" t="s">
        <v>722</v>
      </c>
      <c r="F429" s="45">
        <v>2750317.86</v>
      </c>
      <c r="G429" s="45">
        <v>2161960.08</v>
      </c>
      <c r="H429" s="45">
        <v>4008378.42</v>
      </c>
      <c r="I429" s="45">
        <v>5084040.21</v>
      </c>
      <c r="J429" s="45">
        <v>5303723.0999999996</v>
      </c>
      <c r="K429" s="45">
        <v>4320507.04</v>
      </c>
      <c r="L429" s="45">
        <v>2217650.14</v>
      </c>
      <c r="M429" s="45">
        <v>628698.43999999901</v>
      </c>
      <c r="N429" s="45">
        <v>-1242473.95</v>
      </c>
      <c r="O429" s="45">
        <v>-3274794.48</v>
      </c>
      <c r="P429" s="45">
        <v>-4117318.79</v>
      </c>
      <c r="Q429" s="45">
        <v>-4205583.1900000004</v>
      </c>
      <c r="R429" s="45">
        <v>-4460651.25</v>
      </c>
      <c r="S429" s="46">
        <f>((F429+R429)+((G429+H429+I429+J429+K429+L429+M429+N429+O429+P429+Q429)*2))/24</f>
        <v>835801.69374999998</v>
      </c>
      <c r="W429" s="290">
        <f>S429</f>
        <v>835801.69374999998</v>
      </c>
      <c r="Z429" s="291"/>
      <c r="AA429" s="291"/>
      <c r="AB429" s="291"/>
      <c r="AD429" s="290">
        <f>+S429</f>
        <v>835801.69374999998</v>
      </c>
    </row>
    <row r="430" spans="1:30">
      <c r="A430" s="281">
        <v>414</v>
      </c>
      <c r="B430" s="289" t="s">
        <v>281</v>
      </c>
      <c r="C430" s="289" t="s">
        <v>988</v>
      </c>
      <c r="D430" s="289" t="s">
        <v>989</v>
      </c>
      <c r="E430" s="47" t="s">
        <v>719</v>
      </c>
      <c r="F430" s="45">
        <v>514205.31</v>
      </c>
      <c r="G430" s="45">
        <v>42164.08</v>
      </c>
      <c r="H430" s="45">
        <v>80914.679999999993</v>
      </c>
      <c r="I430" s="45">
        <v>128142.46</v>
      </c>
      <c r="J430" s="45">
        <v>154452.23000000001</v>
      </c>
      <c r="K430" s="45">
        <v>183202.82</v>
      </c>
      <c r="L430" s="45">
        <v>333704.34000000003</v>
      </c>
      <c r="M430" s="45">
        <v>382510.41</v>
      </c>
      <c r="N430" s="45">
        <v>457878.81</v>
      </c>
      <c r="O430" s="45">
        <v>456551.53</v>
      </c>
      <c r="P430" s="45">
        <v>516391.19</v>
      </c>
      <c r="Q430" s="45">
        <v>626189.1</v>
      </c>
      <c r="R430" s="45">
        <v>695691.13</v>
      </c>
      <c r="S430" s="46">
        <f>((F430+R430)+((G430+H430+I430+J430+K430+L430+M430+N430+O430+P430+Q430)*2))/24</f>
        <v>330587.4891666667</v>
      </c>
      <c r="W430" s="290">
        <f>S430</f>
        <v>330587.4891666667</v>
      </c>
      <c r="Z430" s="291"/>
      <c r="AA430" s="291"/>
      <c r="AB430" s="291"/>
      <c r="AD430" s="290">
        <f>+S430</f>
        <v>330587.4891666667</v>
      </c>
    </row>
    <row r="431" spans="1:30">
      <c r="A431" s="281">
        <v>415</v>
      </c>
      <c r="B431" s="289" t="s">
        <v>281</v>
      </c>
      <c r="C431" s="289" t="s">
        <v>994</v>
      </c>
      <c r="D431" s="289" t="s">
        <v>989</v>
      </c>
      <c r="E431" s="47" t="s">
        <v>725</v>
      </c>
      <c r="F431" s="45">
        <v>9458815.9100000001</v>
      </c>
      <c r="G431" s="45">
        <v>272659.40000000002</v>
      </c>
      <c r="H431" s="45">
        <v>605315.1</v>
      </c>
      <c r="I431" s="45">
        <v>1031974.71</v>
      </c>
      <c r="J431" s="45">
        <v>1165756.3500000001</v>
      </c>
      <c r="K431" s="45">
        <v>2071295.8</v>
      </c>
      <c r="L431" s="45">
        <v>3162193.16</v>
      </c>
      <c r="M431" s="45">
        <v>4118901.71</v>
      </c>
      <c r="N431" s="45">
        <v>5533035.5099999998</v>
      </c>
      <c r="O431" s="45">
        <v>7155842.2400000002</v>
      </c>
      <c r="P431" s="45">
        <v>8268598.4500000002</v>
      </c>
      <c r="Q431" s="45">
        <v>9377523.6699999999</v>
      </c>
      <c r="R431" s="45">
        <v>13093765.199999999</v>
      </c>
      <c r="S431" s="46">
        <f>((F431+R431)+((G431+H431+I431+J431+K431+L431+M431+N431+O431+P431+Q431)*2))/24</f>
        <v>4503282.2212500004</v>
      </c>
      <c r="W431" s="290">
        <f>S431</f>
        <v>4503282.2212500004</v>
      </c>
      <c r="Z431" s="291"/>
      <c r="AA431" s="291"/>
      <c r="AB431" s="291"/>
      <c r="AD431" s="290">
        <f>+S431</f>
        <v>4503282.2212500004</v>
      </c>
    </row>
    <row r="432" spans="1:30">
      <c r="A432" s="281">
        <v>416</v>
      </c>
      <c r="B432" s="289" t="s">
        <v>281</v>
      </c>
      <c r="C432" s="289" t="s">
        <v>990</v>
      </c>
      <c r="D432" s="289" t="s">
        <v>989</v>
      </c>
      <c r="E432" s="47" t="s">
        <v>720</v>
      </c>
      <c r="F432" s="45">
        <v>35418.230000000003</v>
      </c>
      <c r="G432" s="45">
        <v>2485.15</v>
      </c>
      <c r="H432" s="45">
        <v>4970.8599999999997</v>
      </c>
      <c r="I432" s="45">
        <v>7463.68</v>
      </c>
      <c r="J432" s="45">
        <v>10062.74</v>
      </c>
      <c r="K432" s="45">
        <v>12556.03</v>
      </c>
      <c r="L432" s="45">
        <v>15206.19</v>
      </c>
      <c r="M432" s="45">
        <v>17716.16</v>
      </c>
      <c r="N432" s="45">
        <v>20200.7</v>
      </c>
      <c r="O432" s="45">
        <v>23035.16</v>
      </c>
      <c r="P432" s="45">
        <v>25539.8</v>
      </c>
      <c r="Q432" s="45">
        <v>28044.19</v>
      </c>
      <c r="R432" s="45">
        <v>30531.14</v>
      </c>
      <c r="S432" s="46">
        <f>((F432+R432)+((G432+H432+I432+J432+K432+L432+M432+N432+O432+P432+Q432)*2))/24</f>
        <v>16687.945416666666</v>
      </c>
      <c r="W432" s="290">
        <f>S432</f>
        <v>16687.945416666666</v>
      </c>
      <c r="Z432" s="291"/>
      <c r="AA432" s="291"/>
      <c r="AB432" s="291"/>
      <c r="AD432" s="290">
        <f>+S432</f>
        <v>16687.945416666666</v>
      </c>
    </row>
    <row r="433" spans="1:30">
      <c r="A433" s="281">
        <v>417</v>
      </c>
      <c r="B433" s="289" t="s">
        <v>281</v>
      </c>
      <c r="C433" s="289" t="s">
        <v>984</v>
      </c>
      <c r="D433" s="289" t="s">
        <v>989</v>
      </c>
      <c r="E433" s="47" t="s">
        <v>728</v>
      </c>
      <c r="F433" s="45">
        <v>-11013234.689999999</v>
      </c>
      <c r="G433" s="45">
        <v>-1325296.49</v>
      </c>
      <c r="H433" s="45">
        <v>-2675272.61</v>
      </c>
      <c r="I433" s="45">
        <v>-3895537.97</v>
      </c>
      <c r="J433" s="45">
        <v>-4405484</v>
      </c>
      <c r="K433" s="45">
        <v>-4920163.78</v>
      </c>
      <c r="L433" s="45">
        <v>-4776858.51</v>
      </c>
      <c r="M433" s="45">
        <v>-5001836.34</v>
      </c>
      <c r="N433" s="45">
        <v>-5375230.0300000003</v>
      </c>
      <c r="O433" s="45">
        <v>-5621116.5899999999</v>
      </c>
      <c r="P433" s="45">
        <v>-5912237.3300000001</v>
      </c>
      <c r="Q433" s="45">
        <v>-8163037.4800000004</v>
      </c>
      <c r="R433" s="45">
        <v>-10304536.09</v>
      </c>
      <c r="S433" s="46">
        <f>((F433+R433)+((G433+H433+I433+J433+K433+L433+M433+N433+O433+P433+Q433)*2))/24</f>
        <v>-5227579.71</v>
      </c>
      <c r="W433" s="290">
        <f>S433</f>
        <v>-5227579.71</v>
      </c>
      <c r="Z433" s="291"/>
      <c r="AA433" s="291"/>
      <c r="AB433" s="291"/>
      <c r="AD433" s="290">
        <f>+S433</f>
        <v>-5227579.71</v>
      </c>
    </row>
    <row r="434" spans="1:30">
      <c r="A434" s="281">
        <v>418</v>
      </c>
      <c r="B434" s="289" t="s">
        <v>281</v>
      </c>
      <c r="C434" s="289" t="s">
        <v>995</v>
      </c>
      <c r="D434" s="289" t="s">
        <v>989</v>
      </c>
      <c r="E434" s="47" t="s">
        <v>730</v>
      </c>
      <c r="F434" s="45">
        <v>-5555.92</v>
      </c>
      <c r="G434" s="45">
        <v>-290.86</v>
      </c>
      <c r="H434" s="45">
        <v>-613.27</v>
      </c>
      <c r="I434" s="45">
        <v>-1329.18</v>
      </c>
      <c r="J434" s="45">
        <v>-1376.09</v>
      </c>
      <c r="K434" s="45">
        <v>-2117.73</v>
      </c>
      <c r="L434" s="45">
        <v>-2165.56</v>
      </c>
      <c r="M434" s="45">
        <v>-3831.64</v>
      </c>
      <c r="N434" s="45">
        <v>-4089.35</v>
      </c>
      <c r="O434" s="45">
        <v>-4140.5</v>
      </c>
      <c r="P434" s="45">
        <v>-5511.15</v>
      </c>
      <c r="Q434" s="45">
        <v>-6868.09</v>
      </c>
      <c r="R434" s="45">
        <v>-7259.09</v>
      </c>
      <c r="S434" s="46">
        <f>((F434+R434)+((G434+H434+I434+J434+K434+L434+M434+N434+O434+P434+Q434)*2))/24</f>
        <v>-3228.4104166666671</v>
      </c>
      <c r="W434" s="290">
        <f>S434</f>
        <v>-3228.4104166666671</v>
      </c>
      <c r="Z434" s="291"/>
      <c r="AA434" s="291"/>
      <c r="AB434" s="291"/>
      <c r="AD434" s="290">
        <f>+S434</f>
        <v>-3228.4104166666671</v>
      </c>
    </row>
    <row r="435" spans="1:30">
      <c r="A435" s="281">
        <v>419</v>
      </c>
      <c r="E435" s="47" t="s">
        <v>193</v>
      </c>
      <c r="F435" s="258">
        <f>SUM(F414:F434)</f>
        <v>2861601.6999999993</v>
      </c>
      <c r="G435" s="258">
        <f>SUM(G414:G434)</f>
        <v>1734192.9799999995</v>
      </c>
      <c r="H435" s="258">
        <f>SUM(H414:H434)</f>
        <v>3132291.42</v>
      </c>
      <c r="I435" s="258">
        <f>SUM(I414:I434)</f>
        <v>3814374.129999999</v>
      </c>
      <c r="J435" s="258">
        <f>SUM(J414:J434)</f>
        <v>3735042.0700000003</v>
      </c>
      <c r="K435" s="258">
        <f>SUM(K414:K434)</f>
        <v>2997793.73</v>
      </c>
      <c r="L435" s="258">
        <f>SUM(L414:L434)</f>
        <v>2082856.73</v>
      </c>
      <c r="M435" s="258">
        <f>SUM(M414:M434)</f>
        <v>984550.2599999985</v>
      </c>
      <c r="N435" s="258">
        <f>SUM(N414:N434)</f>
        <v>-95680.410000000527</v>
      </c>
      <c r="O435" s="258">
        <f>SUM(O414:O434)</f>
        <v>-966906.75999999885</v>
      </c>
      <c r="P435" s="258">
        <f>SUM(P414:P434)</f>
        <v>-827443.7300000001</v>
      </c>
      <c r="Q435" s="258">
        <f>SUM(Q414:Q434)</f>
        <v>307605.55000000057</v>
      </c>
      <c r="R435" s="258">
        <f>SUM(R414:R434)</f>
        <v>2371389.7100000009</v>
      </c>
      <c r="S435" s="258">
        <f>SUM(S414:S434)</f>
        <v>1626264.3062500001</v>
      </c>
      <c r="Z435" s="291"/>
      <c r="AA435" s="291"/>
      <c r="AB435" s="291"/>
    </row>
    <row r="436" spans="1:30">
      <c r="A436" s="281">
        <v>420</v>
      </c>
      <c r="E436" s="47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6"/>
      <c r="Z436" s="291"/>
      <c r="AA436" s="291"/>
      <c r="AB436" s="291"/>
    </row>
    <row r="437" spans="1:30">
      <c r="A437" s="281">
        <v>421</v>
      </c>
      <c r="E437" s="47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6"/>
      <c r="Z437" s="291"/>
      <c r="AA437" s="291"/>
      <c r="AB437" s="291"/>
    </row>
    <row r="438" spans="1:30">
      <c r="A438" s="281">
        <v>422</v>
      </c>
      <c r="B438" s="289" t="s">
        <v>744</v>
      </c>
      <c r="C438" s="289" t="s">
        <v>996</v>
      </c>
      <c r="E438" s="47" t="s">
        <v>997</v>
      </c>
      <c r="F438" s="45">
        <v>0</v>
      </c>
      <c r="G438" s="45">
        <v>0</v>
      </c>
      <c r="H438" s="45">
        <v>0</v>
      </c>
      <c r="I438" s="45">
        <v>0</v>
      </c>
      <c r="J438" s="45">
        <v>0</v>
      </c>
      <c r="K438" s="45">
        <v>0</v>
      </c>
      <c r="L438" s="45">
        <v>0</v>
      </c>
      <c r="M438" s="45">
        <v>0</v>
      </c>
      <c r="N438" s="45">
        <v>0</v>
      </c>
      <c r="O438" s="45">
        <v>0</v>
      </c>
      <c r="P438" s="45">
        <v>0</v>
      </c>
      <c r="Q438" s="45">
        <v>0</v>
      </c>
      <c r="R438" s="45">
        <v>0</v>
      </c>
      <c r="S438" s="46">
        <f>((F438+R438)+((G438+H438+I438+J438+K438+L438+M438+N438+O438+P438+Q438)*2))/24</f>
        <v>0</v>
      </c>
      <c r="W438" s="290">
        <f>S438</f>
        <v>0</v>
      </c>
      <c r="Z438" s="291"/>
      <c r="AA438" s="291"/>
      <c r="AB438" s="291"/>
      <c r="AD438" s="290">
        <f>+S438</f>
        <v>0</v>
      </c>
    </row>
    <row r="439" spans="1:30">
      <c r="A439" s="281">
        <v>423</v>
      </c>
      <c r="B439" s="289" t="s">
        <v>744</v>
      </c>
      <c r="C439" s="289" t="s">
        <v>998</v>
      </c>
      <c r="E439" s="47" t="s">
        <v>999</v>
      </c>
      <c r="F439" s="45">
        <v>0</v>
      </c>
      <c r="G439" s="45">
        <v>0</v>
      </c>
      <c r="H439" s="45">
        <v>0</v>
      </c>
      <c r="I439" s="45">
        <v>0</v>
      </c>
      <c r="J439" s="45">
        <v>0</v>
      </c>
      <c r="K439" s="45">
        <v>0</v>
      </c>
      <c r="L439" s="45">
        <v>0</v>
      </c>
      <c r="M439" s="45">
        <v>0</v>
      </c>
      <c r="N439" s="45">
        <v>0</v>
      </c>
      <c r="O439" s="45">
        <v>0</v>
      </c>
      <c r="P439" s="45">
        <v>0</v>
      </c>
      <c r="Q439" s="45">
        <v>0</v>
      </c>
      <c r="R439" s="45">
        <v>0</v>
      </c>
      <c r="S439" s="46">
        <f>((F439+R439)+((G439+H439+I439+J439+K439+L439+M439+N439+O439+P439+Q439)*2))/24</f>
        <v>0</v>
      </c>
      <c r="W439" s="290">
        <f>S439</f>
        <v>0</v>
      </c>
      <c r="Z439" s="291"/>
      <c r="AA439" s="291"/>
      <c r="AB439" s="291"/>
      <c r="AD439" s="290">
        <f>+S439</f>
        <v>0</v>
      </c>
    </row>
    <row r="440" spans="1:30">
      <c r="A440" s="281">
        <v>424</v>
      </c>
      <c r="B440" s="62" t="s">
        <v>113</v>
      </c>
      <c r="C440" s="62" t="s">
        <v>113</v>
      </c>
      <c r="D440" s="289" t="s">
        <v>1000</v>
      </c>
      <c r="E440" s="47" t="s">
        <v>1001</v>
      </c>
      <c r="F440" s="45">
        <v>164530.57</v>
      </c>
      <c r="G440" s="45">
        <v>21296.7</v>
      </c>
      <c r="H440" s="45">
        <v>36796.699999999997</v>
      </c>
      <c r="I440" s="45">
        <v>66907.63</v>
      </c>
      <c r="J440" s="45">
        <v>89878.88</v>
      </c>
      <c r="K440" s="45">
        <v>89892.4</v>
      </c>
      <c r="L440" s="45">
        <v>81508.83</v>
      </c>
      <c r="M440" s="45">
        <v>82539.429999999993</v>
      </c>
      <c r="N440" s="45">
        <v>86135.21</v>
      </c>
      <c r="O440" s="45">
        <v>121319.98</v>
      </c>
      <c r="P440" s="45">
        <v>125118.64</v>
      </c>
      <c r="Q440" s="45">
        <v>130568.64</v>
      </c>
      <c r="R440" s="45">
        <v>153707.88</v>
      </c>
      <c r="S440" s="46">
        <f>((F440+R440)+((G440+H440+I440+J440+K440+L440+M440+N440+O440+P440+Q440)*2))/24</f>
        <v>90923.522083333344</v>
      </c>
      <c r="W440" s="290">
        <f>S440</f>
        <v>90923.522083333344</v>
      </c>
      <c r="Z440" s="291"/>
      <c r="AA440" s="291"/>
      <c r="AB440" s="291"/>
      <c r="AD440" s="290">
        <f>+S440</f>
        <v>90923.522083333344</v>
      </c>
    </row>
    <row r="441" spans="1:30">
      <c r="A441" s="281">
        <v>425</v>
      </c>
      <c r="B441" s="63" t="s">
        <v>113</v>
      </c>
      <c r="C441" s="62" t="s">
        <v>113</v>
      </c>
      <c r="D441" s="289" t="s">
        <v>393</v>
      </c>
      <c r="E441" s="47" t="s">
        <v>1002</v>
      </c>
      <c r="F441" s="45">
        <v>-1196647.96</v>
      </c>
      <c r="G441" s="45">
        <v>451638.67</v>
      </c>
      <c r="H441" s="45">
        <v>638688.47</v>
      </c>
      <c r="I441" s="45">
        <v>692141.17</v>
      </c>
      <c r="J441" s="45">
        <v>1244078.17</v>
      </c>
      <c r="K441" s="45">
        <v>1307209.22</v>
      </c>
      <c r="L441" s="45">
        <v>1615249.91</v>
      </c>
      <c r="M441" s="45">
        <v>1317883.76</v>
      </c>
      <c r="N441" s="45">
        <v>1570536.77</v>
      </c>
      <c r="O441" s="45">
        <v>1884458.8</v>
      </c>
      <c r="P441" s="45">
        <v>1810149.59</v>
      </c>
      <c r="Q441" s="45">
        <v>1560599.87</v>
      </c>
      <c r="R441" s="45">
        <v>1753643.99</v>
      </c>
      <c r="S441" s="46">
        <f>((F441+R441)+((G441+H441+I441+J441+K441+L441+M441+N441+O441+P441+Q441)*2))/24</f>
        <v>1197594.3679166669</v>
      </c>
      <c r="W441" s="290">
        <f>S441</f>
        <v>1197594.3679166669</v>
      </c>
      <c r="Z441" s="291"/>
      <c r="AA441" s="291"/>
      <c r="AB441" s="291"/>
      <c r="AD441" s="290">
        <f>+S441</f>
        <v>1197594.3679166669</v>
      </c>
    </row>
    <row r="442" spans="1:30">
      <c r="A442" s="281">
        <v>426</v>
      </c>
      <c r="B442" s="62" t="s">
        <v>113</v>
      </c>
      <c r="C442" s="62" t="s">
        <v>113</v>
      </c>
      <c r="D442" s="289" t="s">
        <v>1003</v>
      </c>
      <c r="E442" s="47" t="s">
        <v>1004</v>
      </c>
      <c r="F442" s="45">
        <v>464.6</v>
      </c>
      <c r="G442" s="45">
        <v>0</v>
      </c>
      <c r="H442" s="45">
        <v>0</v>
      </c>
      <c r="I442" s="45">
        <v>0</v>
      </c>
      <c r="J442" s="45">
        <v>0</v>
      </c>
      <c r="K442" s="45">
        <v>0</v>
      </c>
      <c r="L442" s="45">
        <v>21004.91</v>
      </c>
      <c r="M442" s="45">
        <v>21004.91</v>
      </c>
      <c r="N442" s="45">
        <v>21004.91</v>
      </c>
      <c r="O442" s="45">
        <v>21004.91</v>
      </c>
      <c r="P442" s="45">
        <v>21004.91</v>
      </c>
      <c r="Q442" s="45">
        <v>26404.91</v>
      </c>
      <c r="R442" s="45">
        <v>26404.91</v>
      </c>
      <c r="S442" s="46">
        <f>((F442+R442)+((G442+H442+I442+J442+K442+L442+M442+N442+O442+P442+Q442)*2))/24</f>
        <v>12072.017916666666</v>
      </c>
      <c r="W442" s="290">
        <f>S442</f>
        <v>12072.017916666666</v>
      </c>
      <c r="Z442" s="291"/>
      <c r="AA442" s="291"/>
      <c r="AB442" s="291"/>
      <c r="AD442" s="290">
        <f>+S442</f>
        <v>12072.017916666666</v>
      </c>
    </row>
    <row r="443" spans="1:30">
      <c r="A443" s="281">
        <v>427</v>
      </c>
      <c r="B443" s="62" t="s">
        <v>113</v>
      </c>
      <c r="C443" s="62" t="s">
        <v>113</v>
      </c>
      <c r="D443" s="289" t="s">
        <v>1005</v>
      </c>
      <c r="E443" s="47" t="s">
        <v>1006</v>
      </c>
      <c r="F443" s="45">
        <v>324389.31</v>
      </c>
      <c r="G443" s="45">
        <v>183851.15</v>
      </c>
      <c r="H443" s="45">
        <v>195120.04</v>
      </c>
      <c r="I443" s="45">
        <v>216056.6</v>
      </c>
      <c r="J443" s="45">
        <v>250674.32</v>
      </c>
      <c r="K443" s="45">
        <v>264491.90999999997</v>
      </c>
      <c r="L443" s="45">
        <v>342779.21</v>
      </c>
      <c r="M443" s="45">
        <v>511084.68</v>
      </c>
      <c r="N443" s="45">
        <v>532271.06000000006</v>
      </c>
      <c r="O443" s="45">
        <v>545931.23</v>
      </c>
      <c r="P443" s="45">
        <v>563415.30000000005</v>
      </c>
      <c r="Q443" s="45">
        <v>581715.76</v>
      </c>
      <c r="R443" s="45">
        <v>619224.56999999995</v>
      </c>
      <c r="S443" s="46">
        <f>((F443+R443)+((G443+H443+I443+J443+K443+L443+M443+N443+O443+P443+Q443)*2))/24</f>
        <v>388266.5166666666</v>
      </c>
      <c r="W443" s="290">
        <f>S443</f>
        <v>388266.5166666666</v>
      </c>
      <c r="Z443" s="291"/>
      <c r="AA443" s="291"/>
      <c r="AB443" s="291"/>
      <c r="AD443" s="290">
        <f>+S443</f>
        <v>388266.5166666666</v>
      </c>
    </row>
    <row r="444" spans="1:30">
      <c r="A444" s="281">
        <v>428</v>
      </c>
      <c r="B444" s="64" t="s">
        <v>113</v>
      </c>
      <c r="C444" s="64" t="s">
        <v>113</v>
      </c>
      <c r="D444" s="289" t="s">
        <v>1007</v>
      </c>
      <c r="E444" s="47" t="s">
        <v>1008</v>
      </c>
      <c r="F444" s="45">
        <v>0</v>
      </c>
      <c r="G444" s="45">
        <v>0</v>
      </c>
      <c r="H444" s="45">
        <v>0</v>
      </c>
      <c r="I444" s="45">
        <v>0</v>
      </c>
      <c r="J444" s="45">
        <v>0</v>
      </c>
      <c r="K444" s="45">
        <v>0</v>
      </c>
      <c r="L444" s="45">
        <v>0</v>
      </c>
      <c r="M444" s="45">
        <v>0</v>
      </c>
      <c r="N444" s="45">
        <v>0</v>
      </c>
      <c r="O444" s="45">
        <v>0</v>
      </c>
      <c r="P444" s="45">
        <v>0</v>
      </c>
      <c r="Q444" s="45">
        <v>0</v>
      </c>
      <c r="R444" s="45">
        <v>0</v>
      </c>
      <c r="S444" s="46">
        <f>((F444+R444)+((G444+H444+I444+J444+K444+L444+M444+N444+O444+P444+Q444)*2))/24</f>
        <v>0</v>
      </c>
      <c r="W444" s="290">
        <f>S444</f>
        <v>0</v>
      </c>
      <c r="Z444" s="291"/>
      <c r="AA444" s="291"/>
      <c r="AB444" s="291"/>
      <c r="AD444" s="290">
        <f>+S444</f>
        <v>0</v>
      </c>
    </row>
    <row r="445" spans="1:30">
      <c r="A445" s="281">
        <v>429</v>
      </c>
      <c r="B445" s="64" t="s">
        <v>113</v>
      </c>
      <c r="C445" s="64" t="s">
        <v>113</v>
      </c>
      <c r="D445" s="289" t="s">
        <v>1009</v>
      </c>
      <c r="E445" s="47" t="s">
        <v>1010</v>
      </c>
      <c r="F445" s="45">
        <v>0</v>
      </c>
      <c r="G445" s="45">
        <v>0</v>
      </c>
      <c r="H445" s="45">
        <v>0</v>
      </c>
      <c r="I445" s="45">
        <v>0</v>
      </c>
      <c r="J445" s="45">
        <v>0</v>
      </c>
      <c r="K445" s="45">
        <v>0</v>
      </c>
      <c r="L445" s="45">
        <v>0</v>
      </c>
      <c r="M445" s="45">
        <v>0</v>
      </c>
      <c r="N445" s="45">
        <v>0</v>
      </c>
      <c r="O445" s="45">
        <v>0</v>
      </c>
      <c r="P445" s="45">
        <v>0</v>
      </c>
      <c r="Q445" s="45">
        <v>0</v>
      </c>
      <c r="R445" s="45">
        <v>0</v>
      </c>
      <c r="S445" s="46">
        <f>((F445+R445)+((G445+H445+I445+J445+K445+L445+M445+N445+O445+P445+Q445)*2))/24</f>
        <v>0</v>
      </c>
      <c r="W445" s="290">
        <f>S445</f>
        <v>0</v>
      </c>
      <c r="Z445" s="291"/>
      <c r="AA445" s="291"/>
      <c r="AB445" s="291"/>
      <c r="AD445" s="290">
        <f>+S445</f>
        <v>0</v>
      </c>
    </row>
    <row r="446" spans="1:30">
      <c r="A446" s="281">
        <v>430</v>
      </c>
      <c r="B446" s="289" t="s">
        <v>113</v>
      </c>
      <c r="C446" s="289" t="s">
        <v>1011</v>
      </c>
      <c r="D446" s="289" t="s">
        <v>1009</v>
      </c>
      <c r="E446" s="54" t="s">
        <v>1012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45">
        <v>0</v>
      </c>
      <c r="L446" s="45">
        <v>0</v>
      </c>
      <c r="M446" s="45">
        <v>0</v>
      </c>
      <c r="N446" s="45">
        <v>0</v>
      </c>
      <c r="O446" s="45">
        <v>0</v>
      </c>
      <c r="P446" s="45">
        <v>0</v>
      </c>
      <c r="Q446" s="45">
        <v>0</v>
      </c>
      <c r="R446" s="45">
        <v>0</v>
      </c>
      <c r="S446" s="46">
        <f>((F446+R446)+((G446+H446+I446+J446+K446+L446+M446+N446+O446+P446+Q446)*2))/24</f>
        <v>0</v>
      </c>
      <c r="W446" s="290">
        <f>S446</f>
        <v>0</v>
      </c>
      <c r="Z446" s="291"/>
      <c r="AA446" s="291"/>
      <c r="AB446" s="291"/>
      <c r="AD446" s="290">
        <f>+S446</f>
        <v>0</v>
      </c>
    </row>
    <row r="447" spans="1:30">
      <c r="A447" s="281">
        <v>431</v>
      </c>
      <c r="B447" s="289" t="s">
        <v>281</v>
      </c>
      <c r="C447" s="289" t="s">
        <v>1013</v>
      </c>
      <c r="D447" s="289" t="s">
        <v>965</v>
      </c>
      <c r="E447" s="47" t="s">
        <v>1014</v>
      </c>
      <c r="F447" s="45">
        <v>918.47</v>
      </c>
      <c r="G447" s="45">
        <v>0</v>
      </c>
      <c r="H447" s="45">
        <v>0</v>
      </c>
      <c r="I447" s="45">
        <v>0</v>
      </c>
      <c r="J447" s="45">
        <v>531.15</v>
      </c>
      <c r="K447" s="45">
        <v>531.15</v>
      </c>
      <c r="L447" s="45">
        <v>531.15</v>
      </c>
      <c r="M447" s="45">
        <v>531.15</v>
      </c>
      <c r="N447" s="45">
        <v>531.15</v>
      </c>
      <c r="O447" s="45">
        <v>1062.3</v>
      </c>
      <c r="P447" s="45">
        <v>1062.3</v>
      </c>
      <c r="Q447" s="45">
        <v>1062.3</v>
      </c>
      <c r="R447" s="45">
        <v>1062.3</v>
      </c>
      <c r="S447" s="46">
        <f>((F447+R447)+((G447+H447+I447+J447+K447+L447+M447+N447+O447+P447+Q447)*2))/24</f>
        <v>569.41958333333343</v>
      </c>
      <c r="W447" s="290">
        <f>S447</f>
        <v>569.41958333333343</v>
      </c>
      <c r="Z447" s="291"/>
      <c r="AA447" s="291"/>
      <c r="AB447" s="291"/>
      <c r="AD447" s="290">
        <f>+S447</f>
        <v>569.41958333333343</v>
      </c>
    </row>
    <row r="448" spans="1:30">
      <c r="A448" s="281">
        <v>432</v>
      </c>
      <c r="E448" s="47" t="s">
        <v>194</v>
      </c>
      <c r="F448" s="258">
        <f>SUM(F438:F447)</f>
        <v>-706345.01</v>
      </c>
      <c r="G448" s="258">
        <f>SUM(G438:G447)</f>
        <v>656786.52</v>
      </c>
      <c r="H448" s="258">
        <f>SUM(H438:H447)</f>
        <v>870605.21</v>
      </c>
      <c r="I448" s="258">
        <f>SUM(I438:I447)</f>
        <v>975105.4</v>
      </c>
      <c r="J448" s="258">
        <f>SUM(J438:J447)</f>
        <v>1585162.5199999998</v>
      </c>
      <c r="K448" s="258">
        <f>SUM(K438:K447)</f>
        <v>1662124.6799999997</v>
      </c>
      <c r="L448" s="258">
        <f>SUM(L438:L447)</f>
        <v>2061074.0099999998</v>
      </c>
      <c r="M448" s="258">
        <f>SUM(M438:M447)</f>
        <v>1933043.9299999997</v>
      </c>
      <c r="N448" s="258">
        <f>SUM(N438:N447)</f>
        <v>2210479.1</v>
      </c>
      <c r="O448" s="258">
        <f>SUM(O438:O447)</f>
        <v>2573777.2199999997</v>
      </c>
      <c r="P448" s="258">
        <f>SUM(P438:P447)</f>
        <v>2520750.7399999998</v>
      </c>
      <c r="Q448" s="258">
        <f>SUM(Q438:Q447)</f>
        <v>2300351.4799999995</v>
      </c>
      <c r="R448" s="258">
        <f>SUM(R438:R447)</f>
        <v>2554043.65</v>
      </c>
      <c r="S448" s="258">
        <f>SUM(S438:S447)</f>
        <v>1689425.8441666667</v>
      </c>
      <c r="Z448" s="291"/>
      <c r="AA448" s="291"/>
      <c r="AB448" s="291"/>
    </row>
    <row r="449" spans="1:34">
      <c r="A449" s="281">
        <v>433</v>
      </c>
      <c r="E449" s="47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6"/>
      <c r="Z449" s="291"/>
      <c r="AA449" s="291"/>
      <c r="AB449" s="291"/>
    </row>
    <row r="450" spans="1:34">
      <c r="A450" s="281">
        <v>434</v>
      </c>
      <c r="B450" s="289" t="s">
        <v>744</v>
      </c>
      <c r="C450" s="289" t="s">
        <v>1015</v>
      </c>
      <c r="D450" s="289" t="s">
        <v>19</v>
      </c>
      <c r="E450" s="47" t="s">
        <v>195</v>
      </c>
      <c r="F450" s="45">
        <v>14360000</v>
      </c>
      <c r="G450" s="45">
        <v>0</v>
      </c>
      <c r="H450" s="45">
        <v>4025000</v>
      </c>
      <c r="I450" s="45">
        <v>4025000</v>
      </c>
      <c r="J450" s="45">
        <v>4025000</v>
      </c>
      <c r="K450" s="45">
        <v>8050000</v>
      </c>
      <c r="L450" s="45">
        <v>8050000</v>
      </c>
      <c r="M450" s="45">
        <v>8050000</v>
      </c>
      <c r="N450" s="45">
        <v>12075000</v>
      </c>
      <c r="O450" s="45">
        <v>12075000</v>
      </c>
      <c r="P450" s="45">
        <v>12075000</v>
      </c>
      <c r="Q450" s="45">
        <v>16100000</v>
      </c>
      <c r="R450" s="45">
        <v>16100000</v>
      </c>
      <c r="S450" s="46">
        <f>((F450+R450)+((G450+H450+I450+J450+K450+L450+M450+N450+O450+P450+Q450)*2))/24</f>
        <v>8648333.333333334</v>
      </c>
      <c r="W450" s="290">
        <f>S450</f>
        <v>8648333.333333334</v>
      </c>
      <c r="Z450" s="291"/>
      <c r="AA450" s="291"/>
      <c r="AB450" s="291"/>
      <c r="AD450" s="290">
        <f>+S450</f>
        <v>8648333.333333334</v>
      </c>
      <c r="AG450" s="282"/>
    </row>
    <row r="451" spans="1:34">
      <c r="A451" s="281">
        <v>435</v>
      </c>
      <c r="E451" s="47" t="s">
        <v>196</v>
      </c>
      <c r="F451" s="258">
        <f>+F450</f>
        <v>14360000</v>
      </c>
      <c r="G451" s="258">
        <f>+G450</f>
        <v>0</v>
      </c>
      <c r="H451" s="258">
        <f>+H450</f>
        <v>4025000</v>
      </c>
      <c r="I451" s="258">
        <f>+I450</f>
        <v>4025000</v>
      </c>
      <c r="J451" s="258">
        <f>+J450</f>
        <v>4025000</v>
      </c>
      <c r="K451" s="258">
        <f>+K450</f>
        <v>8050000</v>
      </c>
      <c r="L451" s="258">
        <f>+L450</f>
        <v>8050000</v>
      </c>
      <c r="M451" s="258">
        <f>+M450</f>
        <v>8050000</v>
      </c>
      <c r="N451" s="258">
        <f>+N450</f>
        <v>12075000</v>
      </c>
      <c r="O451" s="258">
        <f>+O450</f>
        <v>12075000</v>
      </c>
      <c r="P451" s="258">
        <f>+P450</f>
        <v>12075000</v>
      </c>
      <c r="Q451" s="258">
        <f>+Q450</f>
        <v>16100000</v>
      </c>
      <c r="R451" s="258">
        <f>+R450</f>
        <v>16100000</v>
      </c>
      <c r="S451" s="258">
        <f>+S450</f>
        <v>8648333.333333334</v>
      </c>
      <c r="Z451" s="291"/>
      <c r="AA451" s="291"/>
      <c r="AB451" s="291"/>
    </row>
    <row r="452" spans="1:34">
      <c r="A452" s="281">
        <v>436</v>
      </c>
      <c r="E452" s="4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46"/>
      <c r="Z452" s="291"/>
      <c r="AA452" s="291"/>
      <c r="AB452" s="291"/>
    </row>
    <row r="453" spans="1:34" s="282" customFormat="1" ht="13.5" thickBot="1">
      <c r="A453" s="281">
        <v>437</v>
      </c>
      <c r="E453" s="55" t="s">
        <v>197</v>
      </c>
      <c r="F453" s="56">
        <f>+F451+F448+F435+F412+F393+F388+F370+F369+F367+F361+F268+F264+SUM(F232:F242)+SUM(F214:F230)+F212+F200+F181+F136+F77+F60+F51+F48+F73</f>
        <v>1409289872.6500003</v>
      </c>
      <c r="G453" s="56">
        <f>+G451+G448+G435+G412+G393+G388+G370+G369+G367+G361+G268+G264+SUM(G232:G242)+SUM(G214:G230)+G212+G200+G181+G136+G77+G60+G51+G48+G73</f>
        <v>1111178638.3600001</v>
      </c>
      <c r="H453" s="56">
        <f>+H451+H448+H435+H412+H393+H388+H370+H369+H367+H361+H268+H264+SUM(H232:H242)+SUM(H214:H230)+H212+H200+H181+H136+H77+H60+H51+H48+H73</f>
        <v>1143782441.3599999</v>
      </c>
      <c r="I453" s="56">
        <f>+I451+I448+I435+I412+I393+I388+I370+I369+I367+I361+I268+I264+SUM(I232:I242)+SUM(I214:I230)+I212+I200+I181+I136+I77+I60+I51+I48+I73</f>
        <v>1168530282.3299997</v>
      </c>
      <c r="J453" s="56">
        <f>+J451+J448+J435+J412+J393+J388+J370+J369+J367+J361+J268+J264+SUM(J232:J242)+SUM(J214:J230)+J212+J200+J181+J136+J77+J60+J51+J48+J73</f>
        <v>1192611663.1699998</v>
      </c>
      <c r="K453" s="56">
        <f>+K451+K448+K435+K412+K393+K388+K370+K369+K367+K361+K268+K264+SUM(K232:K242)+SUM(K214:K230)+K212+K200+K181+K136+K77+K60+K51+K48+K73</f>
        <v>1224675169.3</v>
      </c>
      <c r="L453" s="56">
        <f>+L451+L448+L435+L412+L393+L388+L370+L369+L367+L361+L268+L264+SUM(L232:L242)+SUM(L214:L230)+L212+L200+L181+L136+L77+L60+L51+L48+L73</f>
        <v>1249215763.2199998</v>
      </c>
      <c r="M453" s="56">
        <f>+M451+M448+M435+M412+M393+M388+M370+M369+M367+M361+M268+M264+SUM(M232:M242)+SUM(M214:M230)+M212+M200+M181+M136+M77+M60+M51+M48+M73</f>
        <v>1270552265.04</v>
      </c>
      <c r="N453" s="56">
        <f>+N451+N448+N435+N412+N393+N388+N370+N369+N367+N361+N268+N264+SUM(N232:N242)+SUM(N214:N230)+N212+N200+N181+N136+N77+N60+N51+N48+N73</f>
        <v>1311592484.6499996</v>
      </c>
      <c r="O453" s="56">
        <f>+O451+O448+O435+O412+O393+O388+O370+O369+O367+O361+O268+O264+SUM(O232:O242)+SUM(O214:O230)+O212+O200+O181+O136+O77+O60+O51+O48+O73</f>
        <v>1345949252.21</v>
      </c>
      <c r="P453" s="56">
        <f>+P451+P448+P435+P412+P393+P388+P370+P369+P367+P361+P268+P264+SUM(P232:P242)+SUM(P214:P230)+P212+P200+P181+P136+P77+P60+P51+P48+P73</f>
        <v>1386149042.8499999</v>
      </c>
      <c r="Q453" s="56">
        <f>+Q451+Q448+Q435+Q412+Q393+Q388+Q370+Q369+Q367+Q361+Q268+Q264+SUM(Q232:Q242)+SUM(Q214:Q230)+Q212+Q200+Q181+Q136+Q77+Q60+Q51+Q48+Q73</f>
        <v>1477405198.4699998</v>
      </c>
      <c r="R453" s="56">
        <f>+R451+R448+R435+R412+R393+R388+R370+R369+R367+R361+R268+R264+SUM(R232:R242)+SUM(R214:R230)+R212+R200+R181+R136+R77+R60+R51+R48+R73</f>
        <v>1598981862.54</v>
      </c>
      <c r="S453" s="56">
        <f>+S451+S448+S435+S412+S393+S388+S370+S369+S367+S361+S268+S264+SUM(S232:S242)+SUM(S214:S230)+S212+S200+S181+S136+S77+S60+S51+S48+S73</f>
        <v>1282148172.3795829</v>
      </c>
      <c r="Z453" s="295"/>
      <c r="AA453" s="295"/>
      <c r="AB453" s="295"/>
      <c r="AG453" s="281"/>
      <c r="AH453" s="281"/>
    </row>
    <row r="454" spans="1:34" ht="13.5" thickTop="1">
      <c r="A454" s="281">
        <v>438</v>
      </c>
      <c r="E454" s="47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6"/>
      <c r="Z454" s="291"/>
      <c r="AA454" s="291"/>
      <c r="AB454" s="291"/>
    </row>
    <row r="455" spans="1:34">
      <c r="A455" s="281">
        <v>439</v>
      </c>
      <c r="E455" s="47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6"/>
      <c r="Z455" s="291"/>
      <c r="AA455" s="291"/>
      <c r="AB455" s="291"/>
    </row>
    <row r="456" spans="1:34">
      <c r="A456" s="281">
        <v>440</v>
      </c>
      <c r="B456" s="289" t="s">
        <v>744</v>
      </c>
      <c r="C456" s="289" t="s">
        <v>1016</v>
      </c>
      <c r="D456" s="289" t="s">
        <v>1017</v>
      </c>
      <c r="E456" s="293" t="s">
        <v>198</v>
      </c>
      <c r="F456" s="45">
        <v>-1000</v>
      </c>
      <c r="G456" s="45">
        <v>-1000</v>
      </c>
      <c r="H456" s="45">
        <v>-1000</v>
      </c>
      <c r="I456" s="45">
        <v>-1000</v>
      </c>
      <c r="J456" s="45">
        <v>-1000</v>
      </c>
      <c r="K456" s="45">
        <v>-1000</v>
      </c>
      <c r="L456" s="45">
        <v>-1000</v>
      </c>
      <c r="M456" s="45">
        <v>-1000</v>
      </c>
      <c r="N456" s="45">
        <v>-1000</v>
      </c>
      <c r="O456" s="45">
        <v>-1000</v>
      </c>
      <c r="P456" s="45">
        <v>-1000</v>
      </c>
      <c r="Q456" s="45">
        <v>-1000</v>
      </c>
      <c r="R456" s="45">
        <v>-1000</v>
      </c>
      <c r="S456" s="46">
        <f>((F456+R456)+((G456+H456+I456+J456+K456+L456+M456+N456+O456+P456+Q456)*2))/24</f>
        <v>-1000</v>
      </c>
      <c r="V456" s="290"/>
      <c r="W456" s="290">
        <f>+S456</f>
        <v>-1000</v>
      </c>
      <c r="X456" s="290"/>
      <c r="Z456" s="291"/>
      <c r="AA456" s="291"/>
      <c r="AB456" s="291"/>
      <c r="AD456" s="290">
        <f>+S456</f>
        <v>-1000</v>
      </c>
      <c r="AH456" s="282"/>
    </row>
    <row r="457" spans="1:34">
      <c r="A457" s="281">
        <v>441</v>
      </c>
      <c r="B457" s="289" t="s">
        <v>744</v>
      </c>
      <c r="C457" s="289" t="s">
        <v>1018</v>
      </c>
      <c r="D457" s="289" t="s">
        <v>19</v>
      </c>
      <c r="E457" s="293" t="s">
        <v>199</v>
      </c>
      <c r="F457" s="45">
        <v>-52820556.490000002</v>
      </c>
      <c r="G457" s="45">
        <v>-62921654.170000002</v>
      </c>
      <c r="H457" s="45">
        <v>-62921654.170000002</v>
      </c>
      <c r="I457" s="45">
        <v>-62921654.170000002</v>
      </c>
      <c r="J457" s="45">
        <v>-62921654.170000002</v>
      </c>
      <c r="K457" s="45">
        <v>-62921654.170000002</v>
      </c>
      <c r="L457" s="45">
        <v>-62921654.170000002</v>
      </c>
      <c r="M457" s="45">
        <v>-62921654.170000002</v>
      </c>
      <c r="N457" s="45">
        <v>-62921654.170000002</v>
      </c>
      <c r="O457" s="45">
        <v>-62921654.170000002</v>
      </c>
      <c r="P457" s="45">
        <v>-62921654.170000002</v>
      </c>
      <c r="Q457" s="45">
        <v>-62921654.170000002</v>
      </c>
      <c r="R457" s="45">
        <v>-62921654.170000002</v>
      </c>
      <c r="S457" s="46">
        <f>((F457+R457)+((G457+H457+I457+J457+K457+L457+M457+N457+O457+P457+Q457)*2))/24</f>
        <v>-62500775.100000001</v>
      </c>
      <c r="W457" s="290">
        <f>+S457</f>
        <v>-62500775.100000001</v>
      </c>
      <c r="X457" s="290"/>
      <c r="Z457" s="291"/>
      <c r="AA457" s="291"/>
      <c r="AB457" s="291"/>
      <c r="AD457" s="290">
        <f>+W457</f>
        <v>-62500775.100000001</v>
      </c>
    </row>
    <row r="458" spans="1:34">
      <c r="A458" s="281">
        <v>442</v>
      </c>
      <c r="B458" s="289" t="s">
        <v>744</v>
      </c>
      <c r="C458" s="289" t="s">
        <v>1018</v>
      </c>
      <c r="D458" s="289" t="s">
        <v>24</v>
      </c>
      <c r="E458" s="293" t="s">
        <v>200</v>
      </c>
      <c r="F458" s="45">
        <v>53337</v>
      </c>
      <c r="G458" s="45">
        <v>3368</v>
      </c>
      <c r="H458" s="45">
        <v>6736</v>
      </c>
      <c r="I458" s="45">
        <v>10104</v>
      </c>
      <c r="J458" s="45">
        <v>13472</v>
      </c>
      <c r="K458" s="45">
        <v>16840</v>
      </c>
      <c r="L458" s="45">
        <v>20208</v>
      </c>
      <c r="M458" s="45">
        <v>23576</v>
      </c>
      <c r="N458" s="45">
        <v>26944</v>
      </c>
      <c r="O458" s="45">
        <v>28344</v>
      </c>
      <c r="P458" s="45">
        <v>29744</v>
      </c>
      <c r="Q458" s="45">
        <v>31144</v>
      </c>
      <c r="R458" s="45">
        <v>44242</v>
      </c>
      <c r="S458" s="46">
        <f>((F458+R458)+((G458+H458+I458+J458+K458+L458+M458+N458+O458+P458+Q458)*2))/24</f>
        <v>21605.791666666668</v>
      </c>
      <c r="V458" s="290"/>
      <c r="W458" s="290">
        <f>+S458</f>
        <v>21605.791666666668</v>
      </c>
      <c r="X458" s="290"/>
      <c r="Z458" s="291"/>
      <c r="AA458" s="291"/>
      <c r="AB458" s="291"/>
      <c r="AD458" s="290">
        <f>+S458</f>
        <v>21605.791666666668</v>
      </c>
    </row>
    <row r="459" spans="1:34">
      <c r="A459" s="281">
        <v>443</v>
      </c>
      <c r="B459" s="289" t="s">
        <v>744</v>
      </c>
      <c r="C459" s="289" t="s">
        <v>1019</v>
      </c>
      <c r="D459" s="289" t="s">
        <v>19</v>
      </c>
      <c r="E459" s="293" t="s">
        <v>201</v>
      </c>
      <c r="F459" s="45">
        <v>-313117553.20999998</v>
      </c>
      <c r="G459" s="45">
        <v>-313117553.20999998</v>
      </c>
      <c r="H459" s="45">
        <v>-313117553.20999998</v>
      </c>
      <c r="I459" s="45">
        <v>-313117553.20999998</v>
      </c>
      <c r="J459" s="45">
        <v>-313117553.20999998</v>
      </c>
      <c r="K459" s="45">
        <v>-318117553.20999998</v>
      </c>
      <c r="L459" s="45">
        <v>-318117553.20999998</v>
      </c>
      <c r="M459" s="45">
        <v>-318117553.20999998</v>
      </c>
      <c r="N459" s="45">
        <v>-318117553.20999998</v>
      </c>
      <c r="O459" s="45">
        <v>-318117553.20999998</v>
      </c>
      <c r="P459" s="45">
        <v>-318117553.20999998</v>
      </c>
      <c r="Q459" s="45">
        <v>-328117553.20999998</v>
      </c>
      <c r="R459" s="45">
        <v>-358117553.20999998</v>
      </c>
      <c r="S459" s="46">
        <f>((F459+R459)+((G459+H459+I459+J459+K459+L459+M459+N459+O459+P459+Q459)*2))/24</f>
        <v>-318742553.20999998</v>
      </c>
      <c r="V459" s="290"/>
      <c r="W459" s="290">
        <f>+S459</f>
        <v>-318742553.20999998</v>
      </c>
      <c r="X459" s="290"/>
      <c r="Z459" s="291"/>
      <c r="AA459" s="291"/>
      <c r="AB459" s="291"/>
      <c r="AD459" s="290">
        <f>+S459</f>
        <v>-318742553.20999998</v>
      </c>
    </row>
    <row r="460" spans="1:34">
      <c r="A460" s="281">
        <v>444</v>
      </c>
      <c r="B460" s="289" t="s">
        <v>744</v>
      </c>
      <c r="C460" s="289" t="s">
        <v>1020</v>
      </c>
      <c r="D460" s="289"/>
      <c r="E460" s="293" t="s">
        <v>202</v>
      </c>
      <c r="F460" s="45">
        <v>0</v>
      </c>
      <c r="G460" s="45">
        <v>0</v>
      </c>
      <c r="H460" s="45">
        <v>0</v>
      </c>
      <c r="I460" s="45">
        <v>0</v>
      </c>
      <c r="J460" s="45">
        <v>0</v>
      </c>
      <c r="K460" s="45">
        <v>0</v>
      </c>
      <c r="L460" s="45">
        <v>0</v>
      </c>
      <c r="M460" s="45">
        <v>0</v>
      </c>
      <c r="N460" s="45">
        <v>0</v>
      </c>
      <c r="O460" s="45">
        <v>0</v>
      </c>
      <c r="P460" s="45">
        <v>0</v>
      </c>
      <c r="Q460" s="45">
        <v>0</v>
      </c>
      <c r="R460" s="45">
        <v>0</v>
      </c>
      <c r="S460" s="46">
        <f>((F460+R460)+((G460+H460+I460+J460+K460+L460+M460+N460+O460+P460+Q460)*2))/24</f>
        <v>0</v>
      </c>
      <c r="V460" s="290"/>
      <c r="W460" s="290">
        <f>+S460</f>
        <v>0</v>
      </c>
      <c r="X460" s="290"/>
      <c r="Z460" s="291"/>
      <c r="AA460" s="291"/>
      <c r="AB460" s="291"/>
      <c r="AD460" s="290">
        <f>+S460</f>
        <v>0</v>
      </c>
    </row>
    <row r="461" spans="1:34">
      <c r="A461" s="281">
        <v>445</v>
      </c>
      <c r="B461" s="289" t="s">
        <v>744</v>
      </c>
      <c r="C461" s="289" t="s">
        <v>1021</v>
      </c>
      <c r="D461" s="289" t="s">
        <v>22</v>
      </c>
      <c r="E461" s="293" t="s">
        <v>394</v>
      </c>
      <c r="F461" s="45">
        <v>1455394.05</v>
      </c>
      <c r="G461" s="45">
        <v>1455394.05</v>
      </c>
      <c r="H461" s="45">
        <v>1455394.05</v>
      </c>
      <c r="I461" s="45">
        <v>1455394.05</v>
      </c>
      <c r="J461" s="45">
        <v>1455394.05</v>
      </c>
      <c r="K461" s="45">
        <v>1455394.05</v>
      </c>
      <c r="L461" s="45">
        <v>1455394.05</v>
      </c>
      <c r="M461" s="45">
        <v>1455394.05</v>
      </c>
      <c r="N461" s="45">
        <v>1455394.05</v>
      </c>
      <c r="O461" s="45">
        <v>1455394.05</v>
      </c>
      <c r="P461" s="45">
        <v>1455394.05</v>
      </c>
      <c r="Q461" s="45">
        <v>1455394.05</v>
      </c>
      <c r="R461" s="45">
        <v>644036.68000000005</v>
      </c>
      <c r="S461" s="46">
        <f>((F461+R461)+((G461+H461+I461+J461+K461+L461+M461+N461+O461+P461+Q461)*2))/24</f>
        <v>1421587.4929166669</v>
      </c>
      <c r="V461" s="290"/>
      <c r="W461" s="290">
        <f>+S461</f>
        <v>1421587.4929166669</v>
      </c>
      <c r="X461" s="290"/>
      <c r="Z461" s="291"/>
      <c r="AA461" s="291"/>
      <c r="AB461" s="291"/>
      <c r="AD461" s="290">
        <f>+S461</f>
        <v>1421587.4929166669</v>
      </c>
    </row>
    <row r="462" spans="1:34">
      <c r="A462" s="281">
        <v>446</v>
      </c>
      <c r="B462" s="289" t="s">
        <v>744</v>
      </c>
      <c r="C462" s="289" t="s">
        <v>1021</v>
      </c>
      <c r="D462" s="289" t="s">
        <v>26</v>
      </c>
      <c r="E462" s="293" t="s">
        <v>395</v>
      </c>
      <c r="F462" s="45">
        <v>430638.16</v>
      </c>
      <c r="G462" s="45">
        <v>430638.17</v>
      </c>
      <c r="H462" s="45">
        <v>430638.17</v>
      </c>
      <c r="I462" s="45">
        <v>430638.17</v>
      </c>
      <c r="J462" s="45">
        <v>430638.17</v>
      </c>
      <c r="K462" s="45">
        <v>0</v>
      </c>
      <c r="L462" s="45">
        <v>0</v>
      </c>
      <c r="M462" s="45">
        <v>0</v>
      </c>
      <c r="N462" s="45">
        <v>0</v>
      </c>
      <c r="O462" s="45">
        <v>0</v>
      </c>
      <c r="P462" s="45">
        <v>0</v>
      </c>
      <c r="Q462" s="45">
        <v>0</v>
      </c>
      <c r="R462" s="45">
        <v>0</v>
      </c>
      <c r="S462" s="46">
        <f>((F462+R462)+((G462+H462+I462+J462+K462+L462+M462+N462+O462+P462+Q462)*2))/24</f>
        <v>161489.31333333332</v>
      </c>
      <c r="V462" s="290"/>
      <c r="W462" s="290">
        <f>+S462</f>
        <v>161489.31333333332</v>
      </c>
      <c r="X462" s="290"/>
      <c r="Z462" s="291"/>
      <c r="AA462" s="291"/>
      <c r="AB462" s="291"/>
      <c r="AD462" s="290">
        <f>+S462</f>
        <v>161489.31333333332</v>
      </c>
    </row>
    <row r="463" spans="1:34">
      <c r="A463" s="281">
        <v>447</v>
      </c>
      <c r="E463" s="293" t="s">
        <v>203</v>
      </c>
      <c r="F463" s="258">
        <f>SUM(F456:F462)</f>
        <v>-363999740.48999995</v>
      </c>
      <c r="G463" s="258">
        <f>SUM(G456:G462)</f>
        <v>-374150807.15999997</v>
      </c>
      <c r="H463" s="258">
        <f>SUM(H456:H462)</f>
        <v>-374147439.15999997</v>
      </c>
      <c r="I463" s="258">
        <f>SUM(I456:I462)</f>
        <v>-374144071.15999997</v>
      </c>
      <c r="J463" s="258">
        <f>SUM(J456:J462)</f>
        <v>-374140703.15999997</v>
      </c>
      <c r="K463" s="258">
        <f>SUM(K456:K462)</f>
        <v>-379567973.32999998</v>
      </c>
      <c r="L463" s="258">
        <f>SUM(L456:L462)</f>
        <v>-379564605.32999998</v>
      </c>
      <c r="M463" s="258">
        <f>SUM(M456:M462)</f>
        <v>-379561237.32999998</v>
      </c>
      <c r="N463" s="258">
        <f>SUM(N456:N462)</f>
        <v>-379557869.32999998</v>
      </c>
      <c r="O463" s="258">
        <f>SUM(O456:O462)</f>
        <v>-379556469.32999998</v>
      </c>
      <c r="P463" s="258">
        <f>SUM(P456:P462)</f>
        <v>-379555069.32999998</v>
      </c>
      <c r="Q463" s="258">
        <f>SUM(Q456:Q462)</f>
        <v>-389553669.32999998</v>
      </c>
      <c r="R463" s="258">
        <f>SUM(R456:R462)</f>
        <v>-420351928.69999999</v>
      </c>
      <c r="S463" s="258">
        <f>SUM(S456:S462)</f>
        <v>-379639645.71208334</v>
      </c>
      <c r="Z463" s="291"/>
      <c r="AA463" s="291"/>
      <c r="AB463" s="291"/>
    </row>
    <row r="464" spans="1:34">
      <c r="A464" s="281">
        <v>448</v>
      </c>
      <c r="E464" s="293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46"/>
      <c r="Z464" s="291"/>
      <c r="AA464" s="291"/>
      <c r="AB464" s="291"/>
    </row>
    <row r="465" spans="1:30">
      <c r="A465" s="281">
        <v>449</v>
      </c>
      <c r="B465" s="289" t="s">
        <v>744</v>
      </c>
      <c r="C465" s="289" t="s">
        <v>1022</v>
      </c>
      <c r="D465" s="289" t="s">
        <v>43</v>
      </c>
      <c r="E465" s="296" t="s">
        <v>204</v>
      </c>
      <c r="F465" s="45">
        <v>-20000000</v>
      </c>
      <c r="G465" s="45">
        <v>-20000000</v>
      </c>
      <c r="H465" s="45">
        <v>-20000000</v>
      </c>
      <c r="I465" s="45">
        <v>-20000000</v>
      </c>
      <c r="J465" s="45">
        <v>-20000000</v>
      </c>
      <c r="K465" s="45">
        <v>-20000000</v>
      </c>
      <c r="L465" s="45">
        <v>-20000000</v>
      </c>
      <c r="M465" s="45">
        <v>-20000000</v>
      </c>
      <c r="N465" s="45">
        <v>-20000000</v>
      </c>
      <c r="O465" s="45">
        <v>-20000000</v>
      </c>
      <c r="P465" s="45">
        <v>-20000000</v>
      </c>
      <c r="Q465" s="45">
        <v>-20000000</v>
      </c>
      <c r="R465" s="45">
        <v>-20000000</v>
      </c>
      <c r="S465" s="46">
        <f>((F465+R465)+((G465+H465+I465+J465+K465+L465+M465+N465+O465+P465+Q465)*2))/24</f>
        <v>-20000000</v>
      </c>
      <c r="V465" s="290"/>
      <c r="W465" s="290">
        <f>+S465</f>
        <v>-20000000</v>
      </c>
      <c r="X465" s="290"/>
      <c r="Z465" s="291"/>
      <c r="AA465" s="291"/>
      <c r="AB465" s="291"/>
      <c r="AD465" s="290">
        <f>+S465</f>
        <v>-20000000</v>
      </c>
    </row>
    <row r="466" spans="1:30">
      <c r="A466" s="281">
        <v>450</v>
      </c>
      <c r="B466" s="289" t="s">
        <v>744</v>
      </c>
      <c r="C466" s="289" t="s">
        <v>1022</v>
      </c>
      <c r="D466" s="289" t="s">
        <v>888</v>
      </c>
      <c r="E466" s="296" t="s">
        <v>205</v>
      </c>
      <c r="F466" s="45">
        <v>-15000000</v>
      </c>
      <c r="G466" s="45">
        <v>-15000000</v>
      </c>
      <c r="H466" s="45">
        <v>-15000000</v>
      </c>
      <c r="I466" s="45">
        <v>-15000000</v>
      </c>
      <c r="J466" s="45">
        <v>-15000000</v>
      </c>
      <c r="K466" s="45">
        <v>-15000000</v>
      </c>
      <c r="L466" s="45">
        <v>-15000000</v>
      </c>
      <c r="M466" s="45">
        <v>-15000000</v>
      </c>
      <c r="N466" s="45">
        <v>-15000000</v>
      </c>
      <c r="O466" s="45">
        <v>-15000000</v>
      </c>
      <c r="P466" s="45">
        <v>-15000000</v>
      </c>
      <c r="Q466" s="45">
        <v>-15000000</v>
      </c>
      <c r="R466" s="45">
        <v>-15000000</v>
      </c>
      <c r="S466" s="46">
        <f>((F466+R466)+((G466+H466+I466+J466+K466+L466+M466+N466+O466+P466+Q466)*2))/24</f>
        <v>-15000000</v>
      </c>
      <c r="V466" s="290"/>
      <c r="W466" s="290">
        <f>+S466</f>
        <v>-15000000</v>
      </c>
      <c r="X466" s="290"/>
      <c r="Z466" s="291"/>
      <c r="AA466" s="291"/>
      <c r="AB466" s="291"/>
      <c r="AD466" s="290">
        <f>+S466</f>
        <v>-15000000</v>
      </c>
    </row>
    <row r="467" spans="1:30">
      <c r="A467" s="281">
        <v>451</v>
      </c>
      <c r="B467" s="289" t="s">
        <v>744</v>
      </c>
      <c r="C467" s="289" t="s">
        <v>1022</v>
      </c>
      <c r="D467" s="289" t="s">
        <v>889</v>
      </c>
      <c r="E467" s="296" t="s">
        <v>206</v>
      </c>
      <c r="F467" s="45">
        <v>0</v>
      </c>
      <c r="G467" s="45">
        <v>0</v>
      </c>
      <c r="H467" s="45">
        <v>0</v>
      </c>
      <c r="I467" s="45">
        <v>0</v>
      </c>
      <c r="J467" s="45">
        <v>0</v>
      </c>
      <c r="K467" s="45">
        <v>0</v>
      </c>
      <c r="L467" s="45">
        <v>0</v>
      </c>
      <c r="M467" s="45">
        <v>0</v>
      </c>
      <c r="N467" s="45">
        <v>0</v>
      </c>
      <c r="O467" s="45">
        <v>0</v>
      </c>
      <c r="P467" s="45">
        <v>0</v>
      </c>
      <c r="Q467" s="45">
        <v>0</v>
      </c>
      <c r="R467" s="45">
        <v>0</v>
      </c>
      <c r="S467" s="46">
        <f>((F467+R467)+((G467+H467+I467+J467+K467+L467+M467+N467+O467+P467+Q467)*2))/24</f>
        <v>0</v>
      </c>
      <c r="V467" s="290"/>
      <c r="W467" s="290">
        <f>+S467</f>
        <v>0</v>
      </c>
      <c r="X467" s="290"/>
      <c r="Z467" s="291"/>
      <c r="AA467" s="291"/>
      <c r="AB467" s="291"/>
      <c r="AD467" s="290">
        <f>+S467</f>
        <v>0</v>
      </c>
    </row>
    <row r="468" spans="1:30">
      <c r="A468" s="281">
        <v>452</v>
      </c>
      <c r="B468" s="289" t="s">
        <v>744</v>
      </c>
      <c r="C468" s="289" t="s">
        <v>1022</v>
      </c>
      <c r="D468" s="289" t="s">
        <v>851</v>
      </c>
      <c r="E468" s="296" t="s">
        <v>207</v>
      </c>
      <c r="F468" s="45">
        <v>0</v>
      </c>
      <c r="G468" s="45">
        <v>0</v>
      </c>
      <c r="H468" s="45">
        <v>0</v>
      </c>
      <c r="I468" s="45">
        <v>0</v>
      </c>
      <c r="J468" s="45">
        <v>0</v>
      </c>
      <c r="K468" s="45">
        <v>0</v>
      </c>
      <c r="L468" s="45">
        <v>0</v>
      </c>
      <c r="M468" s="45">
        <v>0</v>
      </c>
      <c r="N468" s="45">
        <v>0</v>
      </c>
      <c r="O468" s="45">
        <v>0</v>
      </c>
      <c r="P468" s="45">
        <v>0</v>
      </c>
      <c r="Q468" s="45">
        <v>0</v>
      </c>
      <c r="R468" s="45">
        <v>0</v>
      </c>
      <c r="S468" s="46">
        <f>((F468+R468)+((G468+H468+I468+J468+K468+L468+M468+N468+O468+P468+Q468)*2))/24</f>
        <v>0</v>
      </c>
      <c r="V468" s="290"/>
      <c r="W468" s="290">
        <f>+S468</f>
        <v>0</v>
      </c>
      <c r="X468" s="290"/>
      <c r="Z468" s="291"/>
      <c r="AA468" s="291"/>
      <c r="AB468" s="291"/>
      <c r="AD468" s="290">
        <f>+S468</f>
        <v>0</v>
      </c>
    </row>
    <row r="469" spans="1:30">
      <c r="A469" s="281">
        <v>453</v>
      </c>
      <c r="B469" s="289" t="s">
        <v>744</v>
      </c>
      <c r="C469" s="289" t="s">
        <v>1022</v>
      </c>
      <c r="D469" s="289" t="s">
        <v>857</v>
      </c>
      <c r="E469" s="296" t="s">
        <v>208</v>
      </c>
      <c r="F469" s="45">
        <v>-40000000</v>
      </c>
      <c r="G469" s="45">
        <v>-40000000</v>
      </c>
      <c r="H469" s="45">
        <v>-40000000</v>
      </c>
      <c r="I469" s="45">
        <v>-40000000</v>
      </c>
      <c r="J469" s="45">
        <v>-40000000</v>
      </c>
      <c r="K469" s="45">
        <v>-40000000</v>
      </c>
      <c r="L469" s="45">
        <v>-40000000</v>
      </c>
      <c r="M469" s="45">
        <v>-40000000</v>
      </c>
      <c r="N469" s="45">
        <v>-40000000</v>
      </c>
      <c r="O469" s="45">
        <v>-40000000</v>
      </c>
      <c r="P469" s="45">
        <v>-40000000</v>
      </c>
      <c r="Q469" s="45">
        <v>-40000000</v>
      </c>
      <c r="R469" s="45">
        <v>-40000000</v>
      </c>
      <c r="S469" s="46">
        <f>((F469+R469)+((G469+H469+I469+J469+K469+L469+M469+N469+O469+P469+Q469)*2))/24</f>
        <v>-40000000</v>
      </c>
      <c r="V469" s="290"/>
      <c r="W469" s="290">
        <f>+S469</f>
        <v>-40000000</v>
      </c>
      <c r="X469" s="290"/>
      <c r="Z469" s="291"/>
      <c r="AA469" s="291"/>
      <c r="AB469" s="291"/>
      <c r="AD469" s="290">
        <f>+S469</f>
        <v>-40000000</v>
      </c>
    </row>
    <row r="470" spans="1:30">
      <c r="A470" s="281">
        <v>454</v>
      </c>
      <c r="B470" s="289" t="s">
        <v>744</v>
      </c>
      <c r="C470" s="289" t="s">
        <v>1022</v>
      </c>
      <c r="D470" s="289" t="s">
        <v>806</v>
      </c>
      <c r="E470" s="65" t="s">
        <v>209</v>
      </c>
      <c r="F470" s="45">
        <v>-25000000</v>
      </c>
      <c r="G470" s="45">
        <v>-25000000</v>
      </c>
      <c r="H470" s="45">
        <v>-25000000</v>
      </c>
      <c r="I470" s="45">
        <v>-25000000</v>
      </c>
      <c r="J470" s="45">
        <v>-25000000</v>
      </c>
      <c r="K470" s="45">
        <v>-25000000</v>
      </c>
      <c r="L470" s="45">
        <v>-25000000</v>
      </c>
      <c r="M470" s="45">
        <v>-25000000</v>
      </c>
      <c r="N470" s="45">
        <v>-25000000</v>
      </c>
      <c r="O470" s="45">
        <v>-25000000</v>
      </c>
      <c r="P470" s="45">
        <v>-25000000</v>
      </c>
      <c r="Q470" s="45">
        <v>-25000000</v>
      </c>
      <c r="R470" s="45">
        <v>-25000000</v>
      </c>
      <c r="S470" s="46">
        <f>((F470+R470)+((G470+H470+I470+J470+K470+L470+M470+N470+O470+P470+Q470)*2))/24</f>
        <v>-25000000</v>
      </c>
      <c r="V470" s="290"/>
      <c r="W470" s="290">
        <f>+S470</f>
        <v>-25000000</v>
      </c>
      <c r="X470" s="290"/>
      <c r="Z470" s="291"/>
      <c r="AA470" s="291"/>
      <c r="AB470" s="291"/>
      <c r="AD470" s="290">
        <f>+S470</f>
        <v>-25000000</v>
      </c>
    </row>
    <row r="471" spans="1:30">
      <c r="A471" s="281">
        <v>455</v>
      </c>
      <c r="B471" s="289" t="s">
        <v>744</v>
      </c>
      <c r="C471" s="289" t="s">
        <v>1022</v>
      </c>
      <c r="D471" s="289" t="s">
        <v>890</v>
      </c>
      <c r="E471" s="65" t="s">
        <v>210</v>
      </c>
      <c r="F471" s="45">
        <v>-25000000</v>
      </c>
      <c r="G471" s="45">
        <v>-25000000</v>
      </c>
      <c r="H471" s="45">
        <v>-25000000</v>
      </c>
      <c r="I471" s="45">
        <v>-25000000</v>
      </c>
      <c r="J471" s="45">
        <v>-25000000</v>
      </c>
      <c r="K471" s="45">
        <v>-25000000</v>
      </c>
      <c r="L471" s="45">
        <v>-25000000</v>
      </c>
      <c r="M471" s="45">
        <v>-25000000</v>
      </c>
      <c r="N471" s="45">
        <v>-25000000</v>
      </c>
      <c r="O471" s="45">
        <v>-25000000</v>
      </c>
      <c r="P471" s="45">
        <v>-25000000</v>
      </c>
      <c r="Q471" s="45">
        <v>-25000000</v>
      </c>
      <c r="R471" s="45">
        <v>-25000000</v>
      </c>
      <c r="S471" s="46">
        <f>((F471+R471)+((G471+H471+I471+J471+K471+L471+M471+N471+O471+P471+Q471)*2))/24</f>
        <v>-25000000</v>
      </c>
      <c r="V471" s="290"/>
      <c r="W471" s="290">
        <f>+S471</f>
        <v>-25000000</v>
      </c>
      <c r="X471" s="290"/>
      <c r="Z471" s="291"/>
      <c r="AA471" s="291"/>
      <c r="AB471" s="291"/>
      <c r="AD471" s="290">
        <f>+S471</f>
        <v>-25000000</v>
      </c>
    </row>
    <row r="472" spans="1:30">
      <c r="A472" s="281">
        <v>456</v>
      </c>
      <c r="B472" s="289" t="s">
        <v>744</v>
      </c>
      <c r="C472" s="289" t="s">
        <v>1022</v>
      </c>
      <c r="D472" s="289" t="s">
        <v>853</v>
      </c>
      <c r="E472" s="65" t="s">
        <v>396</v>
      </c>
      <c r="F472" s="45">
        <v>-12500000</v>
      </c>
      <c r="G472" s="45">
        <v>-12500000</v>
      </c>
      <c r="H472" s="45">
        <v>-12500000</v>
      </c>
      <c r="I472" s="45">
        <v>-12500000</v>
      </c>
      <c r="J472" s="45">
        <v>-12500000</v>
      </c>
      <c r="K472" s="45">
        <v>-12500000</v>
      </c>
      <c r="L472" s="45">
        <v>-12500000</v>
      </c>
      <c r="M472" s="45">
        <v>-12500000</v>
      </c>
      <c r="N472" s="45">
        <v>-12500000</v>
      </c>
      <c r="O472" s="45">
        <v>-12500000</v>
      </c>
      <c r="P472" s="45">
        <v>-12500000</v>
      </c>
      <c r="Q472" s="45">
        <v>-12500000</v>
      </c>
      <c r="R472" s="45">
        <v>-12500000</v>
      </c>
      <c r="S472" s="46">
        <f>((F472+R472)+((G472+H472+I472+J472+K472+L472+M472+N472+O472+P472+Q472)*2))/24</f>
        <v>-12500000</v>
      </c>
      <c r="V472" s="290"/>
      <c r="W472" s="290">
        <f>+S472</f>
        <v>-12500000</v>
      </c>
      <c r="X472" s="290"/>
      <c r="Z472" s="291"/>
      <c r="AA472" s="291"/>
      <c r="AB472" s="291"/>
      <c r="AD472" s="290">
        <f>+S472</f>
        <v>-12500000</v>
      </c>
    </row>
    <row r="473" spans="1:30">
      <c r="A473" s="281">
        <v>457</v>
      </c>
      <c r="B473" s="289" t="s">
        <v>744</v>
      </c>
      <c r="C473" s="289" t="s">
        <v>1022</v>
      </c>
      <c r="D473" s="289" t="s">
        <v>854</v>
      </c>
      <c r="E473" s="65" t="s">
        <v>397</v>
      </c>
      <c r="F473" s="45">
        <v>-12500000</v>
      </c>
      <c r="G473" s="45">
        <v>-12500000</v>
      </c>
      <c r="H473" s="45">
        <v>-12500000</v>
      </c>
      <c r="I473" s="45">
        <v>-12500000</v>
      </c>
      <c r="J473" s="45">
        <v>-12500000</v>
      </c>
      <c r="K473" s="45">
        <v>-12500000</v>
      </c>
      <c r="L473" s="45">
        <v>-12500000</v>
      </c>
      <c r="M473" s="45">
        <v>-12500000</v>
      </c>
      <c r="N473" s="45">
        <v>-12500000</v>
      </c>
      <c r="O473" s="45">
        <v>-12500000</v>
      </c>
      <c r="P473" s="45">
        <v>-12500000</v>
      </c>
      <c r="Q473" s="45">
        <v>-12500000</v>
      </c>
      <c r="R473" s="45">
        <v>-12500000</v>
      </c>
      <c r="S473" s="46">
        <f>((F473+R473)+((G473+H473+I473+J473+K473+L473+M473+N473+O473+P473+Q473)*2))/24</f>
        <v>-12500000</v>
      </c>
      <c r="V473" s="290"/>
      <c r="W473" s="290">
        <f>+S473</f>
        <v>-12500000</v>
      </c>
      <c r="X473" s="290"/>
      <c r="Z473" s="291"/>
      <c r="AA473" s="291"/>
      <c r="AB473" s="291"/>
      <c r="AD473" s="290">
        <f>+S473</f>
        <v>-12500000</v>
      </c>
    </row>
    <row r="474" spans="1:30">
      <c r="A474" s="281">
        <v>458</v>
      </c>
      <c r="B474" s="289" t="s">
        <v>744</v>
      </c>
      <c r="C474" s="289" t="s">
        <v>1022</v>
      </c>
      <c r="D474" s="289" t="s">
        <v>891</v>
      </c>
      <c r="E474" s="65" t="s">
        <v>398</v>
      </c>
      <c r="F474" s="45">
        <v>-12500000</v>
      </c>
      <c r="G474" s="45">
        <v>-12500000</v>
      </c>
      <c r="H474" s="45">
        <v>-12500000</v>
      </c>
      <c r="I474" s="45">
        <v>-12500000</v>
      </c>
      <c r="J474" s="45">
        <v>-12500000</v>
      </c>
      <c r="K474" s="45">
        <v>-12500000</v>
      </c>
      <c r="L474" s="45">
        <v>-12500000</v>
      </c>
      <c r="M474" s="45">
        <v>-12500000</v>
      </c>
      <c r="N474" s="45">
        <v>-12500000</v>
      </c>
      <c r="O474" s="45">
        <v>-12500000</v>
      </c>
      <c r="P474" s="45">
        <v>-12500000</v>
      </c>
      <c r="Q474" s="45">
        <v>-12500000</v>
      </c>
      <c r="R474" s="45">
        <v>-12500000</v>
      </c>
      <c r="S474" s="46">
        <f>((F474+R474)+((G474+H474+I474+J474+K474+L474+M474+N474+O474+P474+Q474)*2))/24</f>
        <v>-12500000</v>
      </c>
      <c r="V474" s="290"/>
      <c r="W474" s="290">
        <f>+S474</f>
        <v>-12500000</v>
      </c>
      <c r="X474" s="290"/>
      <c r="Z474" s="291"/>
      <c r="AA474" s="291"/>
      <c r="AB474" s="291"/>
      <c r="AD474" s="290">
        <f>+S474</f>
        <v>-12500000</v>
      </c>
    </row>
    <row r="475" spans="1:30">
      <c r="A475" s="281">
        <v>459</v>
      </c>
      <c r="B475" s="289" t="s">
        <v>744</v>
      </c>
      <c r="C475" s="289" t="s">
        <v>1022</v>
      </c>
      <c r="D475" s="289" t="s">
        <v>892</v>
      </c>
      <c r="E475" s="65" t="s">
        <v>399</v>
      </c>
      <c r="F475" s="45">
        <v>-12500000</v>
      </c>
      <c r="G475" s="45">
        <v>-12500000</v>
      </c>
      <c r="H475" s="45">
        <v>-12500000</v>
      </c>
      <c r="I475" s="45">
        <v>-12500000</v>
      </c>
      <c r="J475" s="45">
        <v>-12500000</v>
      </c>
      <c r="K475" s="45">
        <v>-12500000</v>
      </c>
      <c r="L475" s="45">
        <v>-12500000</v>
      </c>
      <c r="M475" s="45">
        <v>-12500000</v>
      </c>
      <c r="N475" s="45">
        <v>-12500000</v>
      </c>
      <c r="O475" s="45">
        <v>-12500000</v>
      </c>
      <c r="P475" s="45">
        <v>-12500000</v>
      </c>
      <c r="Q475" s="45">
        <v>-12500000</v>
      </c>
      <c r="R475" s="45">
        <v>-12500000</v>
      </c>
      <c r="S475" s="46">
        <f>((F475+R475)+((G475+H475+I475+J475+K475+L475+M475+N475+O475+P475+Q475)*2))/24</f>
        <v>-12500000</v>
      </c>
      <c r="V475" s="290"/>
      <c r="W475" s="290">
        <f>+S475</f>
        <v>-12500000</v>
      </c>
      <c r="X475" s="290"/>
      <c r="Z475" s="291"/>
      <c r="AA475" s="291"/>
      <c r="AB475" s="291"/>
      <c r="AD475" s="290">
        <f>+S475</f>
        <v>-12500000</v>
      </c>
    </row>
    <row r="476" spans="1:30">
      <c r="A476" s="281">
        <v>460</v>
      </c>
      <c r="B476" s="289" t="s">
        <v>744</v>
      </c>
      <c r="C476" s="289" t="s">
        <v>1022</v>
      </c>
      <c r="D476" s="289" t="s">
        <v>893</v>
      </c>
      <c r="E476" s="65" t="s">
        <v>607</v>
      </c>
      <c r="F476" s="45">
        <v>-25000000</v>
      </c>
      <c r="G476" s="45">
        <v>-25000000</v>
      </c>
      <c r="H476" s="45">
        <v>-25000000</v>
      </c>
      <c r="I476" s="45">
        <v>-25000000</v>
      </c>
      <c r="J476" s="45">
        <v>-25000000</v>
      </c>
      <c r="K476" s="45">
        <v>-25000000</v>
      </c>
      <c r="L476" s="45">
        <v>-25000000</v>
      </c>
      <c r="M476" s="45">
        <v>-25000000</v>
      </c>
      <c r="N476" s="45">
        <v>-25000000</v>
      </c>
      <c r="O476" s="45">
        <v>-25000000</v>
      </c>
      <c r="P476" s="45">
        <v>-25000000</v>
      </c>
      <c r="Q476" s="45">
        <v>-25000000</v>
      </c>
      <c r="R476" s="45">
        <v>-25000000</v>
      </c>
      <c r="S476" s="46">
        <f>((F476+R476)+((G476+H476+I476+J476+K476+L476+M476+N476+O476+P476+Q476)*2))/24</f>
        <v>-25000000</v>
      </c>
      <c r="V476" s="290"/>
      <c r="W476" s="290">
        <f>+S476</f>
        <v>-25000000</v>
      </c>
      <c r="X476" s="290"/>
      <c r="Z476" s="291"/>
      <c r="AA476" s="291"/>
      <c r="AB476" s="291"/>
      <c r="AD476" s="290">
        <f>+S476</f>
        <v>-25000000</v>
      </c>
    </row>
    <row r="477" spans="1:30">
      <c r="A477" s="281">
        <v>461</v>
      </c>
      <c r="B477" s="289" t="s">
        <v>744</v>
      </c>
      <c r="C477" s="289" t="s">
        <v>1022</v>
      </c>
      <c r="D477" s="289" t="s">
        <v>894</v>
      </c>
      <c r="E477" s="65" t="s">
        <v>608</v>
      </c>
      <c r="F477" s="45">
        <v>-20000000</v>
      </c>
      <c r="G477" s="45">
        <v>-20000000</v>
      </c>
      <c r="H477" s="45">
        <v>-20000000</v>
      </c>
      <c r="I477" s="45">
        <v>-20000000</v>
      </c>
      <c r="J477" s="45">
        <v>-20000000</v>
      </c>
      <c r="K477" s="45">
        <v>-20000000</v>
      </c>
      <c r="L477" s="45">
        <v>-20000000</v>
      </c>
      <c r="M477" s="45">
        <v>-20000000</v>
      </c>
      <c r="N477" s="45">
        <v>-20000000</v>
      </c>
      <c r="O477" s="45">
        <v>-20000000</v>
      </c>
      <c r="P477" s="45">
        <v>-20000000</v>
      </c>
      <c r="Q477" s="45">
        <v>-20000000</v>
      </c>
      <c r="R477" s="45">
        <v>-20000000</v>
      </c>
      <c r="S477" s="46">
        <f>((F477+R477)+((G477+H477+I477+J477+K477+L477+M477+N477+O477+P477+Q477)*2))/24</f>
        <v>-20000000</v>
      </c>
      <c r="V477" s="290"/>
      <c r="W477" s="290">
        <f>+S477</f>
        <v>-20000000</v>
      </c>
      <c r="X477" s="290"/>
      <c r="Z477" s="291"/>
      <c r="AA477" s="291"/>
      <c r="AB477" s="291"/>
      <c r="AD477" s="290">
        <f>+S477</f>
        <v>-20000000</v>
      </c>
    </row>
    <row r="478" spans="1:30">
      <c r="A478" s="281">
        <v>462</v>
      </c>
      <c r="B478" s="289" t="s">
        <v>744</v>
      </c>
      <c r="C478" s="289" t="s">
        <v>1022</v>
      </c>
      <c r="D478" s="289" t="s">
        <v>895</v>
      </c>
      <c r="E478" s="65" t="s">
        <v>609</v>
      </c>
      <c r="F478" s="45">
        <v>-30000000</v>
      </c>
      <c r="G478" s="45">
        <v>-30000000</v>
      </c>
      <c r="H478" s="45">
        <v>-30000000</v>
      </c>
      <c r="I478" s="45">
        <v>-30000000</v>
      </c>
      <c r="J478" s="45">
        <v>-30000000</v>
      </c>
      <c r="K478" s="45">
        <v>-30000000</v>
      </c>
      <c r="L478" s="45">
        <v>-30000000</v>
      </c>
      <c r="M478" s="45">
        <v>-30000000</v>
      </c>
      <c r="N478" s="45">
        <v>-30000000</v>
      </c>
      <c r="O478" s="45">
        <v>-30000000</v>
      </c>
      <c r="P478" s="45">
        <v>-30000000</v>
      </c>
      <c r="Q478" s="45">
        <v>-30000000</v>
      </c>
      <c r="R478" s="45">
        <v>-30000000</v>
      </c>
      <c r="S478" s="46">
        <f>((F478+R478)+((G478+H478+I478+J478+K478+L478+M478+N478+O478+P478+Q478)*2))/24</f>
        <v>-30000000</v>
      </c>
      <c r="V478" s="290"/>
      <c r="W478" s="290">
        <f>+S478</f>
        <v>-30000000</v>
      </c>
      <c r="X478" s="290"/>
      <c r="Z478" s="291"/>
      <c r="AA478" s="291"/>
      <c r="AB478" s="291"/>
      <c r="AD478" s="290">
        <f>+S478</f>
        <v>-30000000</v>
      </c>
    </row>
    <row r="479" spans="1:30">
      <c r="A479" s="281">
        <v>463</v>
      </c>
      <c r="B479" s="289" t="s">
        <v>744</v>
      </c>
      <c r="C479" s="289" t="s">
        <v>1022</v>
      </c>
      <c r="D479" s="289" t="s">
        <v>896</v>
      </c>
      <c r="E479" s="65" t="s">
        <v>640</v>
      </c>
      <c r="F479" s="45">
        <v>-30000000</v>
      </c>
      <c r="G479" s="45">
        <v>-30000000</v>
      </c>
      <c r="H479" s="45">
        <v>-30000000</v>
      </c>
      <c r="I479" s="45">
        <v>-30000000</v>
      </c>
      <c r="J479" s="45">
        <v>-30000000</v>
      </c>
      <c r="K479" s="45">
        <v>-30000000</v>
      </c>
      <c r="L479" s="45">
        <v>-30000000</v>
      </c>
      <c r="M479" s="45">
        <v>-30000000</v>
      </c>
      <c r="N479" s="45">
        <v>-30000000</v>
      </c>
      <c r="O479" s="45">
        <v>-30000000</v>
      </c>
      <c r="P479" s="45">
        <v>-30000000</v>
      </c>
      <c r="Q479" s="45">
        <v>-30000000</v>
      </c>
      <c r="R479" s="45">
        <v>-30000000</v>
      </c>
      <c r="S479" s="46">
        <f>((F479+R479)+((G479+H479+I479+J479+K479+L479+M479+N479+O479+P479+Q479)*2))/24</f>
        <v>-30000000</v>
      </c>
      <c r="V479" s="290"/>
      <c r="W479" s="290">
        <f>+S479</f>
        <v>-30000000</v>
      </c>
      <c r="X479" s="290"/>
      <c r="Z479" s="291"/>
      <c r="AA479" s="291"/>
      <c r="AB479" s="291"/>
      <c r="AD479" s="290">
        <f>+S479</f>
        <v>-30000000</v>
      </c>
    </row>
    <row r="480" spans="1:30">
      <c r="A480" s="281">
        <v>464</v>
      </c>
      <c r="B480" s="289" t="s">
        <v>744</v>
      </c>
      <c r="C480" s="289" t="s">
        <v>1022</v>
      </c>
      <c r="D480" s="289" t="s">
        <v>897</v>
      </c>
      <c r="E480" s="65" t="s">
        <v>641</v>
      </c>
      <c r="F480" s="45">
        <v>-20000000</v>
      </c>
      <c r="G480" s="45">
        <v>-20000000</v>
      </c>
      <c r="H480" s="45">
        <v>-20000000</v>
      </c>
      <c r="I480" s="45">
        <v>-20000000</v>
      </c>
      <c r="J480" s="45">
        <v>-20000000</v>
      </c>
      <c r="K480" s="45">
        <v>-20000000</v>
      </c>
      <c r="L480" s="45">
        <v>-20000000</v>
      </c>
      <c r="M480" s="45">
        <v>-20000000</v>
      </c>
      <c r="N480" s="45">
        <v>-20000000</v>
      </c>
      <c r="O480" s="45">
        <v>-20000000</v>
      </c>
      <c r="P480" s="45">
        <v>-20000000</v>
      </c>
      <c r="Q480" s="45">
        <v>-20000000</v>
      </c>
      <c r="R480" s="45">
        <v>-20000000</v>
      </c>
      <c r="S480" s="46">
        <f>((F480+R480)+((G480+H480+I480+J480+K480+L480+M480+N480+O480+P480+Q480)*2))/24</f>
        <v>-20000000</v>
      </c>
      <c r="V480" s="290"/>
      <c r="W480" s="290">
        <f>+S480</f>
        <v>-20000000</v>
      </c>
      <c r="X480" s="290"/>
      <c r="Z480" s="291"/>
      <c r="AA480" s="291"/>
      <c r="AB480" s="291"/>
      <c r="AD480" s="290">
        <f>+S480</f>
        <v>-20000000</v>
      </c>
    </row>
    <row r="481" spans="1:31">
      <c r="A481" s="281">
        <v>465</v>
      </c>
      <c r="B481" s="289" t="s">
        <v>744</v>
      </c>
      <c r="C481" s="289" t="s">
        <v>1022</v>
      </c>
      <c r="D481" s="289" t="s">
        <v>898</v>
      </c>
      <c r="E481" s="65" t="s">
        <v>642</v>
      </c>
      <c r="F481" s="45">
        <v>-25000000</v>
      </c>
      <c r="G481" s="45">
        <v>-25000000</v>
      </c>
      <c r="H481" s="45">
        <v>-25000000</v>
      </c>
      <c r="I481" s="45">
        <v>-25000000</v>
      </c>
      <c r="J481" s="45">
        <v>-25000000</v>
      </c>
      <c r="K481" s="45">
        <v>-25000000</v>
      </c>
      <c r="L481" s="45">
        <v>-25000000</v>
      </c>
      <c r="M481" s="45">
        <v>-25000000</v>
      </c>
      <c r="N481" s="45">
        <v>-25000000</v>
      </c>
      <c r="O481" s="45">
        <v>-25000000</v>
      </c>
      <c r="P481" s="45">
        <v>-25000000</v>
      </c>
      <c r="Q481" s="45">
        <v>-25000000</v>
      </c>
      <c r="R481" s="45">
        <v>-25000000</v>
      </c>
      <c r="S481" s="46">
        <f>((F481+R481)+((G481+H481+I481+J481+K481+L481+M481+N481+O481+P481+Q481)*2))/24</f>
        <v>-25000000</v>
      </c>
      <c r="V481" s="290"/>
      <c r="W481" s="290">
        <f>+S481</f>
        <v>-25000000</v>
      </c>
      <c r="X481" s="290"/>
      <c r="Z481" s="291"/>
      <c r="AA481" s="291"/>
      <c r="AB481" s="291"/>
      <c r="AD481" s="290">
        <f>+S481</f>
        <v>-25000000</v>
      </c>
    </row>
    <row r="482" spans="1:31">
      <c r="A482" s="281">
        <v>466</v>
      </c>
      <c r="B482" s="289" t="s">
        <v>744</v>
      </c>
      <c r="C482" s="289" t="s">
        <v>1022</v>
      </c>
      <c r="D482" s="289" t="s">
        <v>1218</v>
      </c>
      <c r="E482" s="65" t="s">
        <v>1242</v>
      </c>
      <c r="F482" s="45">
        <v>0</v>
      </c>
      <c r="G482" s="45">
        <v>0</v>
      </c>
      <c r="H482" s="45">
        <v>0</v>
      </c>
      <c r="I482" s="45">
        <v>0</v>
      </c>
      <c r="J482" s="45">
        <v>0</v>
      </c>
      <c r="K482" s="45">
        <v>0</v>
      </c>
      <c r="L482" s="45">
        <v>-15000000</v>
      </c>
      <c r="M482" s="45">
        <v>-15000000</v>
      </c>
      <c r="N482" s="45">
        <v>-15000000</v>
      </c>
      <c r="O482" s="45">
        <v>-15000000</v>
      </c>
      <c r="P482" s="45">
        <v>-15000000</v>
      </c>
      <c r="Q482" s="45">
        <v>-15000000</v>
      </c>
      <c r="R482" s="45">
        <v>-15000000</v>
      </c>
      <c r="S482" s="46">
        <f>((F482+R482)+((G482+H482+I482+J482+K482+L482+M482+N482+O482+P482+Q482)*2))/24</f>
        <v>-8125000</v>
      </c>
      <c r="V482" s="290"/>
      <c r="W482" s="290">
        <f>+S482</f>
        <v>-8125000</v>
      </c>
      <c r="X482" s="290"/>
      <c r="Z482" s="291"/>
      <c r="AA482" s="291"/>
      <c r="AB482" s="291"/>
      <c r="AD482" s="290">
        <f>+S482</f>
        <v>-8125000</v>
      </c>
    </row>
    <row r="483" spans="1:31">
      <c r="A483" s="281">
        <v>467</v>
      </c>
      <c r="B483" s="289" t="s">
        <v>744</v>
      </c>
      <c r="C483" s="289" t="s">
        <v>1022</v>
      </c>
      <c r="D483" s="289" t="s">
        <v>1220</v>
      </c>
      <c r="E483" s="65" t="s">
        <v>1243</v>
      </c>
      <c r="F483" s="45">
        <v>0</v>
      </c>
      <c r="G483" s="45">
        <v>0</v>
      </c>
      <c r="H483" s="45">
        <v>0</v>
      </c>
      <c r="I483" s="45">
        <v>0</v>
      </c>
      <c r="J483" s="45">
        <v>0</v>
      </c>
      <c r="K483" s="45">
        <v>0</v>
      </c>
      <c r="L483" s="45">
        <v>-35000000</v>
      </c>
      <c r="M483" s="45">
        <v>-35000000</v>
      </c>
      <c r="N483" s="45">
        <v>-35000000</v>
      </c>
      <c r="O483" s="45">
        <v>-35000000</v>
      </c>
      <c r="P483" s="45">
        <v>-35000000</v>
      </c>
      <c r="Q483" s="45">
        <v>-35000000</v>
      </c>
      <c r="R483" s="45">
        <v>-35000000</v>
      </c>
      <c r="S483" s="46">
        <f>((F483+R483)+((G483+H483+I483+J483+K483+L483+M483+N483+O483+P483+Q483)*2))/24</f>
        <v>-18958333.333333332</v>
      </c>
      <c r="V483" s="290"/>
      <c r="W483" s="290">
        <f>+S483</f>
        <v>-18958333.333333332</v>
      </c>
      <c r="X483" s="290"/>
      <c r="Z483" s="291"/>
      <c r="AA483" s="291"/>
      <c r="AB483" s="291"/>
      <c r="AD483" s="290">
        <f>+S483</f>
        <v>-18958333.333333332</v>
      </c>
    </row>
    <row r="484" spans="1:31">
      <c r="A484" s="281">
        <v>468</v>
      </c>
      <c r="B484" s="289" t="s">
        <v>744</v>
      </c>
      <c r="C484" s="289" t="s">
        <v>1023</v>
      </c>
      <c r="D484" s="289" t="s">
        <v>851</v>
      </c>
      <c r="E484" s="296" t="s">
        <v>610</v>
      </c>
      <c r="F484" s="45">
        <v>0</v>
      </c>
      <c r="G484" s="45">
        <v>0</v>
      </c>
      <c r="H484" s="45">
        <v>0</v>
      </c>
      <c r="I484" s="45">
        <v>0</v>
      </c>
      <c r="J484" s="45">
        <v>0</v>
      </c>
      <c r="K484" s="45">
        <v>0</v>
      </c>
      <c r="L484" s="45">
        <v>0</v>
      </c>
      <c r="M484" s="45">
        <v>0</v>
      </c>
      <c r="N484" s="45">
        <v>0</v>
      </c>
      <c r="O484" s="45">
        <v>0</v>
      </c>
      <c r="P484" s="45">
        <v>0</v>
      </c>
      <c r="Q484" s="45">
        <v>0</v>
      </c>
      <c r="R484" s="45">
        <v>0</v>
      </c>
      <c r="S484" s="46">
        <f>((F484+R484)+((G484+H484+I484+J484+K484+L484+M484+N484+O484+P484+Q484)*2))/24</f>
        <v>0</v>
      </c>
      <c r="V484" s="290"/>
      <c r="W484" s="290">
        <f>+S484</f>
        <v>0</v>
      </c>
      <c r="X484" s="290"/>
      <c r="Z484" s="291"/>
      <c r="AA484" s="291"/>
      <c r="AB484" s="291"/>
      <c r="AD484" s="290">
        <f>+S484</f>
        <v>0</v>
      </c>
    </row>
    <row r="485" spans="1:31">
      <c r="A485" s="281">
        <v>469</v>
      </c>
      <c r="B485" s="289" t="s">
        <v>744</v>
      </c>
      <c r="C485" s="289" t="s">
        <v>1024</v>
      </c>
      <c r="D485" s="289" t="s">
        <v>779</v>
      </c>
      <c r="E485" s="66" t="s">
        <v>211</v>
      </c>
      <c r="F485" s="45">
        <v>-70950000</v>
      </c>
      <c r="G485" s="45">
        <v>-72600000</v>
      </c>
      <c r="H485" s="45">
        <v>-60800000</v>
      </c>
      <c r="I485" s="45">
        <v>-49900000</v>
      </c>
      <c r="J485" s="45">
        <v>-47300000</v>
      </c>
      <c r="K485" s="45">
        <v>-47300000</v>
      </c>
      <c r="L485" s="45">
        <v>-8660000</v>
      </c>
      <c r="M485" s="45">
        <v>-26980000</v>
      </c>
      <c r="N485" s="45">
        <v>-39580000</v>
      </c>
      <c r="O485" s="45">
        <v>-60580000</v>
      </c>
      <c r="P485" s="45">
        <v>-81800000</v>
      </c>
      <c r="Q485" s="45">
        <v>-75700000</v>
      </c>
      <c r="R485" s="45">
        <v>-44400000</v>
      </c>
      <c r="S485" s="46">
        <f>((F485+R485)+((G485+H485+I485+J485+K485+L485+M485+N485+O485+P485+Q485)*2))/24</f>
        <v>-52406250</v>
      </c>
      <c r="V485" s="290"/>
      <c r="W485" s="290">
        <f>+S485</f>
        <v>-52406250</v>
      </c>
      <c r="X485" s="290"/>
      <c r="Z485" s="291"/>
      <c r="AA485" s="291"/>
      <c r="AB485" s="291"/>
      <c r="AD485" s="290">
        <f>+S485</f>
        <v>-52406250</v>
      </c>
    </row>
    <row r="486" spans="1:31">
      <c r="A486" s="281">
        <v>470</v>
      </c>
      <c r="E486" s="293" t="s">
        <v>212</v>
      </c>
      <c r="F486" s="258">
        <f>SUM(F465:F485)</f>
        <v>-395950000</v>
      </c>
      <c r="G486" s="258">
        <f>SUM(G465:G485)</f>
        <v>-397600000</v>
      </c>
      <c r="H486" s="258">
        <f>SUM(H465:H485)</f>
        <v>-385800000</v>
      </c>
      <c r="I486" s="258">
        <f>SUM(I465:I485)</f>
        <v>-374900000</v>
      </c>
      <c r="J486" s="258">
        <f>SUM(J465:J485)</f>
        <v>-372300000</v>
      </c>
      <c r="K486" s="258">
        <f>SUM(K465:K485)</f>
        <v>-372300000</v>
      </c>
      <c r="L486" s="258">
        <f>SUM(L465:L485)</f>
        <v>-383660000</v>
      </c>
      <c r="M486" s="258">
        <f>SUM(M465:M485)</f>
        <v>-401980000</v>
      </c>
      <c r="N486" s="258">
        <f>SUM(N465:N485)</f>
        <v>-414580000</v>
      </c>
      <c r="O486" s="258">
        <f>SUM(O465:O485)</f>
        <v>-435580000</v>
      </c>
      <c r="P486" s="258">
        <f>SUM(P465:P485)</f>
        <v>-456800000</v>
      </c>
      <c r="Q486" s="258">
        <f>SUM(Q465:Q485)</f>
        <v>-450700000</v>
      </c>
      <c r="R486" s="258">
        <f>SUM(R465:R485)</f>
        <v>-419400000</v>
      </c>
      <c r="S486" s="258">
        <f>SUM(S465:S485)</f>
        <v>-404489583.33333331</v>
      </c>
      <c r="Z486" s="291"/>
      <c r="AA486" s="291"/>
      <c r="AB486" s="291"/>
    </row>
    <row r="487" spans="1:31">
      <c r="A487" s="281">
        <v>471</v>
      </c>
      <c r="E487" s="293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6"/>
      <c r="Z487" s="291"/>
      <c r="AA487" s="291"/>
      <c r="AB487" s="291"/>
    </row>
    <row r="488" spans="1:31">
      <c r="A488" s="281">
        <v>472</v>
      </c>
      <c r="B488" s="289" t="s">
        <v>744</v>
      </c>
      <c r="C488" s="289" t="s">
        <v>1025</v>
      </c>
      <c r="D488" s="281" t="s">
        <v>113</v>
      </c>
      <c r="E488" s="293" t="s">
        <v>213</v>
      </c>
      <c r="F488" s="45">
        <v>0</v>
      </c>
      <c r="G488" s="45">
        <v>0</v>
      </c>
      <c r="H488" s="45">
        <v>0</v>
      </c>
      <c r="I488" s="45">
        <v>0</v>
      </c>
      <c r="J488" s="45">
        <v>0</v>
      </c>
      <c r="K488" s="45">
        <v>0</v>
      </c>
      <c r="L488" s="45">
        <v>0</v>
      </c>
      <c r="M488" s="45">
        <v>0</v>
      </c>
      <c r="N488" s="45">
        <v>0</v>
      </c>
      <c r="O488" s="45">
        <v>0</v>
      </c>
      <c r="P488" s="45">
        <v>0</v>
      </c>
      <c r="Q488" s="45">
        <v>0</v>
      </c>
      <c r="R488" s="45">
        <v>0</v>
      </c>
      <c r="S488" s="46">
        <f>((F488+R488)+((G488+H488+I488+J488+K488+L488+M488+N488+O488+P488+Q488)*2))/24</f>
        <v>0</v>
      </c>
      <c r="V488" s="290"/>
      <c r="W488" s="290">
        <f>+S488</f>
        <v>0</v>
      </c>
      <c r="X488" s="290"/>
      <c r="Z488" s="291"/>
      <c r="AA488" s="291"/>
      <c r="AB488" s="291"/>
      <c r="AD488" s="290">
        <f>+S488</f>
        <v>0</v>
      </c>
    </row>
    <row r="489" spans="1:31">
      <c r="A489" s="281">
        <v>473</v>
      </c>
      <c r="B489" s="289" t="s">
        <v>744</v>
      </c>
      <c r="C489" s="289" t="s">
        <v>1026</v>
      </c>
      <c r="D489" s="289" t="s">
        <v>1027</v>
      </c>
      <c r="E489" s="66" t="s">
        <v>214</v>
      </c>
      <c r="F489" s="45">
        <v>0</v>
      </c>
      <c r="G489" s="45">
        <v>0</v>
      </c>
      <c r="H489" s="45">
        <v>0</v>
      </c>
      <c r="I489" s="45">
        <v>0</v>
      </c>
      <c r="J489" s="45">
        <v>0</v>
      </c>
      <c r="K489" s="45">
        <v>0</v>
      </c>
      <c r="L489" s="45">
        <v>0</v>
      </c>
      <c r="M489" s="45">
        <v>0</v>
      </c>
      <c r="N489" s="45">
        <v>0</v>
      </c>
      <c r="O489" s="45">
        <v>0</v>
      </c>
      <c r="P489" s="45">
        <v>0</v>
      </c>
      <c r="Q489" s="45">
        <v>0</v>
      </c>
      <c r="R489" s="45">
        <v>0</v>
      </c>
      <c r="S489" s="46">
        <f>((F489+R489)+((G489+H489+I489+J489+K489+L489+M489+N489+O489+P489+Q489)*2))/24</f>
        <v>0</v>
      </c>
      <c r="V489" s="290"/>
      <c r="W489" s="290">
        <f>+S489</f>
        <v>0</v>
      </c>
      <c r="X489" s="290"/>
      <c r="Z489" s="291"/>
      <c r="AA489" s="291"/>
      <c r="AB489" s="291"/>
      <c r="AD489" s="290">
        <f>+S489</f>
        <v>0</v>
      </c>
    </row>
    <row r="490" spans="1:31">
      <c r="A490" s="281">
        <v>474</v>
      </c>
      <c r="E490" s="293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6"/>
      <c r="Z490" s="291"/>
      <c r="AA490" s="291"/>
      <c r="AB490" s="291"/>
    </row>
    <row r="491" spans="1:31">
      <c r="A491" s="281">
        <v>475</v>
      </c>
      <c r="B491" s="289" t="s">
        <v>744</v>
      </c>
      <c r="C491" s="289" t="s">
        <v>1028</v>
      </c>
      <c r="D491" s="289" t="s">
        <v>19</v>
      </c>
      <c r="E491" s="293" t="s">
        <v>400</v>
      </c>
      <c r="F491" s="45">
        <v>-969472.13</v>
      </c>
      <c r="G491" s="45">
        <v>-1307865.03</v>
      </c>
      <c r="H491" s="45">
        <v>-1653832.1</v>
      </c>
      <c r="I491" s="45">
        <v>-1808300.36</v>
      </c>
      <c r="J491" s="45">
        <v>-3051614.4</v>
      </c>
      <c r="K491" s="45">
        <v>-1449354.95</v>
      </c>
      <c r="L491" s="45">
        <v>-3396901.51</v>
      </c>
      <c r="M491" s="45">
        <v>-3470228.12</v>
      </c>
      <c r="N491" s="45">
        <v>-2923428.99</v>
      </c>
      <c r="O491" s="45">
        <v>-5757726.1799999997</v>
      </c>
      <c r="P491" s="45">
        <v>-4783149.46</v>
      </c>
      <c r="Q491" s="45">
        <v>-1737365.1</v>
      </c>
      <c r="R491" s="45">
        <v>-2425983.7000000002</v>
      </c>
      <c r="S491" s="46">
        <f>((F491+R491)+((G491+H491+I491+J491+K491+L491+M491+N491+O491+P491+Q491)*2))/24</f>
        <v>-2753124.5095833335</v>
      </c>
      <c r="V491" s="290">
        <f>+S491</f>
        <v>-2753124.5095833335</v>
      </c>
      <c r="W491" s="290"/>
      <c r="X491" s="290"/>
      <c r="Z491" s="291"/>
      <c r="AA491" s="291"/>
      <c r="AB491" s="291"/>
      <c r="AE491" s="290">
        <f>+S491</f>
        <v>-2753124.5095833335</v>
      </c>
    </row>
    <row r="492" spans="1:31">
      <c r="A492" s="281">
        <v>476</v>
      </c>
      <c r="B492" s="289" t="s">
        <v>744</v>
      </c>
      <c r="C492" s="289" t="s">
        <v>1029</v>
      </c>
      <c r="D492" s="289" t="s">
        <v>813</v>
      </c>
      <c r="E492" s="297" t="s">
        <v>401</v>
      </c>
      <c r="F492" s="45">
        <v>-195703.61</v>
      </c>
      <c r="G492" s="45">
        <v>-186680.2</v>
      </c>
      <c r="H492" s="45">
        <v>-145470.09</v>
      </c>
      <c r="I492" s="45">
        <v>-290041.28000000003</v>
      </c>
      <c r="J492" s="45">
        <v>-242682.4</v>
      </c>
      <c r="K492" s="45">
        <v>-339702.36</v>
      </c>
      <c r="L492" s="45">
        <v>-388921.99</v>
      </c>
      <c r="M492" s="45">
        <v>-432389.62</v>
      </c>
      <c r="N492" s="45">
        <v>-457479.16</v>
      </c>
      <c r="O492" s="45">
        <v>-425248.44</v>
      </c>
      <c r="P492" s="45">
        <v>-513300.42</v>
      </c>
      <c r="Q492" s="45">
        <v>-163511.5</v>
      </c>
      <c r="R492" s="45">
        <v>-204021.85</v>
      </c>
      <c r="S492" s="46">
        <f>((F492+R492)+((G492+H492+I492+J492+K492+L492+M492+N492+O492+P492+Q492)*2))/24</f>
        <v>-315440.84916666668</v>
      </c>
      <c r="V492" s="290">
        <f>+S492</f>
        <v>-315440.84916666668</v>
      </c>
      <c r="W492" s="290"/>
      <c r="X492" s="290"/>
      <c r="Z492" s="291"/>
      <c r="AA492" s="291"/>
      <c r="AB492" s="291"/>
      <c r="AE492" s="290">
        <f>+S492</f>
        <v>-315440.84916666668</v>
      </c>
    </row>
    <row r="493" spans="1:31">
      <c r="A493" s="281">
        <v>477</v>
      </c>
      <c r="B493" s="289" t="s">
        <v>744</v>
      </c>
      <c r="C493" s="289" t="s">
        <v>1029</v>
      </c>
      <c r="D493" s="289" t="s">
        <v>1030</v>
      </c>
      <c r="E493" s="297" t="s">
        <v>732</v>
      </c>
      <c r="F493" s="45">
        <v>0</v>
      </c>
      <c r="G493" s="45">
        <v>0</v>
      </c>
      <c r="H493" s="45">
        <v>0</v>
      </c>
      <c r="I493" s="45">
        <v>0</v>
      </c>
      <c r="J493" s="45">
        <v>0</v>
      </c>
      <c r="K493" s="45">
        <v>0</v>
      </c>
      <c r="L493" s="45">
        <v>0</v>
      </c>
      <c r="M493" s="45">
        <v>0</v>
      </c>
      <c r="N493" s="45">
        <v>0</v>
      </c>
      <c r="O493" s="45">
        <v>0</v>
      </c>
      <c r="P493" s="45">
        <v>0</v>
      </c>
      <c r="Q493" s="45">
        <v>0</v>
      </c>
      <c r="R493" s="45">
        <v>0</v>
      </c>
      <c r="S493" s="46">
        <f>((F493+R493)+((G493+H493+I493+J493+K493+L493+M493+N493+O493+P493+Q493)*2))/24</f>
        <v>0</v>
      </c>
      <c r="V493" s="290">
        <f>+S493</f>
        <v>0</v>
      </c>
      <c r="W493" s="290"/>
      <c r="X493" s="290"/>
      <c r="Z493" s="291"/>
      <c r="AA493" s="291"/>
      <c r="AB493" s="291"/>
      <c r="AE493" s="290">
        <f>+S493</f>
        <v>0</v>
      </c>
    </row>
    <row r="494" spans="1:31">
      <c r="A494" s="281">
        <v>478</v>
      </c>
      <c r="B494" s="289" t="s">
        <v>744</v>
      </c>
      <c r="C494" s="289" t="s">
        <v>1029</v>
      </c>
      <c r="D494" s="289" t="s">
        <v>1031</v>
      </c>
      <c r="E494" s="293" t="s">
        <v>643</v>
      </c>
      <c r="F494" s="45">
        <v>-559814.25</v>
      </c>
      <c r="G494" s="45">
        <v>-1356085.51</v>
      </c>
      <c r="H494" s="45">
        <v>-1004612.98</v>
      </c>
      <c r="I494" s="45">
        <v>-976839.42</v>
      </c>
      <c r="J494" s="45">
        <v>-892281.16</v>
      </c>
      <c r="K494" s="45">
        <v>-780243.58</v>
      </c>
      <c r="L494" s="45">
        <v>-827669.13</v>
      </c>
      <c r="M494" s="45">
        <v>-750723.67</v>
      </c>
      <c r="N494" s="45">
        <v>-1593390.14</v>
      </c>
      <c r="O494" s="45">
        <v>-1361570.55</v>
      </c>
      <c r="P494" s="45">
        <v>-1497654.42</v>
      </c>
      <c r="Q494" s="45">
        <v>-911980.96</v>
      </c>
      <c r="R494" s="45">
        <v>-618104.76</v>
      </c>
      <c r="S494" s="46">
        <f>((F494+R494)+((G494+H494+I494+J494+K494+L494+M494+N494+O494+P494+Q494)*2))/24</f>
        <v>-1045167.5854166667</v>
      </c>
      <c r="V494" s="290">
        <f>+S494</f>
        <v>-1045167.5854166667</v>
      </c>
      <c r="W494" s="290"/>
      <c r="X494" s="290"/>
      <c r="Z494" s="291"/>
      <c r="AA494" s="291"/>
      <c r="AB494" s="291"/>
      <c r="AE494" s="290">
        <f>+S494</f>
        <v>-1045167.5854166667</v>
      </c>
    </row>
    <row r="495" spans="1:31">
      <c r="A495" s="281">
        <v>479</v>
      </c>
      <c r="B495" s="289" t="s">
        <v>744</v>
      </c>
      <c r="C495" s="289" t="s">
        <v>1029</v>
      </c>
      <c r="D495" s="289" t="s">
        <v>1032</v>
      </c>
      <c r="E495" s="66" t="s">
        <v>403</v>
      </c>
      <c r="F495" s="45">
        <v>-5422224.7699999996</v>
      </c>
      <c r="G495" s="45">
        <v>-3304808.25</v>
      </c>
      <c r="H495" s="45">
        <v>-3117835.28</v>
      </c>
      <c r="I495" s="45">
        <v>-4736553.13</v>
      </c>
      <c r="J495" s="45">
        <v>-3004080.15</v>
      </c>
      <c r="K495" s="45">
        <v>-4581713.43</v>
      </c>
      <c r="L495" s="45">
        <v>-5531768.8300000001</v>
      </c>
      <c r="M495" s="45">
        <v>-4410194.72</v>
      </c>
      <c r="N495" s="45">
        <v>-4270436.97</v>
      </c>
      <c r="O495" s="45">
        <v>-2695417.32</v>
      </c>
      <c r="P495" s="45">
        <v>-2717989.52</v>
      </c>
      <c r="Q495" s="45">
        <v>-4373084.3600000003</v>
      </c>
      <c r="R495" s="45">
        <v>-4244111.05</v>
      </c>
      <c r="S495" s="46">
        <f>((F495+R495)+((G495+H495+I495+J495+K495+L495+M495+N495+O495+P495+Q495)*2))/24</f>
        <v>-3964754.1558333337</v>
      </c>
      <c r="V495" s="290">
        <f>+S495</f>
        <v>-3964754.1558333337</v>
      </c>
      <c r="W495" s="290"/>
      <c r="X495" s="290"/>
      <c r="Z495" s="291"/>
      <c r="AA495" s="291"/>
      <c r="AB495" s="291"/>
      <c r="AE495" s="290">
        <f>+S495</f>
        <v>-3964754.1558333337</v>
      </c>
    </row>
    <row r="496" spans="1:31">
      <c r="A496" s="281">
        <v>480</v>
      </c>
      <c r="B496" s="289" t="s">
        <v>744</v>
      </c>
      <c r="C496" s="289" t="s">
        <v>1029</v>
      </c>
      <c r="D496" s="289" t="s">
        <v>1033</v>
      </c>
      <c r="E496" s="293" t="s">
        <v>215</v>
      </c>
      <c r="F496" s="45">
        <v>-31071171.84</v>
      </c>
      <c r="G496" s="45">
        <v>-32311897.93</v>
      </c>
      <c r="H496" s="45">
        <v>-23564690.68</v>
      </c>
      <c r="I496" s="45">
        <v>-18813121.050000001</v>
      </c>
      <c r="J496" s="45">
        <v>-20465968.719999999</v>
      </c>
      <c r="K496" s="45">
        <v>-17082366.350000001</v>
      </c>
      <c r="L496" s="45">
        <v>-15545469.5</v>
      </c>
      <c r="M496" s="45">
        <v>-11195288.66</v>
      </c>
      <c r="N496" s="45">
        <v>-16991358.940000001</v>
      </c>
      <c r="O496" s="45">
        <v>-16455213.32</v>
      </c>
      <c r="P496" s="45">
        <v>-13851845.050000001</v>
      </c>
      <c r="Q496" s="45">
        <v>-35561235.859999999</v>
      </c>
      <c r="R496" s="45">
        <v>-59686062.93</v>
      </c>
      <c r="S496" s="46">
        <f>((F496+R496)+((G496+H496+I496+J496+K496+L496+M496+N496+O496+P496+Q496)*2))/24</f>
        <v>-22268089.453749999</v>
      </c>
      <c r="V496" s="290">
        <f>+S496</f>
        <v>-22268089.453749999</v>
      </c>
      <c r="W496" s="290"/>
      <c r="X496" s="290"/>
      <c r="Z496" s="291"/>
      <c r="AA496" s="291"/>
      <c r="AB496" s="291"/>
      <c r="AE496" s="290">
        <f>+S496</f>
        <v>-22268089.453749999</v>
      </c>
    </row>
    <row r="497" spans="1:31">
      <c r="A497" s="281">
        <v>481</v>
      </c>
      <c r="B497" s="289" t="s">
        <v>744</v>
      </c>
      <c r="C497" s="289" t="s">
        <v>1029</v>
      </c>
      <c r="D497" s="289" t="s">
        <v>131</v>
      </c>
      <c r="E497" s="66" t="s">
        <v>402</v>
      </c>
      <c r="F497" s="45">
        <v>-246266.18</v>
      </c>
      <c r="G497" s="45">
        <v>0</v>
      </c>
      <c r="H497" s="45">
        <v>-23674.63</v>
      </c>
      <c r="I497" s="45">
        <v>-48132.54</v>
      </c>
      <c r="J497" s="45">
        <v>-73838.679999999993</v>
      </c>
      <c r="K497" s="45">
        <v>-98084.34</v>
      </c>
      <c r="L497" s="45">
        <v>-122983.77</v>
      </c>
      <c r="M497" s="45">
        <v>-147302.57999999999</v>
      </c>
      <c r="N497" s="45">
        <v>-170774.64</v>
      </c>
      <c r="O497" s="45">
        <v>-193965.03</v>
      </c>
      <c r="P497" s="45">
        <v>-217095.21</v>
      </c>
      <c r="Q497" s="45">
        <v>-240249.46</v>
      </c>
      <c r="R497" s="45">
        <v>-265198.21999999997</v>
      </c>
      <c r="S497" s="46">
        <f>((F497+R497)+((G497+H497+I497+J497+K497+L497+M497+N497+O497+P497+Q497)*2))/24</f>
        <v>-132652.75666666665</v>
      </c>
      <c r="V497" s="290">
        <f>+S497</f>
        <v>-132652.75666666665</v>
      </c>
      <c r="W497" s="290"/>
      <c r="X497" s="290"/>
      <c r="Z497" s="291"/>
      <c r="AA497" s="291"/>
      <c r="AB497" s="291"/>
      <c r="AE497" s="290">
        <f>+S497</f>
        <v>-132652.75666666665</v>
      </c>
    </row>
    <row r="498" spans="1:31">
      <c r="A498" s="281">
        <v>482</v>
      </c>
      <c r="B498" s="289" t="s">
        <v>744</v>
      </c>
      <c r="C498" s="289" t="s">
        <v>1029</v>
      </c>
      <c r="D498" s="289" t="s">
        <v>1034</v>
      </c>
      <c r="E498" s="293" t="s">
        <v>733</v>
      </c>
      <c r="F498" s="45">
        <v>-101.2</v>
      </c>
      <c r="G498" s="45">
        <v>-101.2</v>
      </c>
      <c r="H498" s="45">
        <v>0</v>
      </c>
      <c r="I498" s="45">
        <v>-50.6</v>
      </c>
      <c r="J498" s="45">
        <v>0</v>
      </c>
      <c r="K498" s="45">
        <v>0</v>
      </c>
      <c r="L498" s="45">
        <v>0</v>
      </c>
      <c r="M498" s="45">
        <v>0</v>
      </c>
      <c r="N498" s="45">
        <v>0</v>
      </c>
      <c r="O498" s="45">
        <v>0</v>
      </c>
      <c r="P498" s="45">
        <v>0</v>
      </c>
      <c r="Q498" s="45">
        <v>0</v>
      </c>
      <c r="R498" s="45">
        <v>0</v>
      </c>
      <c r="S498" s="46">
        <f>((F498+R498)+((G498+H498+I498+J498+K498+L498+M498+N498+O498+P498+Q498)*2))/24</f>
        <v>-16.866666666666667</v>
      </c>
      <c r="V498" s="290">
        <f>+S498</f>
        <v>-16.866666666666667</v>
      </c>
      <c r="W498" s="290"/>
      <c r="X498" s="290"/>
      <c r="Z498" s="291"/>
      <c r="AA498" s="291"/>
      <c r="AB498" s="291"/>
      <c r="AE498" s="290">
        <f>+S498</f>
        <v>-16.866666666666667</v>
      </c>
    </row>
    <row r="499" spans="1:31">
      <c r="A499" s="281">
        <v>483</v>
      </c>
      <c r="B499" s="289" t="s">
        <v>744</v>
      </c>
      <c r="C499" s="289" t="s">
        <v>1029</v>
      </c>
      <c r="D499" s="289" t="s">
        <v>1035</v>
      </c>
      <c r="E499" s="293" t="s">
        <v>405</v>
      </c>
      <c r="F499" s="45">
        <v>0</v>
      </c>
      <c r="G499" s="45">
        <v>-5402.29</v>
      </c>
      <c r="H499" s="45">
        <v>0</v>
      </c>
      <c r="I499" s="45">
        <v>2.0699999999999998</v>
      </c>
      <c r="J499" s="45">
        <v>4.1399999999999997</v>
      </c>
      <c r="K499" s="45">
        <v>0</v>
      </c>
      <c r="L499" s="45">
        <v>0</v>
      </c>
      <c r="M499" s="45">
        <v>2.0699999999999998</v>
      </c>
      <c r="N499" s="45">
        <v>0</v>
      </c>
      <c r="O499" s="45">
        <v>0</v>
      </c>
      <c r="P499" s="45">
        <v>0</v>
      </c>
      <c r="Q499" s="45">
        <v>0</v>
      </c>
      <c r="R499" s="45">
        <v>0</v>
      </c>
      <c r="S499" s="46">
        <f>((F499+R499)+((G499+H499+I499+J499+K499+L499+M499+N499+O499+P499+Q499)*2))/24</f>
        <v>-449.50083333333333</v>
      </c>
      <c r="V499" s="290">
        <f>+S499</f>
        <v>-449.50083333333333</v>
      </c>
      <c r="W499" s="290"/>
      <c r="X499" s="290"/>
      <c r="Z499" s="291"/>
      <c r="AA499" s="291"/>
      <c r="AB499" s="291"/>
      <c r="AE499" s="290">
        <f>+S499</f>
        <v>-449.50083333333333</v>
      </c>
    </row>
    <row r="500" spans="1:31">
      <c r="A500" s="281">
        <v>484</v>
      </c>
      <c r="B500" s="289" t="s">
        <v>744</v>
      </c>
      <c r="C500" s="289" t="s">
        <v>1029</v>
      </c>
      <c r="D500" s="289" t="s">
        <v>1036</v>
      </c>
      <c r="E500" s="293" t="s">
        <v>406</v>
      </c>
      <c r="F500" s="45">
        <v>-114031.72</v>
      </c>
      <c r="G500" s="45">
        <v>-141385.67000000001</v>
      </c>
      <c r="H500" s="45">
        <v>-143115.26</v>
      </c>
      <c r="I500" s="45">
        <v>0</v>
      </c>
      <c r="J500" s="45">
        <v>0</v>
      </c>
      <c r="K500" s="45">
        <v>0</v>
      </c>
      <c r="L500" s="45">
        <v>0</v>
      </c>
      <c r="M500" s="45">
        <v>-140538.22</v>
      </c>
      <c r="N500" s="45">
        <v>-140859.03</v>
      </c>
      <c r="O500" s="45">
        <v>0</v>
      </c>
      <c r="P500" s="45">
        <v>0</v>
      </c>
      <c r="Q500" s="45">
        <v>0</v>
      </c>
      <c r="R500" s="45">
        <v>-121431.42</v>
      </c>
      <c r="S500" s="46">
        <f>((F500+R500)+((G500+H500+I500+J500+K500+L500+M500+N500+O500+P500+Q500)*2))/24</f>
        <v>-56969.145833333336</v>
      </c>
      <c r="V500" s="290">
        <f>+S500</f>
        <v>-56969.145833333336</v>
      </c>
      <c r="W500" s="290"/>
      <c r="X500" s="290"/>
      <c r="Z500" s="291"/>
      <c r="AA500" s="291"/>
      <c r="AB500" s="291"/>
      <c r="AE500" s="290">
        <f>+S500</f>
        <v>-56969.145833333336</v>
      </c>
    </row>
    <row r="501" spans="1:31">
      <c r="A501" s="281">
        <v>485</v>
      </c>
      <c r="B501" s="289" t="s">
        <v>744</v>
      </c>
      <c r="C501" s="289" t="s">
        <v>1029</v>
      </c>
      <c r="D501" s="289" t="s">
        <v>1037</v>
      </c>
      <c r="E501" s="293" t="s">
        <v>407</v>
      </c>
      <c r="F501" s="45">
        <v>-17680.11</v>
      </c>
      <c r="G501" s="45">
        <v>-18132.98</v>
      </c>
      <c r="H501" s="45">
        <v>-18604.48</v>
      </c>
      <c r="I501" s="45">
        <v>-18912.060000000001</v>
      </c>
      <c r="J501" s="45">
        <v>-20579.77</v>
      </c>
      <c r="K501" s="45">
        <v>-22075.1</v>
      </c>
      <c r="L501" s="45">
        <v>-21280.89</v>
      </c>
      <c r="M501" s="45">
        <v>-25193.97</v>
      </c>
      <c r="N501" s="45">
        <v>-26210.17</v>
      </c>
      <c r="O501" s="45">
        <v>-26535.46</v>
      </c>
      <c r="P501" s="45">
        <v>-28590.06</v>
      </c>
      <c r="Q501" s="45">
        <v>-28212.76</v>
      </c>
      <c r="R501" s="45">
        <v>-23231.16</v>
      </c>
      <c r="S501" s="46">
        <f>((F501+R501)+((G501+H501+I501+J501+K501+L501+M501+N501+O501+P501+Q501)*2))/24</f>
        <v>-22898.611249999998</v>
      </c>
      <c r="V501" s="290">
        <f>+S501</f>
        <v>-22898.611249999998</v>
      </c>
      <c r="W501" s="290"/>
      <c r="X501" s="290"/>
      <c r="Z501" s="291"/>
      <c r="AA501" s="291"/>
      <c r="AB501" s="291"/>
      <c r="AE501" s="290">
        <f>+S501</f>
        <v>-22898.611249999998</v>
      </c>
    </row>
    <row r="502" spans="1:31">
      <c r="A502" s="281">
        <v>486</v>
      </c>
      <c r="B502" s="289" t="s">
        <v>744</v>
      </c>
      <c r="C502" s="289" t="s">
        <v>1029</v>
      </c>
      <c r="D502" s="289" t="s">
        <v>1038</v>
      </c>
      <c r="E502" s="293" t="s">
        <v>611</v>
      </c>
      <c r="F502" s="45">
        <v>-641.12</v>
      </c>
      <c r="G502" s="45">
        <v>-456.51</v>
      </c>
      <c r="H502" s="45">
        <v>-456.51</v>
      </c>
      <c r="I502" s="45">
        <v>0</v>
      </c>
      <c r="J502" s="45">
        <v>0</v>
      </c>
      <c r="K502" s="45">
        <v>0</v>
      </c>
      <c r="L502" s="45">
        <v>0</v>
      </c>
      <c r="M502" s="45">
        <v>-421.9</v>
      </c>
      <c r="N502" s="45">
        <v>34.61</v>
      </c>
      <c r="O502" s="45">
        <v>34.61</v>
      </c>
      <c r="P502" s="45">
        <v>34.61</v>
      </c>
      <c r="Q502" s="45">
        <v>34.61</v>
      </c>
      <c r="R502" s="45">
        <v>-220.5</v>
      </c>
      <c r="S502" s="46">
        <f>((F502+R502)+((G502+H502+I502+J502+K502+L502+M502+N502+O502+P502+Q502)*2))/24</f>
        <v>-135.60750000000004</v>
      </c>
      <c r="V502" s="290">
        <f>+S502</f>
        <v>-135.60750000000004</v>
      </c>
      <c r="W502" s="290"/>
      <c r="X502" s="290"/>
      <c r="Z502" s="291"/>
      <c r="AA502" s="291"/>
      <c r="AB502" s="291"/>
      <c r="AE502" s="290">
        <f>+S502</f>
        <v>-135.60750000000004</v>
      </c>
    </row>
    <row r="503" spans="1:31">
      <c r="A503" s="281">
        <v>487</v>
      </c>
      <c r="B503" s="289" t="s">
        <v>744</v>
      </c>
      <c r="C503" s="289" t="s">
        <v>1029</v>
      </c>
      <c r="D503" s="289" t="s">
        <v>1039</v>
      </c>
      <c r="E503" s="293" t="s">
        <v>408</v>
      </c>
      <c r="F503" s="45">
        <v>0</v>
      </c>
      <c r="G503" s="45">
        <v>-167.3</v>
      </c>
      <c r="H503" s="45">
        <v>-167.3</v>
      </c>
      <c r="I503" s="45">
        <v>0</v>
      </c>
      <c r="J503" s="45">
        <v>0</v>
      </c>
      <c r="K503" s="45">
        <v>0</v>
      </c>
      <c r="L503" s="45">
        <v>32252.15</v>
      </c>
      <c r="M503" s="45">
        <v>0</v>
      </c>
      <c r="N503" s="45">
        <v>0</v>
      </c>
      <c r="O503" s="45">
        <v>0</v>
      </c>
      <c r="P503" s="45">
        <v>0</v>
      </c>
      <c r="Q503" s="45">
        <v>0</v>
      </c>
      <c r="R503" s="45">
        <v>0</v>
      </c>
      <c r="S503" s="46">
        <f>((F503+R503)+((G503+H503+I503+J503+K503+L503+M503+N503+O503+P503+Q503)*2))/24</f>
        <v>2659.7958333333336</v>
      </c>
      <c r="V503" s="290">
        <f>+S503</f>
        <v>2659.7958333333336</v>
      </c>
      <c r="W503" s="290"/>
      <c r="X503" s="290"/>
      <c r="Z503" s="291"/>
      <c r="AA503" s="291"/>
      <c r="AB503" s="291"/>
      <c r="AE503" s="290">
        <f>+S503</f>
        <v>2659.7958333333336</v>
      </c>
    </row>
    <row r="504" spans="1:31">
      <c r="A504" s="281">
        <v>488</v>
      </c>
      <c r="B504" s="289" t="s">
        <v>744</v>
      </c>
      <c r="C504" s="289" t="s">
        <v>1029</v>
      </c>
      <c r="D504" s="289" t="s">
        <v>1040</v>
      </c>
      <c r="E504" s="293" t="s">
        <v>409</v>
      </c>
      <c r="F504" s="45">
        <v>-20213.11</v>
      </c>
      <c r="G504" s="45">
        <v>-19464.53</v>
      </c>
      <c r="H504" s="45">
        <v>-19344.21</v>
      </c>
      <c r="I504" s="45">
        <v>0</v>
      </c>
      <c r="J504" s="45">
        <v>0</v>
      </c>
      <c r="K504" s="45">
        <v>0</v>
      </c>
      <c r="L504" s="45">
        <v>0</v>
      </c>
      <c r="M504" s="45">
        <v>-19353.900000000001</v>
      </c>
      <c r="N504" s="45">
        <v>-19967.53</v>
      </c>
      <c r="O504" s="45">
        <v>-3.6379788070917101E-12</v>
      </c>
      <c r="P504" s="45">
        <v>-3.6379788070917101E-12</v>
      </c>
      <c r="Q504" s="45">
        <v>-3.6379788070917101E-12</v>
      </c>
      <c r="R504" s="45">
        <v>-20372.18</v>
      </c>
      <c r="S504" s="46">
        <f>((F504+R504)+((G504+H504+I504+J504+K504+L504+M504+N504+O504+P504+Q504)*2))/24</f>
        <v>-8201.9012500000008</v>
      </c>
      <c r="V504" s="290">
        <f>+S504</f>
        <v>-8201.9012500000008</v>
      </c>
      <c r="W504" s="290"/>
      <c r="X504" s="290"/>
      <c r="Z504" s="291"/>
      <c r="AA504" s="291"/>
      <c r="AB504" s="291"/>
      <c r="AE504" s="290">
        <f>+S504</f>
        <v>-8201.9012500000008</v>
      </c>
    </row>
    <row r="505" spans="1:31">
      <c r="A505" s="281">
        <v>489</v>
      </c>
      <c r="B505" s="289" t="s">
        <v>744</v>
      </c>
      <c r="C505" s="289" t="s">
        <v>1029</v>
      </c>
      <c r="D505" s="289" t="s">
        <v>1041</v>
      </c>
      <c r="E505" s="293" t="s">
        <v>404</v>
      </c>
      <c r="F505" s="45">
        <v>-7.9100000000016699</v>
      </c>
      <c r="G505" s="45">
        <v>-1036.26</v>
      </c>
      <c r="H505" s="45">
        <v>-2594.13</v>
      </c>
      <c r="I505" s="45">
        <v>-426.2</v>
      </c>
      <c r="J505" s="45">
        <v>5.3199999999997098</v>
      </c>
      <c r="K505" s="45">
        <v>-6062.85</v>
      </c>
      <c r="L505" s="45">
        <v>-865.35</v>
      </c>
      <c r="M505" s="45">
        <v>0.59999999999968201</v>
      </c>
      <c r="N505" s="45">
        <v>-3415.68</v>
      </c>
      <c r="O505" s="45">
        <v>-2787.68</v>
      </c>
      <c r="P505" s="45">
        <v>-1513.99</v>
      </c>
      <c r="Q505" s="45">
        <v>-14843.54</v>
      </c>
      <c r="R505" s="45">
        <v>-15404.43</v>
      </c>
      <c r="S505" s="46">
        <f>((F505+R505)+((G505+H505+I505+J505+K505+L505+M505+N505+O505+P505+Q505)*2))/24</f>
        <v>-3437.1608333333334</v>
      </c>
      <c r="V505" s="290">
        <f>+S505</f>
        <v>-3437.1608333333334</v>
      </c>
      <c r="W505" s="290"/>
      <c r="X505" s="290"/>
      <c r="Z505" s="291"/>
      <c r="AA505" s="291"/>
      <c r="AB505" s="291"/>
      <c r="AE505" s="290">
        <f>+S505</f>
        <v>-3437.1608333333334</v>
      </c>
    </row>
    <row r="506" spans="1:31">
      <c r="A506" s="281">
        <v>490</v>
      </c>
      <c r="B506" s="289" t="s">
        <v>744</v>
      </c>
      <c r="C506" s="289" t="s">
        <v>1042</v>
      </c>
      <c r="D506" s="289" t="s">
        <v>19</v>
      </c>
      <c r="E506" s="293" t="s">
        <v>644</v>
      </c>
      <c r="F506" s="45">
        <v>-5128579.91</v>
      </c>
      <c r="G506" s="45">
        <v>-1250949.99</v>
      </c>
      <c r="H506" s="45">
        <v>-1650633.05</v>
      </c>
      <c r="I506" s="45">
        <v>-973858.71</v>
      </c>
      <c r="J506" s="45">
        <v>-2274669.5299999998</v>
      </c>
      <c r="K506" s="45">
        <v>-3689101.7</v>
      </c>
      <c r="L506" s="45">
        <v>-3175926.27</v>
      </c>
      <c r="M506" s="45">
        <v>-3247504.88</v>
      </c>
      <c r="N506" s="45">
        <v>-3479348.41</v>
      </c>
      <c r="O506" s="45">
        <v>-1894119.37</v>
      </c>
      <c r="P506" s="45">
        <v>-1110433.96</v>
      </c>
      <c r="Q506" s="45">
        <v>-2265241.75</v>
      </c>
      <c r="R506" s="45">
        <v>-5943368.2000000002</v>
      </c>
      <c r="S506" s="46">
        <f>((F506+R506)+((G506+H506+I506+J506+K506+L506+M506+N506+O506+P506+Q506)*2))/24</f>
        <v>-2545646.8062499999</v>
      </c>
      <c r="V506" s="290">
        <f>+S506</f>
        <v>-2545646.8062499999</v>
      </c>
      <c r="W506" s="290"/>
      <c r="X506" s="290"/>
      <c r="Z506" s="291"/>
      <c r="AA506" s="291"/>
      <c r="AB506" s="291"/>
      <c r="AE506" s="290">
        <f>+S506</f>
        <v>-2545646.8062499999</v>
      </c>
    </row>
    <row r="507" spans="1:31">
      <c r="A507" s="281">
        <v>491</v>
      </c>
      <c r="E507" s="293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6"/>
      <c r="Z507" s="291"/>
      <c r="AA507" s="291"/>
      <c r="AB507" s="291"/>
      <c r="AE507" s="290">
        <f>+S507</f>
        <v>0</v>
      </c>
    </row>
    <row r="508" spans="1:31">
      <c r="A508" s="281">
        <v>492</v>
      </c>
      <c r="B508" s="289" t="s">
        <v>744</v>
      </c>
      <c r="C508" s="289" t="s">
        <v>1043</v>
      </c>
      <c r="D508" s="289" t="s">
        <v>134</v>
      </c>
      <c r="E508" s="298" t="s">
        <v>410</v>
      </c>
      <c r="F508" s="45">
        <v>-2000628.95</v>
      </c>
      <c r="G508" s="45">
        <v>-1418915.72</v>
      </c>
      <c r="H508" s="45">
        <v>-1378056.5</v>
      </c>
      <c r="I508" s="45">
        <v>-1450174.37</v>
      </c>
      <c r="J508" s="45">
        <v>-919258.09</v>
      </c>
      <c r="K508" s="45">
        <v>-1540137.68</v>
      </c>
      <c r="L508" s="45">
        <v>-1747331.81</v>
      </c>
      <c r="M508" s="45">
        <v>-1448727.94</v>
      </c>
      <c r="N508" s="45">
        <v>-2823246.9</v>
      </c>
      <c r="O508" s="45">
        <v>-1208741.19</v>
      </c>
      <c r="P508" s="45">
        <v>-1042327.05</v>
      </c>
      <c r="Q508" s="45">
        <v>-1279548.3600000001</v>
      </c>
      <c r="R508" s="45">
        <v>-2792286.19</v>
      </c>
      <c r="S508" s="46">
        <f>((F508+R508)+((G508+H508+I508+J508+K508+L508+M508+N508+O508+P508+Q508)*2))/24</f>
        <v>-1554410.2649999999</v>
      </c>
      <c r="V508" s="290"/>
      <c r="W508" s="290"/>
      <c r="X508" s="290">
        <f>+S508</f>
        <v>-1554410.2649999999</v>
      </c>
      <c r="Z508" s="291"/>
      <c r="AA508" s="291"/>
      <c r="AB508" s="291"/>
      <c r="AC508" s="290">
        <f>+S508</f>
        <v>-1554410.2649999999</v>
      </c>
      <c r="AE508" s="290"/>
    </row>
    <row r="509" spans="1:31">
      <c r="A509" s="281">
        <v>493</v>
      </c>
      <c r="B509" s="289" t="s">
        <v>744</v>
      </c>
      <c r="C509" s="289" t="s">
        <v>1043</v>
      </c>
      <c r="D509" s="289" t="s">
        <v>411</v>
      </c>
      <c r="E509" s="298" t="s">
        <v>412</v>
      </c>
      <c r="F509" s="45">
        <v>-661180.9</v>
      </c>
      <c r="G509" s="45">
        <v>-1142038.21</v>
      </c>
      <c r="H509" s="45">
        <v>-684864.12</v>
      </c>
      <c r="I509" s="45">
        <v>-722476.56</v>
      </c>
      <c r="J509" s="45">
        <v>-1604408.76</v>
      </c>
      <c r="K509" s="45">
        <v>-1750667.44</v>
      </c>
      <c r="L509" s="45">
        <v>-978644.35</v>
      </c>
      <c r="M509" s="45">
        <v>-687967.9</v>
      </c>
      <c r="N509" s="45">
        <v>-1363512.62</v>
      </c>
      <c r="O509" s="45">
        <v>-336920.62</v>
      </c>
      <c r="P509" s="45">
        <v>-866154.69</v>
      </c>
      <c r="Q509" s="45">
        <v>-1561376.02</v>
      </c>
      <c r="R509" s="45">
        <v>-1714720.39</v>
      </c>
      <c r="S509" s="46">
        <f>((F509+R509)+((G509+H509+I509+J509+K509+L509+M509+N509+O509+P509+Q509)*2))/24</f>
        <v>-1073915.1612499999</v>
      </c>
      <c r="V509" s="290"/>
      <c r="W509" s="290"/>
      <c r="X509" s="290">
        <f>+S509</f>
        <v>-1073915.1612499999</v>
      </c>
      <c r="Z509" s="291"/>
      <c r="AA509" s="291"/>
      <c r="AB509" s="291"/>
      <c r="AC509" s="290">
        <f>+S509</f>
        <v>-1073915.1612499999</v>
      </c>
      <c r="AE509" s="290"/>
    </row>
    <row r="510" spans="1:31">
      <c r="A510" s="281">
        <v>494</v>
      </c>
      <c r="B510" s="289" t="s">
        <v>744</v>
      </c>
      <c r="C510" s="289" t="s">
        <v>1043</v>
      </c>
      <c r="D510" s="289" t="s">
        <v>645</v>
      </c>
      <c r="E510" s="293" t="s">
        <v>646</v>
      </c>
      <c r="F510" s="45">
        <v>0</v>
      </c>
      <c r="G510" s="45">
        <v>0</v>
      </c>
      <c r="H510" s="45">
        <v>0</v>
      </c>
      <c r="I510" s="45">
        <v>0</v>
      </c>
      <c r="J510" s="45">
        <v>0</v>
      </c>
      <c r="K510" s="45">
        <v>0</v>
      </c>
      <c r="L510" s="45">
        <v>0</v>
      </c>
      <c r="M510" s="45">
        <v>0</v>
      </c>
      <c r="N510" s="45">
        <v>0</v>
      </c>
      <c r="O510" s="45">
        <v>0</v>
      </c>
      <c r="P510" s="45">
        <v>0</v>
      </c>
      <c r="Q510" s="45">
        <v>0</v>
      </c>
      <c r="R510" s="45">
        <v>0</v>
      </c>
      <c r="S510" s="46">
        <f>((F510+R510)+((G510+H510+I510+J510+K510+L510+M510+N510+O510+P510+Q510)*2))/24</f>
        <v>0</v>
      </c>
      <c r="V510" s="290"/>
      <c r="W510" s="290"/>
      <c r="X510" s="290">
        <f>+S510</f>
        <v>0</v>
      </c>
      <c r="Z510" s="291"/>
      <c r="AA510" s="291"/>
      <c r="AB510" s="291"/>
      <c r="AC510" s="290">
        <f>+S510</f>
        <v>0</v>
      </c>
      <c r="AE510" s="290"/>
    </row>
    <row r="511" spans="1:31">
      <c r="A511" s="281">
        <v>495</v>
      </c>
      <c r="B511" s="289" t="s">
        <v>744</v>
      </c>
      <c r="C511" s="289" t="s">
        <v>1043</v>
      </c>
      <c r="D511" s="289" t="s">
        <v>413</v>
      </c>
      <c r="E511" s="293" t="s">
        <v>414</v>
      </c>
      <c r="F511" s="45">
        <v>-2256.8099999998199</v>
      </c>
      <c r="G511" s="45">
        <v>-1578475.96</v>
      </c>
      <c r="H511" s="45">
        <v>-1667448.67</v>
      </c>
      <c r="I511" s="45">
        <v>0</v>
      </c>
      <c r="J511" s="45">
        <v>-13805.74</v>
      </c>
      <c r="K511" s="45">
        <v>-18714.150000000001</v>
      </c>
      <c r="L511" s="45">
        <v>-30543.15</v>
      </c>
      <c r="M511" s="45">
        <v>-6698.26</v>
      </c>
      <c r="N511" s="45">
        <v>-6698.26</v>
      </c>
      <c r="O511" s="45">
        <v>-23063.279999999999</v>
      </c>
      <c r="P511" s="45">
        <v>-9771.8700000000008</v>
      </c>
      <c r="Q511" s="45">
        <v>-14030.65</v>
      </c>
      <c r="R511" s="45">
        <v>-250176.38</v>
      </c>
      <c r="S511" s="46">
        <f>((F511+R511)+((G511+H511+I511+J511+K511+L511+M511+N511+O511+P511+Q511)*2))/24</f>
        <v>-291288.88208333327</v>
      </c>
      <c r="V511" s="290"/>
      <c r="W511" s="290"/>
      <c r="X511" s="290">
        <f>+S511</f>
        <v>-291288.88208333327</v>
      </c>
      <c r="Z511" s="291"/>
      <c r="AA511" s="291"/>
      <c r="AB511" s="291"/>
      <c r="AC511" s="290">
        <f>+S511</f>
        <v>-291288.88208333327</v>
      </c>
      <c r="AE511" s="290"/>
    </row>
    <row r="512" spans="1:31">
      <c r="A512" s="281">
        <v>496</v>
      </c>
      <c r="B512" s="289" t="s">
        <v>744</v>
      </c>
      <c r="C512" s="289" t="s">
        <v>1043</v>
      </c>
      <c r="D512" s="289" t="s">
        <v>135</v>
      </c>
      <c r="E512" s="293" t="s">
        <v>216</v>
      </c>
      <c r="F512" s="45">
        <v>0</v>
      </c>
      <c r="G512" s="45">
        <v>0</v>
      </c>
      <c r="H512" s="45">
        <v>0</v>
      </c>
      <c r="I512" s="45">
        <v>0</v>
      </c>
      <c r="J512" s="45">
        <v>0</v>
      </c>
      <c r="K512" s="45">
        <v>0</v>
      </c>
      <c r="L512" s="45">
        <v>0</v>
      </c>
      <c r="M512" s="45">
        <v>0</v>
      </c>
      <c r="N512" s="45">
        <v>0</v>
      </c>
      <c r="O512" s="45">
        <v>0</v>
      </c>
      <c r="P512" s="45">
        <v>0</v>
      </c>
      <c r="Q512" s="45">
        <v>0</v>
      </c>
      <c r="R512" s="45">
        <v>0</v>
      </c>
      <c r="S512" s="46">
        <f>((F512+R512)+((G512+H512+I512+J512+K512+L512+M512+N512+O512+P512+Q512)*2))/24</f>
        <v>0</v>
      </c>
      <c r="V512" s="290"/>
      <c r="W512" s="290"/>
      <c r="X512" s="290">
        <f>+S512</f>
        <v>0</v>
      </c>
      <c r="Z512" s="291"/>
      <c r="AA512" s="291"/>
      <c r="AB512" s="291"/>
      <c r="AC512" s="290">
        <f>+S512</f>
        <v>0</v>
      </c>
      <c r="AE512" s="290"/>
    </row>
    <row r="513" spans="1:33">
      <c r="A513" s="281">
        <v>497</v>
      </c>
      <c r="B513" s="289" t="s">
        <v>744</v>
      </c>
      <c r="C513" s="289" t="s">
        <v>1043</v>
      </c>
      <c r="D513" s="289" t="s">
        <v>138</v>
      </c>
      <c r="E513" s="293" t="s">
        <v>219</v>
      </c>
      <c r="F513" s="45">
        <v>0</v>
      </c>
      <c r="G513" s="45">
        <v>0</v>
      </c>
      <c r="H513" s="45">
        <v>0</v>
      </c>
      <c r="I513" s="45">
        <v>0</v>
      </c>
      <c r="J513" s="45">
        <v>0</v>
      </c>
      <c r="K513" s="45">
        <v>0</v>
      </c>
      <c r="L513" s="45">
        <v>0</v>
      </c>
      <c r="M513" s="45">
        <v>0</v>
      </c>
      <c r="N513" s="45">
        <v>0</v>
      </c>
      <c r="O513" s="45">
        <v>0</v>
      </c>
      <c r="P513" s="45">
        <v>0</v>
      </c>
      <c r="Q513" s="45">
        <v>0</v>
      </c>
      <c r="R513" s="45">
        <v>0</v>
      </c>
      <c r="S513" s="46">
        <f>((F513+R513)+((G513+H513+I513+J513+K513+L513+M513+N513+O513+P513+Q513)*2))/24</f>
        <v>0</v>
      </c>
      <c r="V513" s="290"/>
      <c r="W513" s="290"/>
      <c r="X513" s="290">
        <f>+S513</f>
        <v>0</v>
      </c>
      <c r="Z513" s="291"/>
      <c r="AA513" s="291"/>
      <c r="AB513" s="291"/>
      <c r="AC513" s="290">
        <f>+S513</f>
        <v>0</v>
      </c>
      <c r="AE513" s="290"/>
    </row>
    <row r="514" spans="1:33">
      <c r="A514" s="281">
        <v>498</v>
      </c>
      <c r="B514" s="289" t="s">
        <v>744</v>
      </c>
      <c r="C514" s="289" t="s">
        <v>1043</v>
      </c>
      <c r="D514" s="289" t="s">
        <v>140</v>
      </c>
      <c r="E514" s="293" t="s">
        <v>415</v>
      </c>
      <c r="F514" s="45">
        <v>-32973.480000000003</v>
      </c>
      <c r="G514" s="45">
        <v>-105815.26</v>
      </c>
      <c r="H514" s="45">
        <v>-171160.84</v>
      </c>
      <c r="I514" s="45">
        <v>-146464.19</v>
      </c>
      <c r="J514" s="45">
        <v>-90854</v>
      </c>
      <c r="K514" s="45">
        <v>-96834.47</v>
      </c>
      <c r="L514" s="45">
        <v>-156014.51999999999</v>
      </c>
      <c r="M514" s="45">
        <v>-104615.76</v>
      </c>
      <c r="N514" s="45">
        <v>-108066.25</v>
      </c>
      <c r="O514" s="45">
        <v>-118050.18</v>
      </c>
      <c r="P514" s="45">
        <v>-79367.78</v>
      </c>
      <c r="Q514" s="45">
        <v>-157520.70000000001</v>
      </c>
      <c r="R514" s="45">
        <v>-129430.51</v>
      </c>
      <c r="S514" s="46">
        <f>((F514+R514)+((G514+H514+I514+J514+K514+L514+M514+N514+O514+P514+Q514)*2))/24</f>
        <v>-117997.16208333331</v>
      </c>
      <c r="V514" s="290"/>
      <c r="W514" s="290"/>
      <c r="X514" s="290">
        <f>+S514</f>
        <v>-117997.16208333331</v>
      </c>
      <c r="Z514" s="291"/>
      <c r="AA514" s="291"/>
      <c r="AB514" s="291"/>
      <c r="AC514" s="290">
        <f>+S514</f>
        <v>-117997.16208333331</v>
      </c>
      <c r="AE514" s="290"/>
    </row>
    <row r="515" spans="1:33">
      <c r="A515" s="281">
        <v>499</v>
      </c>
      <c r="B515" s="289" t="s">
        <v>744</v>
      </c>
      <c r="C515" s="289" t="s">
        <v>1043</v>
      </c>
      <c r="D515" s="289" t="s">
        <v>142</v>
      </c>
      <c r="E515" s="293" t="s">
        <v>612</v>
      </c>
      <c r="F515" s="45">
        <v>0</v>
      </c>
      <c r="G515" s="45">
        <v>0</v>
      </c>
      <c r="H515" s="45">
        <v>0</v>
      </c>
      <c r="I515" s="45">
        <v>0</v>
      </c>
      <c r="J515" s="45">
        <v>0</v>
      </c>
      <c r="K515" s="45">
        <v>0</v>
      </c>
      <c r="L515" s="45">
        <v>0</v>
      </c>
      <c r="M515" s="45">
        <v>0</v>
      </c>
      <c r="N515" s="45">
        <v>0</v>
      </c>
      <c r="O515" s="45">
        <v>0</v>
      </c>
      <c r="P515" s="45">
        <v>0</v>
      </c>
      <c r="Q515" s="45">
        <v>0</v>
      </c>
      <c r="R515" s="45">
        <v>0</v>
      </c>
      <c r="S515" s="46">
        <f>((F515+R515)+((G515+H515+I515+J515+K515+L515+M515+N515+O515+P515+Q515)*2))/24</f>
        <v>0</v>
      </c>
      <c r="V515" s="290"/>
      <c r="W515" s="290"/>
      <c r="X515" s="290">
        <f>+S515</f>
        <v>0</v>
      </c>
      <c r="Z515" s="291"/>
      <c r="AA515" s="291"/>
      <c r="AB515" s="291"/>
      <c r="AC515" s="290">
        <f>+S515</f>
        <v>0</v>
      </c>
      <c r="AE515" s="290"/>
    </row>
    <row r="516" spans="1:33">
      <c r="A516" s="281">
        <v>500</v>
      </c>
      <c r="B516" s="289" t="s">
        <v>744</v>
      </c>
      <c r="C516" s="289" t="s">
        <v>1043</v>
      </c>
      <c r="D516" s="289" t="s">
        <v>144</v>
      </c>
      <c r="E516" s="298" t="s">
        <v>217</v>
      </c>
      <c r="F516" s="45">
        <v>-3.18323145620525E-12</v>
      </c>
      <c r="G516" s="45">
        <v>-4773.09</v>
      </c>
      <c r="H516" s="45">
        <v>-264</v>
      </c>
      <c r="I516" s="45">
        <v>-6967.99</v>
      </c>
      <c r="J516" s="45">
        <v>434.400000000001</v>
      </c>
      <c r="K516" s="45">
        <v>-5283.39</v>
      </c>
      <c r="L516" s="45">
        <v>-5641.3</v>
      </c>
      <c r="M516" s="45">
        <v>1355.83</v>
      </c>
      <c r="N516" s="45">
        <v>-834.94999999999902</v>
      </c>
      <c r="O516" s="45">
        <v>1478.33</v>
      </c>
      <c r="P516" s="45">
        <v>-3139.45</v>
      </c>
      <c r="Q516" s="45">
        <v>1478.33</v>
      </c>
      <c r="R516" s="45">
        <v>9.0949470177292804E-13</v>
      </c>
      <c r="S516" s="46">
        <f>((F516+R516)+((G516+H516+I516+J516+K516+L516+M516+N516+O516+P516+Q516)*2))/24</f>
        <v>-1846.4400000000005</v>
      </c>
      <c r="V516" s="290"/>
      <c r="W516" s="290"/>
      <c r="X516" s="290">
        <f>+S516</f>
        <v>-1846.4400000000005</v>
      </c>
      <c r="Z516" s="291"/>
      <c r="AA516" s="291"/>
      <c r="AB516" s="291"/>
      <c r="AC516" s="290">
        <f>+S516</f>
        <v>-1846.4400000000005</v>
      </c>
      <c r="AE516" s="290"/>
    </row>
    <row r="517" spans="1:33">
      <c r="A517" s="281">
        <v>501</v>
      </c>
      <c r="B517" s="289" t="s">
        <v>744</v>
      </c>
      <c r="C517" s="289" t="s">
        <v>1043</v>
      </c>
      <c r="D517" s="289" t="s">
        <v>136</v>
      </c>
      <c r="E517" s="298" t="s">
        <v>218</v>
      </c>
      <c r="F517" s="45">
        <v>-18.059999999999999</v>
      </c>
      <c r="G517" s="45">
        <v>-18.059999999999999</v>
      </c>
      <c r="H517" s="45">
        <v>-265.56</v>
      </c>
      <c r="I517" s="45">
        <v>0</v>
      </c>
      <c r="J517" s="45">
        <v>0</v>
      </c>
      <c r="K517" s="45">
        <v>0</v>
      </c>
      <c r="L517" s="45">
        <v>0</v>
      </c>
      <c r="M517" s="45">
        <v>0</v>
      </c>
      <c r="N517" s="45">
        <v>0</v>
      </c>
      <c r="O517" s="45">
        <v>0</v>
      </c>
      <c r="P517" s="45">
        <v>0</v>
      </c>
      <c r="Q517" s="45">
        <v>0</v>
      </c>
      <c r="R517" s="45">
        <v>0</v>
      </c>
      <c r="S517" s="46">
        <f>((F517+R517)+((G517+H517+I517+J517+K517+L517+M517+N517+O517+P517+Q517)*2))/24</f>
        <v>-24.387499999999999</v>
      </c>
      <c r="V517" s="290"/>
      <c r="W517" s="290"/>
      <c r="X517" s="290">
        <f>+S517</f>
        <v>-24.387499999999999</v>
      </c>
      <c r="Z517" s="291"/>
      <c r="AA517" s="291"/>
      <c r="AB517" s="291"/>
      <c r="AC517" s="290">
        <f>+S517</f>
        <v>-24.387499999999999</v>
      </c>
      <c r="AE517" s="290"/>
      <c r="AG517" s="292"/>
    </row>
    <row r="518" spans="1:33">
      <c r="A518" s="281">
        <v>502</v>
      </c>
      <c r="E518" s="293" t="s">
        <v>220</v>
      </c>
      <c r="F518" s="258">
        <f>SUM(F508:F517)</f>
        <v>-2697058.1999999997</v>
      </c>
      <c r="G518" s="258">
        <f>SUM(G508:G517)</f>
        <v>-4250036.2999999989</v>
      </c>
      <c r="H518" s="258">
        <f>SUM(H508:H517)</f>
        <v>-3902059.69</v>
      </c>
      <c r="I518" s="258">
        <f>SUM(I508:I517)</f>
        <v>-2326083.1100000003</v>
      </c>
      <c r="J518" s="258">
        <f>SUM(J508:J517)</f>
        <v>-2627892.1900000004</v>
      </c>
      <c r="K518" s="258">
        <f>SUM(K508:K517)</f>
        <v>-3411637.1300000004</v>
      </c>
      <c r="L518" s="258">
        <f>SUM(L508:L517)</f>
        <v>-2918175.13</v>
      </c>
      <c r="M518" s="258">
        <f>SUM(M508:M517)</f>
        <v>-2246654.0299999993</v>
      </c>
      <c r="N518" s="258">
        <f>SUM(N508:N517)</f>
        <v>-4302358.9799999995</v>
      </c>
      <c r="O518" s="258">
        <f>SUM(O508:O517)</f>
        <v>-1685296.94</v>
      </c>
      <c r="P518" s="258">
        <f>SUM(P508:P517)</f>
        <v>-2000760.84</v>
      </c>
      <c r="Q518" s="258">
        <f>SUM(Q508:Q517)</f>
        <v>-3010997.4</v>
      </c>
      <c r="R518" s="258">
        <f>SUM(R508:R517)</f>
        <v>-4886613.47</v>
      </c>
      <c r="S518" s="258">
        <f>SUM(S508:S517)</f>
        <v>-3039482.2979166661</v>
      </c>
      <c r="Z518" s="291"/>
      <c r="AA518" s="291"/>
      <c r="AB518" s="291"/>
    </row>
    <row r="519" spans="1:33">
      <c r="A519" s="281">
        <v>503</v>
      </c>
      <c r="E519" s="293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6"/>
      <c r="Z519" s="291"/>
      <c r="AA519" s="291"/>
      <c r="AB519" s="291"/>
    </row>
    <row r="520" spans="1:33">
      <c r="A520" s="281">
        <v>504</v>
      </c>
      <c r="B520" s="289" t="s">
        <v>744</v>
      </c>
      <c r="C520" s="289" t="s">
        <v>1044</v>
      </c>
      <c r="D520" s="289" t="s">
        <v>19</v>
      </c>
      <c r="E520" s="293" t="s">
        <v>419</v>
      </c>
      <c r="F520" s="45">
        <v>-171182.5</v>
      </c>
      <c r="G520" s="45">
        <v>-41100.69</v>
      </c>
      <c r="H520" s="45">
        <v>-41100.69</v>
      </c>
      <c r="I520" s="45">
        <v>-41100.69</v>
      </c>
      <c r="J520" s="45">
        <v>-41100.69</v>
      </c>
      <c r="K520" s="45">
        <v>-41100.69</v>
      </c>
      <c r="L520" s="45">
        <v>6077.61</v>
      </c>
      <c r="M520" s="45">
        <v>-120405.75</v>
      </c>
      <c r="N520" s="45">
        <v>6046.7</v>
      </c>
      <c r="O520" s="45">
        <v>6077.61</v>
      </c>
      <c r="P520" s="45">
        <v>6077.61</v>
      </c>
      <c r="Q520" s="45">
        <v>6077.61</v>
      </c>
      <c r="R520" s="45">
        <v>-118374.2</v>
      </c>
      <c r="S520" s="46">
        <f>((F520+R520)+((G520+H520+I520+J520+K520+L520+M520+N520+O520+P520+Q520)*2))/24</f>
        <v>-36694.200833333336</v>
      </c>
      <c r="V520" s="290">
        <f>+S520</f>
        <v>-36694.200833333336</v>
      </c>
      <c r="W520" s="290"/>
      <c r="X520" s="290"/>
      <c r="Z520" s="291"/>
      <c r="AA520" s="291"/>
      <c r="AB520" s="291"/>
      <c r="AE520" s="290">
        <f>+S520</f>
        <v>-36694.200833333336</v>
      </c>
    </row>
    <row r="521" spans="1:33">
      <c r="A521" s="281">
        <v>505</v>
      </c>
      <c r="B521" s="289" t="s">
        <v>744</v>
      </c>
      <c r="C521" s="289" t="s">
        <v>1044</v>
      </c>
      <c r="D521" s="289" t="s">
        <v>22</v>
      </c>
      <c r="E521" s="293" t="s">
        <v>420</v>
      </c>
      <c r="F521" s="45">
        <v>-68296.55</v>
      </c>
      <c r="G521" s="45">
        <v>0</v>
      </c>
      <c r="H521" s="45">
        <v>0</v>
      </c>
      <c r="I521" s="45">
        <v>0</v>
      </c>
      <c r="J521" s="45">
        <v>0</v>
      </c>
      <c r="K521" s="45">
        <v>0</v>
      </c>
      <c r="L521" s="45">
        <v>0</v>
      </c>
      <c r="M521" s="45">
        <v>-73488.320000000007</v>
      </c>
      <c r="N521" s="45">
        <v>-50.050000000002903</v>
      </c>
      <c r="O521" s="45">
        <v>-2.91322521661641E-12</v>
      </c>
      <c r="P521" s="45">
        <v>-2.91322521661641E-12</v>
      </c>
      <c r="Q521" s="45">
        <v>-2.91322521661641E-12</v>
      </c>
      <c r="R521" s="45">
        <v>-68424.899999999994</v>
      </c>
      <c r="S521" s="46">
        <f>((F521+R521)+((G521+H521+I521+J521+K521+L521+M521+N521+O521+P521+Q521)*2))/24</f>
        <v>-11824.924583333335</v>
      </c>
      <c r="V521" s="290">
        <f>+S521</f>
        <v>-11824.924583333335</v>
      </c>
      <c r="W521" s="290"/>
      <c r="X521" s="290"/>
      <c r="Z521" s="291"/>
      <c r="AA521" s="291"/>
      <c r="AB521" s="291"/>
      <c r="AE521" s="290">
        <f>+S521</f>
        <v>-11824.924583333335</v>
      </c>
    </row>
    <row r="522" spans="1:33">
      <c r="A522" s="281">
        <v>506</v>
      </c>
      <c r="B522" s="289" t="s">
        <v>744</v>
      </c>
      <c r="C522" s="289" t="s">
        <v>1044</v>
      </c>
      <c r="D522" s="289" t="s">
        <v>24</v>
      </c>
      <c r="E522" s="293" t="s">
        <v>647</v>
      </c>
      <c r="F522" s="45">
        <v>-17300.2</v>
      </c>
      <c r="G522" s="45">
        <v>0</v>
      </c>
      <c r="H522" s="45">
        <v>0</v>
      </c>
      <c r="I522" s="45">
        <v>0</v>
      </c>
      <c r="J522" s="45">
        <v>0</v>
      </c>
      <c r="K522" s="45">
        <v>0</v>
      </c>
      <c r="L522" s="45">
        <v>0</v>
      </c>
      <c r="M522" s="45">
        <v>-17307.400000000001</v>
      </c>
      <c r="N522" s="45">
        <v>-11.700000000000699</v>
      </c>
      <c r="O522" s="45">
        <v>-7.2830630415410299E-13</v>
      </c>
      <c r="P522" s="45">
        <v>-7.2830630415410299E-13</v>
      </c>
      <c r="Q522" s="45">
        <v>-7.2830630415410299E-13</v>
      </c>
      <c r="R522" s="45">
        <v>-17085.77</v>
      </c>
      <c r="S522" s="46">
        <f>((F522+R522)+((G522+H522+I522+J522+K522+L522+M522+N522+O522+P522+Q522)*2))/24</f>
        <v>-2876.0070833333339</v>
      </c>
      <c r="V522" s="290">
        <f>+S522</f>
        <v>-2876.0070833333339</v>
      </c>
      <c r="W522" s="290"/>
      <c r="X522" s="290"/>
      <c r="Z522" s="291"/>
      <c r="AA522" s="291"/>
      <c r="AB522" s="291"/>
      <c r="AE522" s="290">
        <f>+S522</f>
        <v>-2876.0070833333339</v>
      </c>
    </row>
    <row r="523" spans="1:33">
      <c r="A523" s="281">
        <v>507</v>
      </c>
      <c r="B523" s="289" t="s">
        <v>744</v>
      </c>
      <c r="C523" s="289" t="s">
        <v>1045</v>
      </c>
      <c r="D523" s="281" t="s">
        <v>227</v>
      </c>
      <c r="E523" s="293" t="s">
        <v>416</v>
      </c>
      <c r="F523" s="45">
        <v>-15235.03</v>
      </c>
      <c r="G523" s="45">
        <v>0</v>
      </c>
      <c r="H523" s="45">
        <v>0</v>
      </c>
      <c r="I523" s="45">
        <v>0</v>
      </c>
      <c r="J523" s="45">
        <v>141.69999999999999</v>
      </c>
      <c r="K523" s="45">
        <v>0</v>
      </c>
      <c r="L523" s="45">
        <v>0</v>
      </c>
      <c r="M523" s="45">
        <v>-14874.44</v>
      </c>
      <c r="N523" s="45">
        <v>0</v>
      </c>
      <c r="O523" s="45">
        <v>-84.15</v>
      </c>
      <c r="P523" s="45">
        <v>-84.15</v>
      </c>
      <c r="Q523" s="45">
        <v>-84.15</v>
      </c>
      <c r="R523" s="45">
        <v>-15298.52</v>
      </c>
      <c r="S523" s="46">
        <f>((F523+R523)+((G523+H523+I523+J523+K523+L523+M523+N523+O523+P523+Q523)*2))/24</f>
        <v>-2520.9970833333332</v>
      </c>
      <c r="V523" s="290">
        <f>+S523</f>
        <v>-2520.9970833333332</v>
      </c>
      <c r="W523" s="290"/>
      <c r="X523" s="290"/>
      <c r="Z523" s="291"/>
      <c r="AA523" s="291"/>
      <c r="AB523" s="291"/>
      <c r="AE523" s="290">
        <f>+S523</f>
        <v>-2520.9970833333332</v>
      </c>
    </row>
    <row r="524" spans="1:33">
      <c r="A524" s="281">
        <v>508</v>
      </c>
      <c r="B524" s="289" t="s">
        <v>744</v>
      </c>
      <c r="C524" s="289" t="s">
        <v>1045</v>
      </c>
      <c r="D524" s="281" t="s">
        <v>734</v>
      </c>
      <c r="E524" s="293" t="s">
        <v>416</v>
      </c>
      <c r="F524" s="45">
        <v>-973</v>
      </c>
      <c r="G524" s="45">
        <v>-743</v>
      </c>
      <c r="H524" s="45">
        <v>-738</v>
      </c>
      <c r="I524" s="45">
        <v>-1393</v>
      </c>
      <c r="J524" s="45">
        <v>-738</v>
      </c>
      <c r="K524" s="45">
        <v>-1469</v>
      </c>
      <c r="L524" s="45">
        <v>-744</v>
      </c>
      <c r="M524" s="45">
        <v>-1079</v>
      </c>
      <c r="N524" s="45">
        <v>-686</v>
      </c>
      <c r="O524" s="45">
        <v>-721</v>
      </c>
      <c r="P524" s="45">
        <v>-943</v>
      </c>
      <c r="Q524" s="45">
        <v>-948</v>
      </c>
      <c r="R524" s="45">
        <v>-1441</v>
      </c>
      <c r="S524" s="46">
        <f>((F524+R524)+((G524+H524+I524+J524+K524+L524+M524+N524+O524+P524+Q524)*2))/24</f>
        <v>-950.75</v>
      </c>
      <c r="V524" s="290">
        <f>+S524</f>
        <v>-950.75</v>
      </c>
      <c r="W524" s="290"/>
      <c r="X524" s="290"/>
      <c r="Z524" s="291"/>
      <c r="AA524" s="291"/>
      <c r="AB524" s="291"/>
      <c r="AE524" s="290">
        <f>+S524</f>
        <v>-950.75</v>
      </c>
    </row>
    <row r="525" spans="1:33">
      <c r="A525" s="281">
        <v>509</v>
      </c>
      <c r="B525" s="289" t="s">
        <v>744</v>
      </c>
      <c r="C525" s="289" t="s">
        <v>1045</v>
      </c>
      <c r="D525" s="289" t="s">
        <v>417</v>
      </c>
      <c r="E525" s="293" t="s">
        <v>418</v>
      </c>
      <c r="F525" s="45">
        <v>-1521.94</v>
      </c>
      <c r="G525" s="45">
        <v>-484.67</v>
      </c>
      <c r="H525" s="45">
        <v>-858.73</v>
      </c>
      <c r="I525" s="45">
        <v>-1385.97</v>
      </c>
      <c r="J525" s="45">
        <v>-461.66</v>
      </c>
      <c r="K525" s="45">
        <v>-900.34</v>
      </c>
      <c r="L525" s="45">
        <v>-1364.74</v>
      </c>
      <c r="M525" s="45">
        <v>-669.46</v>
      </c>
      <c r="N525" s="45">
        <v>-1132.6500000000001</v>
      </c>
      <c r="O525" s="45">
        <v>-1606.52</v>
      </c>
      <c r="P525" s="45">
        <v>-451.39</v>
      </c>
      <c r="Q525" s="45">
        <v>-898.85</v>
      </c>
      <c r="R525" s="45">
        <v>-1583.86</v>
      </c>
      <c r="S525" s="46">
        <f>((F525+R525)+((G525+H525+I525+J525+K525+L525+M525+N525+O525+P525+Q525)*2))/24</f>
        <v>-980.65666666666664</v>
      </c>
      <c r="V525" s="290">
        <f>+S525</f>
        <v>-980.65666666666664</v>
      </c>
      <c r="W525" s="290"/>
      <c r="X525" s="290"/>
      <c r="Z525" s="291"/>
      <c r="AA525" s="291"/>
      <c r="AB525" s="291"/>
      <c r="AE525" s="290">
        <f>+S525</f>
        <v>-980.65666666666664</v>
      </c>
    </row>
    <row r="526" spans="1:33">
      <c r="A526" s="281">
        <v>510</v>
      </c>
      <c r="E526" s="293" t="s">
        <v>221</v>
      </c>
      <c r="F526" s="258">
        <f>SUM(F520:F525)</f>
        <v>-274509.22000000003</v>
      </c>
      <c r="G526" s="258">
        <f>SUM(G520:G525)</f>
        <v>-42328.36</v>
      </c>
      <c r="H526" s="258">
        <f>SUM(H520:H525)</f>
        <v>-42697.420000000006</v>
      </c>
      <c r="I526" s="258">
        <f>SUM(I520:I525)</f>
        <v>-43879.66</v>
      </c>
      <c r="J526" s="258">
        <f>SUM(J520:J525)</f>
        <v>-42158.650000000009</v>
      </c>
      <c r="K526" s="258">
        <f>SUM(K520:K525)</f>
        <v>-43470.03</v>
      </c>
      <c r="L526" s="258">
        <f>SUM(L520:L525)</f>
        <v>3968.87</v>
      </c>
      <c r="M526" s="258">
        <f>SUM(M520:M525)</f>
        <v>-227824.37</v>
      </c>
      <c r="N526" s="258">
        <f>SUM(N520:N525)</f>
        <v>4166.2999999999956</v>
      </c>
      <c r="O526" s="258">
        <f>SUM(O520:O525)</f>
        <v>3665.9399999999964</v>
      </c>
      <c r="P526" s="258">
        <f>SUM(P520:P525)</f>
        <v>4599.0699999999961</v>
      </c>
      <c r="Q526" s="258">
        <f>SUM(Q520:Q525)</f>
        <v>4146.609999999996</v>
      </c>
      <c r="R526" s="258">
        <f>SUM(R520:R525)</f>
        <v>-222208.24999999994</v>
      </c>
      <c r="S526" s="258">
        <f>SUM(S520:S525)</f>
        <v>-55847.536250000012</v>
      </c>
      <c r="Z526" s="291"/>
      <c r="AA526" s="291"/>
      <c r="AB526" s="291"/>
    </row>
    <row r="527" spans="1:33">
      <c r="A527" s="281">
        <v>511</v>
      </c>
      <c r="E527" s="293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6"/>
      <c r="Z527" s="291"/>
      <c r="AA527" s="291"/>
      <c r="AB527" s="291"/>
    </row>
    <row r="528" spans="1:33">
      <c r="A528" s="281">
        <v>512</v>
      </c>
      <c r="E528" s="293" t="s">
        <v>222</v>
      </c>
      <c r="F528" s="258">
        <f>F488+F489+SUM(F491:F506)+F518+F526</f>
        <v>-46717475.280000001</v>
      </c>
      <c r="G528" s="258">
        <f>G488+G489+SUM(G491:G506)+G518+G526</f>
        <v>-44196798.309999995</v>
      </c>
      <c r="H528" s="258">
        <f>H488+H489+SUM(H491:H506)+H518+H526</f>
        <v>-35289787.810000002</v>
      </c>
      <c r="I528" s="258">
        <f>I488+I489+SUM(I491:I506)+I518+I526</f>
        <v>-30036196.050000001</v>
      </c>
      <c r="J528" s="258">
        <f>J488+J489+SUM(J491:J506)+J518+J526</f>
        <v>-32695756.189999998</v>
      </c>
      <c r="K528" s="258">
        <f>K488+K489+SUM(K491:K506)+K518+K526</f>
        <v>-31503811.820000004</v>
      </c>
      <c r="L528" s="258">
        <f>L488+L489+SUM(L491:L506)+L518+L526</f>
        <v>-31893741.350000001</v>
      </c>
      <c r="M528" s="258">
        <f>M488+M489+SUM(M491:M506)+M518+M526</f>
        <v>-26313615.969999988</v>
      </c>
      <c r="N528" s="258">
        <f>N488+N489+SUM(N491:N506)+N518+N526</f>
        <v>-34374827.730000012</v>
      </c>
      <c r="O528" s="258">
        <f>O488+O489+SUM(O491:O506)+O518+O526</f>
        <v>-30494179.740000006</v>
      </c>
      <c r="P528" s="258">
        <f>P488+P489+SUM(P491:P506)+P518+P526</f>
        <v>-26717699.25</v>
      </c>
      <c r="Q528" s="258">
        <f>Q488+Q489+SUM(Q491:Q506)+Q518+Q526</f>
        <v>-48302541.469999999</v>
      </c>
      <c r="R528" s="258">
        <f>R488+R489+SUM(R491:R506)+R518+R526</f>
        <v>-78676332.12000002</v>
      </c>
      <c r="S528" s="258">
        <f>S488+S489+SUM(S491:S506)+S518+S526</f>
        <v>-36209654.94916667</v>
      </c>
      <c r="Z528" s="291"/>
      <c r="AA528" s="291"/>
      <c r="AB528" s="291"/>
    </row>
    <row r="529" spans="1:31">
      <c r="A529" s="281">
        <v>513</v>
      </c>
      <c r="E529" s="293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6"/>
      <c r="Z529" s="291"/>
      <c r="AA529" s="291"/>
      <c r="AB529" s="291"/>
    </row>
    <row r="530" spans="1:31">
      <c r="A530" s="281">
        <v>514</v>
      </c>
      <c r="B530" s="289" t="s">
        <v>744</v>
      </c>
      <c r="C530" s="289" t="s">
        <v>1046</v>
      </c>
      <c r="D530" s="289" t="s">
        <v>779</v>
      </c>
      <c r="E530" s="293" t="s">
        <v>613</v>
      </c>
      <c r="F530" s="45">
        <v>-21250</v>
      </c>
      <c r="G530" s="45">
        <v>-22100</v>
      </c>
      <c r="H530" s="45">
        <v>-23200</v>
      </c>
      <c r="I530" s="45">
        <v>-31600</v>
      </c>
      <c r="J530" s="45">
        <v>-17250</v>
      </c>
      <c r="K530" s="45">
        <v>0</v>
      </c>
      <c r="L530" s="45">
        <v>0</v>
      </c>
      <c r="M530" s="45">
        <v>0</v>
      </c>
      <c r="N530" s="45">
        <v>0</v>
      </c>
      <c r="O530" s="45">
        <v>0</v>
      </c>
      <c r="P530" s="45">
        <v>-1000</v>
      </c>
      <c r="Q530" s="45">
        <v>-5500</v>
      </c>
      <c r="R530" s="45">
        <v>-4500</v>
      </c>
      <c r="S530" s="46">
        <f>((F530+R530)+((G530+H530+I530+J530+K530+L530+M530+N530+O530+P530+Q530)*2))/24</f>
        <v>-9460.4166666666661</v>
      </c>
      <c r="V530" s="290">
        <f>+S530</f>
        <v>-9460.4166666666661</v>
      </c>
      <c r="W530" s="290"/>
      <c r="X530" s="290"/>
      <c r="Z530" s="291"/>
      <c r="AA530" s="291"/>
      <c r="AB530" s="291"/>
      <c r="AE530" s="290">
        <f>+S530</f>
        <v>-9460.4166666666661</v>
      </c>
    </row>
    <row r="531" spans="1:31">
      <c r="A531" s="281">
        <v>515</v>
      </c>
      <c r="B531" s="289" t="s">
        <v>744</v>
      </c>
      <c r="C531" s="289" t="s">
        <v>1047</v>
      </c>
      <c r="D531" s="289" t="s">
        <v>803</v>
      </c>
      <c r="E531" s="293" t="s">
        <v>228</v>
      </c>
      <c r="F531" s="45">
        <v>0</v>
      </c>
      <c r="G531" s="45">
        <v>0</v>
      </c>
      <c r="H531" s="45">
        <v>0</v>
      </c>
      <c r="I531" s="45">
        <v>0</v>
      </c>
      <c r="J531" s="45">
        <v>0</v>
      </c>
      <c r="K531" s="45">
        <v>0</v>
      </c>
      <c r="L531" s="45">
        <v>0</v>
      </c>
      <c r="M531" s="45">
        <v>0</v>
      </c>
      <c r="N531" s="45">
        <v>0</v>
      </c>
      <c r="O531" s="45">
        <v>0</v>
      </c>
      <c r="P531" s="45">
        <v>0</v>
      </c>
      <c r="Q531" s="45">
        <v>0</v>
      </c>
      <c r="R531" s="45">
        <v>0</v>
      </c>
      <c r="S531" s="46">
        <f>((F531+R531)+((G531+H531+I531+J531+K531+L531+M531+N531+O531+P531+Q531)*2))/24</f>
        <v>0</v>
      </c>
      <c r="V531" s="290">
        <f>+S531</f>
        <v>0</v>
      </c>
      <c r="W531" s="290"/>
      <c r="X531" s="290"/>
      <c r="Z531" s="291"/>
      <c r="AA531" s="291"/>
      <c r="AB531" s="291"/>
      <c r="AE531" s="290">
        <f>+S531</f>
        <v>0</v>
      </c>
    </row>
    <row r="532" spans="1:31">
      <c r="A532" s="281">
        <v>516</v>
      </c>
      <c r="B532" s="289" t="s">
        <v>744</v>
      </c>
      <c r="C532" s="289" t="s">
        <v>1048</v>
      </c>
      <c r="D532" s="289" t="s">
        <v>41</v>
      </c>
      <c r="E532" s="293" t="s">
        <v>421</v>
      </c>
      <c r="F532" s="45">
        <v>-8.1490725278854401E-10</v>
      </c>
      <c r="G532" s="45">
        <v>0</v>
      </c>
      <c r="H532" s="45">
        <v>0</v>
      </c>
      <c r="I532" s="45">
        <v>-635838.75</v>
      </c>
      <c r="J532" s="45">
        <v>0</v>
      </c>
      <c r="K532" s="45">
        <v>0</v>
      </c>
      <c r="L532" s="45">
        <v>0</v>
      </c>
      <c r="M532" s="45">
        <v>0</v>
      </c>
      <c r="N532" s="45">
        <v>0</v>
      </c>
      <c r="O532" s="45">
        <v>0</v>
      </c>
      <c r="P532" s="45">
        <v>0</v>
      </c>
      <c r="Q532" s="45">
        <v>0</v>
      </c>
      <c r="R532" s="45">
        <v>-3112831.21</v>
      </c>
      <c r="S532" s="46">
        <f>((F532+R532)+((G532+H532+I532+J532+K532+L532+M532+N532+O532+P532+Q532)*2))/24</f>
        <v>-182687.86291666669</v>
      </c>
      <c r="V532" s="290">
        <f>+S532</f>
        <v>-182687.86291666669</v>
      </c>
      <c r="W532" s="290"/>
      <c r="X532" s="290"/>
      <c r="Z532" s="291"/>
      <c r="AA532" s="291"/>
      <c r="AB532" s="291"/>
      <c r="AE532" s="290">
        <f>+S532</f>
        <v>-182687.86291666669</v>
      </c>
    </row>
    <row r="533" spans="1:31">
      <c r="A533" s="281">
        <v>517</v>
      </c>
      <c r="B533" s="289" t="s">
        <v>744</v>
      </c>
      <c r="C533" s="289" t="s">
        <v>1048</v>
      </c>
      <c r="D533" s="289" t="s">
        <v>1049</v>
      </c>
      <c r="E533" s="293" t="s">
        <v>648</v>
      </c>
      <c r="F533" s="45">
        <v>0</v>
      </c>
      <c r="G533" s="45">
        <v>0</v>
      </c>
      <c r="H533" s="45">
        <v>0</v>
      </c>
      <c r="I533" s="45">
        <v>-65118</v>
      </c>
      <c r="J533" s="45">
        <v>0</v>
      </c>
      <c r="K533" s="45">
        <v>0</v>
      </c>
      <c r="L533" s="45">
        <v>0</v>
      </c>
      <c r="M533" s="45">
        <v>0</v>
      </c>
      <c r="N533" s="45">
        <v>0</v>
      </c>
      <c r="O533" s="45">
        <v>0</v>
      </c>
      <c r="P533" s="45">
        <v>0</v>
      </c>
      <c r="Q533" s="45">
        <v>0</v>
      </c>
      <c r="R533" s="45">
        <v>-30067</v>
      </c>
      <c r="S533" s="46">
        <f>((F533+R533)+((G533+H533+I533+J533+K533+L533+M533+N533+O533+P533+Q533)*2))/24</f>
        <v>-6679.291666666667</v>
      </c>
      <c r="V533" s="290">
        <f>+S533</f>
        <v>-6679.291666666667</v>
      </c>
      <c r="W533" s="290"/>
      <c r="X533" s="290"/>
      <c r="Z533" s="291"/>
      <c r="AA533" s="291"/>
      <c r="AB533" s="291"/>
      <c r="AE533" s="290">
        <f>+S533</f>
        <v>-6679.291666666667</v>
      </c>
    </row>
    <row r="534" spans="1:31">
      <c r="A534" s="281">
        <v>518</v>
      </c>
      <c r="B534" s="289" t="s">
        <v>744</v>
      </c>
      <c r="C534" s="289" t="s">
        <v>1050</v>
      </c>
      <c r="D534" s="289" t="s">
        <v>39</v>
      </c>
      <c r="E534" s="293" t="s">
        <v>422</v>
      </c>
      <c r="F534" s="45">
        <v>-135244.07999999999</v>
      </c>
      <c r="G534" s="45">
        <v>-75373.320000000007</v>
      </c>
      <c r="H534" s="45">
        <v>-130054.82</v>
      </c>
      <c r="I534" s="45">
        <v>-99465.88</v>
      </c>
      <c r="J534" s="45">
        <v>-108600.47</v>
      </c>
      <c r="K534" s="45">
        <v>-124210.38</v>
      </c>
      <c r="L534" s="45">
        <v>-138247.82</v>
      </c>
      <c r="M534" s="45">
        <v>-146678.89000000001</v>
      </c>
      <c r="N534" s="45">
        <v>-97132.07</v>
      </c>
      <c r="O534" s="45">
        <v>-107625.99</v>
      </c>
      <c r="P534" s="45">
        <v>-115897.17</v>
      </c>
      <c r="Q534" s="45">
        <v>-131211.56</v>
      </c>
      <c r="R534" s="45">
        <v>-136849.79999999999</v>
      </c>
      <c r="S534" s="46">
        <f>((F534+R534)+((G534+H534+I534+J534+K534+L534+M534+N534+O534+P534+Q534)*2))/24</f>
        <v>-117545.44249999999</v>
      </c>
      <c r="V534" s="290">
        <f>+S534</f>
        <v>-117545.44249999999</v>
      </c>
      <c r="W534" s="290"/>
      <c r="X534" s="290"/>
      <c r="Z534" s="291"/>
      <c r="AA534" s="291"/>
      <c r="AB534" s="291"/>
      <c r="AE534" s="290">
        <f>+S534</f>
        <v>-117545.44249999999</v>
      </c>
    </row>
    <row r="535" spans="1:31">
      <c r="A535" s="281">
        <v>519</v>
      </c>
      <c r="B535" s="289" t="s">
        <v>744</v>
      </c>
      <c r="C535" s="289" t="s">
        <v>1050</v>
      </c>
      <c r="D535" s="289" t="s">
        <v>1033</v>
      </c>
      <c r="E535" s="293" t="s">
        <v>423</v>
      </c>
      <c r="F535" s="45">
        <v>-69571.48</v>
      </c>
      <c r="G535" s="45">
        <v>-76253.100000000006</v>
      </c>
      <c r="H535" s="45">
        <v>-10231.85</v>
      </c>
      <c r="I535" s="45">
        <v>-17525.02</v>
      </c>
      <c r="J535" s="45">
        <v>-24160.66</v>
      </c>
      <c r="K535" s="45">
        <v>-31050.9</v>
      </c>
      <c r="L535" s="45">
        <v>-38562.25</v>
      </c>
      <c r="M535" s="45">
        <v>-45215.65</v>
      </c>
      <c r="N535" s="45">
        <v>-52615.99</v>
      </c>
      <c r="O535" s="45">
        <v>-59654.05</v>
      </c>
      <c r="P535" s="45">
        <v>-66416.98</v>
      </c>
      <c r="Q535" s="45">
        <v>-73607.06</v>
      </c>
      <c r="R535" s="45">
        <v>-41907</v>
      </c>
      <c r="S535" s="46">
        <f>((F535+R535)+((G535+H535+I535+J535+K535+L535+M535+N535+O535+P535+Q535)*2))/24</f>
        <v>-45919.395833333336</v>
      </c>
      <c r="V535" s="290">
        <f>+S535</f>
        <v>-45919.395833333336</v>
      </c>
      <c r="W535" s="290"/>
      <c r="X535" s="290"/>
      <c r="Z535" s="291"/>
      <c r="AA535" s="291"/>
      <c r="AB535" s="291"/>
      <c r="AE535" s="290">
        <f>+S535</f>
        <v>-45919.395833333336</v>
      </c>
    </row>
    <row r="536" spans="1:31">
      <c r="A536" s="281">
        <v>520</v>
      </c>
      <c r="B536" s="289" t="s">
        <v>744</v>
      </c>
      <c r="C536" s="289" t="s">
        <v>1050</v>
      </c>
      <c r="D536" s="289" t="s">
        <v>1051</v>
      </c>
      <c r="E536" s="293" t="s">
        <v>649</v>
      </c>
      <c r="F536" s="45">
        <v>-431047.36</v>
      </c>
      <c r="G536" s="45">
        <v>-431047.36</v>
      </c>
      <c r="H536" s="45">
        <v>-431047.36</v>
      </c>
      <c r="I536" s="45">
        <v>-431047.36</v>
      </c>
      <c r="J536" s="45">
        <v>-431047.36</v>
      </c>
      <c r="K536" s="45">
        <v>-431047.36</v>
      </c>
      <c r="L536" s="45">
        <v>-431047.36</v>
      </c>
      <c r="M536" s="45">
        <v>-431047.36</v>
      </c>
      <c r="N536" s="45">
        <v>-431047.36</v>
      </c>
      <c r="O536" s="45">
        <v>-431047.36</v>
      </c>
      <c r="P536" s="45">
        <v>-431047.36</v>
      </c>
      <c r="Q536" s="45">
        <v>-431047.36</v>
      </c>
      <c r="R536" s="45">
        <v>0</v>
      </c>
      <c r="S536" s="46">
        <f>((F536+R536)+((G536+H536+I536+J536+K536+L536+M536+N536+O536+P536+Q536)*2))/24</f>
        <v>-413087.05333333329</v>
      </c>
      <c r="V536" s="290">
        <f>+S536</f>
        <v>-413087.05333333329</v>
      </c>
      <c r="W536" s="290"/>
      <c r="X536" s="290"/>
      <c r="Z536" s="291"/>
      <c r="AA536" s="291"/>
      <c r="AB536" s="291"/>
      <c r="AE536" s="290">
        <f>+S536</f>
        <v>-413087.05333333329</v>
      </c>
    </row>
    <row r="537" spans="1:31">
      <c r="A537" s="281">
        <v>521</v>
      </c>
      <c r="B537" s="289" t="s">
        <v>744</v>
      </c>
      <c r="C537" s="289" t="s">
        <v>1050</v>
      </c>
      <c r="D537" s="289" t="s">
        <v>1052</v>
      </c>
      <c r="E537" s="293" t="s">
        <v>651</v>
      </c>
      <c r="F537" s="45">
        <v>-33797.68</v>
      </c>
      <c r="G537" s="45">
        <v>-17627.689999999999</v>
      </c>
      <c r="H537" s="45">
        <v>-30416.02</v>
      </c>
      <c r="I537" s="45">
        <v>-23261.98</v>
      </c>
      <c r="J537" s="45">
        <v>-25398.29</v>
      </c>
      <c r="K537" s="45">
        <v>-29049.33</v>
      </c>
      <c r="L537" s="45">
        <v>-32561.21</v>
      </c>
      <c r="M537" s="45">
        <v>-34545.17</v>
      </c>
      <c r="N537" s="45">
        <v>-23125.040000000001</v>
      </c>
      <c r="O537" s="45">
        <v>-25790.85</v>
      </c>
      <c r="P537" s="45">
        <v>-27767.63</v>
      </c>
      <c r="Q537" s="45">
        <v>-31737.599999999999</v>
      </c>
      <c r="R537" s="45">
        <v>-33776.28</v>
      </c>
      <c r="S537" s="46">
        <f>((F537+R537)+((G537+H537+I537+J537+K537+L537+M537+N537+O537+P537+Q537)*2))/24</f>
        <v>-27922.31583333333</v>
      </c>
      <c r="V537" s="290">
        <f>+S537</f>
        <v>-27922.31583333333</v>
      </c>
      <c r="W537" s="290"/>
      <c r="X537" s="290"/>
      <c r="Z537" s="291"/>
      <c r="AA537" s="291"/>
      <c r="AB537" s="291"/>
      <c r="AE537" s="290">
        <f>+S537</f>
        <v>-27922.31583333333</v>
      </c>
    </row>
    <row r="538" spans="1:31">
      <c r="A538" s="281">
        <v>522</v>
      </c>
      <c r="B538" s="289" t="s">
        <v>744</v>
      </c>
      <c r="C538" s="289" t="s">
        <v>1050</v>
      </c>
      <c r="D538" s="289" t="s">
        <v>41</v>
      </c>
      <c r="E538" s="293" t="s">
        <v>424</v>
      </c>
      <c r="F538" s="45">
        <v>-320.74000000000098</v>
      </c>
      <c r="G538" s="45">
        <v>-20769.830000000002</v>
      </c>
      <c r="H538" s="45">
        <v>-14203.85</v>
      </c>
      <c r="I538" s="45">
        <v>-14013.42</v>
      </c>
      <c r="J538" s="45">
        <v>-315.680000000002</v>
      </c>
      <c r="K538" s="45">
        <v>-623.46000000000197</v>
      </c>
      <c r="L538" s="45">
        <v>-751.96000000000197</v>
      </c>
      <c r="M538" s="45">
        <v>-327.20000000000198</v>
      </c>
      <c r="N538" s="45">
        <v>-722.52000000000203</v>
      </c>
      <c r="O538" s="45">
        <v>-859.33000000000197</v>
      </c>
      <c r="P538" s="45">
        <v>-167.990000000002</v>
      </c>
      <c r="Q538" s="45">
        <v>-169.550000000002</v>
      </c>
      <c r="R538" s="45">
        <v>-270.95000000000198</v>
      </c>
      <c r="S538" s="46">
        <f>((F538+R538)+((G538+H538+I538+J538+K538+L538+M538+N538+O538+P538+Q538)*2))/24</f>
        <v>-4435.0529166666684</v>
      </c>
      <c r="V538" s="290">
        <f>+S538</f>
        <v>-4435.0529166666684</v>
      </c>
      <c r="W538" s="290"/>
      <c r="X538" s="290"/>
      <c r="Z538" s="291"/>
      <c r="AA538" s="291"/>
      <c r="AB538" s="291"/>
      <c r="AE538" s="290">
        <f>+S538</f>
        <v>-4435.0529166666684</v>
      </c>
    </row>
    <row r="539" spans="1:31">
      <c r="A539" s="281">
        <v>523</v>
      </c>
      <c r="B539" s="289" t="s">
        <v>744</v>
      </c>
      <c r="C539" s="289" t="s">
        <v>1050</v>
      </c>
      <c r="D539" s="289" t="s">
        <v>1053</v>
      </c>
      <c r="E539" s="293" t="s">
        <v>652</v>
      </c>
      <c r="F539" s="45">
        <v>-112872.26</v>
      </c>
      <c r="G539" s="45">
        <v>-135808.87</v>
      </c>
      <c r="H539" s="45">
        <v>-68296.97</v>
      </c>
      <c r="I539" s="45">
        <v>-102998.81</v>
      </c>
      <c r="J539" s="45">
        <v>-134869.41</v>
      </c>
      <c r="K539" s="45">
        <v>-71648.38</v>
      </c>
      <c r="L539" s="45">
        <v>-105302.51</v>
      </c>
      <c r="M539" s="45">
        <v>-138027.51999999999</v>
      </c>
      <c r="N539" s="45">
        <v>-69373.259999999995</v>
      </c>
      <c r="O539" s="45">
        <v>-102685.98</v>
      </c>
      <c r="P539" s="45">
        <v>-135832.60999999999</v>
      </c>
      <c r="Q539" s="45">
        <v>-44780.37</v>
      </c>
      <c r="R539" s="45">
        <v>-137713.04999999999</v>
      </c>
      <c r="S539" s="46">
        <f>((F539+R539)+((G539+H539+I539+J539+K539+L539+M539+N539+O539+P539+Q539)*2))/24</f>
        <v>-102909.77875000001</v>
      </c>
      <c r="V539" s="290">
        <f>+S539</f>
        <v>-102909.77875000001</v>
      </c>
      <c r="W539" s="290"/>
      <c r="X539" s="290"/>
      <c r="Z539" s="291"/>
      <c r="AA539" s="291"/>
      <c r="AB539" s="291"/>
      <c r="AE539" s="290">
        <f>+S539</f>
        <v>-102909.77875000001</v>
      </c>
    </row>
    <row r="540" spans="1:31">
      <c r="A540" s="281">
        <v>524</v>
      </c>
      <c r="B540" s="289" t="s">
        <v>744</v>
      </c>
      <c r="C540" s="289" t="s">
        <v>1050</v>
      </c>
      <c r="D540" s="289" t="s">
        <v>734</v>
      </c>
      <c r="E540" s="293" t="s">
        <v>735</v>
      </c>
      <c r="F540" s="45">
        <v>-243.62</v>
      </c>
      <c r="G540" s="45">
        <v>-458.06</v>
      </c>
      <c r="H540" s="45">
        <v>-526.37</v>
      </c>
      <c r="I540" s="45">
        <v>-718.35</v>
      </c>
      <c r="J540" s="45">
        <v>-893.67</v>
      </c>
      <c r="K540" s="45">
        <v>-511.65</v>
      </c>
      <c r="L540" s="45">
        <v>-610.79999999999995</v>
      </c>
      <c r="M540" s="45">
        <v>-705.45</v>
      </c>
      <c r="N540" s="45">
        <v>-283.94</v>
      </c>
      <c r="O540" s="45">
        <v>-426.51</v>
      </c>
      <c r="P540" s="45">
        <v>-583.54999999999995</v>
      </c>
      <c r="Q540" s="45">
        <v>-365.44</v>
      </c>
      <c r="R540" s="45">
        <v>-417.13</v>
      </c>
      <c r="S540" s="46">
        <f>((F540+R540)+((G540+H540+I540+J540+K540+L540+M540+N540+O540+P540+Q540)*2))/24</f>
        <v>-534.51374999999996</v>
      </c>
      <c r="V540" s="290">
        <f>+S540</f>
        <v>-534.51374999999996</v>
      </c>
      <c r="W540" s="290"/>
      <c r="X540" s="290"/>
      <c r="Z540" s="291"/>
      <c r="AA540" s="291"/>
      <c r="AB540" s="291"/>
      <c r="AE540" s="290">
        <f>+S540</f>
        <v>-534.51374999999996</v>
      </c>
    </row>
    <row r="541" spans="1:31">
      <c r="A541" s="281">
        <v>525</v>
      </c>
      <c r="B541" s="289" t="s">
        <v>744</v>
      </c>
      <c r="C541" s="289" t="s">
        <v>1050</v>
      </c>
      <c r="D541" s="289" t="s">
        <v>227</v>
      </c>
      <c r="E541" s="293" t="s">
        <v>425</v>
      </c>
      <c r="F541" s="45">
        <v>-931.57</v>
      </c>
      <c r="G541" s="45">
        <v>-10009.93</v>
      </c>
      <c r="H541" s="45">
        <v>-17743.189999999999</v>
      </c>
      <c r="I541" s="45">
        <v>-25059.83</v>
      </c>
      <c r="J541" s="45">
        <v>-11433.31</v>
      </c>
      <c r="K541" s="45">
        <v>-17828.080000000002</v>
      </c>
      <c r="L541" s="45">
        <v>-21702.13</v>
      </c>
      <c r="M541" s="45">
        <v>-5389.95</v>
      </c>
      <c r="N541" s="45">
        <v>-6703.06</v>
      </c>
      <c r="O541" s="45">
        <v>-7586.24</v>
      </c>
      <c r="P541" s="45">
        <v>-1136.99</v>
      </c>
      <c r="Q541" s="45">
        <v>-1638.42</v>
      </c>
      <c r="R541" s="45">
        <v>-2308.71</v>
      </c>
      <c r="S541" s="46">
        <f>((F541+R541)+((G541+H541+I541+J541+K541+L541+M541+N541+O541+P541+Q541)*2))/24</f>
        <v>-10654.272500000001</v>
      </c>
      <c r="V541" s="290">
        <f>+S541</f>
        <v>-10654.272500000001</v>
      </c>
      <c r="W541" s="290"/>
      <c r="X541" s="290"/>
      <c r="Z541" s="291"/>
      <c r="AA541" s="291"/>
      <c r="AB541" s="291"/>
      <c r="AE541" s="290">
        <f>+S541</f>
        <v>-10654.272500000001</v>
      </c>
    </row>
    <row r="542" spans="1:31">
      <c r="A542" s="281">
        <v>526</v>
      </c>
      <c r="B542" s="289" t="s">
        <v>744</v>
      </c>
      <c r="C542" s="289" t="s">
        <v>1050</v>
      </c>
      <c r="D542" s="289" t="s">
        <v>378</v>
      </c>
      <c r="E542" s="293" t="s">
        <v>426</v>
      </c>
      <c r="F542" s="45">
        <v>0</v>
      </c>
      <c r="G542" s="45">
        <v>0</v>
      </c>
      <c r="H542" s="45">
        <v>0</v>
      </c>
      <c r="I542" s="45">
        <v>0</v>
      </c>
      <c r="J542" s="45">
        <v>0</v>
      </c>
      <c r="K542" s="45">
        <v>0</v>
      </c>
      <c r="L542" s="45">
        <v>0</v>
      </c>
      <c r="M542" s="45">
        <v>0</v>
      </c>
      <c r="N542" s="45">
        <v>0</v>
      </c>
      <c r="O542" s="45">
        <v>0</v>
      </c>
      <c r="P542" s="45">
        <v>0</v>
      </c>
      <c r="Q542" s="45">
        <v>0</v>
      </c>
      <c r="R542" s="45">
        <v>0</v>
      </c>
      <c r="S542" s="46">
        <f>((F542+R542)+((G542+H542+I542+J542+K542+L542+M542+N542+O542+P542+Q542)*2))/24</f>
        <v>0</v>
      </c>
      <c r="V542" s="290">
        <f>+S542</f>
        <v>0</v>
      </c>
      <c r="W542" s="290"/>
      <c r="X542" s="290"/>
      <c r="Z542" s="291"/>
      <c r="AA542" s="291"/>
      <c r="AB542" s="291"/>
      <c r="AE542" s="290">
        <f>+S542</f>
        <v>0</v>
      </c>
    </row>
    <row r="543" spans="1:31">
      <c r="A543" s="281">
        <v>527</v>
      </c>
      <c r="B543" s="289" t="s">
        <v>744</v>
      </c>
      <c r="C543" s="289" t="s">
        <v>1050</v>
      </c>
      <c r="D543" s="289" t="s">
        <v>427</v>
      </c>
      <c r="E543" s="293" t="s">
        <v>428</v>
      </c>
      <c r="F543" s="45">
        <v>-831.74</v>
      </c>
      <c r="G543" s="45">
        <v>-265.55</v>
      </c>
      <c r="H543" s="45">
        <v>-498.37</v>
      </c>
      <c r="I543" s="45">
        <v>-759.88</v>
      </c>
      <c r="J543" s="45">
        <v>-354.25</v>
      </c>
      <c r="K543" s="45">
        <v>-599.07000000000005</v>
      </c>
      <c r="L543" s="45">
        <v>-839.6</v>
      </c>
      <c r="M543" s="45">
        <v>-395.13</v>
      </c>
      <c r="N543" s="45">
        <v>-666.4</v>
      </c>
      <c r="O543" s="45">
        <v>-910.85</v>
      </c>
      <c r="P543" s="45">
        <v>-338.13</v>
      </c>
      <c r="Q543" s="45">
        <v>-572.37</v>
      </c>
      <c r="R543" s="45">
        <v>-856.92</v>
      </c>
      <c r="S543" s="46">
        <f>((F543+R543)+((G543+H543+I543+J543+K543+L543+M543+N543+O543+P543+Q543)*2))/24</f>
        <v>-586.99416666666673</v>
      </c>
      <c r="V543" s="290">
        <f>+S543</f>
        <v>-586.99416666666673</v>
      </c>
      <c r="W543" s="290"/>
      <c r="X543" s="290"/>
      <c r="Z543" s="291"/>
      <c r="AA543" s="291"/>
      <c r="AB543" s="291"/>
      <c r="AE543" s="290">
        <f>+S543</f>
        <v>-586.99416666666673</v>
      </c>
    </row>
    <row r="544" spans="1:31">
      <c r="A544" s="281">
        <v>528</v>
      </c>
      <c r="B544" s="289" t="s">
        <v>744</v>
      </c>
      <c r="C544" s="289" t="s">
        <v>1050</v>
      </c>
      <c r="D544" s="289" t="s">
        <v>1244</v>
      </c>
      <c r="E544" s="293" t="s">
        <v>1245</v>
      </c>
      <c r="F544" s="45">
        <v>0</v>
      </c>
      <c r="G544" s="45">
        <v>0</v>
      </c>
      <c r="H544" s="45">
        <v>0</v>
      </c>
      <c r="I544" s="45">
        <v>0</v>
      </c>
      <c r="J544" s="45">
        <v>0</v>
      </c>
      <c r="K544" s="45">
        <v>0</v>
      </c>
      <c r="L544" s="45">
        <v>0</v>
      </c>
      <c r="M544" s="45">
        <v>0</v>
      </c>
      <c r="N544" s="45">
        <v>0</v>
      </c>
      <c r="O544" s="45">
        <v>0</v>
      </c>
      <c r="P544" s="45">
        <v>0</v>
      </c>
      <c r="Q544" s="45">
        <v>0</v>
      </c>
      <c r="R544" s="45">
        <v>0</v>
      </c>
      <c r="S544" s="46">
        <f>((F544+R544)+((G544+H544+I544+J544+K544+L544+M544+N544+O544+P544+Q544)*2))/24</f>
        <v>0</v>
      </c>
      <c r="V544" s="290">
        <f>+S544</f>
        <v>0</v>
      </c>
      <c r="W544" s="290"/>
      <c r="X544" s="290"/>
      <c r="Z544" s="291"/>
      <c r="AA544" s="291"/>
      <c r="AB544" s="291"/>
      <c r="AE544" s="290">
        <f>+S544</f>
        <v>0</v>
      </c>
    </row>
    <row r="545" spans="1:31">
      <c r="A545" s="281">
        <v>529</v>
      </c>
      <c r="B545" s="289" t="s">
        <v>744</v>
      </c>
      <c r="C545" s="289" t="s">
        <v>1050</v>
      </c>
      <c r="D545" s="289" t="s">
        <v>226</v>
      </c>
      <c r="E545" s="293" t="s">
        <v>429</v>
      </c>
      <c r="F545" s="45">
        <v>-3263.48000000001</v>
      </c>
      <c r="G545" s="45">
        <v>-16406.04</v>
      </c>
      <c r="H545" s="45">
        <v>-33315.24</v>
      </c>
      <c r="I545" s="45">
        <v>-46098.75</v>
      </c>
      <c r="J545" s="45">
        <v>-16844.060000000001</v>
      </c>
      <c r="K545" s="45">
        <v>-26338.37</v>
      </c>
      <c r="L545" s="45">
        <v>-34574.18</v>
      </c>
      <c r="M545" s="45">
        <v>-14111.48</v>
      </c>
      <c r="N545" s="45">
        <v>-17171.669999999998</v>
      </c>
      <c r="O545" s="45">
        <v>-19664.02</v>
      </c>
      <c r="P545" s="45">
        <v>-3325.09</v>
      </c>
      <c r="Q545" s="45">
        <v>-4779.2700000000004</v>
      </c>
      <c r="R545" s="45">
        <v>-5924.63</v>
      </c>
      <c r="S545" s="46">
        <f>((F545+R545)+((G545+H545+I545+J545+K545+L545+M545+N545+O545+P545+Q545)*2))/24</f>
        <v>-19768.518749999996</v>
      </c>
      <c r="V545" s="290">
        <f>+S545</f>
        <v>-19768.518749999996</v>
      </c>
      <c r="W545" s="290"/>
      <c r="X545" s="290"/>
      <c r="Z545" s="291"/>
      <c r="AA545" s="291"/>
      <c r="AB545" s="291"/>
      <c r="AE545" s="290">
        <f>+S545</f>
        <v>-19768.518749999996</v>
      </c>
    </row>
    <row r="546" spans="1:31">
      <c r="A546" s="281">
        <v>530</v>
      </c>
      <c r="B546" s="289" t="s">
        <v>744</v>
      </c>
      <c r="C546" s="289" t="s">
        <v>1050</v>
      </c>
      <c r="D546" s="289" t="s">
        <v>430</v>
      </c>
      <c r="E546" s="293" t="s">
        <v>431</v>
      </c>
      <c r="F546" s="45">
        <v>0</v>
      </c>
      <c r="G546" s="45">
        <v>0</v>
      </c>
      <c r="H546" s="45">
        <v>0</v>
      </c>
      <c r="I546" s="45">
        <v>0</v>
      </c>
      <c r="J546" s="45">
        <v>0</v>
      </c>
      <c r="K546" s="45">
        <v>0</v>
      </c>
      <c r="L546" s="45">
        <v>0</v>
      </c>
      <c r="M546" s="45">
        <v>0</v>
      </c>
      <c r="N546" s="45">
        <v>0</v>
      </c>
      <c r="O546" s="45">
        <v>0</v>
      </c>
      <c r="P546" s="45">
        <v>0</v>
      </c>
      <c r="Q546" s="45">
        <v>0</v>
      </c>
      <c r="R546" s="45">
        <v>0</v>
      </c>
      <c r="S546" s="46">
        <f>((F546+R546)+((G546+H546+I546+J546+K546+L546+M546+N546+O546+P546+Q546)*2))/24</f>
        <v>0</v>
      </c>
      <c r="V546" s="290">
        <f>+S546</f>
        <v>0</v>
      </c>
      <c r="W546" s="290"/>
      <c r="X546" s="290"/>
      <c r="Z546" s="291"/>
      <c r="AA546" s="291"/>
      <c r="AB546" s="291"/>
      <c r="AE546" s="290">
        <f>+S546</f>
        <v>0</v>
      </c>
    </row>
    <row r="547" spans="1:31">
      <c r="A547" s="281">
        <v>531</v>
      </c>
      <c r="B547" s="289" t="s">
        <v>744</v>
      </c>
      <c r="C547" s="289" t="s">
        <v>1050</v>
      </c>
      <c r="D547" s="289" t="s">
        <v>614</v>
      </c>
      <c r="E547" s="293" t="s">
        <v>431</v>
      </c>
      <c r="F547" s="45">
        <v>-26325.52</v>
      </c>
      <c r="G547" s="45">
        <v>-38054.199999999997</v>
      </c>
      <c r="H547" s="45">
        <v>-25527.27</v>
      </c>
      <c r="I547" s="45">
        <v>-40817.29</v>
      </c>
      <c r="J547" s="45">
        <v>-52455.99</v>
      </c>
      <c r="K547" s="45">
        <v>-25740.3</v>
      </c>
      <c r="L547" s="45">
        <v>-38011.61</v>
      </c>
      <c r="M547" s="45">
        <v>-54135.11</v>
      </c>
      <c r="N547" s="45">
        <v>-31474.06</v>
      </c>
      <c r="O547" s="45">
        <v>-43553.73</v>
      </c>
      <c r="P547" s="45">
        <v>-55168.2</v>
      </c>
      <c r="Q547" s="45">
        <v>-25871.89</v>
      </c>
      <c r="R547" s="45">
        <v>-41136.97</v>
      </c>
      <c r="S547" s="46">
        <f>((F547+R547)+((G547+H547+I547+J547+K547+L547+M547+N547+O547+P547+Q547)*2))/24</f>
        <v>-38711.741249999999</v>
      </c>
      <c r="V547" s="290">
        <f>+S547</f>
        <v>-38711.741249999999</v>
      </c>
      <c r="W547" s="290"/>
      <c r="X547" s="290"/>
      <c r="Z547" s="291"/>
      <c r="AA547" s="291"/>
      <c r="AB547" s="291"/>
      <c r="AE547" s="290">
        <f>+S547</f>
        <v>-38711.741249999999</v>
      </c>
    </row>
    <row r="548" spans="1:31">
      <c r="A548" s="281">
        <v>532</v>
      </c>
      <c r="B548" s="289" t="s">
        <v>744</v>
      </c>
      <c r="C548" s="289" t="s">
        <v>1050</v>
      </c>
      <c r="D548" s="289" t="s">
        <v>736</v>
      </c>
      <c r="E548" s="293" t="s">
        <v>737</v>
      </c>
      <c r="F548" s="45">
        <v>0</v>
      </c>
      <c r="G548" s="45">
        <v>-5117.1000000000004</v>
      </c>
      <c r="H548" s="45">
        <v>0</v>
      </c>
      <c r="I548" s="45">
        <v>0</v>
      </c>
      <c r="J548" s="45">
        <v>0</v>
      </c>
      <c r="K548" s="45">
        <v>0</v>
      </c>
      <c r="L548" s="45">
        <v>0</v>
      </c>
      <c r="M548" s="45">
        <v>0</v>
      </c>
      <c r="N548" s="45">
        <v>0</v>
      </c>
      <c r="O548" s="45">
        <v>0</v>
      </c>
      <c r="P548" s="45">
        <v>0</v>
      </c>
      <c r="Q548" s="45">
        <v>0</v>
      </c>
      <c r="R548" s="45">
        <v>0</v>
      </c>
      <c r="S548" s="46">
        <f>((F548+R548)+((G548+H548+I548+J548+K548+L548+M548+N548+O548+P548+Q548)*2))/24</f>
        <v>-426.42500000000001</v>
      </c>
      <c r="V548" s="290">
        <f>+S548</f>
        <v>-426.42500000000001</v>
      </c>
      <c r="W548" s="290"/>
      <c r="X548" s="290"/>
      <c r="Z548" s="291"/>
      <c r="AA548" s="291"/>
      <c r="AB548" s="291"/>
      <c r="AE548" s="290">
        <f>+S548</f>
        <v>-426.42500000000001</v>
      </c>
    </row>
    <row r="549" spans="1:31">
      <c r="A549" s="281">
        <v>533</v>
      </c>
      <c r="B549" s="289" t="s">
        <v>744</v>
      </c>
      <c r="C549" s="289" t="s">
        <v>1054</v>
      </c>
      <c r="E549" s="293" t="s">
        <v>432</v>
      </c>
      <c r="F549" s="45">
        <v>-36660.769999999997</v>
      </c>
      <c r="G549" s="45">
        <v>-7852.47</v>
      </c>
      <c r="H549" s="45">
        <v>-3456.46</v>
      </c>
      <c r="I549" s="45">
        <v>-1919.9</v>
      </c>
      <c r="J549" s="45">
        <v>-13227.71</v>
      </c>
      <c r="K549" s="45">
        <v>-6617.1</v>
      </c>
      <c r="L549" s="45">
        <v>-293894.05</v>
      </c>
      <c r="M549" s="45">
        <v>-3277.0899999999701</v>
      </c>
      <c r="N549" s="45">
        <v>-24597.31</v>
      </c>
      <c r="O549" s="45">
        <v>-5735.9899999999698</v>
      </c>
      <c r="P549" s="45">
        <v>-23279.49</v>
      </c>
      <c r="Q549" s="45">
        <v>-5437.8199999999697</v>
      </c>
      <c r="R549" s="45">
        <v>-1787.25999999997</v>
      </c>
      <c r="S549" s="46">
        <f>((F549+R549)+((G549+H549+I549+J549+K549+L549+M549+N549+O549+P549+Q549)*2))/24</f>
        <v>-34043.283749999995</v>
      </c>
      <c r="V549" s="290">
        <f>+S549</f>
        <v>-34043.283749999995</v>
      </c>
      <c r="W549" s="290"/>
      <c r="X549" s="290"/>
      <c r="Z549" s="291"/>
      <c r="AA549" s="291"/>
      <c r="AB549" s="291"/>
      <c r="AE549" s="290">
        <f>+S549</f>
        <v>-34043.283749999995</v>
      </c>
    </row>
    <row r="550" spans="1:31">
      <c r="A550" s="281">
        <v>534</v>
      </c>
      <c r="B550" s="289" t="s">
        <v>744</v>
      </c>
      <c r="C550" s="289" t="s">
        <v>1054</v>
      </c>
      <c r="D550" s="289" t="s">
        <v>19</v>
      </c>
      <c r="E550" s="293" t="s">
        <v>433</v>
      </c>
      <c r="F550" s="45">
        <v>0</v>
      </c>
      <c r="G550" s="45">
        <v>0</v>
      </c>
      <c r="H550" s="45">
        <v>-5.23</v>
      </c>
      <c r="I550" s="45">
        <v>0</v>
      </c>
      <c r="J550" s="45">
        <v>0</v>
      </c>
      <c r="K550" s="45">
        <v>0</v>
      </c>
      <c r="L550" s="45">
        <v>0</v>
      </c>
      <c r="M550" s="45">
        <v>0</v>
      </c>
      <c r="N550" s="45">
        <v>0</v>
      </c>
      <c r="O550" s="45">
        <v>0</v>
      </c>
      <c r="P550" s="45">
        <v>0</v>
      </c>
      <c r="Q550" s="45">
        <v>0</v>
      </c>
      <c r="R550" s="45">
        <v>0</v>
      </c>
      <c r="S550" s="46">
        <f>((F550+R550)+((G550+H550+I550+J550+K550+L550+M550+N550+O550+P550+Q550)*2))/24</f>
        <v>-0.43583333333333335</v>
      </c>
      <c r="V550" s="290">
        <f>+S550</f>
        <v>-0.43583333333333335</v>
      </c>
      <c r="W550" s="290"/>
      <c r="X550" s="290"/>
      <c r="Z550" s="291"/>
      <c r="AA550" s="291"/>
      <c r="AB550" s="291"/>
      <c r="AE550" s="290">
        <f>+S550</f>
        <v>-0.43583333333333335</v>
      </c>
    </row>
    <row r="551" spans="1:31">
      <c r="A551" s="281">
        <v>535</v>
      </c>
      <c r="B551" s="289" t="s">
        <v>744</v>
      </c>
      <c r="C551" s="289" t="s">
        <v>1055</v>
      </c>
      <c r="D551" s="289" t="s">
        <v>113</v>
      </c>
      <c r="E551" s="293" t="s">
        <v>618</v>
      </c>
      <c r="F551" s="45">
        <v>0</v>
      </c>
      <c r="G551" s="45">
        <v>0</v>
      </c>
      <c r="H551" s="45">
        <v>0</v>
      </c>
      <c r="I551" s="45">
        <v>0</v>
      </c>
      <c r="J551" s="45">
        <v>0</v>
      </c>
      <c r="K551" s="45">
        <v>0</v>
      </c>
      <c r="L551" s="45">
        <v>0</v>
      </c>
      <c r="M551" s="45">
        <v>0</v>
      </c>
      <c r="N551" s="45">
        <v>0</v>
      </c>
      <c r="O551" s="45">
        <v>0</v>
      </c>
      <c r="P551" s="45">
        <v>0</v>
      </c>
      <c r="Q551" s="45">
        <v>0</v>
      </c>
      <c r="R551" s="45">
        <v>0</v>
      </c>
      <c r="S551" s="46">
        <f>((F551+R551)+((G551+H551+I551+J551+K551+L551+M551+N551+O551+P551+Q551)*2))/24</f>
        <v>0</v>
      </c>
      <c r="V551" s="290">
        <f>+S551</f>
        <v>0</v>
      </c>
      <c r="W551" s="290"/>
      <c r="X551" s="290"/>
      <c r="Z551" s="291"/>
      <c r="AA551" s="291"/>
      <c r="AB551" s="291"/>
      <c r="AE551" s="290">
        <f>+S551</f>
        <v>0</v>
      </c>
    </row>
    <row r="552" spans="1:31">
      <c r="A552" s="281">
        <v>536</v>
      </c>
      <c r="B552" s="289" t="s">
        <v>744</v>
      </c>
      <c r="C552" s="289" t="s">
        <v>1056</v>
      </c>
      <c r="D552" s="289" t="s">
        <v>814</v>
      </c>
      <c r="E552" s="293" t="s">
        <v>452</v>
      </c>
      <c r="F552" s="45">
        <v>3.6379788070917101E-12</v>
      </c>
      <c r="G552" s="45">
        <v>-10763.89</v>
      </c>
      <c r="H552" s="45">
        <v>-20486.11</v>
      </c>
      <c r="I552" s="45">
        <v>0</v>
      </c>
      <c r="J552" s="45">
        <v>-10416.67</v>
      </c>
      <c r="K552" s="45">
        <v>-21180.560000000001</v>
      </c>
      <c r="L552" s="45">
        <v>-9.9999999983992893E-3</v>
      </c>
      <c r="M552" s="45">
        <v>-10763.89</v>
      </c>
      <c r="N552" s="45">
        <v>-21527.78</v>
      </c>
      <c r="O552" s="45">
        <v>0</v>
      </c>
      <c r="P552" s="45">
        <v>-10763.89</v>
      </c>
      <c r="Q552" s="45">
        <v>-21180.560000000001</v>
      </c>
      <c r="R552" s="45">
        <v>3.6379788070917101E-12</v>
      </c>
      <c r="S552" s="46">
        <f>((F552+R552)+((G552+H552+I552+J552+K552+L552+M552+N552+O552+P552+Q552)*2))/24</f>
        <v>-10590.279999999999</v>
      </c>
      <c r="V552" s="290">
        <f>+S552</f>
        <v>-10590.279999999999</v>
      </c>
      <c r="W552" s="290"/>
      <c r="X552" s="290"/>
      <c r="Z552" s="291"/>
      <c r="AA552" s="291"/>
      <c r="AB552" s="291"/>
      <c r="AE552" s="290">
        <f>+S552</f>
        <v>-10590.279999999999</v>
      </c>
    </row>
    <row r="553" spans="1:31">
      <c r="A553" s="281">
        <v>537</v>
      </c>
      <c r="B553" s="289" t="s">
        <v>744</v>
      </c>
      <c r="C553" s="289" t="s">
        <v>1056</v>
      </c>
      <c r="D553" s="289" t="s">
        <v>1033</v>
      </c>
      <c r="E553" s="293" t="s">
        <v>453</v>
      </c>
      <c r="F553" s="45">
        <v>-13694.57</v>
      </c>
      <c r="G553" s="45">
        <v>-69254.94</v>
      </c>
      <c r="H553" s="45">
        <v>-84238.28</v>
      </c>
      <c r="I553" s="45">
        <v>-5295.06</v>
      </c>
      <c r="J553" s="45">
        <v>-98528.77</v>
      </c>
      <c r="K553" s="45">
        <v>-187304.42</v>
      </c>
      <c r="L553" s="45">
        <v>-1126.97999999998</v>
      </c>
      <c r="M553" s="45">
        <v>-61083.06</v>
      </c>
      <c r="N553" s="45">
        <v>-139024.57999999999</v>
      </c>
      <c r="O553" s="45">
        <v>-37652.97</v>
      </c>
      <c r="P553" s="45">
        <v>-146779.28</v>
      </c>
      <c r="Q553" s="45">
        <v>-254181.26</v>
      </c>
      <c r="R553" s="45">
        <v>-30661.969999999899</v>
      </c>
      <c r="S553" s="46">
        <f>((F553+R553)+((G553+H553+I553+J553+K553+L553+M553+N553+O553+P553+Q553)*2))/24</f>
        <v>-92220.655833333338</v>
      </c>
      <c r="V553" s="290">
        <f>+S553</f>
        <v>-92220.655833333338</v>
      </c>
      <c r="W553" s="290"/>
      <c r="X553" s="290"/>
      <c r="Z553" s="291"/>
      <c r="AA553" s="291"/>
      <c r="AB553" s="291"/>
      <c r="AE553" s="290">
        <f>+S553</f>
        <v>-92220.655833333338</v>
      </c>
    </row>
    <row r="554" spans="1:31">
      <c r="A554" s="281">
        <v>538</v>
      </c>
      <c r="B554" s="289" t="s">
        <v>744</v>
      </c>
      <c r="C554" s="289" t="s">
        <v>1056</v>
      </c>
      <c r="D554" s="289" t="s">
        <v>43</v>
      </c>
      <c r="E554" s="293" t="s">
        <v>441</v>
      </c>
      <c r="F554" s="45">
        <v>-374000</v>
      </c>
      <c r="G554" s="45">
        <v>-498666.67</v>
      </c>
      <c r="H554" s="45">
        <v>-623333.34</v>
      </c>
      <c r="I554" s="45">
        <v>-748000</v>
      </c>
      <c r="J554" s="45">
        <v>-124666.67</v>
      </c>
      <c r="K554" s="45">
        <v>-249333.34</v>
      </c>
      <c r="L554" s="45">
        <v>-374000</v>
      </c>
      <c r="M554" s="45">
        <v>-498666.67</v>
      </c>
      <c r="N554" s="45">
        <v>-623333.34</v>
      </c>
      <c r="O554" s="45">
        <v>-748000</v>
      </c>
      <c r="P554" s="45">
        <v>-124666.67</v>
      </c>
      <c r="Q554" s="45">
        <v>-249333.34</v>
      </c>
      <c r="R554" s="45">
        <v>-374000</v>
      </c>
      <c r="S554" s="46">
        <f>((F554+R554)+((G554+H554+I554+J554+K554+L554+M554+N554+O554+P554+Q554)*2))/24</f>
        <v>-436333.33666666661</v>
      </c>
      <c r="V554" s="290">
        <f>+S554</f>
        <v>-436333.33666666661</v>
      </c>
      <c r="W554" s="290"/>
      <c r="X554" s="290"/>
      <c r="Z554" s="291"/>
      <c r="AA554" s="291"/>
      <c r="AB554" s="291"/>
      <c r="AE554" s="290">
        <f>+S554</f>
        <v>-436333.33666666661</v>
      </c>
    </row>
    <row r="555" spans="1:31">
      <c r="A555" s="281">
        <v>539</v>
      </c>
      <c r="B555" s="289" t="s">
        <v>744</v>
      </c>
      <c r="C555" s="289" t="s">
        <v>1056</v>
      </c>
      <c r="D555" s="289" t="s">
        <v>888</v>
      </c>
      <c r="E555" s="293" t="s">
        <v>442</v>
      </c>
      <c r="F555" s="45">
        <v>-266175</v>
      </c>
      <c r="G555" s="45">
        <v>-354900</v>
      </c>
      <c r="H555" s="45">
        <v>-443625</v>
      </c>
      <c r="I555" s="45">
        <v>-532350</v>
      </c>
      <c r="J555" s="45">
        <v>-88725</v>
      </c>
      <c r="K555" s="45">
        <v>-177450</v>
      </c>
      <c r="L555" s="45">
        <v>-266175</v>
      </c>
      <c r="M555" s="45">
        <v>-354900</v>
      </c>
      <c r="N555" s="45">
        <v>-443625</v>
      </c>
      <c r="O555" s="45">
        <v>-532350</v>
      </c>
      <c r="P555" s="45">
        <v>-88725</v>
      </c>
      <c r="Q555" s="45">
        <v>-177450</v>
      </c>
      <c r="R555" s="45">
        <v>-266175</v>
      </c>
      <c r="S555" s="46">
        <f>((F555+R555)+((G555+H555+I555+J555+K555+L555+M555+N555+O555+P555+Q555)*2))/24</f>
        <v>-310537.5</v>
      </c>
      <c r="V555" s="290">
        <f>+S555</f>
        <v>-310537.5</v>
      </c>
      <c r="W555" s="290"/>
      <c r="X555" s="290"/>
      <c r="Z555" s="291"/>
      <c r="AA555" s="291"/>
      <c r="AB555" s="291"/>
      <c r="AE555" s="290">
        <f>+S555</f>
        <v>-310537.5</v>
      </c>
    </row>
    <row r="556" spans="1:31">
      <c r="A556" s="281">
        <v>540</v>
      </c>
      <c r="B556" s="289" t="s">
        <v>744</v>
      </c>
      <c r="C556" s="289" t="s">
        <v>1056</v>
      </c>
      <c r="D556" s="289" t="s">
        <v>889</v>
      </c>
      <c r="E556" s="293" t="s">
        <v>443</v>
      </c>
      <c r="F556" s="45">
        <v>0</v>
      </c>
      <c r="G556" s="45">
        <v>0</v>
      </c>
      <c r="H556" s="45">
        <v>0</v>
      </c>
      <c r="I556" s="45">
        <v>0</v>
      </c>
      <c r="J556" s="45">
        <v>0</v>
      </c>
      <c r="K556" s="45">
        <v>0</v>
      </c>
      <c r="L556" s="45">
        <v>0</v>
      </c>
      <c r="M556" s="45">
        <v>0</v>
      </c>
      <c r="N556" s="45">
        <v>0</v>
      </c>
      <c r="O556" s="45">
        <v>0</v>
      </c>
      <c r="P556" s="45">
        <v>0</v>
      </c>
      <c r="Q556" s="45">
        <v>0</v>
      </c>
      <c r="R556" s="45">
        <v>0</v>
      </c>
      <c r="S556" s="46">
        <f>((F556+R556)+((G556+H556+I556+J556+K556+L556+M556+N556+O556+P556+Q556)*2))/24</f>
        <v>0</v>
      </c>
      <c r="V556" s="290">
        <f>+S556</f>
        <v>0</v>
      </c>
      <c r="W556" s="290"/>
      <c r="X556" s="290"/>
      <c r="Z556" s="291"/>
      <c r="AA556" s="291"/>
      <c r="AB556" s="291"/>
      <c r="AE556" s="290">
        <f>+S556</f>
        <v>0</v>
      </c>
    </row>
    <row r="557" spans="1:31">
      <c r="A557" s="281">
        <v>541</v>
      </c>
      <c r="B557" s="289" t="s">
        <v>744</v>
      </c>
      <c r="C557" s="289" t="s">
        <v>1056</v>
      </c>
      <c r="D557" s="289" t="s">
        <v>851</v>
      </c>
      <c r="E557" s="293" t="s">
        <v>444</v>
      </c>
      <c r="F557" s="45">
        <v>0</v>
      </c>
      <c r="G557" s="45">
        <v>0</v>
      </c>
      <c r="H557" s="45">
        <v>0</v>
      </c>
      <c r="I557" s="45">
        <v>0</v>
      </c>
      <c r="J557" s="45">
        <v>0</v>
      </c>
      <c r="K557" s="45">
        <v>0</v>
      </c>
      <c r="L557" s="45">
        <v>0</v>
      </c>
      <c r="M557" s="45">
        <v>0</v>
      </c>
      <c r="N557" s="45">
        <v>0</v>
      </c>
      <c r="O557" s="45">
        <v>0</v>
      </c>
      <c r="P557" s="45">
        <v>0</v>
      </c>
      <c r="Q557" s="45">
        <v>0</v>
      </c>
      <c r="R557" s="45">
        <v>0</v>
      </c>
      <c r="S557" s="46">
        <f>((F557+R557)+((G557+H557+I557+J557+K557+L557+M557+N557+O557+P557+Q557)*2))/24</f>
        <v>0</v>
      </c>
      <c r="V557" s="290">
        <f>+S557</f>
        <v>0</v>
      </c>
      <c r="W557" s="290"/>
      <c r="X557" s="290"/>
      <c r="Z557" s="291"/>
      <c r="AA557" s="291"/>
      <c r="AB557" s="291"/>
      <c r="AE557" s="290">
        <f>+S557</f>
        <v>0</v>
      </c>
    </row>
    <row r="558" spans="1:31">
      <c r="A558" s="281">
        <v>542</v>
      </c>
      <c r="B558" s="289" t="s">
        <v>744</v>
      </c>
      <c r="C558" s="289" t="s">
        <v>1056</v>
      </c>
      <c r="D558" s="289" t="s">
        <v>857</v>
      </c>
      <c r="E558" s="293" t="s">
        <v>445</v>
      </c>
      <c r="F558" s="45">
        <v>-772000</v>
      </c>
      <c r="G558" s="45">
        <v>-965000</v>
      </c>
      <c r="H558" s="45">
        <v>-1158000</v>
      </c>
      <c r="I558" s="45">
        <v>-193000</v>
      </c>
      <c r="J558" s="45">
        <v>-386000</v>
      </c>
      <c r="K558" s="45">
        <v>-579000</v>
      </c>
      <c r="L558" s="45">
        <v>-772000</v>
      </c>
      <c r="M558" s="45">
        <v>-965000</v>
      </c>
      <c r="N558" s="45">
        <v>-1158000</v>
      </c>
      <c r="O558" s="45">
        <v>-193000</v>
      </c>
      <c r="P558" s="45">
        <v>-386000</v>
      </c>
      <c r="Q558" s="45">
        <v>-579000</v>
      </c>
      <c r="R558" s="45">
        <v>-772000</v>
      </c>
      <c r="S558" s="46">
        <f>((F558+R558)+((G558+H558+I558+J558+K558+L558+M558+N558+O558+P558+Q558)*2))/24</f>
        <v>-675500</v>
      </c>
      <c r="V558" s="290">
        <f>+S558</f>
        <v>-675500</v>
      </c>
      <c r="W558" s="290"/>
      <c r="X558" s="290"/>
      <c r="Z558" s="291"/>
      <c r="AA558" s="291"/>
      <c r="AB558" s="291"/>
      <c r="AE558" s="290">
        <f>+S558</f>
        <v>-675500</v>
      </c>
    </row>
    <row r="559" spans="1:31">
      <c r="A559" s="281">
        <v>543</v>
      </c>
      <c r="B559" s="289" t="s">
        <v>744</v>
      </c>
      <c r="C559" s="289" t="s">
        <v>1056</v>
      </c>
      <c r="D559" s="289" t="s">
        <v>806</v>
      </c>
      <c r="E559" s="293" t="s">
        <v>446</v>
      </c>
      <c r="F559" s="45">
        <v>-342500</v>
      </c>
      <c r="G559" s="45">
        <v>-428125</v>
      </c>
      <c r="H559" s="45">
        <v>0</v>
      </c>
      <c r="I559" s="45">
        <v>-85625</v>
      </c>
      <c r="J559" s="45">
        <v>-171250</v>
      </c>
      <c r="K559" s="45">
        <v>-256875</v>
      </c>
      <c r="L559" s="45">
        <v>-342500</v>
      </c>
      <c r="M559" s="45">
        <v>-428125</v>
      </c>
      <c r="N559" s="45">
        <v>0</v>
      </c>
      <c r="O559" s="45">
        <v>-85625</v>
      </c>
      <c r="P559" s="45">
        <v>-171250</v>
      </c>
      <c r="Q559" s="45">
        <v>-256875</v>
      </c>
      <c r="R559" s="45">
        <v>-342500</v>
      </c>
      <c r="S559" s="46">
        <f>((F559+R559)+((G559+H559+I559+J559+K559+L559+M559+N559+O559+P559+Q559)*2))/24</f>
        <v>-214062.5</v>
      </c>
      <c r="V559" s="290">
        <f>+S559</f>
        <v>-214062.5</v>
      </c>
      <c r="W559" s="290"/>
      <c r="X559" s="290"/>
      <c r="Z559" s="291"/>
      <c r="AA559" s="291"/>
      <c r="AB559" s="291"/>
      <c r="AE559" s="290">
        <f>+S559</f>
        <v>-214062.5</v>
      </c>
    </row>
    <row r="560" spans="1:31">
      <c r="A560" s="281">
        <v>544</v>
      </c>
      <c r="B560" s="289" t="s">
        <v>744</v>
      </c>
      <c r="C560" s="289" t="s">
        <v>1056</v>
      </c>
      <c r="D560" s="289" t="s">
        <v>890</v>
      </c>
      <c r="E560" s="293" t="s">
        <v>447</v>
      </c>
      <c r="F560" s="45">
        <v>-363333.33</v>
      </c>
      <c r="G560" s="45">
        <v>-454166.66</v>
      </c>
      <c r="H560" s="45">
        <v>-5.8207660913467401E-11</v>
      </c>
      <c r="I560" s="45">
        <v>-90833.330000000104</v>
      </c>
      <c r="J560" s="45">
        <v>-181666.66</v>
      </c>
      <c r="K560" s="45">
        <v>-272500</v>
      </c>
      <c r="L560" s="45">
        <v>-363333.33</v>
      </c>
      <c r="M560" s="45">
        <v>-454166.66</v>
      </c>
      <c r="N560" s="45">
        <v>-1.16415321826935E-10</v>
      </c>
      <c r="O560" s="45">
        <v>-90833.330000000104</v>
      </c>
      <c r="P560" s="45">
        <v>-181666.66</v>
      </c>
      <c r="Q560" s="45">
        <v>-272500</v>
      </c>
      <c r="R560" s="45">
        <v>-363333.33</v>
      </c>
      <c r="S560" s="46">
        <f>((F560+R560)+((G560+H560+I560+J560+K560+L560+M560+N560+O560+P560+Q560)*2))/24</f>
        <v>-227083.33</v>
      </c>
      <c r="V560" s="290">
        <f>+S560</f>
        <v>-227083.33</v>
      </c>
      <c r="W560" s="290"/>
      <c r="X560" s="290"/>
      <c r="Z560" s="291"/>
      <c r="AA560" s="291"/>
      <c r="AB560" s="291"/>
      <c r="AE560" s="290">
        <f>+S560</f>
        <v>-227083.33</v>
      </c>
    </row>
    <row r="561" spans="1:31">
      <c r="A561" s="281">
        <v>545</v>
      </c>
      <c r="B561" s="289" t="s">
        <v>744</v>
      </c>
      <c r="C561" s="289" t="s">
        <v>1056</v>
      </c>
      <c r="D561" s="289" t="s">
        <v>853</v>
      </c>
      <c r="E561" s="293" t="s">
        <v>448</v>
      </c>
      <c r="F561" s="45">
        <v>-42604.1700000001</v>
      </c>
      <c r="G561" s="45">
        <v>-85208.34</v>
      </c>
      <c r="H561" s="45">
        <v>-127812.5</v>
      </c>
      <c r="I561" s="45">
        <v>-170416.67</v>
      </c>
      <c r="J561" s="45">
        <v>-213020.84</v>
      </c>
      <c r="K561" s="45">
        <v>2.91038304567337E-11</v>
      </c>
      <c r="L561" s="45">
        <v>-42604.17</v>
      </c>
      <c r="M561" s="45">
        <v>-85208.34</v>
      </c>
      <c r="N561" s="45">
        <v>-127812.5</v>
      </c>
      <c r="O561" s="45">
        <v>-170416.67</v>
      </c>
      <c r="P561" s="45">
        <v>-213020.84</v>
      </c>
      <c r="Q561" s="45">
        <v>2.91038304567337E-11</v>
      </c>
      <c r="R561" s="45">
        <v>-42604.17</v>
      </c>
      <c r="S561" s="46">
        <f>((F561+R561)+((G561+H561+I561+J561+K561+L561+M561+N561+O561+P561+Q561)*2))/24</f>
        <v>-106510.42000000003</v>
      </c>
      <c r="V561" s="290">
        <f>+S561</f>
        <v>-106510.42000000003</v>
      </c>
      <c r="W561" s="290"/>
      <c r="X561" s="290"/>
      <c r="Z561" s="291"/>
      <c r="AA561" s="291"/>
      <c r="AB561" s="291"/>
      <c r="AE561" s="290">
        <f>+S561</f>
        <v>-106510.42000000003</v>
      </c>
    </row>
    <row r="562" spans="1:31">
      <c r="A562" s="281">
        <v>546</v>
      </c>
      <c r="B562" s="289" t="s">
        <v>744</v>
      </c>
      <c r="C562" s="289" t="s">
        <v>1056</v>
      </c>
      <c r="D562" s="289" t="s">
        <v>854</v>
      </c>
      <c r="E562" s="293" t="s">
        <v>449</v>
      </c>
      <c r="F562" s="45">
        <v>-44166.67</v>
      </c>
      <c r="G562" s="45">
        <v>-88333.34</v>
      </c>
      <c r="H562" s="45">
        <v>-132500</v>
      </c>
      <c r="I562" s="45">
        <v>-176666.67</v>
      </c>
      <c r="J562" s="45">
        <v>-220833.34</v>
      </c>
      <c r="K562" s="45">
        <v>2.91038304567337E-11</v>
      </c>
      <c r="L562" s="45">
        <v>-44166.67</v>
      </c>
      <c r="M562" s="45">
        <v>-88333.34</v>
      </c>
      <c r="N562" s="45">
        <v>-132500</v>
      </c>
      <c r="O562" s="45">
        <v>-176666.67</v>
      </c>
      <c r="P562" s="45">
        <v>-220833.34</v>
      </c>
      <c r="Q562" s="45">
        <v>2.91038304567337E-11</v>
      </c>
      <c r="R562" s="45">
        <v>-44166.67</v>
      </c>
      <c r="S562" s="46">
        <f>((F562+R562)+((G562+H562+I562+J562+K562+L562+M562+N562+O562+P562+Q562)*2))/24</f>
        <v>-110416.67</v>
      </c>
      <c r="V562" s="290">
        <f>+S562</f>
        <v>-110416.67</v>
      </c>
      <c r="W562" s="290"/>
      <c r="X562" s="290"/>
      <c r="Z562" s="291"/>
      <c r="AA562" s="291"/>
      <c r="AB562" s="291"/>
      <c r="AE562" s="290">
        <f>+S562</f>
        <v>-110416.67</v>
      </c>
    </row>
    <row r="563" spans="1:31">
      <c r="A563" s="281">
        <v>547</v>
      </c>
      <c r="B563" s="289" t="s">
        <v>744</v>
      </c>
      <c r="C563" s="289" t="s">
        <v>1056</v>
      </c>
      <c r="D563" s="289" t="s">
        <v>891</v>
      </c>
      <c r="E563" s="293" t="s">
        <v>450</v>
      </c>
      <c r="F563" s="45">
        <v>-213020.84</v>
      </c>
      <c r="G563" s="45">
        <v>0</v>
      </c>
      <c r="H563" s="45">
        <v>-42604.17</v>
      </c>
      <c r="I563" s="45">
        <v>-85208.34</v>
      </c>
      <c r="J563" s="45">
        <v>-127812.5</v>
      </c>
      <c r="K563" s="45">
        <v>-170416.67</v>
      </c>
      <c r="L563" s="45">
        <v>-213020.84</v>
      </c>
      <c r="M563" s="45">
        <v>2.91038304567337E-11</v>
      </c>
      <c r="N563" s="45">
        <v>-42604.17</v>
      </c>
      <c r="O563" s="45">
        <v>-85208.34</v>
      </c>
      <c r="P563" s="45">
        <v>-127812.5</v>
      </c>
      <c r="Q563" s="45">
        <v>-170416.67</v>
      </c>
      <c r="R563" s="45">
        <v>-213020.84</v>
      </c>
      <c r="S563" s="46">
        <f>((F563+R563)+((G563+H563+I563+J563+K563+L563+M563+N563+O563+P563+Q563)*2))/24</f>
        <v>-106510.42</v>
      </c>
      <c r="V563" s="290">
        <f>+S563</f>
        <v>-106510.42</v>
      </c>
      <c r="W563" s="290"/>
      <c r="X563" s="290"/>
      <c r="Z563" s="291"/>
      <c r="AA563" s="291"/>
      <c r="AB563" s="291"/>
      <c r="AE563" s="290">
        <f>+S563</f>
        <v>-106510.42</v>
      </c>
    </row>
    <row r="564" spans="1:31">
      <c r="A564" s="281">
        <v>548</v>
      </c>
      <c r="B564" s="289" t="s">
        <v>744</v>
      </c>
      <c r="C564" s="289" t="s">
        <v>1056</v>
      </c>
      <c r="D564" s="289" t="s">
        <v>892</v>
      </c>
      <c r="E564" s="293" t="s">
        <v>451</v>
      </c>
      <c r="F564" s="45">
        <v>-220833.34</v>
      </c>
      <c r="G564" s="45">
        <v>0</v>
      </c>
      <c r="H564" s="45">
        <v>-44166.66</v>
      </c>
      <c r="I564" s="45">
        <v>-88333.33</v>
      </c>
      <c r="J564" s="45">
        <v>-132499.99</v>
      </c>
      <c r="K564" s="45">
        <v>-176666.66</v>
      </c>
      <c r="L564" s="45">
        <v>-220833.33</v>
      </c>
      <c r="M564" s="45">
        <v>1.00000000384171E-2</v>
      </c>
      <c r="N564" s="45">
        <v>-44166.67</v>
      </c>
      <c r="O564" s="45">
        <v>-88333.34</v>
      </c>
      <c r="P564" s="45">
        <v>-132500</v>
      </c>
      <c r="Q564" s="45">
        <v>-176666.67</v>
      </c>
      <c r="R564" s="45">
        <v>-220833.34</v>
      </c>
      <c r="S564" s="46">
        <f>((F564+R564)+((G564+H564+I564+J564+K564+L564+M564+N564+O564+P564+Q564)*2))/24</f>
        <v>-110416.66499999999</v>
      </c>
      <c r="V564" s="290">
        <f>+S564</f>
        <v>-110416.66499999999</v>
      </c>
      <c r="W564" s="290"/>
      <c r="X564" s="290"/>
      <c r="Z564" s="291"/>
      <c r="AA564" s="291"/>
      <c r="AB564" s="291"/>
      <c r="AE564" s="290">
        <f>+S564</f>
        <v>-110416.66499999999</v>
      </c>
    </row>
    <row r="565" spans="1:31">
      <c r="A565" s="281">
        <v>549</v>
      </c>
      <c r="B565" s="289" t="s">
        <v>744</v>
      </c>
      <c r="C565" s="289" t="s">
        <v>1056</v>
      </c>
      <c r="D565" s="289" t="s">
        <v>893</v>
      </c>
      <c r="E565" s="293" t="s">
        <v>615</v>
      </c>
      <c r="F565" s="45">
        <v>-75416.67</v>
      </c>
      <c r="G565" s="45">
        <v>-150833.34</v>
      </c>
      <c r="H565" s="45">
        <v>-226250</v>
      </c>
      <c r="I565" s="45">
        <v>-301666.67</v>
      </c>
      <c r="J565" s="45">
        <v>-377083.34</v>
      </c>
      <c r="K565" s="45">
        <v>-452500</v>
      </c>
      <c r="L565" s="45">
        <v>-75416.67</v>
      </c>
      <c r="M565" s="45">
        <v>-150833.34</v>
      </c>
      <c r="N565" s="45">
        <v>-226250</v>
      </c>
      <c r="O565" s="45">
        <v>-301666.67</v>
      </c>
      <c r="P565" s="45">
        <v>-377083.34</v>
      </c>
      <c r="Q565" s="45">
        <v>-452500</v>
      </c>
      <c r="R565" s="45">
        <v>-75416.67</v>
      </c>
      <c r="S565" s="46">
        <f>((F565+R565)+((G565+H565+I565+J565+K565+L565+M565+N565+O565+P565+Q565)*2))/24</f>
        <v>-263958.33666666667</v>
      </c>
      <c r="V565" s="290">
        <f>+S565</f>
        <v>-263958.33666666667</v>
      </c>
      <c r="W565" s="290"/>
      <c r="X565" s="290"/>
      <c r="Z565" s="291"/>
      <c r="AA565" s="291"/>
      <c r="AB565" s="291"/>
      <c r="AE565" s="290">
        <f>+S565</f>
        <v>-263958.33666666667</v>
      </c>
    </row>
    <row r="566" spans="1:31">
      <c r="A566" s="281">
        <v>550</v>
      </c>
      <c r="B566" s="289" t="s">
        <v>744</v>
      </c>
      <c r="C566" s="289" t="s">
        <v>1056</v>
      </c>
      <c r="D566" s="289" t="s">
        <v>894</v>
      </c>
      <c r="E566" s="293" t="s">
        <v>616</v>
      </c>
      <c r="F566" s="45">
        <v>-63666.67</v>
      </c>
      <c r="G566" s="45">
        <v>-127333.34</v>
      </c>
      <c r="H566" s="45">
        <v>-191000.01</v>
      </c>
      <c r="I566" s="45">
        <v>-254666.68</v>
      </c>
      <c r="J566" s="45">
        <v>-318333.34999999998</v>
      </c>
      <c r="K566" s="45">
        <v>-382000.01</v>
      </c>
      <c r="L566" s="45">
        <v>-63666.67</v>
      </c>
      <c r="M566" s="45">
        <v>-127333.34</v>
      </c>
      <c r="N566" s="45">
        <v>-191000</v>
      </c>
      <c r="O566" s="45">
        <v>-254666.67</v>
      </c>
      <c r="P566" s="45">
        <v>-318333.34000000003</v>
      </c>
      <c r="Q566" s="45">
        <v>-382000</v>
      </c>
      <c r="R566" s="45">
        <v>-63666.67</v>
      </c>
      <c r="S566" s="46">
        <f>((F566+R566)+((G566+H566+I566+J566+K566+L566+M566+N566+O566+P566+Q566)*2))/24</f>
        <v>-222833.34</v>
      </c>
      <c r="V566" s="290">
        <f>+S566</f>
        <v>-222833.34</v>
      </c>
      <c r="W566" s="290"/>
      <c r="X566" s="290"/>
      <c r="Z566" s="291"/>
      <c r="AA566" s="291"/>
      <c r="AB566" s="291"/>
      <c r="AE566" s="290">
        <f>+S566</f>
        <v>-222833.34</v>
      </c>
    </row>
    <row r="567" spans="1:31">
      <c r="A567" s="281">
        <v>551</v>
      </c>
      <c r="B567" s="289" t="s">
        <v>744</v>
      </c>
      <c r="C567" s="289" t="s">
        <v>1056</v>
      </c>
      <c r="D567" s="289" t="s">
        <v>895</v>
      </c>
      <c r="E567" s="293" t="s">
        <v>617</v>
      </c>
      <c r="F567" s="45">
        <v>-106500</v>
      </c>
      <c r="G567" s="45">
        <v>-213000</v>
      </c>
      <c r="H567" s="45">
        <v>-319500</v>
      </c>
      <c r="I567" s="45">
        <v>-426000</v>
      </c>
      <c r="J567" s="45">
        <v>-532500</v>
      </c>
      <c r="K567" s="45">
        <v>-639000</v>
      </c>
      <c r="L567" s="45">
        <v>-106500</v>
      </c>
      <c r="M567" s="45">
        <v>-213000</v>
      </c>
      <c r="N567" s="45">
        <v>-319500</v>
      </c>
      <c r="O567" s="45">
        <v>-426000</v>
      </c>
      <c r="P567" s="45">
        <v>-532500</v>
      </c>
      <c r="Q567" s="45">
        <v>-639000</v>
      </c>
      <c r="R567" s="45">
        <v>-106500</v>
      </c>
      <c r="S567" s="46">
        <f>((F567+R567)+((G567+H567+I567+J567+K567+L567+M567+N567+O567+P567+Q567)*2))/24</f>
        <v>-372750</v>
      </c>
      <c r="V567" s="290">
        <f>+S567</f>
        <v>-372750</v>
      </c>
      <c r="W567" s="290"/>
      <c r="X567" s="290"/>
      <c r="Z567" s="291"/>
      <c r="AA567" s="291"/>
      <c r="AB567" s="291"/>
      <c r="AE567" s="290">
        <f>+S567</f>
        <v>-372750</v>
      </c>
    </row>
    <row r="568" spans="1:31">
      <c r="A568" s="281">
        <v>552</v>
      </c>
      <c r="B568" s="289" t="s">
        <v>744</v>
      </c>
      <c r="C568" s="289" t="s">
        <v>1056</v>
      </c>
      <c r="D568" s="289" t="s">
        <v>896</v>
      </c>
      <c r="E568" s="293" t="s">
        <v>653</v>
      </c>
      <c r="F568" s="45">
        <v>-89500</v>
      </c>
      <c r="G568" s="45">
        <v>-179000</v>
      </c>
      <c r="H568" s="45">
        <v>-268500</v>
      </c>
      <c r="I568" s="45">
        <v>-358000</v>
      </c>
      <c r="J568" s="45">
        <v>-447500</v>
      </c>
      <c r="K568" s="45">
        <v>-537000</v>
      </c>
      <c r="L568" s="45">
        <v>-89500</v>
      </c>
      <c r="M568" s="45">
        <v>-179000</v>
      </c>
      <c r="N568" s="45">
        <v>-268500</v>
      </c>
      <c r="O568" s="45">
        <v>-358000</v>
      </c>
      <c r="P568" s="45">
        <v>-447500</v>
      </c>
      <c r="Q568" s="45">
        <v>-537000</v>
      </c>
      <c r="R568" s="45">
        <v>-89500</v>
      </c>
      <c r="S568" s="46">
        <f>((F568+R568)+((G568+H568+I568+J568+K568+L568+M568+N568+O568+P568+Q568)*2))/24</f>
        <v>-313250</v>
      </c>
      <c r="V568" s="290">
        <f>+S568</f>
        <v>-313250</v>
      </c>
      <c r="W568" s="290"/>
      <c r="X568" s="290"/>
      <c r="Z568" s="291"/>
      <c r="AA568" s="291"/>
      <c r="AB568" s="291"/>
      <c r="AE568" s="290">
        <f>+S568</f>
        <v>-313250</v>
      </c>
    </row>
    <row r="569" spans="1:31">
      <c r="A569" s="281">
        <v>553</v>
      </c>
      <c r="B569" s="289" t="s">
        <v>744</v>
      </c>
      <c r="C569" s="289" t="s">
        <v>1056</v>
      </c>
      <c r="D569" s="289" t="s">
        <v>897</v>
      </c>
      <c r="E569" s="293" t="s">
        <v>654</v>
      </c>
      <c r="F569" s="45">
        <v>-63000</v>
      </c>
      <c r="G569" s="45">
        <v>-126000</v>
      </c>
      <c r="H569" s="45">
        <v>-189000</v>
      </c>
      <c r="I569" s="45">
        <v>-252000</v>
      </c>
      <c r="J569" s="45">
        <v>-315000</v>
      </c>
      <c r="K569" s="45">
        <v>-378000</v>
      </c>
      <c r="L569" s="45">
        <v>-63000</v>
      </c>
      <c r="M569" s="45">
        <v>-126000</v>
      </c>
      <c r="N569" s="45">
        <v>-189000</v>
      </c>
      <c r="O569" s="45">
        <v>-252000</v>
      </c>
      <c r="P569" s="45">
        <v>-315000</v>
      </c>
      <c r="Q569" s="45">
        <v>-378000</v>
      </c>
      <c r="R569" s="45">
        <v>-63000</v>
      </c>
      <c r="S569" s="46">
        <f>((F569+R569)+((G569+H569+I569+J569+K569+L569+M569+N569+O569+P569+Q569)*2))/24</f>
        <v>-220500</v>
      </c>
      <c r="V569" s="290">
        <f>+S569</f>
        <v>-220500</v>
      </c>
      <c r="W569" s="290"/>
      <c r="X569" s="290"/>
      <c r="Z569" s="291"/>
      <c r="AA569" s="291"/>
      <c r="AB569" s="291"/>
      <c r="AE569" s="290">
        <f>+S569</f>
        <v>-220500</v>
      </c>
    </row>
    <row r="570" spans="1:31">
      <c r="A570" s="281">
        <v>554</v>
      </c>
      <c r="B570" s="289" t="s">
        <v>744</v>
      </c>
      <c r="C570" s="289" t="s">
        <v>1056</v>
      </c>
      <c r="D570" s="289" t="s">
        <v>898</v>
      </c>
      <c r="E570" s="293" t="s">
        <v>655</v>
      </c>
      <c r="F570" s="45">
        <v>-139166.66</v>
      </c>
      <c r="G570" s="45">
        <v>-208750</v>
      </c>
      <c r="H570" s="45">
        <v>-278333.33</v>
      </c>
      <c r="I570" s="45">
        <v>-347916.66</v>
      </c>
      <c r="J570" s="45">
        <v>-417500</v>
      </c>
      <c r="K570" s="45">
        <v>-69583.33</v>
      </c>
      <c r="L570" s="45">
        <v>-139166.66</v>
      </c>
      <c r="M570" s="45">
        <v>-208750</v>
      </c>
      <c r="N570" s="45">
        <v>-278333.33</v>
      </c>
      <c r="O570" s="45">
        <v>-347916.66</v>
      </c>
      <c r="P570" s="45">
        <v>-5.8207660913467401E-11</v>
      </c>
      <c r="Q570" s="45">
        <v>-69583.330000000104</v>
      </c>
      <c r="R570" s="45">
        <v>-139166.66</v>
      </c>
      <c r="S570" s="46">
        <f>((F570+R570)+((G570+H570+I570+J570+K570+L570+M570+N570+O570+P570+Q570)*2))/24</f>
        <v>-208749.9966666667</v>
      </c>
      <c r="V570" s="290">
        <f>+S570</f>
        <v>-208749.9966666667</v>
      </c>
      <c r="W570" s="290"/>
      <c r="X570" s="290"/>
      <c r="Z570" s="291"/>
      <c r="AA570" s="291"/>
      <c r="AB570" s="291"/>
      <c r="AE570" s="290">
        <f>+S570</f>
        <v>-208749.9966666667</v>
      </c>
    </row>
    <row r="571" spans="1:31">
      <c r="A571" s="281">
        <v>555</v>
      </c>
      <c r="B571" s="289" t="s">
        <v>744</v>
      </c>
      <c r="C571" s="289" t="s">
        <v>1056</v>
      </c>
      <c r="D571" s="289" t="s">
        <v>1218</v>
      </c>
      <c r="E571" s="293" t="s">
        <v>1246</v>
      </c>
      <c r="F571" s="45">
        <v>0</v>
      </c>
      <c r="G571" s="45">
        <v>0</v>
      </c>
      <c r="H571" s="45">
        <v>0</v>
      </c>
      <c r="I571" s="45">
        <v>0</v>
      </c>
      <c r="J571" s="45">
        <v>0</v>
      </c>
      <c r="K571" s="45">
        <v>0</v>
      </c>
      <c r="L571" s="45">
        <v>-53250</v>
      </c>
      <c r="M571" s="45">
        <v>-106500</v>
      </c>
      <c r="N571" s="45">
        <v>-159750</v>
      </c>
      <c r="O571" s="45">
        <v>-213000</v>
      </c>
      <c r="P571" s="45">
        <v>-266250</v>
      </c>
      <c r="Q571" s="45">
        <v>-319500</v>
      </c>
      <c r="R571" s="45">
        <v>-53250</v>
      </c>
      <c r="S571" s="46">
        <f>((F571+R571)+((G571+H571+I571+J571+K571+L571+M571+N571+O571+P571+Q571)*2))/24</f>
        <v>-95406.25</v>
      </c>
      <c r="V571" s="290">
        <f>+S571</f>
        <v>-95406.25</v>
      </c>
      <c r="W571" s="290"/>
      <c r="X571" s="290"/>
      <c r="Z571" s="291"/>
      <c r="AA571" s="291"/>
      <c r="AB571" s="291"/>
      <c r="AE571" s="290">
        <f>+S571</f>
        <v>-95406.25</v>
      </c>
    </row>
    <row r="572" spans="1:31">
      <c r="A572" s="281">
        <v>556</v>
      </c>
      <c r="B572" s="289" t="s">
        <v>744</v>
      </c>
      <c r="C572" s="289" t="s">
        <v>1056</v>
      </c>
      <c r="D572" s="289" t="s">
        <v>1220</v>
      </c>
      <c r="E572" s="293" t="s">
        <v>1247</v>
      </c>
      <c r="F572" s="45">
        <v>0</v>
      </c>
      <c r="G572" s="45">
        <v>0</v>
      </c>
      <c r="H572" s="45">
        <v>0</v>
      </c>
      <c r="I572" s="45">
        <v>0</v>
      </c>
      <c r="J572" s="45">
        <v>0</v>
      </c>
      <c r="K572" s="45">
        <v>0</v>
      </c>
      <c r="L572" s="45">
        <v>-134166.67000000001</v>
      </c>
      <c r="M572" s="45">
        <v>-268333.34000000003</v>
      </c>
      <c r="N572" s="45">
        <v>-402500</v>
      </c>
      <c r="O572" s="45">
        <v>-536666.67000000004</v>
      </c>
      <c r="P572" s="45">
        <v>-670833.34</v>
      </c>
      <c r="Q572" s="45">
        <v>-805000</v>
      </c>
      <c r="R572" s="45">
        <v>-134166.67000000001</v>
      </c>
      <c r="S572" s="46">
        <f>((F572+R572)+((G572+H572+I572+J572+K572+L572+M572+N572+O572+P572+Q572)*2))/24</f>
        <v>-240381.94625000001</v>
      </c>
      <c r="V572" s="290">
        <f>+S572</f>
        <v>-240381.94625000001</v>
      </c>
      <c r="W572" s="290"/>
      <c r="X572" s="290"/>
      <c r="Z572" s="291"/>
      <c r="AA572" s="291"/>
      <c r="AB572" s="291"/>
      <c r="AE572" s="290">
        <f>+S572</f>
        <v>-240381.94625000001</v>
      </c>
    </row>
    <row r="573" spans="1:31">
      <c r="A573" s="281">
        <v>557</v>
      </c>
      <c r="B573" s="289" t="s">
        <v>744</v>
      </c>
      <c r="C573" s="289" t="s">
        <v>1057</v>
      </c>
      <c r="D573" s="289" t="s">
        <v>802</v>
      </c>
      <c r="E573" s="293" t="s">
        <v>223</v>
      </c>
      <c r="F573" s="45">
        <v>-3590000</v>
      </c>
      <c r="G573" s="45">
        <v>0</v>
      </c>
      <c r="H573" s="45">
        <v>-4025000</v>
      </c>
      <c r="I573" s="45">
        <v>-4025000</v>
      </c>
      <c r="J573" s="45">
        <v>0</v>
      </c>
      <c r="K573" s="45">
        <v>-4025000</v>
      </c>
      <c r="L573" s="45">
        <v>-4025000</v>
      </c>
      <c r="M573" s="45">
        <v>0</v>
      </c>
      <c r="N573" s="45">
        <v>-4025000</v>
      </c>
      <c r="O573" s="45">
        <v>-4025000</v>
      </c>
      <c r="P573" s="45">
        <v>0</v>
      </c>
      <c r="Q573" s="45">
        <v>-4025000</v>
      </c>
      <c r="R573" s="45">
        <v>-4025000</v>
      </c>
      <c r="S573" s="46">
        <f>((F573+R573)+((G573+H573+I573+J573+K573+L573+M573+N573+O573+P573+Q573)*2))/24</f>
        <v>-2665208.3333333335</v>
      </c>
      <c r="V573" s="290"/>
      <c r="W573" s="290">
        <f>+S573</f>
        <v>-2665208.3333333335</v>
      </c>
      <c r="X573" s="290"/>
      <c r="Z573" s="291"/>
      <c r="AA573" s="291"/>
      <c r="AB573" s="291"/>
      <c r="AD573" s="290">
        <f>+S573</f>
        <v>-2665208.3333333335</v>
      </c>
      <c r="AE573" s="290"/>
    </row>
    <row r="574" spans="1:31">
      <c r="A574" s="281">
        <v>558</v>
      </c>
      <c r="B574" s="289" t="s">
        <v>744</v>
      </c>
      <c r="C574" s="289" t="s">
        <v>1058</v>
      </c>
      <c r="D574" s="289" t="s">
        <v>1059</v>
      </c>
      <c r="E574" s="67" t="s">
        <v>456</v>
      </c>
      <c r="F574" s="45">
        <v>-294060</v>
      </c>
      <c r="G574" s="45">
        <v>-139060</v>
      </c>
      <c r="H574" s="45">
        <v>-139060</v>
      </c>
      <c r="I574" s="45">
        <v>0</v>
      </c>
      <c r="J574" s="45">
        <v>0</v>
      </c>
      <c r="K574" s="45">
        <v>0</v>
      </c>
      <c r="L574" s="45">
        <v>0</v>
      </c>
      <c r="M574" s="45">
        <v>0</v>
      </c>
      <c r="N574" s="45">
        <v>0</v>
      </c>
      <c r="O574" s="45">
        <v>0</v>
      </c>
      <c r="P574" s="45">
        <v>0</v>
      </c>
      <c r="Q574" s="45">
        <v>0</v>
      </c>
      <c r="R574" s="45">
        <v>-17469</v>
      </c>
      <c r="S574" s="46">
        <f>((F574+R574)+((G574+H574+I574+J574+K574+L574+M574+N574+O574+P574+Q574)*2))/24</f>
        <v>-36157.041666666664</v>
      </c>
      <c r="U574" s="290"/>
      <c r="V574" s="290">
        <f>S574-U574</f>
        <v>-36157.041666666664</v>
      </c>
      <c r="W574" s="290"/>
      <c r="X574" s="290"/>
      <c r="Z574" s="291"/>
      <c r="AA574" s="291"/>
      <c r="AB574" s="291"/>
      <c r="AE574" s="290">
        <f>+S574</f>
        <v>-36157.041666666664</v>
      </c>
    </row>
    <row r="575" spans="1:31">
      <c r="A575" s="281">
        <v>559</v>
      </c>
      <c r="B575" s="289" t="s">
        <v>744</v>
      </c>
      <c r="C575" s="289" t="s">
        <v>1058</v>
      </c>
      <c r="D575" s="289" t="s">
        <v>1060</v>
      </c>
      <c r="E575" s="293" t="s">
        <v>457</v>
      </c>
      <c r="F575" s="45">
        <v>-7.2759576141834308E-12</v>
      </c>
      <c r="G575" s="45">
        <v>-25000</v>
      </c>
      <c r="H575" s="45">
        <v>-50000</v>
      </c>
      <c r="I575" s="45">
        <v>-75000</v>
      </c>
      <c r="J575" s="45">
        <v>-100339.26</v>
      </c>
      <c r="K575" s="45">
        <v>-45554.74</v>
      </c>
      <c r="L575" s="45">
        <v>5004.08</v>
      </c>
      <c r="M575" s="45">
        <v>-20335.18</v>
      </c>
      <c r="N575" s="45">
        <v>-45674.44</v>
      </c>
      <c r="O575" s="45">
        <v>-71013.7</v>
      </c>
      <c r="P575" s="45">
        <v>-20454.88</v>
      </c>
      <c r="Q575" s="45">
        <v>-45794.14</v>
      </c>
      <c r="R575" s="45">
        <v>-71133.399999999994</v>
      </c>
      <c r="S575" s="46">
        <f>((F575+R575)+((G575+H575+I575+J575+K575+L575+M575+N575+O575+P575+Q575)*2))/24</f>
        <v>-44144.079999999994</v>
      </c>
      <c r="V575" s="290">
        <f>+S575</f>
        <v>-44144.079999999994</v>
      </c>
      <c r="W575" s="290"/>
      <c r="X575" s="290"/>
      <c r="Z575" s="291"/>
      <c r="AA575" s="291"/>
      <c r="AB575" s="291"/>
      <c r="AE575" s="290">
        <f>+S575</f>
        <v>-44144.079999999994</v>
      </c>
    </row>
    <row r="576" spans="1:31">
      <c r="A576" s="281">
        <v>560</v>
      </c>
      <c r="B576" s="289" t="s">
        <v>744</v>
      </c>
      <c r="C576" s="289" t="s">
        <v>1058</v>
      </c>
      <c r="D576" s="289" t="s">
        <v>1061</v>
      </c>
      <c r="E576" s="293" t="s">
        <v>458</v>
      </c>
      <c r="F576" s="45">
        <v>-420848</v>
      </c>
      <c r="G576" s="45">
        <v>-420848</v>
      </c>
      <c r="H576" s="45">
        <v>-420848</v>
      </c>
      <c r="I576" s="45">
        <v>-420848</v>
      </c>
      <c r="J576" s="45">
        <v>-420848</v>
      </c>
      <c r="K576" s="45">
        <v>-420848</v>
      </c>
      <c r="L576" s="45">
        <v>-420848</v>
      </c>
      <c r="M576" s="45">
        <v>-420848</v>
      </c>
      <c r="N576" s="45">
        <v>-420848</v>
      </c>
      <c r="O576" s="45">
        <v>-420848</v>
      </c>
      <c r="P576" s="45">
        <v>-420848</v>
      </c>
      <c r="Q576" s="45">
        <v>-420848</v>
      </c>
      <c r="R576" s="45">
        <v>-420448</v>
      </c>
      <c r="S576" s="46">
        <f>((F576+R576)+((G576+H576+I576+J576+K576+L576+M576+N576+O576+P576+Q576)*2))/24</f>
        <v>-420831.33333333331</v>
      </c>
      <c r="V576" s="290">
        <f>+S576</f>
        <v>-420831.33333333331</v>
      </c>
      <c r="W576" s="290"/>
      <c r="X576" s="290"/>
      <c r="Z576" s="291"/>
      <c r="AA576" s="291"/>
      <c r="AB576" s="291"/>
      <c r="AE576" s="290">
        <f>+S576</f>
        <v>-420831.33333333331</v>
      </c>
    </row>
    <row r="577" spans="1:31">
      <c r="A577" s="281">
        <v>561</v>
      </c>
      <c r="B577" s="289" t="s">
        <v>744</v>
      </c>
      <c r="C577" s="289" t="s">
        <v>1062</v>
      </c>
      <c r="D577" s="289" t="s">
        <v>19</v>
      </c>
      <c r="E577" s="293" t="s">
        <v>454</v>
      </c>
      <c r="F577" s="45">
        <v>-1199384.68</v>
      </c>
      <c r="G577" s="45">
        <v>-1273219.3500000001</v>
      </c>
      <c r="H577" s="45">
        <v>-2233363.7799999998</v>
      </c>
      <c r="I577" s="45">
        <v>-1681770.19</v>
      </c>
      <c r="J577" s="45">
        <v>-1835327.08</v>
      </c>
      <c r="K577" s="45">
        <v>-2100137.61</v>
      </c>
      <c r="L577" s="45">
        <v>-2353436.4700000002</v>
      </c>
      <c r="M577" s="45">
        <v>-1242802.7</v>
      </c>
      <c r="N577" s="45">
        <v>-1667566.09</v>
      </c>
      <c r="O577" s="45">
        <v>-1863203.49</v>
      </c>
      <c r="P577" s="45">
        <v>-2006458.79</v>
      </c>
      <c r="Q577" s="45">
        <v>-2289545.81</v>
      </c>
      <c r="R577" s="45">
        <v>-1216682.8600000001</v>
      </c>
      <c r="S577" s="46">
        <f>((F577+R577)+((G577+H577+I577+J577+K577+L577+M577+N577+O577+P577+Q577)*2))/24</f>
        <v>-1812905.4275</v>
      </c>
      <c r="V577" s="290">
        <f>+S577</f>
        <v>-1812905.4275</v>
      </c>
      <c r="W577" s="290"/>
      <c r="X577" s="290"/>
      <c r="Z577" s="291"/>
      <c r="AA577" s="291"/>
      <c r="AB577" s="291"/>
      <c r="AE577" s="290">
        <f>+S577</f>
        <v>-1812905.4275</v>
      </c>
    </row>
    <row r="578" spans="1:31">
      <c r="A578" s="281">
        <v>562</v>
      </c>
      <c r="B578" s="289" t="s">
        <v>744</v>
      </c>
      <c r="C578" s="289" t="s">
        <v>1062</v>
      </c>
      <c r="D578" s="289" t="s">
        <v>24</v>
      </c>
      <c r="E578" s="293" t="s">
        <v>455</v>
      </c>
      <c r="F578" s="45">
        <v>-955403.61</v>
      </c>
      <c r="G578" s="45">
        <v>-1059231.51</v>
      </c>
      <c r="H578" s="45">
        <v>-230119.96</v>
      </c>
      <c r="I578" s="45">
        <v>-342267.93</v>
      </c>
      <c r="J578" s="45">
        <v>-444305.35</v>
      </c>
      <c r="K578" s="45">
        <v>-550257.59</v>
      </c>
      <c r="L578" s="45">
        <v>-665761.9</v>
      </c>
      <c r="M578" s="45">
        <v>-746172.82</v>
      </c>
      <c r="N578" s="45">
        <v>-842900.56</v>
      </c>
      <c r="O578" s="45">
        <v>-763561.72</v>
      </c>
      <c r="P578" s="45">
        <v>-774364.76</v>
      </c>
      <c r="Q578" s="45">
        <v>-837203.76</v>
      </c>
      <c r="R578" s="45">
        <v>-547829.76000000001</v>
      </c>
      <c r="S578" s="46">
        <f>((F578+R578)+((G578+H578+I578+J578+K578+L578+M578+N578+O578+P578+Q578)*2))/24</f>
        <v>-667313.71208333317</v>
      </c>
      <c r="V578" s="290">
        <f>+S578</f>
        <v>-667313.71208333317</v>
      </c>
      <c r="W578" s="290"/>
      <c r="X578" s="290"/>
      <c r="Z578" s="291"/>
      <c r="AA578" s="291"/>
      <c r="AB578" s="291"/>
      <c r="AE578" s="290">
        <f>+S578</f>
        <v>-667313.71208333317</v>
      </c>
    </row>
    <row r="579" spans="1:31">
      <c r="A579" s="281">
        <v>563</v>
      </c>
      <c r="B579" s="289" t="s">
        <v>744</v>
      </c>
      <c r="C579" s="289" t="s">
        <v>1063</v>
      </c>
      <c r="D579" s="289" t="s">
        <v>19</v>
      </c>
      <c r="E579" s="293" t="s">
        <v>225</v>
      </c>
      <c r="F579" s="45">
        <v>-2486292.2200000002</v>
      </c>
      <c r="G579" s="45">
        <v>-2489651.9</v>
      </c>
      <c r="H579" s="45">
        <v>-2512240.0699999998</v>
      </c>
      <c r="I579" s="45">
        <v>-2535116.7000000002</v>
      </c>
      <c r="J579" s="45">
        <v>-2553326.0299999998</v>
      </c>
      <c r="K579" s="45">
        <v>-2563887.54</v>
      </c>
      <c r="L579" s="45">
        <v>-2496102.2200000002</v>
      </c>
      <c r="M579" s="45">
        <v>-2516139.6800000002</v>
      </c>
      <c r="N579" s="45">
        <v>-2538525.19</v>
      </c>
      <c r="O579" s="45">
        <v>-2545592.7599999998</v>
      </c>
      <c r="P579" s="45">
        <v>-2543665.2000000002</v>
      </c>
      <c r="Q579" s="45">
        <v>-2560702.02</v>
      </c>
      <c r="R579" s="45">
        <v>-2618142.04</v>
      </c>
      <c r="S579" s="46">
        <f>((F579+R579)+((G579+H579+I579+J579+K579+L579+M579+N579+O579+P579+Q579)*2))/24</f>
        <v>-2533930.5366666666</v>
      </c>
      <c r="V579" s="290">
        <f>+S579</f>
        <v>-2533930.5366666666</v>
      </c>
      <c r="W579" s="290"/>
      <c r="X579" s="290"/>
      <c r="Z579" s="291"/>
      <c r="AA579" s="291"/>
      <c r="AB579" s="291"/>
      <c r="AE579" s="290">
        <f>+S579</f>
        <v>-2533930.5366666666</v>
      </c>
    </row>
    <row r="580" spans="1:31">
      <c r="A580" s="281">
        <v>564</v>
      </c>
      <c r="B580" s="289" t="s">
        <v>744</v>
      </c>
      <c r="C580" s="289" t="s">
        <v>1064</v>
      </c>
      <c r="D580" s="289" t="s">
        <v>19</v>
      </c>
      <c r="E580" s="293" t="s">
        <v>151</v>
      </c>
      <c r="F580" s="45">
        <v>-776998.12</v>
      </c>
      <c r="G580" s="45">
        <v>-263580.13</v>
      </c>
      <c r="H580" s="45">
        <v>-85543.73</v>
      </c>
      <c r="I580" s="45">
        <v>-1.45519152283669E-11</v>
      </c>
      <c r="J580" s="45">
        <v>-1.45519152283669E-11</v>
      </c>
      <c r="K580" s="45">
        <v>-382393.15</v>
      </c>
      <c r="L580" s="45">
        <v>-355786.75</v>
      </c>
      <c r="M580" s="45">
        <v>-307770.78000000003</v>
      </c>
      <c r="N580" s="45">
        <v>-978.35000000003504</v>
      </c>
      <c r="O580" s="45">
        <v>-278448.11</v>
      </c>
      <c r="P580" s="45">
        <v>-80173.350000000006</v>
      </c>
      <c r="Q580" s="45">
        <v>-2.91038304567337E-11</v>
      </c>
      <c r="R580" s="45">
        <v>-1498828.75</v>
      </c>
      <c r="S580" s="46">
        <f>((F580+R580)+((G580+H580+I580+J580+K580+L580+M580+N580+O580+P580+Q580)*2))/24</f>
        <v>-241048.98208333334</v>
      </c>
      <c r="V580" s="290">
        <f>+S580</f>
        <v>-241048.98208333334</v>
      </c>
      <c r="W580" s="290"/>
      <c r="X580" s="290"/>
      <c r="Z580" s="291"/>
      <c r="AA580" s="291"/>
      <c r="AB580" s="291"/>
      <c r="AE580" s="290">
        <f>+S580</f>
        <v>-241048.98208333334</v>
      </c>
    </row>
    <row r="581" spans="1:31">
      <c r="A581" s="281">
        <v>565</v>
      </c>
      <c r="B581" s="289" t="s">
        <v>744</v>
      </c>
      <c r="C581" s="289" t="s">
        <v>1065</v>
      </c>
      <c r="D581" s="289" t="s">
        <v>1066</v>
      </c>
      <c r="E581" s="293" t="s">
        <v>464</v>
      </c>
      <c r="F581" s="45">
        <v>-76742.28</v>
      </c>
      <c r="G581" s="45">
        <v>-62774.78</v>
      </c>
      <c r="H581" s="45">
        <v>-63463.72</v>
      </c>
      <c r="I581" s="45">
        <v>-42114.09</v>
      </c>
      <c r="J581" s="45">
        <v>-45058.86</v>
      </c>
      <c r="K581" s="45">
        <v>-51282.68</v>
      </c>
      <c r="L581" s="45">
        <v>-56148.61</v>
      </c>
      <c r="M581" s="45">
        <v>-59038.21</v>
      </c>
      <c r="N581" s="45">
        <v>-70371.88</v>
      </c>
      <c r="O581" s="45">
        <v>-62533.24</v>
      </c>
      <c r="P581" s="45">
        <v>-64386.89</v>
      </c>
      <c r="Q581" s="45">
        <v>-72501.97</v>
      </c>
      <c r="R581" s="45">
        <v>-74589.740000000005</v>
      </c>
      <c r="S581" s="46">
        <f>((F581+R581)+((G581+H581+I581+J581+K581+L581+M581+N581+O581+P581+Q581)*2))/24</f>
        <v>-60445.078333333331</v>
      </c>
      <c r="V581" s="290">
        <f>+S581</f>
        <v>-60445.078333333331</v>
      </c>
      <c r="W581" s="290"/>
      <c r="X581" s="290"/>
      <c r="Z581" s="291"/>
      <c r="AA581" s="291"/>
      <c r="AB581" s="291"/>
      <c r="AE581" s="290">
        <f>+S581</f>
        <v>-60445.078333333331</v>
      </c>
    </row>
    <row r="582" spans="1:31">
      <c r="A582" s="281">
        <v>566</v>
      </c>
      <c r="B582" s="289" t="s">
        <v>744</v>
      </c>
      <c r="C582" s="289" t="s">
        <v>1065</v>
      </c>
      <c r="D582" s="289" t="s">
        <v>1034</v>
      </c>
      <c r="E582" s="293" t="s">
        <v>1067</v>
      </c>
      <c r="F582" s="45">
        <v>0</v>
      </c>
      <c r="G582" s="45">
        <v>0</v>
      </c>
      <c r="H582" s="45">
        <v>0</v>
      </c>
      <c r="I582" s="45">
        <v>-17695.03</v>
      </c>
      <c r="J582" s="45">
        <v>-17695.03</v>
      </c>
      <c r="K582" s="45">
        <v>-17695.03</v>
      </c>
      <c r="L582" s="45">
        <v>-15458.66</v>
      </c>
      <c r="M582" s="45">
        <v>-15458.66</v>
      </c>
      <c r="N582" s="45">
        <v>-15458.66</v>
      </c>
      <c r="O582" s="45">
        <v>-14747.14</v>
      </c>
      <c r="P582" s="45">
        <v>-14747.14</v>
      </c>
      <c r="Q582" s="45">
        <v>-14747.14</v>
      </c>
      <c r="R582" s="45">
        <v>-14747.14</v>
      </c>
      <c r="S582" s="46">
        <f>((F582+R582)+((G582+H582+I582+J582+K582+L582+M582+N582+O582+P582+Q582)*2))/24</f>
        <v>-12589.671666666667</v>
      </c>
      <c r="V582" s="290">
        <f>+S582</f>
        <v>-12589.671666666667</v>
      </c>
      <c r="W582" s="290"/>
      <c r="X582" s="290"/>
      <c r="Z582" s="291"/>
      <c r="AA582" s="291"/>
      <c r="AB582" s="291"/>
      <c r="AE582" s="290">
        <f>+S582</f>
        <v>-12589.671666666667</v>
      </c>
    </row>
    <row r="583" spans="1:31">
      <c r="A583" s="281">
        <v>567</v>
      </c>
      <c r="B583" s="289" t="s">
        <v>744</v>
      </c>
      <c r="C583" s="289" t="s">
        <v>1065</v>
      </c>
      <c r="D583" s="289" t="s">
        <v>1068</v>
      </c>
      <c r="E583" s="293" t="s">
        <v>465</v>
      </c>
      <c r="F583" s="45">
        <v>-1267073.07</v>
      </c>
      <c r="G583" s="45">
        <v>-1417704.3</v>
      </c>
      <c r="H583" s="45">
        <v>-372263.04</v>
      </c>
      <c r="I583" s="45">
        <v>-541862.96</v>
      </c>
      <c r="J583" s="45">
        <v>-698581.02</v>
      </c>
      <c r="K583" s="45">
        <v>-865124.36</v>
      </c>
      <c r="L583" s="45">
        <v>-1031972.74</v>
      </c>
      <c r="M583" s="45">
        <v>-1189455.99</v>
      </c>
      <c r="N583" s="45">
        <v>-639468.11</v>
      </c>
      <c r="O583" s="45">
        <v>-807395.71</v>
      </c>
      <c r="P583" s="45">
        <v>-963714.17</v>
      </c>
      <c r="Q583" s="45">
        <v>-1132982.74</v>
      </c>
      <c r="R583" s="45">
        <v>-1291437.9099999999</v>
      </c>
      <c r="S583" s="46">
        <f>((F583+R583)+((G583+H583+I583+J583+K583+L583+M583+N583+O583+P583+Q583)*2))/24</f>
        <v>-911648.38583333336</v>
      </c>
      <c r="V583" s="290">
        <f>+S583</f>
        <v>-911648.38583333336</v>
      </c>
      <c r="W583" s="290"/>
      <c r="X583" s="290"/>
      <c r="Z583" s="291"/>
      <c r="AA583" s="291"/>
      <c r="AB583" s="291"/>
      <c r="AE583" s="290">
        <f>+S583</f>
        <v>-911648.38583333336</v>
      </c>
    </row>
    <row r="584" spans="1:31">
      <c r="A584" s="281">
        <v>568</v>
      </c>
      <c r="B584" s="289" t="s">
        <v>744</v>
      </c>
      <c r="C584" s="289" t="s">
        <v>1065</v>
      </c>
      <c r="D584" s="289" t="s">
        <v>1069</v>
      </c>
      <c r="E584" s="293" t="s">
        <v>466</v>
      </c>
      <c r="F584" s="45">
        <v>0</v>
      </c>
      <c r="G584" s="45">
        <v>0</v>
      </c>
      <c r="H584" s="45">
        <v>0</v>
      </c>
      <c r="I584" s="45">
        <v>0</v>
      </c>
      <c r="J584" s="45">
        <v>0</v>
      </c>
      <c r="K584" s="45">
        <v>0</v>
      </c>
      <c r="L584" s="45">
        <v>0</v>
      </c>
      <c r="M584" s="45">
        <v>0</v>
      </c>
      <c r="N584" s="45">
        <v>0</v>
      </c>
      <c r="O584" s="45">
        <v>0</v>
      </c>
      <c r="P584" s="45">
        <v>0</v>
      </c>
      <c r="Q584" s="45">
        <v>0</v>
      </c>
      <c r="R584" s="45">
        <v>0</v>
      </c>
      <c r="S584" s="46">
        <f>((F584+R584)+((G584+H584+I584+J584+K584+L584+M584+N584+O584+P584+Q584)*2))/24</f>
        <v>0</v>
      </c>
      <c r="V584" s="290">
        <f>+S584</f>
        <v>0</v>
      </c>
      <c r="W584" s="290"/>
      <c r="X584" s="290"/>
      <c r="Z584" s="291"/>
      <c r="AA584" s="291"/>
      <c r="AB584" s="291"/>
      <c r="AE584" s="290">
        <f>+S584</f>
        <v>0</v>
      </c>
    </row>
    <row r="585" spans="1:31">
      <c r="A585" s="281">
        <v>569</v>
      </c>
      <c r="B585" s="289" t="s">
        <v>744</v>
      </c>
      <c r="C585" s="289" t="s">
        <v>1065</v>
      </c>
      <c r="D585" s="289" t="s">
        <v>1070</v>
      </c>
      <c r="E585" s="293" t="s">
        <v>459</v>
      </c>
      <c r="F585" s="45">
        <v>-82015.3</v>
      </c>
      <c r="G585" s="45">
        <v>-96465.919999999998</v>
      </c>
      <c r="H585" s="45">
        <v>-108657.46</v>
      </c>
      <c r="I585" s="45">
        <v>-118898.79</v>
      </c>
      <c r="J585" s="45">
        <v>-122057.31</v>
      </c>
      <c r="K585" s="45">
        <v>-123174.44</v>
      </c>
      <c r="L585" s="45">
        <v>-123606.75</v>
      </c>
      <c r="M585" s="45">
        <v>-126992.14</v>
      </c>
      <c r="N585" s="45">
        <v>-126476.92</v>
      </c>
      <c r="O585" s="45">
        <v>-129810.44</v>
      </c>
      <c r="P585" s="45">
        <v>-130281.57</v>
      </c>
      <c r="Q585" s="45">
        <v>-130267.59</v>
      </c>
      <c r="R585" s="45">
        <v>-119991.19</v>
      </c>
      <c r="S585" s="46">
        <f>((F585+R585)+((G585+H585+I585+J585+K585+L585+M585+N585+O585+P585+Q585)*2))/24</f>
        <v>-119807.71458333335</v>
      </c>
      <c r="V585" s="290">
        <f>+S585</f>
        <v>-119807.71458333335</v>
      </c>
      <c r="W585" s="290"/>
      <c r="X585" s="290"/>
      <c r="Z585" s="291"/>
      <c r="AA585" s="291"/>
      <c r="AB585" s="291"/>
      <c r="AE585" s="290">
        <f>+S585</f>
        <v>-119807.71458333335</v>
      </c>
    </row>
    <row r="586" spans="1:31">
      <c r="A586" s="281">
        <v>570</v>
      </c>
      <c r="B586" s="289" t="s">
        <v>744</v>
      </c>
      <c r="C586" s="289" t="s">
        <v>1071</v>
      </c>
      <c r="D586" s="289" t="s">
        <v>19</v>
      </c>
      <c r="E586" s="293" t="s">
        <v>157</v>
      </c>
      <c r="F586" s="45">
        <v>2.91038304567337E-11</v>
      </c>
      <c r="G586" s="45">
        <v>0</v>
      </c>
      <c r="H586" s="45">
        <v>0</v>
      </c>
      <c r="I586" s="45">
        <v>0</v>
      </c>
      <c r="J586" s="45">
        <v>0</v>
      </c>
      <c r="K586" s="45">
        <v>0</v>
      </c>
      <c r="L586" s="45">
        <v>0</v>
      </c>
      <c r="M586" s="45">
        <v>0</v>
      </c>
      <c r="N586" s="45">
        <v>0</v>
      </c>
      <c r="O586" s="45">
        <v>0</v>
      </c>
      <c r="P586" s="45">
        <v>0</v>
      </c>
      <c r="Q586" s="45">
        <v>0</v>
      </c>
      <c r="R586" s="45">
        <v>0</v>
      </c>
      <c r="S586" s="46">
        <f>((F586+R586)+((G586+H586+I586+J586+K586+L586+M586+N586+O586+P586+Q586)*2))/24</f>
        <v>1.2126596023639042E-12</v>
      </c>
      <c r="V586" s="290">
        <f>+S586</f>
        <v>1.2126596023639042E-12</v>
      </c>
      <c r="W586" s="290"/>
      <c r="X586" s="290"/>
      <c r="Z586" s="291"/>
      <c r="AA586" s="291"/>
      <c r="AB586" s="291"/>
      <c r="AE586" s="290">
        <f>+S586</f>
        <v>1.2126596023639042E-12</v>
      </c>
    </row>
    <row r="587" spans="1:31">
      <c r="A587" s="281">
        <v>571</v>
      </c>
      <c r="B587" s="289" t="s">
        <v>744</v>
      </c>
      <c r="C587" s="289" t="s">
        <v>1072</v>
      </c>
      <c r="D587" s="289" t="s">
        <v>1073</v>
      </c>
      <c r="E587" s="293" t="s">
        <v>738</v>
      </c>
      <c r="F587" s="45">
        <v>-456492.6</v>
      </c>
      <c r="G587" s="45">
        <v>-456492.6</v>
      </c>
      <c r="H587" s="45">
        <v>-456492.6</v>
      </c>
      <c r="I587" s="45">
        <v>-456492.6</v>
      </c>
      <c r="J587" s="45">
        <v>-456492.6</v>
      </c>
      <c r="K587" s="45">
        <v>-456492.6</v>
      </c>
      <c r="L587" s="45">
        <v>-456492.6</v>
      </c>
      <c r="M587" s="45">
        <v>-456492.6</v>
      </c>
      <c r="N587" s="45">
        <v>-0.59999999997671705</v>
      </c>
      <c r="O587" s="45">
        <v>-0.59999999997671705</v>
      </c>
      <c r="P587" s="45">
        <v>-0.59999999997671705</v>
      </c>
      <c r="Q587" s="45">
        <v>-0.59999999997671705</v>
      </c>
      <c r="R587" s="45">
        <v>-0.59999999997671705</v>
      </c>
      <c r="S587" s="46">
        <f>((F587+R587)+((G587+H587+I587+J587+K587+L587+M587+N587+O587+P587+Q587)*2))/24</f>
        <v>-285308.10000000003</v>
      </c>
      <c r="V587" s="290">
        <f>+S587</f>
        <v>-285308.10000000003</v>
      </c>
      <c r="W587" s="290"/>
      <c r="X587" s="290"/>
      <c r="Z587" s="291"/>
      <c r="AA587" s="291"/>
      <c r="AB587" s="291"/>
      <c r="AE587" s="290">
        <f>+S587</f>
        <v>-285308.10000000003</v>
      </c>
    </row>
    <row r="588" spans="1:31">
      <c r="A588" s="281">
        <v>572</v>
      </c>
      <c r="B588" s="289" t="s">
        <v>279</v>
      </c>
      <c r="C588" s="289" t="s">
        <v>1074</v>
      </c>
      <c r="D588" s="281" t="s">
        <v>113</v>
      </c>
      <c r="E588" s="293" t="s">
        <v>467</v>
      </c>
      <c r="F588" s="45">
        <v>0</v>
      </c>
      <c r="G588" s="45">
        <v>0</v>
      </c>
      <c r="H588" s="45">
        <v>0</v>
      </c>
      <c r="I588" s="45">
        <v>0</v>
      </c>
      <c r="J588" s="45">
        <v>0</v>
      </c>
      <c r="K588" s="45">
        <v>0</v>
      </c>
      <c r="L588" s="45">
        <v>0</v>
      </c>
      <c r="M588" s="45">
        <v>0</v>
      </c>
      <c r="N588" s="45">
        <v>0</v>
      </c>
      <c r="O588" s="45">
        <v>0</v>
      </c>
      <c r="P588" s="45">
        <v>0</v>
      </c>
      <c r="Q588" s="45">
        <v>0</v>
      </c>
      <c r="R588" s="45">
        <v>0</v>
      </c>
      <c r="S588" s="46">
        <f>((F588+R588)+((G588+H588+I588+J588+K588+L588+M588+N588+O588+P588+Q588)*2))/24</f>
        <v>0</v>
      </c>
      <c r="V588" s="290">
        <f>+S588</f>
        <v>0</v>
      </c>
      <c r="W588" s="290"/>
      <c r="X588" s="290"/>
      <c r="Z588" s="291"/>
      <c r="AA588" s="291"/>
      <c r="AB588" s="291"/>
      <c r="AE588" s="290">
        <f>+S588</f>
        <v>0</v>
      </c>
    </row>
    <row r="589" spans="1:31">
      <c r="A589" s="281">
        <v>573</v>
      </c>
      <c r="B589" s="289" t="s">
        <v>279</v>
      </c>
      <c r="C589" s="289" t="s">
        <v>1075</v>
      </c>
      <c r="D589" s="289" t="s">
        <v>1017</v>
      </c>
      <c r="E589" s="293" t="s">
        <v>224</v>
      </c>
      <c r="F589" s="45">
        <v>-80383.63</v>
      </c>
      <c r="G589" s="45">
        <v>-79119.61</v>
      </c>
      <c r="H589" s="45">
        <v>-78872.31</v>
      </c>
      <c r="I589" s="45">
        <v>-81397.61</v>
      </c>
      <c r="J589" s="45">
        <v>-85159.35</v>
      </c>
      <c r="K589" s="45">
        <v>-86389.05</v>
      </c>
      <c r="L589" s="45">
        <v>-87326.92</v>
      </c>
      <c r="M589" s="45">
        <v>-87516.98</v>
      </c>
      <c r="N589" s="45">
        <v>-77320.98</v>
      </c>
      <c r="O589" s="45">
        <v>-76983</v>
      </c>
      <c r="P589" s="45">
        <v>-75178.5</v>
      </c>
      <c r="Q589" s="45">
        <v>-78792.5</v>
      </c>
      <c r="R589" s="45">
        <v>-80904.22</v>
      </c>
      <c r="S589" s="46">
        <f>((F589+R589)+((G589+H589+I589+J589+K589+L589+M589+N589+O589+P589+Q589)*2))/24</f>
        <v>-81225.061249999999</v>
      </c>
      <c r="V589" s="290"/>
      <c r="W589" s="290"/>
      <c r="X589" s="290">
        <f>+S589</f>
        <v>-81225.061249999999</v>
      </c>
      <c r="Z589" s="291"/>
      <c r="AA589" s="291"/>
      <c r="AB589" s="291"/>
      <c r="AC589" s="290">
        <f>+S589</f>
        <v>-81225.061249999999</v>
      </c>
      <c r="AE589" s="290"/>
    </row>
    <row r="590" spans="1:31">
      <c r="A590" s="281">
        <v>574</v>
      </c>
      <c r="B590" s="289" t="s">
        <v>279</v>
      </c>
      <c r="C590" s="289" t="s">
        <v>1048</v>
      </c>
      <c r="D590" s="289" t="s">
        <v>890</v>
      </c>
      <c r="E590" s="293" t="s">
        <v>656</v>
      </c>
      <c r="F590" s="45">
        <v>5.8207660913467401E-11</v>
      </c>
      <c r="G590" s="45">
        <v>0</v>
      </c>
      <c r="H590" s="45">
        <v>0</v>
      </c>
      <c r="I590" s="45">
        <v>-277883.92</v>
      </c>
      <c r="J590" s="45">
        <v>0</v>
      </c>
      <c r="K590" s="45">
        <v>0</v>
      </c>
      <c r="L590" s="45">
        <v>0</v>
      </c>
      <c r="M590" s="45">
        <v>0</v>
      </c>
      <c r="N590" s="45">
        <v>0</v>
      </c>
      <c r="O590" s="45">
        <v>0</v>
      </c>
      <c r="P590" s="45">
        <v>0</v>
      </c>
      <c r="Q590" s="45">
        <v>0</v>
      </c>
      <c r="R590" s="45">
        <v>-173645.84</v>
      </c>
      <c r="S590" s="46">
        <f>((F590+R590)+((G590+H590+I590+J590+K590+L590+M590+N590+O590+P590+Q590)*2))/24</f>
        <v>-30392.236666666664</v>
      </c>
      <c r="V590" s="290">
        <f>+S590</f>
        <v>-30392.236666666664</v>
      </c>
      <c r="W590" s="290"/>
      <c r="X590" s="290"/>
      <c r="Z590" s="291"/>
      <c r="AA590" s="291"/>
      <c r="AB590" s="291"/>
      <c r="AE590" s="290">
        <f>+S590</f>
        <v>-30392.236666666664</v>
      </c>
    </row>
    <row r="591" spans="1:31">
      <c r="A591" s="281">
        <v>575</v>
      </c>
      <c r="B591" s="289" t="s">
        <v>279</v>
      </c>
      <c r="C591" s="289" t="s">
        <v>1076</v>
      </c>
      <c r="D591" s="289" t="s">
        <v>39</v>
      </c>
      <c r="E591" s="293" t="s">
        <v>434</v>
      </c>
      <c r="F591" s="45">
        <v>0</v>
      </c>
      <c r="G591" s="45">
        <v>0</v>
      </c>
      <c r="H591" s="45">
        <v>0</v>
      </c>
      <c r="I591" s="45">
        <v>0</v>
      </c>
      <c r="J591" s="45">
        <v>0</v>
      </c>
      <c r="K591" s="45">
        <v>0</v>
      </c>
      <c r="L591" s="45">
        <v>0</v>
      </c>
      <c r="M591" s="45">
        <v>-192186</v>
      </c>
      <c r="N591" s="45">
        <v>-384372</v>
      </c>
      <c r="O591" s="45">
        <v>-576558</v>
      </c>
      <c r="P591" s="45">
        <v>-768744</v>
      </c>
      <c r="Q591" s="45">
        <v>0</v>
      </c>
      <c r="R591" s="45">
        <v>0</v>
      </c>
      <c r="S591" s="46">
        <f>((F591+R591)+((G591+H591+I591+J591+K591+L591+M591+N591+O591+P591+Q591)*2))/24</f>
        <v>-160155</v>
      </c>
      <c r="V591" s="290">
        <f>+S591</f>
        <v>-160155</v>
      </c>
      <c r="W591" s="290"/>
      <c r="X591" s="290"/>
      <c r="Z591" s="291"/>
      <c r="AA591" s="291"/>
      <c r="AB591" s="291"/>
      <c r="AE591" s="290">
        <f>+S591</f>
        <v>-160155</v>
      </c>
    </row>
    <row r="592" spans="1:31">
      <c r="A592" s="281">
        <v>576</v>
      </c>
      <c r="B592" s="289" t="s">
        <v>279</v>
      </c>
      <c r="C592" s="289" t="s">
        <v>1076</v>
      </c>
      <c r="D592" s="289" t="s">
        <v>806</v>
      </c>
      <c r="E592" s="293" t="s">
        <v>435</v>
      </c>
      <c r="F592" s="45">
        <v>-1012992.58</v>
      </c>
      <c r="G592" s="45">
        <v>-895097.22</v>
      </c>
      <c r="H592" s="45">
        <v>-1200425.67</v>
      </c>
      <c r="I592" s="45">
        <v>-1541018.96</v>
      </c>
      <c r="J592" s="45">
        <v>-523257.7</v>
      </c>
      <c r="K592" s="45">
        <v>-711785.41</v>
      </c>
      <c r="L592" s="45">
        <v>-806237.49</v>
      </c>
      <c r="M592" s="45">
        <v>-188977.47</v>
      </c>
      <c r="N592" s="45">
        <v>-268469.78000000003</v>
      </c>
      <c r="O592" s="45">
        <v>-368769.66</v>
      </c>
      <c r="P592" s="45">
        <v>-252041.69</v>
      </c>
      <c r="Q592" s="45">
        <v>-728573.05</v>
      </c>
      <c r="R592" s="45">
        <v>-1537627.96</v>
      </c>
      <c r="S592" s="46">
        <f>((F592+R592)+((G592+H592+I592+J592+K592+L592+M592+N592+O592+P592+Q592)*2))/24</f>
        <v>-729997.03083333338</v>
      </c>
      <c r="V592" s="290">
        <f>+S592</f>
        <v>-729997.03083333338</v>
      </c>
      <c r="W592" s="290"/>
      <c r="X592" s="290"/>
      <c r="Z592" s="291"/>
      <c r="AA592" s="291"/>
      <c r="AB592" s="291"/>
      <c r="AE592" s="290">
        <f>+S592</f>
        <v>-729997.03083333338</v>
      </c>
    </row>
    <row r="593" spans="1:31">
      <c r="A593" s="281">
        <v>577</v>
      </c>
      <c r="B593" s="289" t="s">
        <v>279</v>
      </c>
      <c r="C593" s="289" t="s">
        <v>1076</v>
      </c>
      <c r="D593" s="289" t="s">
        <v>896</v>
      </c>
      <c r="E593" s="293" t="s">
        <v>439</v>
      </c>
      <c r="F593" s="45">
        <v>0</v>
      </c>
      <c r="G593" s="45">
        <v>-22444.01</v>
      </c>
      <c r="H593" s="45">
        <v>-44888.01</v>
      </c>
      <c r="I593" s="45">
        <v>259770.16</v>
      </c>
      <c r="J593" s="45">
        <v>230906.81</v>
      </c>
      <c r="K593" s="45">
        <v>202043.46</v>
      </c>
      <c r="L593" s="45">
        <v>173180.11</v>
      </c>
      <c r="M593" s="45">
        <v>144316.76</v>
      </c>
      <c r="N593" s="45">
        <v>115453.41</v>
      </c>
      <c r="O593" s="45">
        <v>86590.059999999896</v>
      </c>
      <c r="P593" s="45">
        <v>57726.709999999897</v>
      </c>
      <c r="Q593" s="45">
        <v>28863.359999999899</v>
      </c>
      <c r="R593" s="45">
        <v>-5.8207660913467401E-11</v>
      </c>
      <c r="S593" s="46">
        <f>((F593+R593)+((G593+H593+I593+J593+K593+L593+M593+N593+O593+P593+Q593)*2))/24</f>
        <v>102626.5683333333</v>
      </c>
      <c r="V593" s="290">
        <f>+S593</f>
        <v>102626.5683333333</v>
      </c>
      <c r="W593" s="290"/>
      <c r="X593" s="290"/>
      <c r="Z593" s="291"/>
      <c r="AA593" s="291"/>
      <c r="AB593" s="291"/>
      <c r="AE593" s="290">
        <f>+S593</f>
        <v>102626.5683333333</v>
      </c>
    </row>
    <row r="594" spans="1:31">
      <c r="A594" s="281">
        <v>578</v>
      </c>
      <c r="B594" s="289" t="s">
        <v>279</v>
      </c>
      <c r="C594" s="289" t="s">
        <v>1076</v>
      </c>
      <c r="D594" s="289" t="s">
        <v>1077</v>
      </c>
      <c r="E594" s="293" t="s">
        <v>619</v>
      </c>
      <c r="F594" s="45">
        <v>0</v>
      </c>
      <c r="G594" s="45">
        <v>-7747</v>
      </c>
      <c r="H594" s="45">
        <v>-15494</v>
      </c>
      <c r="I594" s="45">
        <v>-23241</v>
      </c>
      <c r="J594" s="45">
        <v>-30988</v>
      </c>
      <c r="K594" s="45">
        <v>-38735</v>
      </c>
      <c r="L594" s="45">
        <v>45791</v>
      </c>
      <c r="M594" s="45">
        <v>38044</v>
      </c>
      <c r="N594" s="45">
        <v>30297</v>
      </c>
      <c r="O594" s="45">
        <v>22550</v>
      </c>
      <c r="P594" s="45">
        <v>14803</v>
      </c>
      <c r="Q594" s="45">
        <v>7056</v>
      </c>
      <c r="R594" s="45">
        <v>0</v>
      </c>
      <c r="S594" s="46">
        <f>((F594+R594)+((G594+H594+I594+J594+K594+L594+M594+N594+O594+P594+Q594)*2))/24</f>
        <v>3528</v>
      </c>
      <c r="V594" s="290">
        <f>+S594</f>
        <v>3528</v>
      </c>
      <c r="W594" s="290"/>
      <c r="X594" s="290"/>
      <c r="Z594" s="291"/>
      <c r="AA594" s="291"/>
      <c r="AB594" s="291"/>
      <c r="AE594" s="290">
        <f>+S594</f>
        <v>3528</v>
      </c>
    </row>
    <row r="595" spans="1:31">
      <c r="A595" s="281">
        <v>579</v>
      </c>
      <c r="B595" s="289" t="s">
        <v>279</v>
      </c>
      <c r="C595" s="289" t="s">
        <v>1076</v>
      </c>
      <c r="D595" s="289" t="s">
        <v>1078</v>
      </c>
      <c r="E595" s="293" t="s">
        <v>657</v>
      </c>
      <c r="F595" s="45">
        <v>0</v>
      </c>
      <c r="G595" s="45">
        <v>0</v>
      </c>
      <c r="H595" s="45">
        <v>0</v>
      </c>
      <c r="I595" s="45">
        <v>0</v>
      </c>
      <c r="J595" s="45">
        <v>0</v>
      </c>
      <c r="K595" s="45">
        <v>0</v>
      </c>
      <c r="L595" s="45">
        <v>0</v>
      </c>
      <c r="M595" s="45">
        <v>0</v>
      </c>
      <c r="N595" s="45">
        <v>0</v>
      </c>
      <c r="O595" s="45">
        <v>0</v>
      </c>
      <c r="P595" s="45">
        <v>0</v>
      </c>
      <c r="Q595" s="45">
        <v>0</v>
      </c>
      <c r="R595" s="45">
        <v>0</v>
      </c>
      <c r="S595" s="46">
        <f>((F595+R595)+((G595+H595+I595+J595+K595+L595+M595+N595+O595+P595+Q595)*2))/24</f>
        <v>0</v>
      </c>
      <c r="V595" s="290">
        <f>+S595</f>
        <v>0</v>
      </c>
      <c r="W595" s="290"/>
      <c r="X595" s="290"/>
      <c r="Z595" s="291"/>
      <c r="AA595" s="291"/>
      <c r="AB595" s="291"/>
      <c r="AE595" s="290">
        <f>+S595</f>
        <v>0</v>
      </c>
    </row>
    <row r="596" spans="1:31">
      <c r="A596" s="281">
        <v>580</v>
      </c>
      <c r="B596" s="289" t="s">
        <v>279</v>
      </c>
      <c r="C596" s="289" t="s">
        <v>1065</v>
      </c>
      <c r="D596" s="289" t="s">
        <v>802</v>
      </c>
      <c r="E596" s="293" t="s">
        <v>460</v>
      </c>
      <c r="F596" s="45">
        <v>-652565.61</v>
      </c>
      <c r="G596" s="45">
        <v>-479749.87</v>
      </c>
      <c r="H596" s="45">
        <v>-481519.5</v>
      </c>
      <c r="I596" s="45">
        <v>-410233.28</v>
      </c>
      <c r="J596" s="45">
        <v>-349824.75</v>
      </c>
      <c r="K596" s="45">
        <v>-245232.05</v>
      </c>
      <c r="L596" s="45">
        <v>-157184.56</v>
      </c>
      <c r="M596" s="45">
        <v>-95867.79</v>
      </c>
      <c r="N596" s="45">
        <v>-117619.63</v>
      </c>
      <c r="O596" s="45">
        <v>-126840.18</v>
      </c>
      <c r="P596" s="45">
        <v>-228552.68</v>
      </c>
      <c r="Q596" s="45">
        <v>-761067.26</v>
      </c>
      <c r="R596" s="45">
        <v>-869979.86</v>
      </c>
      <c r="S596" s="46">
        <f>((F596+R596)+((G596+H596+I596+J596+K596+L596+M596+N596+O596+P596+Q596)*2))/24</f>
        <v>-351247.02374999999</v>
      </c>
      <c r="V596" s="290">
        <f>+S596</f>
        <v>-351247.02374999999</v>
      </c>
      <c r="W596" s="290"/>
      <c r="X596" s="290"/>
      <c r="Z596" s="291"/>
      <c r="AA596" s="291"/>
      <c r="AB596" s="291"/>
      <c r="AE596" s="290">
        <f>+S596</f>
        <v>-351247.02374999999</v>
      </c>
    </row>
    <row r="597" spans="1:31">
      <c r="A597" s="281">
        <v>581</v>
      </c>
      <c r="B597" s="289" t="s">
        <v>279</v>
      </c>
      <c r="C597" s="289" t="s">
        <v>1065</v>
      </c>
      <c r="D597" s="289" t="s">
        <v>779</v>
      </c>
      <c r="E597" s="293" t="s">
        <v>461</v>
      </c>
      <c r="F597" s="45">
        <v>-905316.84</v>
      </c>
      <c r="G597" s="45">
        <v>-905919.54</v>
      </c>
      <c r="H597" s="45">
        <v>-906524.46</v>
      </c>
      <c r="I597" s="45">
        <v>-907039.83</v>
      </c>
      <c r="J597" s="45">
        <v>-907479.31</v>
      </c>
      <c r="K597" s="45">
        <v>-907787.39</v>
      </c>
      <c r="L597" s="45">
        <v>-907984.86</v>
      </c>
      <c r="M597" s="45">
        <v>-908105.3</v>
      </c>
      <c r="N597" s="45">
        <v>-908253.06</v>
      </c>
      <c r="O597" s="45">
        <v>-908412.41</v>
      </c>
      <c r="P597" s="45">
        <v>-908699.54</v>
      </c>
      <c r="Q597" s="45">
        <v>-909655.65</v>
      </c>
      <c r="R597" s="45">
        <v>-910748.59</v>
      </c>
      <c r="S597" s="46">
        <f>((F597+R597)+((G597+H597+I597+J597+K597+L597+M597+N597+O597+P597+Q597)*2))/24</f>
        <v>-907824.50541666662</v>
      </c>
      <c r="V597" s="290">
        <f>+S597</f>
        <v>-907824.50541666662</v>
      </c>
      <c r="W597" s="290"/>
      <c r="X597" s="290"/>
      <c r="Z597" s="291"/>
      <c r="AA597" s="291"/>
      <c r="AB597" s="291"/>
      <c r="AE597" s="290">
        <f>+S597</f>
        <v>-907824.50541666662</v>
      </c>
    </row>
    <row r="598" spans="1:31">
      <c r="A598" s="281">
        <v>582</v>
      </c>
      <c r="B598" s="289" t="s">
        <v>279</v>
      </c>
      <c r="C598" s="289" t="s">
        <v>1065</v>
      </c>
      <c r="D598" s="289" t="s">
        <v>780</v>
      </c>
      <c r="E598" s="293" t="s">
        <v>462</v>
      </c>
      <c r="F598" s="45">
        <v>24611.47</v>
      </c>
      <c r="G598" s="45">
        <v>18239.939999999999</v>
      </c>
      <c r="H598" s="45">
        <v>25504.47</v>
      </c>
      <c r="I598" s="45">
        <v>22507.42</v>
      </c>
      <c r="J598" s="45">
        <v>23463.79</v>
      </c>
      <c r="K598" s="45">
        <v>41599.64</v>
      </c>
      <c r="L598" s="45">
        <v>44478.47</v>
      </c>
      <c r="M598" s="45">
        <v>46117.93</v>
      </c>
      <c r="N598" s="45">
        <v>50737.98</v>
      </c>
      <c r="O598" s="45">
        <v>49205.37</v>
      </c>
      <c r="P598" s="45">
        <v>51152.61</v>
      </c>
      <c r="Q598" s="45">
        <v>33633.15</v>
      </c>
      <c r="R598" s="45">
        <v>8163.2</v>
      </c>
      <c r="S598" s="46">
        <f>((F598+R598)+((G598+H598+I598+J598+K598+L598+M598+N598+O598+P598+Q598)*2))/24</f>
        <v>35252.342083333337</v>
      </c>
      <c r="V598" s="290">
        <f>+S598</f>
        <v>35252.342083333337</v>
      </c>
      <c r="W598" s="290"/>
      <c r="X598" s="290"/>
      <c r="Z598" s="291"/>
      <c r="AA598" s="291"/>
      <c r="AB598" s="291"/>
      <c r="AE598" s="290">
        <f>+S598</f>
        <v>35252.342083333337</v>
      </c>
    </row>
    <row r="599" spans="1:31">
      <c r="A599" s="281">
        <v>583</v>
      </c>
      <c r="B599" s="289" t="s">
        <v>279</v>
      </c>
      <c r="C599" s="289" t="s">
        <v>1065</v>
      </c>
      <c r="D599" s="289" t="s">
        <v>803</v>
      </c>
      <c r="E599" s="293" t="s">
        <v>463</v>
      </c>
      <c r="F599" s="45">
        <v>495465.93</v>
      </c>
      <c r="G599" s="45">
        <v>495465.93</v>
      </c>
      <c r="H599" s="45">
        <v>495465.93</v>
      </c>
      <c r="I599" s="45">
        <v>495465.93</v>
      </c>
      <c r="J599" s="45">
        <v>495465.93</v>
      </c>
      <c r="K599" s="45">
        <v>495465.93</v>
      </c>
      <c r="L599" s="45">
        <v>495465.93</v>
      </c>
      <c r="M599" s="45">
        <v>495465.93</v>
      </c>
      <c r="N599" s="45">
        <v>495465.93</v>
      </c>
      <c r="O599" s="45">
        <v>495465.93</v>
      </c>
      <c r="P599" s="45">
        <v>495465.93</v>
      </c>
      <c r="Q599" s="45">
        <v>495465.93</v>
      </c>
      <c r="R599" s="45">
        <v>495465.93</v>
      </c>
      <c r="S599" s="46">
        <f>((F599+R599)+((G599+H599+I599+J599+K599+L599+M599+N599+O599+P599+Q599)*2))/24</f>
        <v>495465.92999999993</v>
      </c>
      <c r="V599" s="290">
        <f>+S599</f>
        <v>495465.92999999993</v>
      </c>
      <c r="W599" s="290"/>
      <c r="X599" s="290"/>
      <c r="Z599" s="291"/>
      <c r="AA599" s="291"/>
      <c r="AB599" s="291"/>
      <c r="AE599" s="290">
        <f>+S599</f>
        <v>495465.92999999993</v>
      </c>
    </row>
    <row r="600" spans="1:31">
      <c r="A600" s="281">
        <v>584</v>
      </c>
      <c r="B600" s="289" t="s">
        <v>279</v>
      </c>
      <c r="C600" s="289" t="s">
        <v>1079</v>
      </c>
      <c r="D600" s="289" t="s">
        <v>779</v>
      </c>
      <c r="E600" s="293" t="s">
        <v>472</v>
      </c>
      <c r="F600" s="45">
        <v>0</v>
      </c>
      <c r="G600" s="45">
        <v>0</v>
      </c>
      <c r="H600" s="45">
        <v>0</v>
      </c>
      <c r="I600" s="45">
        <v>0</v>
      </c>
      <c r="J600" s="45">
        <v>0</v>
      </c>
      <c r="K600" s="45">
        <v>0</v>
      </c>
      <c r="L600" s="45">
        <v>0</v>
      </c>
      <c r="M600" s="45">
        <v>0</v>
      </c>
      <c r="N600" s="45">
        <v>0</v>
      </c>
      <c r="O600" s="45">
        <v>0</v>
      </c>
      <c r="P600" s="45">
        <v>0</v>
      </c>
      <c r="Q600" s="45">
        <v>0</v>
      </c>
      <c r="R600" s="45">
        <v>0</v>
      </c>
      <c r="S600" s="46">
        <f>((F600+R600)+((G600+H600+I600+J600+K600+L600+M600+N600+O600+P600+Q600)*2))/24</f>
        <v>0</v>
      </c>
      <c r="W600" s="290"/>
      <c r="X600" s="290">
        <f>+S600</f>
        <v>0</v>
      </c>
      <c r="Z600" s="291"/>
      <c r="AA600" s="291"/>
      <c r="AB600" s="291"/>
      <c r="AC600" s="290">
        <f>+X600</f>
        <v>0</v>
      </c>
    </row>
    <row r="601" spans="1:31">
      <c r="A601" s="281">
        <v>585</v>
      </c>
      <c r="B601" s="289" t="s">
        <v>279</v>
      </c>
      <c r="C601" s="289" t="s">
        <v>1079</v>
      </c>
      <c r="D601" s="289" t="s">
        <v>879</v>
      </c>
      <c r="E601" s="293" t="s">
        <v>468</v>
      </c>
      <c r="F601" s="45">
        <v>0</v>
      </c>
      <c r="G601" s="45">
        <v>0</v>
      </c>
      <c r="H601" s="45">
        <v>0</v>
      </c>
      <c r="I601" s="45">
        <v>0</v>
      </c>
      <c r="J601" s="45">
        <v>0</v>
      </c>
      <c r="K601" s="45">
        <v>0</v>
      </c>
      <c r="L601" s="45">
        <v>0</v>
      </c>
      <c r="M601" s="45">
        <v>0</v>
      </c>
      <c r="N601" s="45">
        <v>0</v>
      </c>
      <c r="O601" s="45">
        <v>0</v>
      </c>
      <c r="P601" s="45">
        <v>0</v>
      </c>
      <c r="Q601" s="45">
        <v>0</v>
      </c>
      <c r="R601" s="45">
        <v>0</v>
      </c>
      <c r="S601" s="46">
        <f>((F601+R601)+((G601+H601+I601+J601+K601+L601+M601+N601+O601+P601+Q601)*2))/24</f>
        <v>0</v>
      </c>
      <c r="W601" s="290"/>
      <c r="X601" s="290">
        <f>+S601</f>
        <v>0</v>
      </c>
      <c r="Z601" s="291"/>
      <c r="AA601" s="291"/>
      <c r="AB601" s="291"/>
      <c r="AC601" s="290">
        <f>+X601</f>
        <v>0</v>
      </c>
      <c r="AE601" s="290"/>
    </row>
    <row r="602" spans="1:31">
      <c r="A602" s="281">
        <v>586</v>
      </c>
      <c r="B602" s="289" t="s">
        <v>279</v>
      </c>
      <c r="C602" s="289" t="s">
        <v>1079</v>
      </c>
      <c r="D602" s="289" t="s">
        <v>880</v>
      </c>
      <c r="E602" s="293" t="s">
        <v>469</v>
      </c>
      <c r="F602" s="45">
        <v>2.3283064365386999E-10</v>
      </c>
      <c r="G602" s="45">
        <v>0</v>
      </c>
      <c r="H602" s="45">
        <v>0</v>
      </c>
      <c r="I602" s="45">
        <v>0</v>
      </c>
      <c r="J602" s="45">
        <v>0</v>
      </c>
      <c r="K602" s="45">
        <v>0</v>
      </c>
      <c r="L602" s="45">
        <v>0</v>
      </c>
      <c r="M602" s="45">
        <v>0</v>
      </c>
      <c r="N602" s="45">
        <v>0</v>
      </c>
      <c r="O602" s="45">
        <v>0</v>
      </c>
      <c r="P602" s="45">
        <v>0</v>
      </c>
      <c r="Q602" s="45">
        <v>0</v>
      </c>
      <c r="R602" s="45">
        <v>0</v>
      </c>
      <c r="S602" s="46">
        <f>((F602+R602)+((G602+H602+I602+J602+K602+L602+M602+N602+O602+P602+Q602)*2))/24</f>
        <v>9.7012768189112502E-12</v>
      </c>
      <c r="W602" s="290"/>
      <c r="X602" s="290">
        <f>+S602</f>
        <v>9.7012768189112502E-12</v>
      </c>
      <c r="Z602" s="291"/>
      <c r="AA602" s="291"/>
      <c r="AB602" s="291"/>
      <c r="AC602" s="290">
        <f>+X602</f>
        <v>9.7012768189112502E-12</v>
      </c>
    </row>
    <row r="603" spans="1:31">
      <c r="A603" s="281">
        <v>587</v>
      </c>
      <c r="B603" s="289" t="s">
        <v>279</v>
      </c>
      <c r="C603" s="289" t="s">
        <v>1079</v>
      </c>
      <c r="D603" s="289" t="s">
        <v>881</v>
      </c>
      <c r="E603" s="293" t="s">
        <v>470</v>
      </c>
      <c r="F603" s="45">
        <v>8.7311491370201098E-11</v>
      </c>
      <c r="G603" s="45">
        <v>0</v>
      </c>
      <c r="H603" s="45">
        <v>0</v>
      </c>
      <c r="I603" s="45">
        <v>0</v>
      </c>
      <c r="J603" s="45">
        <v>0</v>
      </c>
      <c r="K603" s="45">
        <v>0</v>
      </c>
      <c r="L603" s="45">
        <v>0</v>
      </c>
      <c r="M603" s="45">
        <v>0</v>
      </c>
      <c r="N603" s="45">
        <v>0</v>
      </c>
      <c r="O603" s="45">
        <v>0</v>
      </c>
      <c r="P603" s="45">
        <v>0</v>
      </c>
      <c r="Q603" s="45">
        <v>0</v>
      </c>
      <c r="R603" s="45">
        <v>0</v>
      </c>
      <c r="S603" s="46">
        <f>((F603+R603)+((G603+H603+I603+J603+K603+L603+M603+N603+O603+P603+Q603)*2))/24</f>
        <v>3.6379788070917125E-12</v>
      </c>
      <c r="W603" s="290"/>
      <c r="X603" s="290">
        <f>+S603</f>
        <v>3.6379788070917125E-12</v>
      </c>
      <c r="Z603" s="291"/>
      <c r="AA603" s="291"/>
      <c r="AB603" s="291"/>
      <c r="AC603" s="290">
        <f>+X603</f>
        <v>3.6379788070917125E-12</v>
      </c>
    </row>
    <row r="604" spans="1:31">
      <c r="A604" s="281">
        <v>588</v>
      </c>
      <c r="B604" s="289" t="s">
        <v>279</v>
      </c>
      <c r="C604" s="289" t="s">
        <v>1079</v>
      </c>
      <c r="D604" s="289" t="s">
        <v>1080</v>
      </c>
      <c r="E604" s="293" t="s">
        <v>658</v>
      </c>
      <c r="F604" s="45">
        <v>-459052.63</v>
      </c>
      <c r="G604" s="45">
        <v>-452889.7</v>
      </c>
      <c r="H604" s="45">
        <v>-451372.43</v>
      </c>
      <c r="I604" s="45">
        <v>-475284.41</v>
      </c>
      <c r="J604" s="45">
        <v>-480486.86</v>
      </c>
      <c r="K604" s="45">
        <v>-483374.28</v>
      </c>
      <c r="L604" s="45">
        <v>-489493.71</v>
      </c>
      <c r="M604" s="45">
        <v>-496435.08</v>
      </c>
      <c r="N604" s="45">
        <v>-504927.76</v>
      </c>
      <c r="O604" s="45">
        <v>-530717.86</v>
      </c>
      <c r="P604" s="45">
        <v>-538354.85</v>
      </c>
      <c r="Q604" s="45">
        <v>-540657.15</v>
      </c>
      <c r="R604" s="45">
        <v>-561073.11</v>
      </c>
      <c r="S604" s="46">
        <f>((F604+R604)+((G604+H604+I604+J604+K604+L604+M604+N604+O604+P604+Q604)*2))/24</f>
        <v>-496171.41333333333</v>
      </c>
      <c r="W604" s="290"/>
      <c r="X604" s="290">
        <f>+S604</f>
        <v>-496171.41333333333</v>
      </c>
      <c r="Z604" s="291"/>
      <c r="AA604" s="291"/>
      <c r="AB604" s="291"/>
      <c r="AC604" s="290">
        <f>+X604</f>
        <v>-496171.41333333333</v>
      </c>
    </row>
    <row r="605" spans="1:31">
      <c r="A605" s="281">
        <v>589</v>
      </c>
      <c r="B605" s="289" t="s">
        <v>279</v>
      </c>
      <c r="C605" s="289" t="s">
        <v>1079</v>
      </c>
      <c r="D605" s="289" t="s">
        <v>882</v>
      </c>
      <c r="E605" s="293" t="s">
        <v>471</v>
      </c>
      <c r="F605" s="45">
        <v>1.45519152283669E-11</v>
      </c>
      <c r="G605" s="45">
        <v>0</v>
      </c>
      <c r="H605" s="45">
        <v>0</v>
      </c>
      <c r="I605" s="45">
        <v>0</v>
      </c>
      <c r="J605" s="45">
        <v>0</v>
      </c>
      <c r="K605" s="45">
        <v>0</v>
      </c>
      <c r="L605" s="45">
        <v>0</v>
      </c>
      <c r="M605" s="45">
        <v>0</v>
      </c>
      <c r="N605" s="45">
        <v>0</v>
      </c>
      <c r="O605" s="45">
        <v>0</v>
      </c>
      <c r="P605" s="45">
        <v>0</v>
      </c>
      <c r="Q605" s="45">
        <v>0</v>
      </c>
      <c r="R605" s="45">
        <v>0</v>
      </c>
      <c r="S605" s="46">
        <f>((F605+R605)+((G605+H605+I605+J605+K605+L605+M605+N605+O605+P605+Q605)*2))/24</f>
        <v>6.0632980118195414E-13</v>
      </c>
      <c r="W605" s="290"/>
      <c r="X605" s="290">
        <f>+S605</f>
        <v>6.0632980118195414E-13</v>
      </c>
      <c r="Z605" s="291"/>
      <c r="AA605" s="291"/>
      <c r="AB605" s="291"/>
      <c r="AC605" s="290">
        <f>+X605</f>
        <v>6.0632980118195414E-13</v>
      </c>
    </row>
    <row r="606" spans="1:31">
      <c r="A606" s="281">
        <v>590</v>
      </c>
      <c r="B606" s="289" t="s">
        <v>279</v>
      </c>
      <c r="C606" s="289" t="s">
        <v>1079</v>
      </c>
      <c r="D606" s="289" t="s">
        <v>1081</v>
      </c>
      <c r="E606" s="293" t="s">
        <v>229</v>
      </c>
      <c r="F606" s="45">
        <v>-180224.33</v>
      </c>
      <c r="G606" s="45">
        <v>-45939.29</v>
      </c>
      <c r="H606" s="45">
        <v>2.18278728425503E-11</v>
      </c>
      <c r="I606" s="45">
        <v>2.18278728425503E-11</v>
      </c>
      <c r="J606" s="45">
        <v>2.18278728425503E-11</v>
      </c>
      <c r="K606" s="45">
        <v>2.18278728425503E-11</v>
      </c>
      <c r="L606" s="45">
        <v>2.18278728425503E-11</v>
      </c>
      <c r="M606" s="45">
        <v>2.18278728425503E-11</v>
      </c>
      <c r="N606" s="45">
        <v>2.18278728425503E-11</v>
      </c>
      <c r="O606" s="45">
        <v>2.18278728425503E-11</v>
      </c>
      <c r="P606" s="45">
        <v>2.18278728425503E-11</v>
      </c>
      <c r="Q606" s="45">
        <v>2.18278728425503E-11</v>
      </c>
      <c r="R606" s="45">
        <v>2.18278728425503E-11</v>
      </c>
      <c r="S606" s="46">
        <f>((F606+R606)+((G606+H606+I606+J606+K606+L606+M606+N606+O606+P606+Q606)*2))/24</f>
        <v>-11337.62124999998</v>
      </c>
      <c r="V606" s="290">
        <f>+S606</f>
        <v>-11337.62124999998</v>
      </c>
      <c r="W606" s="290"/>
      <c r="X606" s="290"/>
      <c r="Z606" s="291"/>
      <c r="AA606" s="291"/>
      <c r="AB606" s="291"/>
      <c r="AE606" s="290">
        <f>+S606</f>
        <v>-11337.62124999998</v>
      </c>
    </row>
    <row r="607" spans="1:31">
      <c r="A607" s="281">
        <v>591</v>
      </c>
      <c r="B607" s="289" t="s">
        <v>281</v>
      </c>
      <c r="C607" s="289" t="s">
        <v>1074</v>
      </c>
      <c r="D607" s="281" t="s">
        <v>113</v>
      </c>
      <c r="E607" s="293" t="s">
        <v>467</v>
      </c>
      <c r="F607" s="45">
        <v>0</v>
      </c>
      <c r="G607" s="45">
        <v>0</v>
      </c>
      <c r="H607" s="45">
        <v>0</v>
      </c>
      <c r="I607" s="45">
        <v>0</v>
      </c>
      <c r="J607" s="45">
        <v>0</v>
      </c>
      <c r="K607" s="45">
        <v>0</v>
      </c>
      <c r="L607" s="45">
        <v>0</v>
      </c>
      <c r="M607" s="45">
        <v>0</v>
      </c>
      <c r="N607" s="45">
        <v>0</v>
      </c>
      <c r="O607" s="45">
        <v>0</v>
      </c>
      <c r="P607" s="45">
        <v>0</v>
      </c>
      <c r="Q607" s="45">
        <v>0</v>
      </c>
      <c r="R607" s="45">
        <v>0</v>
      </c>
      <c r="S607" s="46">
        <f>((F607+R607)+((G607+H607+I607+J607+K607+L607+M607+N607+O607+P607+Q607)*2))/24</f>
        <v>0</v>
      </c>
      <c r="V607" s="290">
        <f>+S607</f>
        <v>0</v>
      </c>
      <c r="W607" s="290"/>
      <c r="X607" s="290"/>
      <c r="Z607" s="291"/>
      <c r="AA607" s="291"/>
      <c r="AB607" s="291"/>
      <c r="AE607" s="290">
        <f>+S607</f>
        <v>0</v>
      </c>
    </row>
    <row r="608" spans="1:31">
      <c r="A608" s="281">
        <v>592</v>
      </c>
      <c r="B608" s="289" t="s">
        <v>281</v>
      </c>
      <c r="C608" s="289" t="s">
        <v>1075</v>
      </c>
      <c r="D608" s="289" t="s">
        <v>1017</v>
      </c>
      <c r="E608" s="293" t="s">
        <v>224</v>
      </c>
      <c r="F608" s="45">
        <v>-48216.480000000003</v>
      </c>
      <c r="G608" s="45">
        <v>-48045</v>
      </c>
      <c r="H608" s="45">
        <v>-50187</v>
      </c>
      <c r="I608" s="45">
        <v>-50904</v>
      </c>
      <c r="J608" s="45">
        <v>-51327</v>
      </c>
      <c r="K608" s="45">
        <v>-50999</v>
      </c>
      <c r="L608" s="45">
        <v>-41049</v>
      </c>
      <c r="M608" s="45">
        <v>-37327</v>
      </c>
      <c r="N608" s="45">
        <v>-42655.9</v>
      </c>
      <c r="O608" s="45">
        <v>-50284</v>
      </c>
      <c r="P608" s="45">
        <v>-64248.18</v>
      </c>
      <c r="Q608" s="45">
        <v>-86783</v>
      </c>
      <c r="R608" s="45">
        <v>-104445</v>
      </c>
      <c r="S608" s="46">
        <f>((F608+R608)+((G608+H608+I608+J608+K608+L608+M608+N608+O608+P608+Q608)*2))/24</f>
        <v>-54178.318333333336</v>
      </c>
      <c r="V608" s="290"/>
      <c r="W608" s="290"/>
      <c r="X608" s="290">
        <f>+S608</f>
        <v>-54178.318333333336</v>
      </c>
      <c r="Z608" s="291"/>
      <c r="AA608" s="291"/>
      <c r="AB608" s="291"/>
      <c r="AC608" s="290">
        <f>+S608</f>
        <v>-54178.318333333336</v>
      </c>
      <c r="AE608" s="290"/>
    </row>
    <row r="609" spans="1:31">
      <c r="A609" s="281">
        <v>593</v>
      </c>
      <c r="B609" s="289" t="s">
        <v>281</v>
      </c>
      <c r="C609" s="289" t="s">
        <v>1054</v>
      </c>
      <c r="D609" s="289" t="s">
        <v>19</v>
      </c>
      <c r="E609" s="293" t="s">
        <v>433</v>
      </c>
      <c r="F609" s="45">
        <v>-13.4299999999999</v>
      </c>
      <c r="G609" s="45">
        <v>-20.239999999999998</v>
      </c>
      <c r="H609" s="45">
        <v>0</v>
      </c>
      <c r="I609" s="45">
        <v>-4.6399999999999997</v>
      </c>
      <c r="J609" s="45">
        <v>-97.44</v>
      </c>
      <c r="K609" s="45">
        <v>-107.6</v>
      </c>
      <c r="L609" s="45">
        <v>2.72</v>
      </c>
      <c r="M609" s="45">
        <v>-1.33226762955019E-15</v>
      </c>
      <c r="N609" s="45">
        <v>-10.58</v>
      </c>
      <c r="O609" s="45">
        <v>-9.41</v>
      </c>
      <c r="P609" s="45">
        <v>-206.37</v>
      </c>
      <c r="Q609" s="45">
        <v>-1314.5</v>
      </c>
      <c r="R609" s="45">
        <v>-8.9000000000000892</v>
      </c>
      <c r="S609" s="46">
        <f>((F609+R609)+((G609+H609+I609+J609+K609+L609+M609+N609+O609+P609+Q609)*2))/24</f>
        <v>-148.26874999999998</v>
      </c>
      <c r="V609" s="290">
        <f>+S609</f>
        <v>-148.26874999999998</v>
      </c>
      <c r="W609" s="290"/>
      <c r="X609" s="290"/>
      <c r="Z609" s="291"/>
      <c r="AA609" s="291"/>
      <c r="AB609" s="291"/>
      <c r="AE609" s="290">
        <f>+S609</f>
        <v>-148.26874999999998</v>
      </c>
    </row>
    <row r="610" spans="1:31">
      <c r="A610" s="281">
        <v>594</v>
      </c>
      <c r="B610" s="289" t="s">
        <v>281</v>
      </c>
      <c r="C610" s="289" t="s">
        <v>1076</v>
      </c>
      <c r="D610" s="289" t="s">
        <v>39</v>
      </c>
      <c r="E610" s="293" t="s">
        <v>434</v>
      </c>
      <c r="F610" s="45">
        <v>-3373129</v>
      </c>
      <c r="G610" s="45">
        <v>-3668275</v>
      </c>
      <c r="H610" s="45">
        <v>-3963421</v>
      </c>
      <c r="I610" s="45">
        <v>-4258567</v>
      </c>
      <c r="J610" s="45">
        <v>-2745612.6</v>
      </c>
      <c r="K610" s="45">
        <v>-2935356.6</v>
      </c>
      <c r="L610" s="45">
        <v>-3209422.6</v>
      </c>
      <c r="M610" s="45">
        <v>-3483488.6</v>
      </c>
      <c r="N610" s="45">
        <v>-3963932.6</v>
      </c>
      <c r="O610" s="45">
        <v>-2698767</v>
      </c>
      <c r="P610" s="45">
        <v>-2998630</v>
      </c>
      <c r="Q610" s="45">
        <v>-3298493</v>
      </c>
      <c r="R610" s="45">
        <v>-3598356</v>
      </c>
      <c r="S610" s="46">
        <f>((F610+R610)+((G610+H610+I610+J610+K610+L610+M610+N610+O610+P610+Q610)*2))/24</f>
        <v>-3392475.7083333335</v>
      </c>
      <c r="V610" s="290">
        <f>+S610</f>
        <v>-3392475.7083333335</v>
      </c>
      <c r="W610" s="290"/>
      <c r="X610" s="290"/>
      <c r="Z610" s="291"/>
      <c r="AA610" s="291"/>
      <c r="AB610" s="291"/>
      <c r="AE610" s="290">
        <f>+S610</f>
        <v>-3392475.7083333335</v>
      </c>
    </row>
    <row r="611" spans="1:31">
      <c r="A611" s="281">
        <v>595</v>
      </c>
      <c r="B611" s="289" t="s">
        <v>281</v>
      </c>
      <c r="C611" s="289" t="s">
        <v>1076</v>
      </c>
      <c r="D611" s="289" t="s">
        <v>806</v>
      </c>
      <c r="E611" s="293" t="s">
        <v>435</v>
      </c>
      <c r="F611" s="45">
        <v>-120793.96</v>
      </c>
      <c r="G611" s="45">
        <v>-50282.69</v>
      </c>
      <c r="H611" s="45">
        <v>-41868.1</v>
      </c>
      <c r="I611" s="45">
        <v>-42962.49</v>
      </c>
      <c r="J611" s="45">
        <v>-31860.63</v>
      </c>
      <c r="K611" s="45">
        <v>-27834.78</v>
      </c>
      <c r="L611" s="45">
        <v>-21880.41</v>
      </c>
      <c r="M611" s="45">
        <v>-11914.79</v>
      </c>
      <c r="N611" s="45">
        <v>-7792.6300000000101</v>
      </c>
      <c r="O611" s="45">
        <v>-8251.7700000000095</v>
      </c>
      <c r="P611" s="45">
        <v>-9925.9900000000107</v>
      </c>
      <c r="Q611" s="45">
        <v>-16326.15</v>
      </c>
      <c r="R611" s="45">
        <v>-54436.61</v>
      </c>
      <c r="S611" s="46">
        <f>((F611+R611)+((G611+H611+I611+J611+K611+L611+M611+N611+O611+P611+Q611)*2))/24</f>
        <v>-29876.309583333339</v>
      </c>
      <c r="V611" s="290">
        <f>+S611</f>
        <v>-29876.309583333339</v>
      </c>
      <c r="W611" s="290"/>
      <c r="X611" s="290"/>
      <c r="Z611" s="291"/>
      <c r="AA611" s="291"/>
      <c r="AB611" s="291"/>
      <c r="AE611" s="290">
        <f>+S611</f>
        <v>-29876.309583333339</v>
      </c>
    </row>
    <row r="612" spans="1:31">
      <c r="A612" s="281">
        <v>596</v>
      </c>
      <c r="B612" s="289" t="s">
        <v>281</v>
      </c>
      <c r="C612" s="289" t="s">
        <v>1076</v>
      </c>
      <c r="D612" s="289" t="s">
        <v>890</v>
      </c>
      <c r="E612" s="293" t="s">
        <v>436</v>
      </c>
      <c r="F612" s="45">
        <v>-1893641.14</v>
      </c>
      <c r="G612" s="45">
        <v>-2641219.89</v>
      </c>
      <c r="H612" s="45">
        <v>-2552839.96</v>
      </c>
      <c r="I612" s="45">
        <v>-2767690.4</v>
      </c>
      <c r="J612" s="45">
        <v>-1351488.11</v>
      </c>
      <c r="K612" s="45">
        <v>-1363970.43</v>
      </c>
      <c r="L612" s="45">
        <v>-1178122.48</v>
      </c>
      <c r="M612" s="45">
        <v>-553310.55999999901</v>
      </c>
      <c r="N612" s="45">
        <v>-583703.95999999903</v>
      </c>
      <c r="O612" s="45">
        <v>-709954.97</v>
      </c>
      <c r="P612" s="45">
        <v>-623556.98</v>
      </c>
      <c r="Q612" s="45">
        <v>-1272435.79</v>
      </c>
      <c r="R612" s="45">
        <v>-3152052.97</v>
      </c>
      <c r="S612" s="46">
        <f>((F612+R612)+((G612+H612+I612+J612+K612+L612+M612+N612+O612+P612+Q612)*2))/24</f>
        <v>-1510095.0487499998</v>
      </c>
      <c r="V612" s="290">
        <f>+S612</f>
        <v>-1510095.0487499998</v>
      </c>
      <c r="W612" s="290"/>
      <c r="X612" s="290"/>
      <c r="Z612" s="291"/>
      <c r="AA612" s="291"/>
      <c r="AB612" s="291"/>
      <c r="AE612" s="290">
        <f>+S612</f>
        <v>-1510095.0487499998</v>
      </c>
    </row>
    <row r="613" spans="1:31">
      <c r="A613" s="281">
        <v>597</v>
      </c>
      <c r="B613" s="289" t="s">
        <v>281</v>
      </c>
      <c r="C613" s="289" t="s">
        <v>1076</v>
      </c>
      <c r="D613" s="289" t="s">
        <v>852</v>
      </c>
      <c r="E613" s="293" t="s">
        <v>437</v>
      </c>
      <c r="F613" s="45">
        <v>-12356.07</v>
      </c>
      <c r="G613" s="45">
        <v>-17394.349999999999</v>
      </c>
      <c r="H613" s="45">
        <v>-15313.23</v>
      </c>
      <c r="I613" s="45">
        <v>-12893.41</v>
      </c>
      <c r="J613" s="45">
        <v>-7514.73</v>
      </c>
      <c r="K613" s="45">
        <v>-6313.18</v>
      </c>
      <c r="L613" s="45">
        <v>-3835.44</v>
      </c>
      <c r="M613" s="45">
        <v>-2859.99</v>
      </c>
      <c r="N613" s="45">
        <v>-3035.15</v>
      </c>
      <c r="O613" s="45">
        <v>-3162.08</v>
      </c>
      <c r="P613" s="45">
        <v>-4270.2</v>
      </c>
      <c r="Q613" s="45">
        <v>-10214.49</v>
      </c>
      <c r="R613" s="45">
        <v>-20966.919999999998</v>
      </c>
      <c r="S613" s="46">
        <f>((F613+R613)+((G613+H613+I613+J613+K613+L613+M613+N613+O613+P613+Q613)*2))/24</f>
        <v>-8622.3120833333323</v>
      </c>
      <c r="V613" s="290">
        <f>+S613</f>
        <v>-8622.3120833333323</v>
      </c>
      <c r="W613" s="290"/>
      <c r="X613" s="290"/>
      <c r="Z613" s="291"/>
      <c r="AA613" s="291"/>
      <c r="AB613" s="291"/>
      <c r="AE613" s="290">
        <f>+S613</f>
        <v>-8622.3120833333323</v>
      </c>
    </row>
    <row r="614" spans="1:31">
      <c r="A614" s="281">
        <v>598</v>
      </c>
      <c r="B614" s="289" t="s">
        <v>281</v>
      </c>
      <c r="C614" s="289" t="s">
        <v>1076</v>
      </c>
      <c r="D614" s="289" t="s">
        <v>853</v>
      </c>
      <c r="E614" s="293" t="s">
        <v>438</v>
      </c>
      <c r="F614" s="45">
        <v>-1313.72</v>
      </c>
      <c r="G614" s="45">
        <v>-1108.8800000000001</v>
      </c>
      <c r="H614" s="45">
        <v>-1872.63</v>
      </c>
      <c r="I614" s="45">
        <v>-2678.51</v>
      </c>
      <c r="J614" s="45">
        <v>-486.76</v>
      </c>
      <c r="K614" s="45">
        <v>-920.62</v>
      </c>
      <c r="L614" s="45">
        <v>-1292.8800000000001</v>
      </c>
      <c r="M614" s="45">
        <v>-249.21</v>
      </c>
      <c r="N614" s="45">
        <v>-512.61</v>
      </c>
      <c r="O614" s="45">
        <v>-784.01</v>
      </c>
      <c r="P614" s="45">
        <v>-280.66000000000003</v>
      </c>
      <c r="Q614" s="45">
        <v>-746.87</v>
      </c>
      <c r="R614" s="45">
        <v>-1799.86</v>
      </c>
      <c r="S614" s="46">
        <f>((F614+R614)+((G614+H614+I614+J614+K614+L614+M614+N614+O614+P614+Q614)*2))/24</f>
        <v>-1040.8691666666666</v>
      </c>
      <c r="V614" s="290">
        <f>+S614</f>
        <v>-1040.8691666666666</v>
      </c>
      <c r="W614" s="290"/>
      <c r="X614" s="290"/>
      <c r="Z614" s="291"/>
      <c r="AA614" s="291"/>
      <c r="AB614" s="291"/>
      <c r="AE614" s="290">
        <f>+S614</f>
        <v>-1040.8691666666666</v>
      </c>
    </row>
    <row r="615" spans="1:31">
      <c r="A615" s="281">
        <v>599</v>
      </c>
      <c r="B615" s="289" t="s">
        <v>281</v>
      </c>
      <c r="C615" s="289" t="s">
        <v>1076</v>
      </c>
      <c r="D615" s="289" t="s">
        <v>896</v>
      </c>
      <c r="E615" s="293" t="s">
        <v>439</v>
      </c>
      <c r="F615" s="45">
        <v>-5.8207660913467401E-11</v>
      </c>
      <c r="G615" s="45">
        <v>-44248</v>
      </c>
      <c r="H615" s="45">
        <v>-88496</v>
      </c>
      <c r="I615" s="45">
        <v>436738.87</v>
      </c>
      <c r="J615" s="45">
        <v>388212.33</v>
      </c>
      <c r="K615" s="45">
        <v>339685.79</v>
      </c>
      <c r="L615" s="45">
        <v>291159.25</v>
      </c>
      <c r="M615" s="45">
        <v>242632.71</v>
      </c>
      <c r="N615" s="45">
        <v>194106.17</v>
      </c>
      <c r="O615" s="45">
        <v>145579.63</v>
      </c>
      <c r="P615" s="45">
        <v>97053.09</v>
      </c>
      <c r="Q615" s="45">
        <v>48526.55</v>
      </c>
      <c r="R615" s="45">
        <v>2.18278728425503E-11</v>
      </c>
      <c r="S615" s="46">
        <f>((F615+R615)+((G615+H615+I615+J615+K615+L615+M615+N615+O615+P615+Q615)*2))/24</f>
        <v>170912.5325</v>
      </c>
      <c r="V615" s="290">
        <f>+S615</f>
        <v>170912.5325</v>
      </c>
      <c r="W615" s="290"/>
      <c r="X615" s="290"/>
      <c r="Z615" s="291"/>
      <c r="AA615" s="291"/>
      <c r="AB615" s="291"/>
      <c r="AE615" s="290">
        <f>+S615</f>
        <v>170912.5325</v>
      </c>
    </row>
    <row r="616" spans="1:31">
      <c r="A616" s="281">
        <v>600</v>
      </c>
      <c r="B616" s="289" t="s">
        <v>281</v>
      </c>
      <c r="C616" s="289" t="s">
        <v>1076</v>
      </c>
      <c r="D616" s="289" t="s">
        <v>897</v>
      </c>
      <c r="E616" s="293" t="s">
        <v>440</v>
      </c>
      <c r="F616" s="45">
        <v>-2840344.99</v>
      </c>
      <c r="G616" s="45">
        <v>-3407743.88</v>
      </c>
      <c r="H616" s="45">
        <v>-2836294.56</v>
      </c>
      <c r="I616" s="45">
        <v>-2361817.0499999998</v>
      </c>
      <c r="J616" s="45">
        <v>-1763286.68</v>
      </c>
      <c r="K616" s="45">
        <v>-1367167.66</v>
      </c>
      <c r="L616" s="45">
        <v>-896120.55000000098</v>
      </c>
      <c r="M616" s="45">
        <v>-612834.26000000106</v>
      </c>
      <c r="N616" s="45">
        <v>-583305.58000000101</v>
      </c>
      <c r="O616" s="45">
        <v>-635899.72000000102</v>
      </c>
      <c r="P616" s="45">
        <v>-918520.09000000102</v>
      </c>
      <c r="Q616" s="45">
        <v>-2368263.63</v>
      </c>
      <c r="R616" s="45">
        <v>-4020562.65</v>
      </c>
      <c r="S616" s="46">
        <f>((F616+R616)+((G616+H616+I616+J616+K616+L616+M616+N616+O616+P616+Q616)*2))/24</f>
        <v>-1765142.2900000003</v>
      </c>
      <c r="V616" s="290">
        <f>+S616</f>
        <v>-1765142.2900000003</v>
      </c>
      <c r="W616" s="290"/>
      <c r="X616" s="290"/>
      <c r="Z616" s="291"/>
      <c r="AA616" s="291"/>
      <c r="AB616" s="291"/>
      <c r="AE616" s="290">
        <f>+S616</f>
        <v>-1765142.2900000003</v>
      </c>
    </row>
    <row r="617" spans="1:31">
      <c r="A617" s="281">
        <v>601</v>
      </c>
      <c r="B617" s="289" t="s">
        <v>281</v>
      </c>
      <c r="C617" s="289" t="s">
        <v>1065</v>
      </c>
      <c r="D617" s="289" t="s">
        <v>780</v>
      </c>
      <c r="E617" s="293" t="s">
        <v>462</v>
      </c>
      <c r="F617" s="45">
        <v>-392789.24</v>
      </c>
      <c r="G617" s="45">
        <v>-495649.86</v>
      </c>
      <c r="H617" s="45">
        <v>-528264.27</v>
      </c>
      <c r="I617" s="45">
        <v>-519796.43</v>
      </c>
      <c r="J617" s="45">
        <v>-536969.22</v>
      </c>
      <c r="K617" s="45">
        <v>-500866.56</v>
      </c>
      <c r="L617" s="45">
        <v>-451628.45</v>
      </c>
      <c r="M617" s="45">
        <v>-439889.43</v>
      </c>
      <c r="N617" s="45">
        <v>-430203.63</v>
      </c>
      <c r="O617" s="45">
        <v>-439602.15</v>
      </c>
      <c r="P617" s="45">
        <v>-446899.27</v>
      </c>
      <c r="Q617" s="45">
        <v>-509919.43</v>
      </c>
      <c r="R617" s="45">
        <v>-555389.89</v>
      </c>
      <c r="S617" s="46">
        <f>((F617+R617)+((G617+H617+I617+J617+K617+L617+M617+N617+O617+P617+Q617)*2))/24</f>
        <v>-481148.18874999997</v>
      </c>
      <c r="V617" s="290">
        <f>+S617</f>
        <v>-481148.18874999997</v>
      </c>
      <c r="W617" s="290"/>
      <c r="X617" s="290"/>
      <c r="Z617" s="291"/>
      <c r="AA617" s="291"/>
      <c r="AB617" s="291"/>
      <c r="AE617" s="290">
        <f>+S617</f>
        <v>-481148.18874999997</v>
      </c>
    </row>
    <row r="618" spans="1:31">
      <c r="A618" s="281">
        <v>602</v>
      </c>
      <c r="B618" s="289" t="s">
        <v>281</v>
      </c>
      <c r="C618" s="289" t="s">
        <v>1079</v>
      </c>
      <c r="D618" s="289" t="s">
        <v>779</v>
      </c>
      <c r="E618" s="293" t="s">
        <v>472</v>
      </c>
      <c r="F618" s="45">
        <v>0</v>
      </c>
      <c r="G618" s="45">
        <v>0</v>
      </c>
      <c r="H618" s="45">
        <v>0</v>
      </c>
      <c r="I618" s="45">
        <v>0</v>
      </c>
      <c r="J618" s="45">
        <v>0</v>
      </c>
      <c r="K618" s="45">
        <v>0</v>
      </c>
      <c r="L618" s="45">
        <v>0</v>
      </c>
      <c r="M618" s="45">
        <v>0</v>
      </c>
      <c r="N618" s="45">
        <v>0</v>
      </c>
      <c r="O618" s="45">
        <v>0</v>
      </c>
      <c r="P618" s="45">
        <v>0</v>
      </c>
      <c r="Q618" s="45">
        <v>0</v>
      </c>
      <c r="R618" s="45">
        <v>0</v>
      </c>
      <c r="S618" s="46">
        <f>((F618+R618)+((G618+H618+I618+J618+K618+L618+M618+N618+O618+P618+Q618)*2))/24</f>
        <v>0</v>
      </c>
      <c r="W618" s="290"/>
      <c r="X618" s="290">
        <f>+S618</f>
        <v>0</v>
      </c>
      <c r="Z618" s="291"/>
      <c r="AA618" s="291"/>
      <c r="AB618" s="291"/>
      <c r="AC618" s="290">
        <f>+X618</f>
        <v>0</v>
      </c>
    </row>
    <row r="619" spans="1:31">
      <c r="A619" s="281">
        <v>603</v>
      </c>
      <c r="B619" s="289" t="s">
        <v>281</v>
      </c>
      <c r="C619" s="289" t="s">
        <v>1079</v>
      </c>
      <c r="D619" s="289" t="s">
        <v>883</v>
      </c>
      <c r="E619" s="293" t="s">
        <v>468</v>
      </c>
      <c r="F619" s="45">
        <v>0</v>
      </c>
      <c r="G619" s="45">
        <v>0</v>
      </c>
      <c r="H619" s="45">
        <v>0</v>
      </c>
      <c r="I619" s="45">
        <v>0</v>
      </c>
      <c r="J619" s="45">
        <v>0</v>
      </c>
      <c r="K619" s="45">
        <v>0</v>
      </c>
      <c r="L619" s="45">
        <v>0</v>
      </c>
      <c r="M619" s="45">
        <v>0</v>
      </c>
      <c r="N619" s="45">
        <v>0</v>
      </c>
      <c r="O619" s="45">
        <v>0</v>
      </c>
      <c r="P619" s="45">
        <v>0</v>
      </c>
      <c r="Q619" s="45">
        <v>0</v>
      </c>
      <c r="R619" s="45">
        <v>0</v>
      </c>
      <c r="S619" s="46">
        <f>((F619+R619)+((G619+H619+I619+J619+K619+L619+M619+N619+O619+P619+Q619)*2))/24</f>
        <v>0</v>
      </c>
      <c r="W619" s="290"/>
      <c r="X619" s="290">
        <f>+S619</f>
        <v>0</v>
      </c>
      <c r="Z619" s="291"/>
      <c r="AA619" s="291"/>
      <c r="AB619" s="291"/>
      <c r="AC619" s="290">
        <f>+X619</f>
        <v>0</v>
      </c>
    </row>
    <row r="620" spans="1:31">
      <c r="A620" s="281">
        <v>604</v>
      </c>
      <c r="B620" s="289" t="s">
        <v>281</v>
      </c>
      <c r="C620" s="289" t="s">
        <v>1079</v>
      </c>
      <c r="D620" s="289" t="s">
        <v>884</v>
      </c>
      <c r="E620" s="293" t="s">
        <v>469</v>
      </c>
      <c r="F620" s="45">
        <v>0</v>
      </c>
      <c r="G620" s="45">
        <v>0</v>
      </c>
      <c r="H620" s="45">
        <v>0</v>
      </c>
      <c r="I620" s="45">
        <v>0</v>
      </c>
      <c r="J620" s="45">
        <v>0</v>
      </c>
      <c r="K620" s="45">
        <v>0</v>
      </c>
      <c r="L620" s="45">
        <v>0</v>
      </c>
      <c r="M620" s="45">
        <v>0</v>
      </c>
      <c r="N620" s="45">
        <v>0</v>
      </c>
      <c r="O620" s="45">
        <v>0</v>
      </c>
      <c r="P620" s="45">
        <v>0</v>
      </c>
      <c r="Q620" s="45">
        <v>0</v>
      </c>
      <c r="R620" s="45">
        <v>0</v>
      </c>
      <c r="S620" s="46">
        <f>((F620+R620)+((G620+H620+I620+J620+K620+L620+M620+N620+O620+P620+Q620)*2))/24</f>
        <v>0</v>
      </c>
      <c r="W620" s="290"/>
      <c r="X620" s="290">
        <f>+S620</f>
        <v>0</v>
      </c>
      <c r="Z620" s="291"/>
      <c r="AA620" s="291"/>
      <c r="AB620" s="291"/>
      <c r="AC620" s="290">
        <f>+X620</f>
        <v>0</v>
      </c>
    </row>
    <row r="621" spans="1:31">
      <c r="A621" s="281">
        <v>605</v>
      </c>
      <c r="B621" s="289" t="s">
        <v>281</v>
      </c>
      <c r="C621" s="289" t="s">
        <v>1079</v>
      </c>
      <c r="D621" s="289" t="s">
        <v>885</v>
      </c>
      <c r="E621" s="293" t="s">
        <v>470</v>
      </c>
      <c r="F621" s="45">
        <v>0</v>
      </c>
      <c r="G621" s="45">
        <v>0</v>
      </c>
      <c r="H621" s="45">
        <v>0</v>
      </c>
      <c r="I621" s="45">
        <v>0</v>
      </c>
      <c r="J621" s="45">
        <v>0</v>
      </c>
      <c r="K621" s="45">
        <v>0</v>
      </c>
      <c r="L621" s="45">
        <v>0</v>
      </c>
      <c r="M621" s="45">
        <v>0</v>
      </c>
      <c r="N621" s="45">
        <v>0</v>
      </c>
      <c r="O621" s="45">
        <v>0</v>
      </c>
      <c r="P621" s="45">
        <v>0</v>
      </c>
      <c r="Q621" s="45">
        <v>0</v>
      </c>
      <c r="R621" s="45">
        <v>0</v>
      </c>
      <c r="S621" s="46">
        <f>((F621+R621)+((G621+H621+I621+J621+K621+L621+M621+N621+O621+P621+Q621)*2))/24</f>
        <v>0</v>
      </c>
      <c r="W621" s="290"/>
      <c r="X621" s="290">
        <f>+S621</f>
        <v>0</v>
      </c>
      <c r="Z621" s="291"/>
      <c r="AA621" s="291"/>
      <c r="AB621" s="291"/>
      <c r="AC621" s="290">
        <f>+X621</f>
        <v>0</v>
      </c>
    </row>
    <row r="622" spans="1:31">
      <c r="A622" s="281">
        <v>606</v>
      </c>
      <c r="B622" s="289" t="s">
        <v>281</v>
      </c>
      <c r="C622" s="289" t="s">
        <v>1079</v>
      </c>
      <c r="D622" s="289" t="s">
        <v>886</v>
      </c>
      <c r="E622" s="293" t="s">
        <v>620</v>
      </c>
      <c r="F622" s="45">
        <v>0</v>
      </c>
      <c r="G622" s="45">
        <v>0</v>
      </c>
      <c r="H622" s="45">
        <v>0</v>
      </c>
      <c r="I622" s="45">
        <v>0</v>
      </c>
      <c r="J622" s="45">
        <v>0</v>
      </c>
      <c r="K622" s="45">
        <v>0</v>
      </c>
      <c r="L622" s="45">
        <v>0</v>
      </c>
      <c r="M622" s="45">
        <v>0</v>
      </c>
      <c r="N622" s="45">
        <v>0</v>
      </c>
      <c r="O622" s="45">
        <v>0</v>
      </c>
      <c r="P622" s="45">
        <v>0</v>
      </c>
      <c r="Q622" s="45">
        <v>0</v>
      </c>
      <c r="R622" s="45">
        <v>0</v>
      </c>
      <c r="S622" s="46">
        <f>((F622+R622)+((G622+H622+I622+J622+K622+L622+M622+N622+O622+P622+Q622)*2))/24</f>
        <v>0</v>
      </c>
      <c r="W622" s="290"/>
      <c r="X622" s="290">
        <f>+S622</f>
        <v>0</v>
      </c>
      <c r="Z622" s="291"/>
      <c r="AA622" s="291"/>
      <c r="AB622" s="291"/>
      <c r="AC622" s="290">
        <f>+X622</f>
        <v>0</v>
      </c>
    </row>
    <row r="623" spans="1:31">
      <c r="A623" s="281">
        <v>607</v>
      </c>
      <c r="B623" s="289" t="s">
        <v>281</v>
      </c>
      <c r="C623" s="289" t="s">
        <v>1079</v>
      </c>
      <c r="D623" s="289" t="s">
        <v>1082</v>
      </c>
      <c r="E623" s="293" t="s">
        <v>620</v>
      </c>
      <c r="F623" s="45">
        <v>0</v>
      </c>
      <c r="G623" s="45">
        <v>0</v>
      </c>
      <c r="H623" s="45">
        <v>0</v>
      </c>
      <c r="I623" s="45">
        <v>0</v>
      </c>
      <c r="J623" s="45">
        <v>0</v>
      </c>
      <c r="K623" s="45">
        <v>0</v>
      </c>
      <c r="L623" s="45">
        <v>0</v>
      </c>
      <c r="M623" s="45">
        <v>0</v>
      </c>
      <c r="N623" s="45">
        <v>0</v>
      </c>
      <c r="O623" s="45">
        <v>0</v>
      </c>
      <c r="P623" s="45">
        <v>0</v>
      </c>
      <c r="Q623" s="45">
        <v>0</v>
      </c>
      <c r="R623" s="45">
        <v>0</v>
      </c>
      <c r="S623" s="46">
        <f>((F623+R623)+((G623+H623+I623+J623+K623+L623+M623+N623+O623+P623+Q623)*2))/24</f>
        <v>0</v>
      </c>
      <c r="W623" s="290"/>
      <c r="X623" s="290">
        <f>+S623</f>
        <v>0</v>
      </c>
      <c r="Z623" s="291"/>
      <c r="AA623" s="291"/>
      <c r="AB623" s="291"/>
      <c r="AC623" s="290">
        <f>+X623</f>
        <v>0</v>
      </c>
    </row>
    <row r="624" spans="1:31">
      <c r="A624" s="281">
        <v>608</v>
      </c>
      <c r="B624" s="289" t="s">
        <v>281</v>
      </c>
      <c r="C624" s="289" t="s">
        <v>1079</v>
      </c>
      <c r="D624" s="289" t="s">
        <v>1083</v>
      </c>
      <c r="E624" s="293" t="s">
        <v>659</v>
      </c>
      <c r="F624" s="45">
        <v>-1098313.07</v>
      </c>
      <c r="G624" s="45">
        <v>-1111820.78</v>
      </c>
      <c r="H624" s="45">
        <v>-1091928.8400000001</v>
      </c>
      <c r="I624" s="45">
        <v>-1108807.46</v>
      </c>
      <c r="J624" s="45">
        <v>-1112482.76</v>
      </c>
      <c r="K624" s="45">
        <v>-1100472.02</v>
      </c>
      <c r="L624" s="45">
        <v>-1116673.94</v>
      </c>
      <c r="M624" s="45">
        <v>-1093379.6399999999</v>
      </c>
      <c r="N624" s="45">
        <v>-1095504.79</v>
      </c>
      <c r="O624" s="45">
        <v>-1135586.95</v>
      </c>
      <c r="P624" s="45">
        <v>-1132036.57</v>
      </c>
      <c r="Q624" s="45">
        <v>-1113808.9099999999</v>
      </c>
      <c r="R624" s="45">
        <v>-1147430.07</v>
      </c>
      <c r="S624" s="46">
        <f>((F624+R624)+((G624+H624+I624+J624+K624+L624+M624+N624+O624+P624+Q624)*2))/24</f>
        <v>-1111281.1858333333</v>
      </c>
      <c r="W624" s="290"/>
      <c r="X624" s="290">
        <f>+S624</f>
        <v>-1111281.1858333333</v>
      </c>
      <c r="Z624" s="291"/>
      <c r="AA624" s="291"/>
      <c r="AB624" s="291"/>
      <c r="AC624" s="290">
        <f>+X624</f>
        <v>-1111281.1858333333</v>
      </c>
    </row>
    <row r="625" spans="1:33">
      <c r="A625" s="281">
        <v>609</v>
      </c>
      <c r="B625" s="289" t="s">
        <v>281</v>
      </c>
      <c r="C625" s="289" t="s">
        <v>1079</v>
      </c>
      <c r="D625" s="289" t="s">
        <v>882</v>
      </c>
      <c r="E625" s="293" t="s">
        <v>471</v>
      </c>
      <c r="F625" s="45">
        <v>2.3283064365386999E-10</v>
      </c>
      <c r="G625" s="45">
        <v>0</v>
      </c>
      <c r="H625" s="45">
        <v>0</v>
      </c>
      <c r="I625" s="45">
        <v>0</v>
      </c>
      <c r="J625" s="45">
        <v>0</v>
      </c>
      <c r="K625" s="45">
        <v>0</v>
      </c>
      <c r="L625" s="45">
        <v>0</v>
      </c>
      <c r="M625" s="45">
        <v>0</v>
      </c>
      <c r="N625" s="45">
        <v>0</v>
      </c>
      <c r="O625" s="45">
        <v>0</v>
      </c>
      <c r="P625" s="45">
        <v>0</v>
      </c>
      <c r="Q625" s="45">
        <v>0</v>
      </c>
      <c r="R625" s="45">
        <v>0</v>
      </c>
      <c r="S625" s="46">
        <f>((F625+R625)+((G625+H625+I625+J625+K625+L625+M625+N625+O625+P625+Q625)*2))/24</f>
        <v>9.7012768189112502E-12</v>
      </c>
      <c r="W625" s="290"/>
      <c r="X625" s="290">
        <f>+S625</f>
        <v>9.7012768189112502E-12</v>
      </c>
      <c r="Z625" s="291"/>
      <c r="AA625" s="291"/>
      <c r="AB625" s="291"/>
      <c r="AC625" s="290">
        <f>+X625</f>
        <v>9.7012768189112502E-12</v>
      </c>
    </row>
    <row r="626" spans="1:33">
      <c r="A626" s="281">
        <v>610</v>
      </c>
      <c r="B626" s="289" t="s">
        <v>281</v>
      </c>
      <c r="C626" s="289" t="s">
        <v>1079</v>
      </c>
      <c r="D626" s="289" t="s">
        <v>1084</v>
      </c>
      <c r="E626" s="293" t="s">
        <v>229</v>
      </c>
      <c r="F626" s="45">
        <v>-493435.95</v>
      </c>
      <c r="G626" s="45">
        <v>-125777.1</v>
      </c>
      <c r="H626" s="45">
        <v>-2.91038304567337E-11</v>
      </c>
      <c r="I626" s="45">
        <v>-2.91038304567337E-11</v>
      </c>
      <c r="J626" s="45">
        <v>-2.91038304567337E-11</v>
      </c>
      <c r="K626" s="45">
        <v>-2.91038304567337E-11</v>
      </c>
      <c r="L626" s="45">
        <v>-2.91038304567337E-11</v>
      </c>
      <c r="M626" s="45">
        <v>-2.91038304567337E-11</v>
      </c>
      <c r="N626" s="45">
        <v>-2.91038304567337E-11</v>
      </c>
      <c r="O626" s="45">
        <v>-2.91038304567337E-11</v>
      </c>
      <c r="P626" s="45">
        <v>-2.91038304567337E-11</v>
      </c>
      <c r="Q626" s="45">
        <v>-2.91038304567337E-11</v>
      </c>
      <c r="R626" s="45">
        <v>-2.91038304567337E-11</v>
      </c>
      <c r="S626" s="46">
        <f>((F626+R626)+((G626+H626+I626+J626+K626+L626+M626+N626+O626+P626+Q626)*2))/24</f>
        <v>-31041.256250000024</v>
      </c>
      <c r="V626" s="290">
        <f>+S626</f>
        <v>-31041.256250000024</v>
      </c>
      <c r="W626" s="290"/>
      <c r="Z626" s="291"/>
      <c r="AA626" s="291"/>
      <c r="AB626" s="291"/>
      <c r="AE626" s="290">
        <f>+V626</f>
        <v>-31041.256250000024</v>
      </c>
    </row>
    <row r="627" spans="1:33">
      <c r="A627" s="281">
        <v>611</v>
      </c>
      <c r="E627" s="293" t="s">
        <v>230</v>
      </c>
      <c r="F627" s="258">
        <f>SUM(F573:F626)</f>
        <v>-24650115.149999999</v>
      </c>
      <c r="G627" s="258">
        <f>SUM(G573:G626)</f>
        <v>-21690814.530000001</v>
      </c>
      <c r="H627" s="258">
        <f>SUM(H573:H626)</f>
        <v>-24525663.929999996</v>
      </c>
      <c r="I627" s="258">
        <f>SUM(I573:I626)</f>
        <v>-23884804.309999999</v>
      </c>
      <c r="J627" s="258">
        <f>SUM(J573:J626)</f>
        <v>-15534303.580000002</v>
      </c>
      <c r="K627" s="258">
        <f>SUM(K573:K626)</f>
        <v>-20350364.549999997</v>
      </c>
      <c r="L627" s="258">
        <f>SUM(L573:L626)</f>
        <v>-20313786.430000003</v>
      </c>
      <c r="M627" s="258">
        <f>SUM(M573:M626)</f>
        <v>-14339271.530000001</v>
      </c>
      <c r="N627" s="258">
        <f>SUM(N573:N626)</f>
        <v>-18478828.949999999</v>
      </c>
      <c r="O627" s="258">
        <f>SUM(O573:O626)</f>
        <v>-18453347.09</v>
      </c>
      <c r="P627" s="258">
        <f>SUM(P573:P626)</f>
        <v>-15273039.58</v>
      </c>
      <c r="Q627" s="258">
        <f>SUM(Q573:Q626)</f>
        <v>-22613100.16</v>
      </c>
      <c r="R627" s="258">
        <f>SUM(R573:R626)</f>
        <v>-28202099.710000001</v>
      </c>
      <c r="S627" s="258">
        <f>SUM(S573:S626)</f>
        <v>-20156952.672500007</v>
      </c>
      <c r="Z627" s="291"/>
      <c r="AA627" s="291"/>
      <c r="AB627" s="291"/>
    </row>
    <row r="628" spans="1:33">
      <c r="A628" s="281">
        <v>612</v>
      </c>
      <c r="E628" s="293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6"/>
      <c r="Z628" s="291"/>
      <c r="AA628" s="291"/>
      <c r="AB628" s="291"/>
    </row>
    <row r="629" spans="1:33">
      <c r="A629" s="281">
        <v>613</v>
      </c>
      <c r="B629" s="289" t="s">
        <v>744</v>
      </c>
      <c r="C629" s="289" t="s">
        <v>1046</v>
      </c>
      <c r="D629" s="289" t="s">
        <v>780</v>
      </c>
      <c r="E629" s="293" t="s">
        <v>621</v>
      </c>
      <c r="F629" s="45">
        <v>-29000</v>
      </c>
      <c r="G629" s="45">
        <v>-29000</v>
      </c>
      <c r="H629" s="45">
        <v>-29000</v>
      </c>
      <c r="I629" s="45">
        <v>-29000</v>
      </c>
      <c r="J629" s="45">
        <v>-28750</v>
      </c>
      <c r="K629" s="45">
        <v>-88900</v>
      </c>
      <c r="L629" s="45">
        <v>-88900</v>
      </c>
      <c r="M629" s="45">
        <v>-88900</v>
      </c>
      <c r="N629" s="45">
        <v>-78900</v>
      </c>
      <c r="O629" s="45">
        <v>-78900</v>
      </c>
      <c r="P629" s="45">
        <v>-78000</v>
      </c>
      <c r="Q629" s="45">
        <v>-78000</v>
      </c>
      <c r="R629" s="45">
        <v>-78000</v>
      </c>
      <c r="S629" s="46">
        <f>((F629+R629)+((G629+H629+I629+J629+K629+L629+M629+N629+O629+P629+Q629)*2))/24</f>
        <v>-62479.166666666664</v>
      </c>
      <c r="V629" s="290">
        <f>+S629</f>
        <v>-62479.166666666664</v>
      </c>
      <c r="W629" s="290"/>
      <c r="X629" s="290"/>
      <c r="Z629" s="291"/>
      <c r="AA629" s="291"/>
      <c r="AB629" s="291"/>
      <c r="AE629" s="290">
        <f>+S629</f>
        <v>-62479.166666666664</v>
      </c>
    </row>
    <row r="630" spans="1:33">
      <c r="A630" s="281">
        <v>614</v>
      </c>
      <c r="B630" s="289" t="s">
        <v>744</v>
      </c>
      <c r="C630" s="289" t="s">
        <v>1085</v>
      </c>
      <c r="D630" s="289" t="s">
        <v>780</v>
      </c>
      <c r="E630" s="293" t="s">
        <v>660</v>
      </c>
      <c r="F630" s="45">
        <v>-5040677.45</v>
      </c>
      <c r="G630" s="45">
        <v>-5024964.66</v>
      </c>
      <c r="H630" s="45">
        <v>-5009251.87</v>
      </c>
      <c r="I630" s="45">
        <v>-4993539.07</v>
      </c>
      <c r="J630" s="45">
        <v>-4977826.28</v>
      </c>
      <c r="K630" s="45">
        <v>-4962113.49</v>
      </c>
      <c r="L630" s="45">
        <v>-4946400.7</v>
      </c>
      <c r="M630" s="45">
        <v>-4930687.91</v>
      </c>
      <c r="N630" s="45">
        <v>-4914975.1100000003</v>
      </c>
      <c r="O630" s="45">
        <v>-4899262.3099999996</v>
      </c>
      <c r="P630" s="45">
        <v>-4883549.51</v>
      </c>
      <c r="Q630" s="45">
        <v>-4867836.71</v>
      </c>
      <c r="R630" s="45">
        <v>-3806611.93</v>
      </c>
      <c r="S630" s="46">
        <f>((F630+R630)+((G630+H630+I630+J630+K630+L630+M630+N630+O630+P630+Q630)*2))/24</f>
        <v>-4902837.6924999999</v>
      </c>
      <c r="W630" s="290"/>
      <c r="X630" s="290">
        <f>+S630</f>
        <v>-4902837.6924999999</v>
      </c>
      <c r="Z630" s="291"/>
      <c r="AA630" s="291"/>
      <c r="AB630" s="291"/>
      <c r="AC630" s="290">
        <f>+S630</f>
        <v>-4902837.6924999999</v>
      </c>
    </row>
    <row r="631" spans="1:33">
      <c r="A631" s="281">
        <v>615</v>
      </c>
      <c r="B631" s="289" t="s">
        <v>744</v>
      </c>
      <c r="C631" s="289" t="s">
        <v>1085</v>
      </c>
      <c r="D631" s="289" t="s">
        <v>28</v>
      </c>
      <c r="E631" s="293" t="s">
        <v>476</v>
      </c>
      <c r="F631" s="45">
        <v>-30345.01</v>
      </c>
      <c r="G631" s="45">
        <v>-31850.01</v>
      </c>
      <c r="H631" s="45">
        <v>-33548.089999999997</v>
      </c>
      <c r="I631" s="45">
        <v>-19957.71</v>
      </c>
      <c r="J631" s="45">
        <v>-19233.82</v>
      </c>
      <c r="K631" s="45">
        <v>-23495.88</v>
      </c>
      <c r="L631" s="45">
        <v>-24695.81</v>
      </c>
      <c r="M631" s="45">
        <v>-34611.69</v>
      </c>
      <c r="N631" s="45">
        <v>-35914.01</v>
      </c>
      <c r="O631" s="45">
        <v>-34461.96</v>
      </c>
      <c r="P631" s="45">
        <v>-42570.93</v>
      </c>
      <c r="Q631" s="45">
        <v>-50596.12</v>
      </c>
      <c r="R631" s="45">
        <v>-52713.61</v>
      </c>
      <c r="S631" s="46">
        <f>((F631+R631)+((G631+H631+I631+J631+K631+L631+M631+N631+O631+P631+Q631)*2))/24</f>
        <v>-32705.445000000003</v>
      </c>
      <c r="W631" s="290"/>
      <c r="X631" s="290">
        <f>+S631</f>
        <v>-32705.445000000003</v>
      </c>
      <c r="Z631" s="291"/>
      <c r="AA631" s="291"/>
      <c r="AB631" s="291"/>
      <c r="AC631" s="290">
        <f>+S631</f>
        <v>-32705.445000000003</v>
      </c>
    </row>
    <row r="632" spans="1:33">
      <c r="A632" s="281">
        <v>616</v>
      </c>
      <c r="B632" s="289" t="s">
        <v>744</v>
      </c>
      <c r="C632" s="289" t="s">
        <v>1085</v>
      </c>
      <c r="D632" s="289" t="s">
        <v>805</v>
      </c>
      <c r="E632" s="293" t="s">
        <v>477</v>
      </c>
      <c r="F632" s="45">
        <v>0</v>
      </c>
      <c r="G632" s="45">
        <v>0</v>
      </c>
      <c r="H632" s="45">
        <v>0</v>
      </c>
      <c r="I632" s="45">
        <v>0</v>
      </c>
      <c r="J632" s="45">
        <v>0</v>
      </c>
      <c r="K632" s="45">
        <v>0</v>
      </c>
      <c r="L632" s="45">
        <v>0</v>
      </c>
      <c r="M632" s="45">
        <v>0</v>
      </c>
      <c r="N632" s="45">
        <v>0</v>
      </c>
      <c r="O632" s="45">
        <v>0</v>
      </c>
      <c r="P632" s="45">
        <v>0</v>
      </c>
      <c r="Q632" s="45">
        <v>0</v>
      </c>
      <c r="R632" s="45">
        <v>0</v>
      </c>
      <c r="S632" s="46">
        <f>((F632+R632)+((G632+H632+I632+J632+K632+L632+M632+N632+O632+P632+Q632)*2))/24</f>
        <v>0</v>
      </c>
      <c r="W632" s="290"/>
      <c r="X632" s="290">
        <f>+S632</f>
        <v>0</v>
      </c>
      <c r="Z632" s="291"/>
      <c r="AA632" s="291"/>
      <c r="AB632" s="291"/>
      <c r="AC632" s="290">
        <f>+S632</f>
        <v>0</v>
      </c>
    </row>
    <row r="633" spans="1:33">
      <c r="A633" s="281">
        <v>617</v>
      </c>
      <c r="B633" s="289" t="s">
        <v>744</v>
      </c>
      <c r="C633" s="289" t="s">
        <v>1085</v>
      </c>
      <c r="D633" s="289" t="s">
        <v>807</v>
      </c>
      <c r="E633" s="293" t="s">
        <v>478</v>
      </c>
      <c r="F633" s="45">
        <v>-555131</v>
      </c>
      <c r="G633" s="45">
        <v>-555131</v>
      </c>
      <c r="H633" s="45">
        <v>-555131</v>
      </c>
      <c r="I633" s="45">
        <v>-555131</v>
      </c>
      <c r="J633" s="45">
        <v>-555131</v>
      </c>
      <c r="K633" s="45">
        <v>0</v>
      </c>
      <c r="L633" s="45">
        <v>0</v>
      </c>
      <c r="M633" s="45">
        <v>0</v>
      </c>
      <c r="N633" s="45">
        <v>0</v>
      </c>
      <c r="O633" s="45">
        <v>0</v>
      </c>
      <c r="P633" s="45">
        <v>0</v>
      </c>
      <c r="Q633" s="45">
        <v>0</v>
      </c>
      <c r="R633" s="45">
        <v>0</v>
      </c>
      <c r="S633" s="46">
        <f>((F633+R633)+((G633+H633+I633+J633+K633+L633+M633+N633+O633+P633+Q633)*2))/24</f>
        <v>-208174.125</v>
      </c>
      <c r="W633" s="290"/>
      <c r="X633" s="290">
        <f>+S633</f>
        <v>-208174.125</v>
      </c>
      <c r="Z633" s="291"/>
      <c r="AA633" s="291"/>
      <c r="AB633" s="291"/>
      <c r="AC633" s="290">
        <f>+S633</f>
        <v>-208174.125</v>
      </c>
      <c r="AG633" s="292"/>
    </row>
    <row r="634" spans="1:33">
      <c r="A634" s="281">
        <v>618</v>
      </c>
      <c r="B634" s="289" t="s">
        <v>744</v>
      </c>
      <c r="C634" s="289" t="s">
        <v>820</v>
      </c>
      <c r="D634" s="289" t="s">
        <v>1086</v>
      </c>
      <c r="E634" s="293" t="s">
        <v>479</v>
      </c>
      <c r="F634" s="45">
        <v>-86293703.870000005</v>
      </c>
      <c r="G634" s="45">
        <v>-86672490.519999996</v>
      </c>
      <c r="H634" s="45">
        <v>-87052970.75</v>
      </c>
      <c r="I634" s="45">
        <v>-87435152.049999997</v>
      </c>
      <c r="J634" s="45">
        <v>-87819042.189999998</v>
      </c>
      <c r="K634" s="45">
        <v>-88204648.920000002</v>
      </c>
      <c r="L634" s="45">
        <v>-88591980.010000005</v>
      </c>
      <c r="M634" s="45">
        <v>-88981043.260000005</v>
      </c>
      <c r="N634" s="45">
        <v>-89371846.5</v>
      </c>
      <c r="O634" s="45">
        <v>-89764397.689999998</v>
      </c>
      <c r="P634" s="45">
        <v>-90158704.840000004</v>
      </c>
      <c r="Q634" s="45">
        <v>-75871941.400000006</v>
      </c>
      <c r="R634" s="45">
        <v>-76205907.769999996</v>
      </c>
      <c r="S634" s="46">
        <f>((F634+R634)+((G634+H634+I634+J634+K634+L634+M634+N634+O634+P634+Q634)*2))/24</f>
        <v>-86764501.995833337</v>
      </c>
      <c r="V634" s="290"/>
      <c r="W634" s="290"/>
      <c r="X634" s="290">
        <f>+S634</f>
        <v>-86764501.995833337</v>
      </c>
      <c r="Z634" s="291">
        <f>+S634*$AA$10</f>
        <v>-65229552.600467503</v>
      </c>
      <c r="AA634" s="291">
        <f>+S634*$AA$11</f>
        <v>-21534949.395365834</v>
      </c>
      <c r="AB634" s="291"/>
      <c r="AE634" s="290"/>
    </row>
    <row r="635" spans="1:33">
      <c r="A635" s="281">
        <v>619</v>
      </c>
      <c r="B635" s="289" t="s">
        <v>744</v>
      </c>
      <c r="C635" s="289" t="s">
        <v>1050</v>
      </c>
      <c r="D635" s="289" t="s">
        <v>1087</v>
      </c>
      <c r="E635" s="293" t="s">
        <v>650</v>
      </c>
      <c r="F635" s="45">
        <v>-5.8207660913467401E-11</v>
      </c>
      <c r="G635" s="45">
        <v>0</v>
      </c>
      <c r="H635" s="45">
        <v>0</v>
      </c>
      <c r="I635" s="45">
        <v>0</v>
      </c>
      <c r="J635" s="45">
        <v>0</v>
      </c>
      <c r="K635" s="45">
        <v>0</v>
      </c>
      <c r="L635" s="45">
        <v>0</v>
      </c>
      <c r="M635" s="45">
        <v>0</v>
      </c>
      <c r="N635" s="45">
        <v>0</v>
      </c>
      <c r="O635" s="45">
        <v>0</v>
      </c>
      <c r="P635" s="45">
        <v>0</v>
      </c>
      <c r="Q635" s="45">
        <v>0</v>
      </c>
      <c r="R635" s="45">
        <v>0</v>
      </c>
      <c r="S635" s="46">
        <f>((F635+R635)+((G635+H635+I635+J635+K635+L635+M635+N635+O635+P635+Q635)*2))/24</f>
        <v>-2.4253192047278085E-12</v>
      </c>
      <c r="V635" s="290">
        <f>+S635</f>
        <v>-2.4253192047278085E-12</v>
      </c>
      <c r="W635" s="290"/>
      <c r="X635" s="290"/>
      <c r="Z635" s="291"/>
      <c r="AA635" s="291"/>
      <c r="AB635" s="291"/>
      <c r="AE635" s="290">
        <f>+S635</f>
        <v>-2.4253192047278085E-12</v>
      </c>
    </row>
    <row r="636" spans="1:33">
      <c r="A636" s="281">
        <v>620</v>
      </c>
      <c r="B636" s="289" t="s">
        <v>744</v>
      </c>
      <c r="C636" s="289" t="s">
        <v>1071</v>
      </c>
      <c r="D636" s="289" t="s">
        <v>22</v>
      </c>
      <c r="E636" s="293" t="s">
        <v>170</v>
      </c>
      <c r="F636" s="45">
        <v>0</v>
      </c>
      <c r="G636" s="45">
        <v>0</v>
      </c>
      <c r="H636" s="45">
        <v>0</v>
      </c>
      <c r="I636" s="45">
        <v>0</v>
      </c>
      <c r="J636" s="45">
        <v>0</v>
      </c>
      <c r="K636" s="45">
        <v>0</v>
      </c>
      <c r="L636" s="45">
        <v>0</v>
      </c>
      <c r="M636" s="45">
        <v>0</v>
      </c>
      <c r="N636" s="45">
        <v>0</v>
      </c>
      <c r="O636" s="45">
        <v>0</v>
      </c>
      <c r="P636" s="45">
        <v>0</v>
      </c>
      <c r="Q636" s="45">
        <v>0</v>
      </c>
      <c r="R636" s="45">
        <v>0</v>
      </c>
      <c r="S636" s="46">
        <f>((F636+R636)+((G636+H636+I636+J636+K636+L636+M636+N636+O636+P636+Q636)*2))/24</f>
        <v>0</v>
      </c>
      <c r="V636" s="290">
        <f>+S636</f>
        <v>0</v>
      </c>
      <c r="W636" s="290"/>
      <c r="X636" s="290"/>
      <c r="Z636" s="291"/>
      <c r="AA636" s="291"/>
      <c r="AB636" s="291"/>
      <c r="AE636" s="290">
        <f>+S636</f>
        <v>0</v>
      </c>
    </row>
    <row r="637" spans="1:33">
      <c r="A637" s="281">
        <v>621</v>
      </c>
      <c r="B637" s="289" t="s">
        <v>744</v>
      </c>
      <c r="C637" s="289" t="s">
        <v>1088</v>
      </c>
      <c r="D637" s="289" t="s">
        <v>813</v>
      </c>
      <c r="E637" s="298" t="s">
        <v>1089</v>
      </c>
      <c r="F637" s="45">
        <v>-3405028.63</v>
      </c>
      <c r="G637" s="45">
        <v>-3405028.63</v>
      </c>
      <c r="H637" s="45">
        <v>-3405028.63</v>
      </c>
      <c r="I637" s="45">
        <v>-3405028.63</v>
      </c>
      <c r="J637" s="45">
        <v>-3405028.63</v>
      </c>
      <c r="K637" s="45">
        <v>-3407602.16</v>
      </c>
      <c r="L637" s="45">
        <v>-3518.5299999998001</v>
      </c>
      <c r="M637" s="45">
        <v>-3518.5299999998001</v>
      </c>
      <c r="N637" s="45">
        <v>-3518.5299999998001</v>
      </c>
      <c r="O637" s="45">
        <v>-944.99999999979502</v>
      </c>
      <c r="P637" s="45">
        <v>-944.99999999979502</v>
      </c>
      <c r="Q637" s="45">
        <v>-944.99999999979502</v>
      </c>
      <c r="R637" s="45">
        <v>2.0509105524979501E-10</v>
      </c>
      <c r="S637" s="46">
        <f>((F637+R637)+((G637+H637+I637+J637+K637+L637+M637+N637+O637+P637+Q637)*2))/24</f>
        <v>-1561968.4654166671</v>
      </c>
      <c r="V637" s="290"/>
      <c r="W637" s="290"/>
      <c r="X637" s="290">
        <f>+S637</f>
        <v>-1561968.4654166671</v>
      </c>
      <c r="Z637" s="291">
        <f>X637</f>
        <v>-1561968.4654166671</v>
      </c>
      <c r="AA637" s="291"/>
      <c r="AB637" s="291"/>
      <c r="AC637" s="291"/>
      <c r="AE637" s="290"/>
    </row>
    <row r="638" spans="1:33">
      <c r="A638" s="281">
        <v>622</v>
      </c>
      <c r="B638" s="289" t="s">
        <v>744</v>
      </c>
      <c r="C638" s="289" t="s">
        <v>1088</v>
      </c>
      <c r="D638" s="289" t="s">
        <v>813</v>
      </c>
      <c r="E638" s="298" t="s">
        <v>1090</v>
      </c>
      <c r="F638" s="45">
        <v>-232835.09</v>
      </c>
      <c r="G638" s="45">
        <v>-234639.46</v>
      </c>
      <c r="H638" s="45">
        <v>-236717.97</v>
      </c>
      <c r="I638" s="45">
        <v>-236717.97</v>
      </c>
      <c r="J638" s="45">
        <v>-236717.97</v>
      </c>
      <c r="K638" s="45">
        <v>-236717.97</v>
      </c>
      <c r="L638" s="45">
        <v>-236717.97</v>
      </c>
      <c r="M638" s="45">
        <v>-238164.7</v>
      </c>
      <c r="N638" s="45">
        <v>-239741.68</v>
      </c>
      <c r="O638" s="45">
        <v>-240267.34</v>
      </c>
      <c r="P638" s="45">
        <v>-240267.34</v>
      </c>
      <c r="Q638" s="45">
        <v>-240910.64</v>
      </c>
      <c r="R638" s="45">
        <v>-208663.2</v>
      </c>
      <c r="S638" s="46">
        <f>((F638+R638)+((G638+H638+I638+J638+K638+L638+M638+N638+O638+P638+Q638)*2))/24</f>
        <v>-236527.51291666666</v>
      </c>
      <c r="V638" s="290"/>
      <c r="W638" s="290"/>
      <c r="X638" s="290">
        <f>+S638</f>
        <v>-236527.51291666666</v>
      </c>
      <c r="Z638" s="291"/>
      <c r="AA638" s="291">
        <f>X638</f>
        <v>-236527.51291666666</v>
      </c>
      <c r="AB638" s="291"/>
      <c r="AC638" s="291"/>
      <c r="AE638" s="290"/>
    </row>
    <row r="639" spans="1:33">
      <c r="A639" s="281">
        <v>623</v>
      </c>
      <c r="B639" s="289" t="s">
        <v>744</v>
      </c>
      <c r="C639" s="289" t="s">
        <v>1088</v>
      </c>
      <c r="D639" s="289" t="s">
        <v>814</v>
      </c>
      <c r="E639" s="293" t="s">
        <v>480</v>
      </c>
      <c r="F639" s="45">
        <v>0</v>
      </c>
      <c r="G639" s="45">
        <v>0</v>
      </c>
      <c r="H639" s="45">
        <v>0</v>
      </c>
      <c r="I639" s="45">
        <v>0</v>
      </c>
      <c r="J639" s="45">
        <v>0</v>
      </c>
      <c r="K639" s="45">
        <v>0</v>
      </c>
      <c r="L639" s="45">
        <v>0</v>
      </c>
      <c r="M639" s="45">
        <v>0</v>
      </c>
      <c r="N639" s="45">
        <v>0</v>
      </c>
      <c r="O639" s="45">
        <v>0</v>
      </c>
      <c r="P639" s="45">
        <v>0</v>
      </c>
      <c r="Q639" s="45">
        <v>0</v>
      </c>
      <c r="R639" s="45">
        <v>0</v>
      </c>
      <c r="S639" s="46">
        <f>((F639+R639)+((G639+H639+I639+J639+K639+L639+M639+N639+O639+P639+Q639)*2))/24</f>
        <v>0</v>
      </c>
      <c r="V639" s="290"/>
      <c r="W639" s="290"/>
      <c r="X639" s="290">
        <f>+S639</f>
        <v>0</v>
      </c>
      <c r="Z639" s="291">
        <f>+S639*$AA$10</f>
        <v>0</v>
      </c>
      <c r="AA639" s="291">
        <f>+S639*$AA$11</f>
        <v>0</v>
      </c>
      <c r="AB639" s="291"/>
      <c r="AE639" s="290"/>
    </row>
    <row r="640" spans="1:33">
      <c r="A640" s="281">
        <v>624</v>
      </c>
      <c r="B640" s="289" t="s">
        <v>744</v>
      </c>
      <c r="C640" s="289" t="s">
        <v>1088</v>
      </c>
      <c r="D640" s="289" t="s">
        <v>1091</v>
      </c>
      <c r="E640" s="293" t="s">
        <v>481</v>
      </c>
      <c r="F640" s="45">
        <v>0</v>
      </c>
      <c r="G640" s="45">
        <v>0</v>
      </c>
      <c r="H640" s="45">
        <v>0</v>
      </c>
      <c r="I640" s="45">
        <v>0</v>
      </c>
      <c r="J640" s="45">
        <v>0</v>
      </c>
      <c r="K640" s="45">
        <v>0</v>
      </c>
      <c r="L640" s="45">
        <v>0</v>
      </c>
      <c r="M640" s="45">
        <v>0</v>
      </c>
      <c r="N640" s="45">
        <v>0</v>
      </c>
      <c r="O640" s="45">
        <v>0</v>
      </c>
      <c r="P640" s="45">
        <v>0</v>
      </c>
      <c r="Q640" s="45">
        <v>0</v>
      </c>
      <c r="R640" s="45">
        <v>0</v>
      </c>
      <c r="S640" s="46">
        <f>((F640+R640)+((G640+H640+I640+J640+K640+L640+M640+N640+O640+P640+Q640)*2))/24</f>
        <v>0</v>
      </c>
      <c r="V640" s="290"/>
      <c r="W640" s="290"/>
      <c r="X640" s="290">
        <f>+S640</f>
        <v>0</v>
      </c>
      <c r="Z640" s="291">
        <f>+S640*$AA$10</f>
        <v>0</v>
      </c>
      <c r="AA640" s="291">
        <f>+S640*$AA$11</f>
        <v>0</v>
      </c>
      <c r="AB640" s="291"/>
      <c r="AE640" s="290"/>
    </row>
    <row r="641" spans="1:33">
      <c r="A641" s="281">
        <v>625</v>
      </c>
      <c r="B641" s="289" t="s">
        <v>744</v>
      </c>
      <c r="C641" s="289" t="s">
        <v>1088</v>
      </c>
      <c r="D641" s="289" t="s">
        <v>1092</v>
      </c>
      <c r="E641" s="293" t="s">
        <v>1093</v>
      </c>
      <c r="F641" s="45">
        <v>-196202.4</v>
      </c>
      <c r="G641" s="45">
        <v>-179305.17</v>
      </c>
      <c r="H641" s="45">
        <v>-179305.17</v>
      </c>
      <c r="I641" s="45">
        <v>-179305.17</v>
      </c>
      <c r="J641" s="45">
        <v>-179305.17</v>
      </c>
      <c r="K641" s="45">
        <v>-179305.17</v>
      </c>
      <c r="L641" s="45">
        <v>-179305.17</v>
      </c>
      <c r="M641" s="45">
        <v>-179305.17</v>
      </c>
      <c r="N641" s="45">
        <v>-179305.17</v>
      </c>
      <c r="O641" s="45">
        <v>-77555.33</v>
      </c>
      <c r="P641" s="45">
        <v>-77555.33</v>
      </c>
      <c r="Q641" s="45">
        <v>-77555.33</v>
      </c>
      <c r="R641" s="45">
        <v>-77555.33</v>
      </c>
      <c r="S641" s="46">
        <f>((F641+R641)+((G641+H641+I641+J641+K641+L641+M641+N641+O641+P641+Q641)*2))/24</f>
        <v>-150332.18458333335</v>
      </c>
      <c r="V641" s="290"/>
      <c r="W641" s="290"/>
      <c r="X641" s="290">
        <f>+S641</f>
        <v>-150332.18458333335</v>
      </c>
      <c r="Z641" s="291">
        <f>X641</f>
        <v>-150332.18458333335</v>
      </c>
      <c r="AA641" s="291"/>
      <c r="AB641" s="291"/>
      <c r="AE641" s="290"/>
    </row>
    <row r="642" spans="1:33">
      <c r="A642" s="281">
        <v>626</v>
      </c>
      <c r="B642" s="289" t="s">
        <v>744</v>
      </c>
      <c r="C642" s="289" t="s">
        <v>1088</v>
      </c>
      <c r="D642" s="289" t="s">
        <v>1092</v>
      </c>
      <c r="E642" s="293" t="s">
        <v>1094</v>
      </c>
      <c r="F642" s="45">
        <v>-42444.46</v>
      </c>
      <c r="G642" s="45">
        <v>-59341.69</v>
      </c>
      <c r="H642" s="45">
        <v>-59341.69</v>
      </c>
      <c r="I642" s="45">
        <v>-59341.69</v>
      </c>
      <c r="J642" s="45">
        <v>-59341.69</v>
      </c>
      <c r="K642" s="45">
        <v>-59341.69</v>
      </c>
      <c r="L642" s="45">
        <v>-59341.69</v>
      </c>
      <c r="M642" s="45">
        <v>-59341.69</v>
      </c>
      <c r="N642" s="45">
        <v>-59341.69</v>
      </c>
      <c r="O642" s="45">
        <v>-25749.89</v>
      </c>
      <c r="P642" s="45">
        <v>-25749.89</v>
      </c>
      <c r="Q642" s="45">
        <v>-25749.89</v>
      </c>
      <c r="R642" s="45">
        <v>-25749.89</v>
      </c>
      <c r="S642" s="46">
        <f>((F642+R642)+((G642+H642+I642+J642+K642+L642+M642+N642+O642+P642+Q642)*2))/24</f>
        <v>-48840.030416666676</v>
      </c>
      <c r="V642" s="290"/>
      <c r="W642" s="290"/>
      <c r="X642" s="290">
        <f>+S642</f>
        <v>-48840.030416666676</v>
      </c>
      <c r="Z642" s="291"/>
      <c r="AA642" s="291">
        <f>X642</f>
        <v>-48840.030416666676</v>
      </c>
      <c r="AB642" s="291"/>
      <c r="AE642" s="290"/>
    </row>
    <row r="643" spans="1:33">
      <c r="A643" s="281">
        <v>627</v>
      </c>
      <c r="B643" s="289" t="s">
        <v>744</v>
      </c>
      <c r="C643" s="289" t="s">
        <v>1088</v>
      </c>
      <c r="D643" s="289" t="s">
        <v>815</v>
      </c>
      <c r="E643" s="293" t="s">
        <v>482</v>
      </c>
      <c r="F643" s="45">
        <v>0</v>
      </c>
      <c r="G643" s="45">
        <v>0</v>
      </c>
      <c r="H643" s="45">
        <v>0</v>
      </c>
      <c r="I643" s="45">
        <v>0</v>
      </c>
      <c r="J643" s="45">
        <v>0</v>
      </c>
      <c r="K643" s="45">
        <v>0</v>
      </c>
      <c r="L643" s="45">
        <v>0</v>
      </c>
      <c r="M643" s="45">
        <v>0</v>
      </c>
      <c r="N643" s="45">
        <v>0</v>
      </c>
      <c r="O643" s="45">
        <v>0</v>
      </c>
      <c r="P643" s="45">
        <v>0</v>
      </c>
      <c r="Q643" s="45">
        <v>0</v>
      </c>
      <c r="R643" s="45">
        <v>0</v>
      </c>
      <c r="S643" s="46">
        <f>((F643+R643)+((G643+H643+I643+J643+K643+L643+M643+N643+O643+P643+Q643)*2))/24</f>
        <v>0</v>
      </c>
      <c r="V643" s="290"/>
      <c r="W643" s="290"/>
      <c r="X643" s="290">
        <f>+S643</f>
        <v>0</v>
      </c>
      <c r="Z643" s="291">
        <f>+S643*$AA$10</f>
        <v>0</v>
      </c>
      <c r="AA643" s="291">
        <f>+S643*$AA$11</f>
        <v>0</v>
      </c>
      <c r="AB643" s="291"/>
      <c r="AE643" s="290"/>
    </row>
    <row r="644" spans="1:33">
      <c r="A644" s="281">
        <v>628</v>
      </c>
      <c r="B644" s="289" t="s">
        <v>744</v>
      </c>
      <c r="C644" s="289" t="s">
        <v>1072</v>
      </c>
      <c r="D644" s="289" t="s">
        <v>1095</v>
      </c>
      <c r="E644" s="293" t="s">
        <v>483</v>
      </c>
      <c r="F644" s="45">
        <v>-17032.93</v>
      </c>
      <c r="G644" s="45">
        <v>-17040.63</v>
      </c>
      <c r="H644" s="45">
        <v>-17042.18</v>
      </c>
      <c r="I644" s="45">
        <v>-16814.98</v>
      </c>
      <c r="J644" s="45">
        <v>-16767.12</v>
      </c>
      <c r="K644" s="45">
        <v>-94945.37</v>
      </c>
      <c r="L644" s="45">
        <v>-94499.28</v>
      </c>
      <c r="M644" s="45">
        <v>-94502.17</v>
      </c>
      <c r="N644" s="45">
        <v>-85102.68</v>
      </c>
      <c r="O644" s="45">
        <v>-84398.06</v>
      </c>
      <c r="P644" s="45">
        <v>-30363.79</v>
      </c>
      <c r="Q644" s="45">
        <v>-30224.67</v>
      </c>
      <c r="R644" s="45">
        <v>-30228</v>
      </c>
      <c r="S644" s="46">
        <f>((F644+R644)+((G644+H644+I644+J644+K644+L644+M644+N644+O644+P644+Q644)*2))/24</f>
        <v>-50444.282916666671</v>
      </c>
      <c r="V644" s="290">
        <f>+S644</f>
        <v>-50444.282916666671</v>
      </c>
      <c r="W644" s="290"/>
      <c r="X644" s="290"/>
      <c r="Z644" s="291"/>
      <c r="AA644" s="291"/>
      <c r="AB644" s="291"/>
      <c r="AE644" s="290">
        <f>+S644</f>
        <v>-50444.282916666671</v>
      </c>
    </row>
    <row r="645" spans="1:33">
      <c r="A645" s="281">
        <v>629</v>
      </c>
      <c r="B645" s="289" t="s">
        <v>744</v>
      </c>
      <c r="C645" s="289" t="s">
        <v>1072</v>
      </c>
      <c r="D645" s="289" t="s">
        <v>1096</v>
      </c>
      <c r="E645" s="293" t="s">
        <v>485</v>
      </c>
      <c r="F645" s="45">
        <v>-2709364.69</v>
      </c>
      <c r="G645" s="45">
        <v>-2627209.36</v>
      </c>
      <c r="H645" s="45">
        <v>-2545054.0299999998</v>
      </c>
      <c r="I645" s="45">
        <v>-2462898.7000000002</v>
      </c>
      <c r="J645" s="45">
        <v>-2380743.37</v>
      </c>
      <c r="K645" s="45">
        <v>-2298588.04</v>
      </c>
      <c r="L645" s="45">
        <v>-2216432.71</v>
      </c>
      <c r="M645" s="45">
        <v>-2134277.38</v>
      </c>
      <c r="N645" s="45">
        <v>-2052122.02</v>
      </c>
      <c r="O645" s="45">
        <v>-1969966.66</v>
      </c>
      <c r="P645" s="45">
        <v>-1887811.3</v>
      </c>
      <c r="Q645" s="45">
        <v>-1805655.94</v>
      </c>
      <c r="R645" s="45">
        <v>-2956021.69</v>
      </c>
      <c r="S645" s="46">
        <f>((F645+R645)+((G645+H645+I645+J645+K645+L645+M645+N645+O645+P645+Q645)*2))/24</f>
        <v>-2267787.7250000001</v>
      </c>
      <c r="V645" s="290">
        <f>+S645</f>
        <v>-2267787.7250000001</v>
      </c>
      <c r="W645" s="290"/>
      <c r="X645" s="290"/>
      <c r="Z645" s="291"/>
      <c r="AA645" s="291"/>
      <c r="AB645" s="291"/>
      <c r="AE645" s="290">
        <f>+S645</f>
        <v>-2267787.7250000001</v>
      </c>
    </row>
    <row r="646" spans="1:33">
      <c r="A646" s="281">
        <v>630</v>
      </c>
      <c r="B646" s="289" t="s">
        <v>744</v>
      </c>
      <c r="C646" s="289" t="s">
        <v>1072</v>
      </c>
      <c r="D646" s="289" t="s">
        <v>1097</v>
      </c>
      <c r="E646" s="293" t="s">
        <v>484</v>
      </c>
      <c r="F646" s="45">
        <v>0</v>
      </c>
      <c r="G646" s="45">
        <v>0</v>
      </c>
      <c r="H646" s="45">
        <v>0</v>
      </c>
      <c r="I646" s="45">
        <v>0</v>
      </c>
      <c r="J646" s="45">
        <v>0</v>
      </c>
      <c r="K646" s="45">
        <v>0</v>
      </c>
      <c r="L646" s="45">
        <v>0</v>
      </c>
      <c r="M646" s="45">
        <v>0</v>
      </c>
      <c r="N646" s="45">
        <v>0</v>
      </c>
      <c r="O646" s="45">
        <v>0</v>
      </c>
      <c r="P646" s="45">
        <v>0</v>
      </c>
      <c r="Q646" s="45">
        <v>0</v>
      </c>
      <c r="R646" s="45">
        <v>0</v>
      </c>
      <c r="S646" s="46">
        <f>((F646+R646)+((G646+H646+I646+J646+K646+L646+M646+N646+O646+P646+Q646)*2))/24</f>
        <v>0</v>
      </c>
      <c r="V646" s="290">
        <f>+S646</f>
        <v>0</v>
      </c>
      <c r="W646" s="290"/>
      <c r="X646" s="290"/>
      <c r="Z646" s="291"/>
      <c r="AA646" s="291"/>
      <c r="AB646" s="291"/>
      <c r="AE646" s="290">
        <f>+S646</f>
        <v>0</v>
      </c>
    </row>
    <row r="647" spans="1:33">
      <c r="A647" s="281">
        <v>631</v>
      </c>
      <c r="B647" s="289" t="s">
        <v>744</v>
      </c>
      <c r="C647" s="289" t="s">
        <v>1072</v>
      </c>
      <c r="D647" s="289" t="s">
        <v>1098</v>
      </c>
      <c r="E647" s="293" t="s">
        <v>622</v>
      </c>
      <c r="F647" s="45">
        <v>-904061</v>
      </c>
      <c r="G647" s="45">
        <v>-904061</v>
      </c>
      <c r="H647" s="45">
        <v>-904061</v>
      </c>
      <c r="I647" s="45">
        <v>-904061</v>
      </c>
      <c r="J647" s="45">
        <v>-904061</v>
      </c>
      <c r="K647" s="45">
        <v>0</v>
      </c>
      <c r="L647" s="45">
        <v>0</v>
      </c>
      <c r="M647" s="45">
        <v>0</v>
      </c>
      <c r="N647" s="45">
        <v>0</v>
      </c>
      <c r="O647" s="45">
        <v>0</v>
      </c>
      <c r="P647" s="45">
        <v>0</v>
      </c>
      <c r="Q647" s="45">
        <v>0</v>
      </c>
      <c r="R647" s="45">
        <v>0</v>
      </c>
      <c r="S647" s="46">
        <f>((F647+R647)+((G647+H647+I647+J647+K647+L647+M647+N647+O647+P647+Q647)*2))/24</f>
        <v>-339022.875</v>
      </c>
      <c r="V647" s="290">
        <f>+S647</f>
        <v>-339022.875</v>
      </c>
      <c r="W647" s="290"/>
      <c r="X647" s="290"/>
      <c r="Z647" s="291"/>
      <c r="AA647" s="291"/>
      <c r="AB647" s="291"/>
      <c r="AE647" s="290">
        <f>+S647</f>
        <v>-339022.875</v>
      </c>
    </row>
    <row r="648" spans="1:33">
      <c r="A648" s="281">
        <v>632</v>
      </c>
      <c r="B648" s="289" t="s">
        <v>744</v>
      </c>
      <c r="C648" s="289" t="s">
        <v>1072</v>
      </c>
      <c r="D648" s="289" t="s">
        <v>1099</v>
      </c>
      <c r="E648" s="293" t="s">
        <v>623</v>
      </c>
      <c r="F648" s="45">
        <v>244045</v>
      </c>
      <c r="G648" s="45">
        <v>244045</v>
      </c>
      <c r="H648" s="45">
        <v>244045</v>
      </c>
      <c r="I648" s="45">
        <v>244045</v>
      </c>
      <c r="J648" s="45">
        <v>244045</v>
      </c>
      <c r="K648" s="45">
        <v>0</v>
      </c>
      <c r="L648" s="45">
        <v>0</v>
      </c>
      <c r="M648" s="45">
        <v>0</v>
      </c>
      <c r="N648" s="45">
        <v>0</v>
      </c>
      <c r="O648" s="45">
        <v>0</v>
      </c>
      <c r="P648" s="45">
        <v>0</v>
      </c>
      <c r="Q648" s="45">
        <v>0</v>
      </c>
      <c r="R648" s="45">
        <v>0</v>
      </c>
      <c r="S648" s="46">
        <f>((F648+R648)+((G648+H648+I648+J648+K648+L648+M648+N648+O648+P648+Q648)*2))/24</f>
        <v>91516.875</v>
      </c>
      <c r="V648" s="290">
        <f>+S648</f>
        <v>91516.875</v>
      </c>
      <c r="W648" s="290"/>
      <c r="X648" s="290"/>
      <c r="Z648" s="291"/>
      <c r="AA648" s="291"/>
      <c r="AB648" s="291"/>
      <c r="AE648" s="290">
        <f>+S648</f>
        <v>91516.875</v>
      </c>
    </row>
    <row r="649" spans="1:33">
      <c r="A649" s="281">
        <v>633</v>
      </c>
      <c r="B649" s="289" t="s">
        <v>744</v>
      </c>
      <c r="C649" s="289" t="s">
        <v>1072</v>
      </c>
      <c r="D649" s="289" t="s">
        <v>1100</v>
      </c>
      <c r="E649" s="293" t="s">
        <v>739</v>
      </c>
      <c r="F649" s="45">
        <v>0</v>
      </c>
      <c r="G649" s="45">
        <v>0</v>
      </c>
      <c r="H649" s="45">
        <v>0</v>
      </c>
      <c r="I649" s="45">
        <v>0</v>
      </c>
      <c r="J649" s="45">
        <v>0</v>
      </c>
      <c r="K649" s="45">
        <v>0</v>
      </c>
      <c r="L649" s="45">
        <v>0</v>
      </c>
      <c r="M649" s="45">
        <v>0</v>
      </c>
      <c r="N649" s="45">
        <v>0</v>
      </c>
      <c r="O649" s="45">
        <v>0</v>
      </c>
      <c r="P649" s="45">
        <v>0</v>
      </c>
      <c r="Q649" s="45">
        <v>0</v>
      </c>
      <c r="R649" s="45">
        <v>0</v>
      </c>
      <c r="S649" s="46">
        <f>((F649+R649)+((G649+H649+I649+J649+K649+L649+M649+N649+O649+P649+Q649)*2))/24</f>
        <v>0</v>
      </c>
      <c r="V649" s="290">
        <f>+S649</f>
        <v>0</v>
      </c>
      <c r="W649" s="290"/>
      <c r="X649" s="290"/>
      <c r="Z649" s="291"/>
      <c r="AA649" s="291"/>
      <c r="AB649" s="291"/>
      <c r="AE649" s="290">
        <f>+S649</f>
        <v>0</v>
      </c>
    </row>
    <row r="650" spans="1:33">
      <c r="A650" s="281">
        <v>634</v>
      </c>
      <c r="B650" s="289" t="s">
        <v>744</v>
      </c>
      <c r="C650" s="289" t="s">
        <v>1101</v>
      </c>
      <c r="D650" s="289" t="s">
        <v>1102</v>
      </c>
      <c r="E650" s="293" t="s">
        <v>232</v>
      </c>
      <c r="F650" s="45">
        <v>-41905917.520000003</v>
      </c>
      <c r="G650" s="45">
        <v>-41679042.359999999</v>
      </c>
      <c r="H650" s="45">
        <v>-41452167.170000002</v>
      </c>
      <c r="I650" s="45">
        <v>-41225292.07</v>
      </c>
      <c r="J650" s="45">
        <v>-40998416.920000002</v>
      </c>
      <c r="K650" s="45">
        <v>-40771541.770000003</v>
      </c>
      <c r="L650" s="45">
        <v>-40544666.670000002</v>
      </c>
      <c r="M650" s="45">
        <v>-40317791.579999998</v>
      </c>
      <c r="N650" s="45">
        <v>-40090916.399999999</v>
      </c>
      <c r="O650" s="45">
        <v>-39864041.25</v>
      </c>
      <c r="P650" s="45">
        <v>-39637166.18</v>
      </c>
      <c r="Q650" s="45">
        <v>-39363289.210000001</v>
      </c>
      <c r="R650" s="45">
        <v>-39337620.100000001</v>
      </c>
      <c r="S650" s="46">
        <f>((F650+R650)+((G650+H650+I650+J650+K650+L650+M650+N650+O650+P650+Q650)*2))/24</f>
        <v>-40547175.032499991</v>
      </c>
      <c r="W650" s="290"/>
      <c r="X650" s="290">
        <f>+S650</f>
        <v>-40547175.032499991</v>
      </c>
      <c r="Z650" s="291"/>
      <c r="AA650" s="291"/>
      <c r="AB650" s="291"/>
      <c r="AC650" s="290">
        <f>+X650</f>
        <v>-40547175.032499991</v>
      </c>
      <c r="AG650" s="292"/>
    </row>
    <row r="651" spans="1:33">
      <c r="A651" s="281">
        <v>635</v>
      </c>
      <c r="B651" s="289" t="s">
        <v>744</v>
      </c>
      <c r="C651" s="289" t="s">
        <v>1101</v>
      </c>
      <c r="D651" s="289" t="s">
        <v>1103</v>
      </c>
      <c r="E651" s="66" t="s">
        <v>486</v>
      </c>
      <c r="F651" s="45">
        <v>-5518119.4299999997</v>
      </c>
      <c r="G651" s="45">
        <v>-5398289.1500000004</v>
      </c>
      <c r="H651" s="45">
        <v>-5300572.5999999996</v>
      </c>
      <c r="I651" s="45">
        <v>-5202856.1399999997</v>
      </c>
      <c r="J651" s="45">
        <v>-5105139.49</v>
      </c>
      <c r="K651" s="45">
        <v>-5007423.04</v>
      </c>
      <c r="L651" s="45">
        <v>-4909706.45</v>
      </c>
      <c r="M651" s="45">
        <v>-4811989.91</v>
      </c>
      <c r="N651" s="45">
        <v>-4714273.38</v>
      </c>
      <c r="O651" s="45">
        <v>-4616556.91</v>
      </c>
      <c r="P651" s="45">
        <v>-4518840.37</v>
      </c>
      <c r="Q651" s="45">
        <v>-4421123.74</v>
      </c>
      <c r="R651" s="45">
        <v>-4323407.1100000003</v>
      </c>
      <c r="S651" s="46">
        <f>((F651+R651)+((G651+H651+I651+J651+K651+L651+M651+N651+O651+P651+Q651)*2))/24</f>
        <v>-4910627.8708333336</v>
      </c>
      <c r="W651" s="290"/>
      <c r="X651" s="290">
        <f>+S651</f>
        <v>-4910627.8708333336</v>
      </c>
      <c r="Z651" s="291"/>
      <c r="AA651" s="291"/>
      <c r="AB651" s="291"/>
      <c r="AC651" s="290">
        <f>+X651</f>
        <v>-4910627.8708333336</v>
      </c>
      <c r="AG651" s="292"/>
    </row>
    <row r="652" spans="1:33">
      <c r="A652" s="281">
        <v>636</v>
      </c>
      <c r="B652" s="289" t="s">
        <v>744</v>
      </c>
      <c r="C652" s="289" t="s">
        <v>1101</v>
      </c>
      <c r="D652" s="289" t="s">
        <v>1104</v>
      </c>
      <c r="E652" s="66" t="s">
        <v>231</v>
      </c>
      <c r="F652" s="45">
        <v>0</v>
      </c>
      <c r="G652" s="45">
        <v>0</v>
      </c>
      <c r="H652" s="45">
        <v>0</v>
      </c>
      <c r="I652" s="45">
        <v>0</v>
      </c>
      <c r="J652" s="45">
        <v>0</v>
      </c>
      <c r="K652" s="45">
        <v>0</v>
      </c>
      <c r="L652" s="45">
        <v>0</v>
      </c>
      <c r="M652" s="45">
        <v>0</v>
      </c>
      <c r="N652" s="45">
        <v>0</v>
      </c>
      <c r="O652" s="45">
        <v>0</v>
      </c>
      <c r="P652" s="45">
        <v>0</v>
      </c>
      <c r="Q652" s="45">
        <v>0</v>
      </c>
      <c r="R652" s="45">
        <v>0</v>
      </c>
      <c r="S652" s="46">
        <f>((F652+R652)+((G652+H652+I652+J652+K652+L652+M652+N652+O652+P652+Q652)*2))/24</f>
        <v>0</v>
      </c>
      <c r="V652" s="290">
        <f>+S652</f>
        <v>0</v>
      </c>
      <c r="W652" s="290"/>
      <c r="X652" s="290"/>
      <c r="Z652" s="291"/>
      <c r="AA652" s="291"/>
      <c r="AB652" s="291"/>
      <c r="AE652" s="290">
        <f>+S652</f>
        <v>0</v>
      </c>
    </row>
    <row r="653" spans="1:33">
      <c r="A653" s="281">
        <v>637</v>
      </c>
      <c r="B653" s="289" t="s">
        <v>279</v>
      </c>
      <c r="C653" s="289" t="s">
        <v>1046</v>
      </c>
      <c r="D653" s="289" t="s">
        <v>803</v>
      </c>
      <c r="E653" s="293" t="s">
        <v>475</v>
      </c>
      <c r="F653" s="45">
        <v>0</v>
      </c>
      <c r="G653" s="45">
        <v>0</v>
      </c>
      <c r="H653" s="45">
        <v>0</v>
      </c>
      <c r="I653" s="45">
        <v>0</v>
      </c>
      <c r="J653" s="45">
        <v>0</v>
      </c>
      <c r="K653" s="45">
        <v>0</v>
      </c>
      <c r="L653" s="45">
        <v>0</v>
      </c>
      <c r="M653" s="45">
        <v>0</v>
      </c>
      <c r="N653" s="45">
        <v>0</v>
      </c>
      <c r="O653" s="45">
        <v>0</v>
      </c>
      <c r="P653" s="45">
        <v>0</v>
      </c>
      <c r="Q653" s="45">
        <v>0</v>
      </c>
      <c r="R653" s="45">
        <v>0</v>
      </c>
      <c r="S653" s="46">
        <f>((F653+R653)+((G653+H653+I653+J653+K653+L653+M653+N653+O653+P653+Q653)*2))/24</f>
        <v>0</v>
      </c>
      <c r="V653" s="290">
        <f>+S653</f>
        <v>0</v>
      </c>
      <c r="W653" s="290"/>
      <c r="X653" s="290"/>
      <c r="Z653" s="291"/>
      <c r="AA653" s="291"/>
      <c r="AB653" s="291"/>
      <c r="AE653" s="290">
        <f>+S653</f>
        <v>0</v>
      </c>
    </row>
    <row r="654" spans="1:33">
      <c r="A654" s="281">
        <v>638</v>
      </c>
      <c r="B654" s="289" t="s">
        <v>279</v>
      </c>
      <c r="C654" s="289" t="s">
        <v>1079</v>
      </c>
      <c r="D654" s="289" t="s">
        <v>1105</v>
      </c>
      <c r="E654" s="66" t="s">
        <v>624</v>
      </c>
      <c r="F654" s="45">
        <v>0</v>
      </c>
      <c r="G654" s="45">
        <v>0</v>
      </c>
      <c r="H654" s="45">
        <v>0</v>
      </c>
      <c r="I654" s="45">
        <v>0</v>
      </c>
      <c r="J654" s="45">
        <v>0</v>
      </c>
      <c r="K654" s="45">
        <v>0</v>
      </c>
      <c r="L654" s="45">
        <v>0</v>
      </c>
      <c r="M654" s="45">
        <v>0</v>
      </c>
      <c r="N654" s="45">
        <v>0</v>
      </c>
      <c r="O654" s="45">
        <v>0</v>
      </c>
      <c r="P654" s="45">
        <v>0</v>
      </c>
      <c r="Q654" s="45">
        <v>0</v>
      </c>
      <c r="R654" s="45">
        <v>0</v>
      </c>
      <c r="S654" s="46">
        <f>((F654+R654)+((G654+H654+I654+J654+K654+L654+M654+N654+O654+P654+Q654)*2))/24</f>
        <v>0</v>
      </c>
      <c r="V654" s="290">
        <f>+S654</f>
        <v>0</v>
      </c>
      <c r="W654" s="290"/>
      <c r="Z654" s="291"/>
      <c r="AA654" s="291"/>
      <c r="AB654" s="291"/>
      <c r="AC654" s="290"/>
      <c r="AE654" s="290">
        <f>+S654</f>
        <v>0</v>
      </c>
    </row>
    <row r="655" spans="1:33">
      <c r="A655" s="281">
        <v>639</v>
      </c>
      <c r="B655" s="289" t="s">
        <v>279</v>
      </c>
      <c r="C655" s="289" t="s">
        <v>1101</v>
      </c>
      <c r="D655" s="289" t="s">
        <v>882</v>
      </c>
      <c r="E655" s="66" t="s">
        <v>494</v>
      </c>
      <c r="F655" s="45">
        <v>64919.58</v>
      </c>
      <c r="G655" s="45">
        <v>54805.120000000003</v>
      </c>
      <c r="H655" s="45">
        <v>49529.15</v>
      </c>
      <c r="I655" s="45">
        <v>31931.85</v>
      </c>
      <c r="J655" s="45">
        <v>30810.78</v>
      </c>
      <c r="K655" s="45">
        <v>19639.73</v>
      </c>
      <c r="L655" s="45">
        <v>9899.98</v>
      </c>
      <c r="M655" s="45">
        <v>3.6379788070917101E-12</v>
      </c>
      <c r="N655" s="45">
        <v>3.6379788070917101E-12</v>
      </c>
      <c r="O655" s="45">
        <v>3.6379788070917101E-12</v>
      </c>
      <c r="P655" s="45">
        <v>3.6379788070917101E-12</v>
      </c>
      <c r="Q655" s="45">
        <v>3.6379788070917101E-12</v>
      </c>
      <c r="R655" s="45">
        <v>3.6379788070917101E-12</v>
      </c>
      <c r="S655" s="46">
        <f>((F655+R655)+((G655+H655+I655+J655+K655+L655+M655+N655+O655+P655+Q655)*2))/24</f>
        <v>19089.7</v>
      </c>
      <c r="V655" s="290">
        <f>+S655</f>
        <v>19089.7</v>
      </c>
      <c r="W655" s="290"/>
      <c r="X655" s="290"/>
      <c r="Z655" s="291"/>
      <c r="AA655" s="291"/>
      <c r="AB655" s="291"/>
      <c r="AE655" s="290">
        <f>+S655</f>
        <v>19089.7</v>
      </c>
    </row>
    <row r="656" spans="1:33">
      <c r="A656" s="281">
        <v>640</v>
      </c>
      <c r="B656" s="289" t="s">
        <v>279</v>
      </c>
      <c r="C656" s="289" t="s">
        <v>1101</v>
      </c>
      <c r="D656" s="289" t="s">
        <v>951</v>
      </c>
      <c r="E656" s="66" t="s">
        <v>489</v>
      </c>
      <c r="F656" s="45">
        <v>-797532.15</v>
      </c>
      <c r="G656" s="45">
        <v>-743669.15</v>
      </c>
      <c r="H656" s="45">
        <v>-710187.91</v>
      </c>
      <c r="I656" s="45">
        <v>-674102.39</v>
      </c>
      <c r="J656" s="45">
        <v>-663887.35999999999</v>
      </c>
      <c r="K656" s="45">
        <v>-659659.59</v>
      </c>
      <c r="L656" s="45">
        <v>-670034.62</v>
      </c>
      <c r="M656" s="45">
        <v>-688996.18</v>
      </c>
      <c r="N656" s="45">
        <v>-714537.33</v>
      </c>
      <c r="O656" s="45">
        <v>-738261.5</v>
      </c>
      <c r="P656" s="45">
        <v>-746530.66</v>
      </c>
      <c r="Q656" s="45">
        <v>-698103.95</v>
      </c>
      <c r="R656" s="45">
        <v>-638573.22</v>
      </c>
      <c r="S656" s="46">
        <f>((F656+R656)+((G656+H656+I656+J656+K656+L656+M656+N656+O656+P656+Q656)*2))/24</f>
        <v>-702168.61041666672</v>
      </c>
      <c r="X656" s="290">
        <f>+S656</f>
        <v>-702168.61041666672</v>
      </c>
      <c r="Z656" s="291"/>
      <c r="AA656" s="291"/>
      <c r="AB656" s="291"/>
      <c r="AC656" s="290">
        <f>+X656</f>
        <v>-702168.61041666672</v>
      </c>
    </row>
    <row r="657" spans="1:33">
      <c r="A657" s="281">
        <v>641</v>
      </c>
      <c r="B657" s="289" t="s">
        <v>279</v>
      </c>
      <c r="C657" s="289" t="s">
        <v>1101</v>
      </c>
      <c r="D657" s="289" t="s">
        <v>952</v>
      </c>
      <c r="E657" s="66" t="s">
        <v>625</v>
      </c>
      <c r="F657" s="45">
        <v>0</v>
      </c>
      <c r="G657" s="45">
        <v>0</v>
      </c>
      <c r="H657" s="45">
        <v>0</v>
      </c>
      <c r="I657" s="45">
        <v>0</v>
      </c>
      <c r="J657" s="45">
        <v>0</v>
      </c>
      <c r="K657" s="45">
        <v>0</v>
      </c>
      <c r="L657" s="45">
        <v>0</v>
      </c>
      <c r="M657" s="45">
        <v>0</v>
      </c>
      <c r="N657" s="45">
        <v>0</v>
      </c>
      <c r="O657" s="45">
        <v>0</v>
      </c>
      <c r="P657" s="45">
        <v>0</v>
      </c>
      <c r="Q657" s="45">
        <v>0</v>
      </c>
      <c r="R657" s="45">
        <v>0</v>
      </c>
      <c r="S657" s="46">
        <f>((F657+R657)+((G657+H657+I657+J657+K657+L657+M657+N657+O657+P657+Q657)*2))/24</f>
        <v>0</v>
      </c>
      <c r="X657" s="290">
        <f>+S657</f>
        <v>0</v>
      </c>
      <c r="Z657" s="291"/>
      <c r="AA657" s="291"/>
      <c r="AB657" s="291"/>
      <c r="AC657" s="290">
        <f>+X657</f>
        <v>0</v>
      </c>
    </row>
    <row r="658" spans="1:33">
      <c r="A658" s="281">
        <v>642</v>
      </c>
      <c r="B658" s="289" t="s">
        <v>281</v>
      </c>
      <c r="C658" s="289" t="s">
        <v>1046</v>
      </c>
      <c r="D658" s="289" t="s">
        <v>780</v>
      </c>
      <c r="E658" s="293" t="s">
        <v>473</v>
      </c>
      <c r="F658" s="45">
        <v>-19769792.800000001</v>
      </c>
      <c r="G658" s="45">
        <v>-19704793.760000002</v>
      </c>
      <c r="H658" s="45">
        <v>-19660932.100000001</v>
      </c>
      <c r="I658" s="45">
        <v>-19605616.699999999</v>
      </c>
      <c r="J658" s="45">
        <v>-19497343.57</v>
      </c>
      <c r="K658" s="45">
        <v>-19432685.07</v>
      </c>
      <c r="L658" s="45">
        <v>-19397241.25</v>
      </c>
      <c r="M658" s="45">
        <v>-19317453.739999998</v>
      </c>
      <c r="N658" s="45">
        <v>-19115612.57</v>
      </c>
      <c r="O658" s="45">
        <v>-18961064.949999999</v>
      </c>
      <c r="P658" s="45">
        <v>-18892064.879999999</v>
      </c>
      <c r="Q658" s="45">
        <v>-18912924.629999999</v>
      </c>
      <c r="R658" s="45">
        <v>-19739534.329999998</v>
      </c>
      <c r="S658" s="46">
        <f>((F658+R658)+((G658+H658+I658+J658+K658+L658+M658+N658+O658+P658+Q658)*2))/24</f>
        <v>-19354366.398749996</v>
      </c>
      <c r="V658" s="290">
        <f>+S658</f>
        <v>-19354366.398749996</v>
      </c>
      <c r="W658" s="290"/>
      <c r="X658" s="290"/>
      <c r="Z658" s="291"/>
      <c r="AA658" s="291"/>
      <c r="AB658" s="291"/>
      <c r="AE658" s="290">
        <f>+S658</f>
        <v>-19354366.398749996</v>
      </c>
    </row>
    <row r="659" spans="1:33">
      <c r="A659" s="281">
        <v>643</v>
      </c>
      <c r="B659" s="289" t="s">
        <v>281</v>
      </c>
      <c r="C659" s="289" t="s">
        <v>1046</v>
      </c>
      <c r="D659" s="289" t="s">
        <v>803</v>
      </c>
      <c r="E659" s="293" t="s">
        <v>474</v>
      </c>
      <c r="F659" s="45">
        <v>-466500</v>
      </c>
      <c r="G659" s="45">
        <v>-466500</v>
      </c>
      <c r="H659" s="45">
        <v>-466500</v>
      </c>
      <c r="I659" s="45">
        <v>-466500</v>
      </c>
      <c r="J659" s="45">
        <v>-466500</v>
      </c>
      <c r="K659" s="45">
        <v>-466500</v>
      </c>
      <c r="L659" s="45">
        <v>-466500</v>
      </c>
      <c r="M659" s="45">
        <v>-466500</v>
      </c>
      <c r="N659" s="45">
        <v>-466500</v>
      </c>
      <c r="O659" s="45">
        <v>-466500</v>
      </c>
      <c r="P659" s="45">
        <v>-466500</v>
      </c>
      <c r="Q659" s="45">
        <v>-466500</v>
      </c>
      <c r="R659" s="45">
        <v>-466500</v>
      </c>
      <c r="S659" s="46">
        <f>((F659+R659)+((G659+H659+I659+J659+K659+L659+M659+N659+O659+P659+Q659)*2))/24</f>
        <v>-466500</v>
      </c>
      <c r="V659" s="290">
        <f>+S659</f>
        <v>-466500</v>
      </c>
      <c r="W659" s="290"/>
      <c r="X659" s="290"/>
      <c r="Z659" s="291"/>
      <c r="AA659" s="291"/>
      <c r="AB659" s="291"/>
      <c r="AE659" s="290">
        <f>+S659</f>
        <v>-466500</v>
      </c>
    </row>
    <row r="660" spans="1:33">
      <c r="A660" s="281">
        <v>644</v>
      </c>
      <c r="B660" s="289" t="s">
        <v>281</v>
      </c>
      <c r="C660" s="289" t="s">
        <v>1079</v>
      </c>
      <c r="D660" s="289" t="s">
        <v>1106</v>
      </c>
      <c r="E660" s="66" t="s">
        <v>624</v>
      </c>
      <c r="F660" s="45">
        <v>0</v>
      </c>
      <c r="G660" s="45">
        <v>0</v>
      </c>
      <c r="H660" s="45">
        <v>0</v>
      </c>
      <c r="I660" s="45">
        <v>0</v>
      </c>
      <c r="J660" s="45">
        <v>0</v>
      </c>
      <c r="K660" s="45">
        <v>0</v>
      </c>
      <c r="L660" s="45">
        <v>0</v>
      </c>
      <c r="M660" s="45">
        <v>0</v>
      </c>
      <c r="N660" s="45">
        <v>0</v>
      </c>
      <c r="O660" s="45">
        <v>0</v>
      </c>
      <c r="P660" s="45">
        <v>0</v>
      </c>
      <c r="Q660" s="45">
        <v>0</v>
      </c>
      <c r="R660" s="45">
        <v>0</v>
      </c>
      <c r="S660" s="46">
        <f>((F660+R660)+((G660+H660+I660+J660+K660+L660+M660+N660+O660+P660+Q660)*2))/24</f>
        <v>0</v>
      </c>
      <c r="V660" s="290">
        <f>+S660</f>
        <v>0</v>
      </c>
      <c r="W660" s="290"/>
      <c r="Z660" s="291"/>
      <c r="AA660" s="291"/>
      <c r="AB660" s="291"/>
      <c r="AC660" s="290"/>
      <c r="AE660" s="290">
        <f>+S660</f>
        <v>0</v>
      </c>
    </row>
    <row r="661" spans="1:33">
      <c r="A661" s="281">
        <v>645</v>
      </c>
      <c r="B661" s="289" t="s">
        <v>281</v>
      </c>
      <c r="C661" s="289" t="s">
        <v>1101</v>
      </c>
      <c r="D661" s="289" t="s">
        <v>882</v>
      </c>
      <c r="E661" s="66" t="s">
        <v>494</v>
      </c>
      <c r="F661" s="45">
        <v>221813.43</v>
      </c>
      <c r="G661" s="45">
        <v>193459.84</v>
      </c>
      <c r="H661" s="45">
        <v>173444.95</v>
      </c>
      <c r="I661" s="45">
        <v>102789.43</v>
      </c>
      <c r="J661" s="45">
        <v>100700.53</v>
      </c>
      <c r="K661" s="45">
        <v>62110.11</v>
      </c>
      <c r="L661" s="45">
        <v>29919.02</v>
      </c>
      <c r="M661" s="45">
        <v>1.45519152283669E-11</v>
      </c>
      <c r="N661" s="45">
        <v>1.45519152283669E-11</v>
      </c>
      <c r="O661" s="45">
        <v>1.45519152283669E-11</v>
      </c>
      <c r="P661" s="45">
        <v>1.45519152283669E-11</v>
      </c>
      <c r="Q661" s="45">
        <v>1.45519152283669E-11</v>
      </c>
      <c r="R661" s="45">
        <v>1.45519152283669E-11</v>
      </c>
      <c r="S661" s="46">
        <f>((F661+R661)+((G661+H661+I661+J661+K661+L661+M661+N661+O661+P661+Q661)*2))/24</f>
        <v>64444.216249999998</v>
      </c>
      <c r="V661" s="290">
        <f>+S661</f>
        <v>64444.216249999998</v>
      </c>
      <c r="W661" s="290"/>
      <c r="X661" s="290"/>
      <c r="Z661" s="291"/>
      <c r="AA661" s="291"/>
      <c r="AB661" s="291"/>
      <c r="AE661" s="290">
        <f>+S661</f>
        <v>64444.216249999998</v>
      </c>
    </row>
    <row r="662" spans="1:33">
      <c r="A662" s="281">
        <v>646</v>
      </c>
      <c r="B662" s="289" t="s">
        <v>281</v>
      </c>
      <c r="C662" s="289" t="s">
        <v>1101</v>
      </c>
      <c r="D662" s="289" t="s">
        <v>1102</v>
      </c>
      <c r="E662" s="293" t="s">
        <v>232</v>
      </c>
      <c r="F662" s="45">
        <v>7.4505805969238298E-9</v>
      </c>
      <c r="G662" s="45">
        <v>0</v>
      </c>
      <c r="H662" s="45">
        <v>0</v>
      </c>
      <c r="I662" s="45">
        <v>0</v>
      </c>
      <c r="J662" s="45">
        <v>0</v>
      </c>
      <c r="K662" s="45">
        <v>0</v>
      </c>
      <c r="L662" s="45">
        <v>0</v>
      </c>
      <c r="M662" s="45">
        <v>0</v>
      </c>
      <c r="N662" s="45">
        <v>0</v>
      </c>
      <c r="O662" s="45">
        <v>0</v>
      </c>
      <c r="P662" s="45">
        <v>0</v>
      </c>
      <c r="Q662" s="45">
        <v>0</v>
      </c>
      <c r="R662" s="45">
        <v>0</v>
      </c>
      <c r="S662" s="46">
        <f>((F662+R662)+((G662+H662+I662+J662+K662+L662+M662+N662+O662+P662+Q662)*2))/24</f>
        <v>3.1044085820515959E-10</v>
      </c>
      <c r="X662" s="290">
        <f>+S662</f>
        <v>3.1044085820515959E-10</v>
      </c>
      <c r="Z662" s="291"/>
      <c r="AA662" s="291"/>
      <c r="AB662" s="291"/>
      <c r="AC662" s="290">
        <f>+X662</f>
        <v>3.1044085820515959E-10</v>
      </c>
      <c r="AG662" s="292"/>
    </row>
    <row r="663" spans="1:33">
      <c r="A663" s="281">
        <v>647</v>
      </c>
      <c r="B663" s="289" t="s">
        <v>281</v>
      </c>
      <c r="C663" s="289" t="s">
        <v>1101</v>
      </c>
      <c r="D663" s="289" t="s">
        <v>945</v>
      </c>
      <c r="E663" s="66" t="s">
        <v>487</v>
      </c>
      <c r="F663" s="45">
        <v>-1068465.93</v>
      </c>
      <c r="G663" s="45">
        <v>-956721.15</v>
      </c>
      <c r="H663" s="45">
        <v>-896633.37</v>
      </c>
      <c r="I663" s="45">
        <v>-841433.78</v>
      </c>
      <c r="J663" s="45">
        <v>-843614.92</v>
      </c>
      <c r="K663" s="45">
        <v>-865084.58</v>
      </c>
      <c r="L663" s="45">
        <v>-926015.92</v>
      </c>
      <c r="M663" s="45">
        <v>-992422.86</v>
      </c>
      <c r="N663" s="45">
        <v>-1068798.8899999999</v>
      </c>
      <c r="O663" s="45">
        <v>-1140406.29</v>
      </c>
      <c r="P663" s="45">
        <v>-1185297.71</v>
      </c>
      <c r="Q663" s="45">
        <v>-1116355.75</v>
      </c>
      <c r="R663" s="45">
        <v>-1032092.27</v>
      </c>
      <c r="S663" s="46">
        <f>((F663+R663)+((G663+H663+I663+J663+K663+L663+M663+N663+O663+P663+Q663)*2))/24</f>
        <v>-990255.35999999987</v>
      </c>
      <c r="X663" s="290">
        <f>+S663</f>
        <v>-990255.35999999987</v>
      </c>
      <c r="Z663" s="291"/>
      <c r="AA663" s="291"/>
      <c r="AB663" s="291"/>
      <c r="AC663" s="290">
        <f>+X663</f>
        <v>-990255.35999999987</v>
      </c>
    </row>
    <row r="664" spans="1:33">
      <c r="A664" s="281">
        <v>648</v>
      </c>
      <c r="B664" s="289" t="s">
        <v>281</v>
      </c>
      <c r="C664" s="289" t="s">
        <v>1101</v>
      </c>
      <c r="D664" s="289" t="s">
        <v>941</v>
      </c>
      <c r="E664" s="66" t="s">
        <v>488</v>
      </c>
      <c r="F664" s="45">
        <v>-223977.67</v>
      </c>
      <c r="G664" s="45">
        <v>-187402.44</v>
      </c>
      <c r="H664" s="45">
        <v>-167626.28</v>
      </c>
      <c r="I664" s="45">
        <v>-149438.07</v>
      </c>
      <c r="J664" s="45">
        <v>-149903.12</v>
      </c>
      <c r="K664" s="45">
        <v>-156670.15</v>
      </c>
      <c r="L664" s="45">
        <v>-176303.38</v>
      </c>
      <c r="M664" s="45">
        <v>-201283.44</v>
      </c>
      <c r="N664" s="45">
        <v>-222204.45</v>
      </c>
      <c r="O664" s="45">
        <v>-245179.54</v>
      </c>
      <c r="P664" s="45">
        <v>-259425.91</v>
      </c>
      <c r="Q664" s="45">
        <v>-236631.64</v>
      </c>
      <c r="R664" s="45">
        <v>-208852.67</v>
      </c>
      <c r="S664" s="46">
        <f>((F664+R664)+((G664+H664+I664+J664+K664+L664+M664+N664+O664+P664+Q664)*2))/24</f>
        <v>-197373.63249999998</v>
      </c>
      <c r="X664" s="290">
        <f>+S664</f>
        <v>-197373.63249999998</v>
      </c>
      <c r="Z664" s="291"/>
      <c r="AA664" s="291"/>
      <c r="AB664" s="291"/>
      <c r="AC664" s="290">
        <f>+X664</f>
        <v>-197373.63249999998</v>
      </c>
    </row>
    <row r="665" spans="1:33">
      <c r="A665" s="281">
        <v>649</v>
      </c>
      <c r="B665" s="289" t="s">
        <v>281</v>
      </c>
      <c r="C665" s="289" t="s">
        <v>1101</v>
      </c>
      <c r="D665" s="289" t="s">
        <v>946</v>
      </c>
      <c r="E665" s="66" t="s">
        <v>489</v>
      </c>
      <c r="F665" s="45">
        <v>-441874.64</v>
      </c>
      <c r="G665" s="45">
        <v>-403879.6</v>
      </c>
      <c r="H665" s="45">
        <v>-385178.62</v>
      </c>
      <c r="I665" s="45">
        <v>-368309.76000000001</v>
      </c>
      <c r="J665" s="45">
        <v>-372875.64</v>
      </c>
      <c r="K665" s="45">
        <v>-384577.5</v>
      </c>
      <c r="L665" s="45">
        <v>-410936.08</v>
      </c>
      <c r="M665" s="45">
        <v>-439485.55</v>
      </c>
      <c r="N665" s="45">
        <v>-471866.36</v>
      </c>
      <c r="O665" s="45">
        <v>-502522.48</v>
      </c>
      <c r="P665" s="45">
        <v>-523168.38</v>
      </c>
      <c r="Q665" s="45">
        <v>-470807.29</v>
      </c>
      <c r="R665" s="45">
        <v>-389370.9</v>
      </c>
      <c r="S665" s="46">
        <f>((F665+R665)+((G665+H665+I665+J665+K665+L665+M665+N665+O665+P665+Q665)*2))/24</f>
        <v>-429102.50249999994</v>
      </c>
      <c r="X665" s="290">
        <f>+S665</f>
        <v>-429102.50249999994</v>
      </c>
      <c r="Z665" s="291"/>
      <c r="AA665" s="291"/>
      <c r="AB665" s="291"/>
      <c r="AC665" s="290">
        <f>+X665</f>
        <v>-429102.50249999994</v>
      </c>
    </row>
    <row r="666" spans="1:33">
      <c r="A666" s="281">
        <v>650</v>
      </c>
      <c r="B666" s="289" t="s">
        <v>281</v>
      </c>
      <c r="C666" s="289" t="s">
        <v>1101</v>
      </c>
      <c r="D666" s="289" t="s">
        <v>947</v>
      </c>
      <c r="E666" s="66" t="s">
        <v>490</v>
      </c>
      <c r="F666" s="45">
        <v>-83141.850000000006</v>
      </c>
      <c r="G666" s="45">
        <v>-70671.460000000006</v>
      </c>
      <c r="H666" s="45">
        <v>-64444.18</v>
      </c>
      <c r="I666" s="45">
        <v>-58804.6</v>
      </c>
      <c r="J666" s="45">
        <v>-60094.51</v>
      </c>
      <c r="K666" s="45">
        <v>-63730.07</v>
      </c>
      <c r="L666" s="45">
        <v>-72151.06</v>
      </c>
      <c r="M666" s="45">
        <v>-82550.69</v>
      </c>
      <c r="N666" s="45">
        <v>-91437.93</v>
      </c>
      <c r="O666" s="45">
        <v>-125200.25</v>
      </c>
      <c r="P666" s="45">
        <v>-131604.23000000001</v>
      </c>
      <c r="Q666" s="45">
        <v>-143347.16</v>
      </c>
      <c r="R666" s="45">
        <v>-154835.31</v>
      </c>
      <c r="S666" s="46">
        <f>((F666+R666)+((G666+H666+I666+J666+K666+L666+M666+N666+O666+P666+Q666)*2))/24</f>
        <v>-90252.06</v>
      </c>
      <c r="X666" s="290">
        <f>+S666</f>
        <v>-90252.06</v>
      </c>
      <c r="Z666" s="291"/>
      <c r="AA666" s="291"/>
      <c r="AB666" s="291"/>
      <c r="AC666" s="290">
        <f>+X666</f>
        <v>-90252.06</v>
      </c>
    </row>
    <row r="667" spans="1:33">
      <c r="A667" s="281">
        <v>651</v>
      </c>
      <c r="B667" s="289" t="s">
        <v>281</v>
      </c>
      <c r="C667" s="289" t="s">
        <v>1101</v>
      </c>
      <c r="D667" s="289" t="s">
        <v>948</v>
      </c>
      <c r="E667" s="66" t="s">
        <v>491</v>
      </c>
      <c r="F667" s="45">
        <v>0</v>
      </c>
      <c r="G667" s="45">
        <v>0</v>
      </c>
      <c r="H667" s="45">
        <v>0</v>
      </c>
      <c r="I667" s="45">
        <v>0</v>
      </c>
      <c r="J667" s="45">
        <v>0</v>
      </c>
      <c r="K667" s="45">
        <v>0</v>
      </c>
      <c r="L667" s="45">
        <v>0</v>
      </c>
      <c r="M667" s="45">
        <v>0</v>
      </c>
      <c r="N667" s="45">
        <v>0</v>
      </c>
      <c r="O667" s="45">
        <v>0</v>
      </c>
      <c r="P667" s="45">
        <v>0</v>
      </c>
      <c r="Q667" s="45">
        <v>0</v>
      </c>
      <c r="R667" s="45">
        <v>0</v>
      </c>
      <c r="S667" s="46">
        <f>((F667+R667)+((G667+H667+I667+J667+K667+L667+M667+N667+O667+P667+Q667)*2))/24</f>
        <v>0</v>
      </c>
      <c r="X667" s="290">
        <f>+S667</f>
        <v>0</v>
      </c>
      <c r="Z667" s="291"/>
      <c r="AA667" s="291"/>
      <c r="AB667" s="291"/>
      <c r="AC667" s="290">
        <f>+X667</f>
        <v>0</v>
      </c>
    </row>
    <row r="668" spans="1:33">
      <c r="A668" s="281">
        <v>652</v>
      </c>
      <c r="B668" s="289" t="s">
        <v>281</v>
      </c>
      <c r="C668" s="289" t="s">
        <v>1101</v>
      </c>
      <c r="D668" s="289" t="s">
        <v>949</v>
      </c>
      <c r="E668" s="66" t="s">
        <v>492</v>
      </c>
      <c r="F668" s="45">
        <v>0</v>
      </c>
      <c r="G668" s="45">
        <v>0</v>
      </c>
      <c r="H668" s="45">
        <v>0</v>
      </c>
      <c r="I668" s="45">
        <v>0</v>
      </c>
      <c r="J668" s="45">
        <v>0</v>
      </c>
      <c r="K668" s="45">
        <v>0</v>
      </c>
      <c r="L668" s="45">
        <v>0</v>
      </c>
      <c r="M668" s="45">
        <v>0</v>
      </c>
      <c r="N668" s="45">
        <v>0</v>
      </c>
      <c r="O668" s="45">
        <v>0</v>
      </c>
      <c r="P668" s="45">
        <v>0</v>
      </c>
      <c r="Q668" s="45">
        <v>0</v>
      </c>
      <c r="R668" s="45">
        <v>0</v>
      </c>
      <c r="S668" s="46">
        <f>((F668+R668)+((G668+H668+I668+J668+K668+L668+M668+N668+O668+P668+Q668)*2))/24</f>
        <v>0</v>
      </c>
      <c r="X668" s="290">
        <f>+S668</f>
        <v>0</v>
      </c>
      <c r="Z668" s="291"/>
      <c r="AA668" s="291"/>
      <c r="AB668" s="291"/>
      <c r="AC668" s="290">
        <f>+X668</f>
        <v>0</v>
      </c>
    </row>
    <row r="669" spans="1:33">
      <c r="A669" s="281">
        <v>653</v>
      </c>
      <c r="B669" s="289" t="s">
        <v>281</v>
      </c>
      <c r="C669" s="289" t="s">
        <v>1101</v>
      </c>
      <c r="D669" s="289" t="s">
        <v>950</v>
      </c>
      <c r="E669" s="66" t="s">
        <v>493</v>
      </c>
      <c r="F669" s="45">
        <v>0</v>
      </c>
      <c r="G669" s="45">
        <v>0</v>
      </c>
      <c r="H669" s="45">
        <v>0</v>
      </c>
      <c r="I669" s="45">
        <v>0</v>
      </c>
      <c r="J669" s="45">
        <v>0</v>
      </c>
      <c r="K669" s="45">
        <v>0</v>
      </c>
      <c r="L669" s="45">
        <v>0</v>
      </c>
      <c r="M669" s="45">
        <v>0</v>
      </c>
      <c r="N669" s="45">
        <v>0</v>
      </c>
      <c r="O669" s="45">
        <v>0</v>
      </c>
      <c r="P669" s="45">
        <v>0</v>
      </c>
      <c r="Q669" s="45">
        <v>0</v>
      </c>
      <c r="R669" s="45">
        <v>0</v>
      </c>
      <c r="S669" s="46">
        <f>((F669+R669)+((G669+H669+I669+J669+K669+L669+M669+N669+O669+P669+Q669)*2))/24</f>
        <v>0</v>
      </c>
      <c r="X669" s="290">
        <f>+S669</f>
        <v>0</v>
      </c>
      <c r="Z669" s="291"/>
      <c r="AA669" s="291"/>
      <c r="AB669" s="291"/>
      <c r="AC669" s="290">
        <f>+X669</f>
        <v>0</v>
      </c>
    </row>
    <row r="670" spans="1:33">
      <c r="A670" s="281">
        <v>654</v>
      </c>
      <c r="B670" s="289" t="s">
        <v>744</v>
      </c>
      <c r="C670" s="289" t="s">
        <v>858</v>
      </c>
      <c r="D670" s="289" t="s">
        <v>1107</v>
      </c>
      <c r="E670" s="45" t="s">
        <v>233</v>
      </c>
      <c r="F670" s="45">
        <v>61071930.869999997</v>
      </c>
      <c r="G670" s="45">
        <v>61486004.549999997</v>
      </c>
      <c r="H670" s="45">
        <v>61901771.82</v>
      </c>
      <c r="I670" s="45">
        <v>62319240.149999999</v>
      </c>
      <c r="J670" s="45">
        <v>62738417.329999998</v>
      </c>
      <c r="K670" s="45">
        <v>63159311.090000004</v>
      </c>
      <c r="L670" s="45">
        <v>63581929.219999999</v>
      </c>
      <c r="M670" s="45">
        <v>64006279.530000001</v>
      </c>
      <c r="N670" s="45">
        <v>64432369.729999997</v>
      </c>
      <c r="O670" s="45">
        <v>64860207.939999998</v>
      </c>
      <c r="P670" s="45">
        <v>65289802.18</v>
      </c>
      <c r="Q670" s="45">
        <v>54934109.030000001</v>
      </c>
      <c r="R670" s="45">
        <v>55299325.859999999</v>
      </c>
      <c r="S670" s="46">
        <f>((F670+R670)+((G670+H670+I670+J670+K670+L670+M670+N670+O670+P670+Q670)*2))/24</f>
        <v>62241255.911250003</v>
      </c>
      <c r="V670" s="290"/>
      <c r="W670" s="290"/>
      <c r="X670" s="290">
        <f>+S670</f>
        <v>62241255.911250003</v>
      </c>
      <c r="Z670" s="291">
        <f>+S670*$AA$10</f>
        <v>46792976.194077753</v>
      </c>
      <c r="AA670" s="291">
        <f>+S670*$AA$11</f>
        <v>15448279.71717225</v>
      </c>
      <c r="AB670" s="291"/>
    </row>
    <row r="671" spans="1:33">
      <c r="A671" s="281">
        <v>655</v>
      </c>
      <c r="E671" s="299" t="s">
        <v>234</v>
      </c>
      <c r="F671" s="258">
        <f>SUM(F629:F670)</f>
        <v>-108128439.63999999</v>
      </c>
      <c r="G671" s="258">
        <f>SUM(G629:G670)</f>
        <v>-107372716.68999998</v>
      </c>
      <c r="H671" s="258">
        <f>SUM(H629:H670)</f>
        <v>-106761903.69000003</v>
      </c>
      <c r="I671" s="258">
        <f>SUM(I629:I670)</f>
        <v>-106191295.04999992</v>
      </c>
      <c r="J671" s="258">
        <f>SUM(J629:J670)</f>
        <v>-105625750.12999998</v>
      </c>
      <c r="K671" s="258">
        <f>SUM(K629:K670)</f>
        <v>-104122469.53</v>
      </c>
      <c r="L671" s="258">
        <f>SUM(L629:L670)</f>
        <v>-100393599.08000001</v>
      </c>
      <c r="M671" s="258">
        <f>SUM(M629:M670)</f>
        <v>-100056546.92000002</v>
      </c>
      <c r="N671" s="258">
        <f>SUM(N629:N670)</f>
        <v>-99544544.970000029</v>
      </c>
      <c r="O671" s="258">
        <f>SUM(O629:O670)</f>
        <v>-98975429.469999969</v>
      </c>
      <c r="P671" s="258">
        <f>SUM(P629:P670)</f>
        <v>-98496314.069999993</v>
      </c>
      <c r="Q671" s="258">
        <f>SUM(Q629:Q670)</f>
        <v>-93944390.039999962</v>
      </c>
      <c r="R671" s="258">
        <f>SUM(R629:R670)</f>
        <v>-94432911.470000014</v>
      </c>
      <c r="S671" s="258">
        <f>SUM(S629:S670)</f>
        <v>-101897136.26625004</v>
      </c>
      <c r="Z671" s="291"/>
      <c r="AA671" s="291"/>
      <c r="AB671" s="291"/>
    </row>
    <row r="672" spans="1:33">
      <c r="A672" s="281">
        <v>656</v>
      </c>
      <c r="E672" s="293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6"/>
      <c r="Z672" s="291"/>
      <c r="AA672" s="291"/>
      <c r="AB672" s="291"/>
    </row>
    <row r="673" spans="1:33">
      <c r="A673" s="281">
        <v>657</v>
      </c>
      <c r="B673" s="289" t="s">
        <v>744</v>
      </c>
      <c r="C673" s="289" t="s">
        <v>1108</v>
      </c>
      <c r="D673" s="289" t="s">
        <v>19</v>
      </c>
      <c r="E673" s="293" t="s">
        <v>235</v>
      </c>
      <c r="F673" s="45">
        <v>-117872.12</v>
      </c>
      <c r="G673" s="45">
        <v>-114370.54</v>
      </c>
      <c r="H673" s="45">
        <v>-110868.96</v>
      </c>
      <c r="I673" s="45">
        <v>-107367.38</v>
      </c>
      <c r="J673" s="45">
        <v>-103865.8</v>
      </c>
      <c r="K673" s="45">
        <v>-100364.22</v>
      </c>
      <c r="L673" s="45">
        <v>-96862.64</v>
      </c>
      <c r="M673" s="45">
        <v>-93361.06</v>
      </c>
      <c r="N673" s="45">
        <v>-89859.48</v>
      </c>
      <c r="O673" s="45">
        <v>-86357.9</v>
      </c>
      <c r="P673" s="45">
        <v>-82856.320000000007</v>
      </c>
      <c r="Q673" s="45">
        <v>-79354.740000000005</v>
      </c>
      <c r="R673" s="45">
        <v>-75853.16</v>
      </c>
      <c r="S673" s="46">
        <f>((F673+R673)+((G673+H673+I673+J673+K673+L673+M673+N673+O673+P673+Q673)*2))/24</f>
        <v>-96862.64</v>
      </c>
      <c r="V673" s="290"/>
      <c r="W673" s="290"/>
      <c r="X673" s="290">
        <f>+S673</f>
        <v>-96862.64</v>
      </c>
      <c r="Z673" s="291"/>
      <c r="AA673" s="291"/>
      <c r="AB673" s="291"/>
      <c r="AC673" s="290">
        <f>+X673</f>
        <v>-96862.64</v>
      </c>
      <c r="AG673" s="292"/>
    </row>
    <row r="674" spans="1:33">
      <c r="A674" s="281">
        <v>658</v>
      </c>
      <c r="B674" s="289" t="s">
        <v>744</v>
      </c>
      <c r="C674" s="289" t="s">
        <v>1109</v>
      </c>
      <c r="D674" s="289" t="s">
        <v>864</v>
      </c>
      <c r="E674" s="293" t="s">
        <v>495</v>
      </c>
      <c r="F674" s="45">
        <v>8692910.6400000006</v>
      </c>
      <c r="G674" s="45">
        <v>8646163.0800000001</v>
      </c>
      <c r="H674" s="45">
        <v>8599415.5099999998</v>
      </c>
      <c r="I674" s="45">
        <v>8552667.9600000009</v>
      </c>
      <c r="J674" s="45">
        <v>8505920.4000000004</v>
      </c>
      <c r="K674" s="45">
        <v>8459172.8200000003</v>
      </c>
      <c r="L674" s="45">
        <v>8412425.2899999991</v>
      </c>
      <c r="M674" s="45">
        <v>8365677.7599999998</v>
      </c>
      <c r="N674" s="45">
        <v>8318930.1699999999</v>
      </c>
      <c r="O674" s="45">
        <v>8272182.6100000003</v>
      </c>
      <c r="P674" s="45">
        <v>8225435.0899999999</v>
      </c>
      <c r="Q674" s="45">
        <v>8168995.2999999998</v>
      </c>
      <c r="R674" s="45">
        <v>8163738.3799999999</v>
      </c>
      <c r="S674" s="46">
        <f>((F674+R674)+((G674+H674+I674+J674+K674+L674+M674+N674+O674+P674+Q674)*2))/24</f>
        <v>8412942.541666666</v>
      </c>
      <c r="V674" s="290"/>
      <c r="W674" s="290"/>
      <c r="X674" s="290">
        <f>+S674</f>
        <v>8412942.541666666</v>
      </c>
      <c r="Z674" s="291"/>
      <c r="AA674" s="291"/>
      <c r="AB674" s="291"/>
      <c r="AC674" s="290">
        <f>+X674</f>
        <v>8412942.541666666</v>
      </c>
    </row>
    <row r="675" spans="1:33">
      <c r="A675" s="281">
        <v>659</v>
      </c>
      <c r="B675" s="289" t="s">
        <v>744</v>
      </c>
      <c r="C675" s="289" t="s">
        <v>1109</v>
      </c>
      <c r="D675" s="289" t="s">
        <v>865</v>
      </c>
      <c r="E675" s="293" t="s">
        <v>496</v>
      </c>
      <c r="F675" s="45">
        <v>33334116.850000001</v>
      </c>
      <c r="G675" s="45">
        <v>33153018.719999999</v>
      </c>
      <c r="H675" s="45">
        <v>32971920.559999999</v>
      </c>
      <c r="I675" s="45">
        <v>32790822.43</v>
      </c>
      <c r="J675" s="45">
        <v>32609724.280000001</v>
      </c>
      <c r="K675" s="45">
        <v>32428626.16</v>
      </c>
      <c r="L675" s="45">
        <v>32247528.039999999</v>
      </c>
      <c r="M675" s="45">
        <v>32066429.920000002</v>
      </c>
      <c r="N675" s="45">
        <v>31885331.77</v>
      </c>
      <c r="O675" s="45">
        <v>31704233.66</v>
      </c>
      <c r="P675" s="45">
        <v>31523135.530000001</v>
      </c>
      <c r="Q675" s="45">
        <v>31319611.300000001</v>
      </c>
      <c r="R675" s="45">
        <v>31300040.329999998</v>
      </c>
      <c r="S675" s="46">
        <f>((F675+R675)+((G675+H675+I675+J675+K675+L675+M675+N675+O675+P675+Q675)*2))/24</f>
        <v>32251455.080000002</v>
      </c>
      <c r="V675" s="290"/>
      <c r="W675" s="290"/>
      <c r="X675" s="290">
        <f>+S675</f>
        <v>32251455.080000002</v>
      </c>
      <c r="Z675" s="291"/>
      <c r="AA675" s="291"/>
      <c r="AB675" s="291"/>
      <c r="AC675" s="290">
        <f>+X675</f>
        <v>32251455.080000002</v>
      </c>
      <c r="AG675" s="292"/>
    </row>
    <row r="676" spans="1:33">
      <c r="A676" s="281">
        <v>660</v>
      </c>
      <c r="B676" s="289" t="s">
        <v>744</v>
      </c>
      <c r="C676" s="289" t="s">
        <v>1109</v>
      </c>
      <c r="D676" s="289" t="s">
        <v>1110</v>
      </c>
      <c r="E676" s="293" t="s">
        <v>497</v>
      </c>
      <c r="F676" s="45">
        <v>0</v>
      </c>
      <c r="G676" s="45">
        <v>0</v>
      </c>
      <c r="H676" s="45">
        <v>0</v>
      </c>
      <c r="I676" s="45">
        <v>0</v>
      </c>
      <c r="J676" s="45">
        <v>0</v>
      </c>
      <c r="K676" s="45">
        <v>0</v>
      </c>
      <c r="L676" s="45">
        <v>0</v>
      </c>
      <c r="M676" s="45">
        <v>0</v>
      </c>
      <c r="N676" s="45">
        <v>0</v>
      </c>
      <c r="O676" s="45">
        <v>0</v>
      </c>
      <c r="P676" s="45">
        <v>0</v>
      </c>
      <c r="Q676" s="45">
        <v>0</v>
      </c>
      <c r="R676" s="45">
        <v>0</v>
      </c>
      <c r="S676" s="46">
        <f>((F676+R676)+((G676+H676+I676+J676+K676+L676+M676+N676+O676+P676+Q676)*2))/24</f>
        <v>0</v>
      </c>
      <c r="V676" s="290"/>
      <c r="W676" s="290"/>
      <c r="X676" s="290">
        <f>+S676</f>
        <v>0</v>
      </c>
      <c r="Z676" s="291">
        <f>+S676*$AA$10</f>
        <v>0</v>
      </c>
      <c r="AA676" s="291">
        <f>+S676*$AA$11</f>
        <v>0</v>
      </c>
      <c r="AB676" s="291"/>
    </row>
    <row r="677" spans="1:33">
      <c r="A677" s="281">
        <v>661</v>
      </c>
      <c r="B677" s="289" t="s">
        <v>744</v>
      </c>
      <c r="C677" s="289" t="s">
        <v>1109</v>
      </c>
      <c r="D677" s="289" t="s">
        <v>868</v>
      </c>
      <c r="E677" s="293" t="s">
        <v>498</v>
      </c>
      <c r="F677" s="45">
        <v>646370.6</v>
      </c>
      <c r="G677" s="45">
        <v>641447.01</v>
      </c>
      <c r="H677" s="45">
        <v>640016.55000000005</v>
      </c>
      <c r="I677" s="45">
        <v>671390.25</v>
      </c>
      <c r="J677" s="45">
        <v>679267.8</v>
      </c>
      <c r="K677" s="45">
        <v>664681.35</v>
      </c>
      <c r="L677" s="45">
        <v>1110879.53</v>
      </c>
      <c r="M677" s="45">
        <v>1150246.5900000001</v>
      </c>
      <c r="N677" s="45">
        <v>1376683.19</v>
      </c>
      <c r="O677" s="45">
        <v>1387025.39</v>
      </c>
      <c r="P677" s="45">
        <v>1550150.18</v>
      </c>
      <c r="Q677" s="45">
        <v>1344273.1</v>
      </c>
      <c r="R677" s="45">
        <v>966597.04</v>
      </c>
      <c r="S677" s="46">
        <f>((F677+R677)+((G677+H677+I677+J677+K677+L677+M677+N677+O677+P677+Q677)*2))/24</f>
        <v>1001878.73</v>
      </c>
      <c r="V677" s="290"/>
      <c r="W677" s="290"/>
      <c r="X677" s="290">
        <f>+S677</f>
        <v>1001878.73</v>
      </c>
      <c r="Z677" s="291"/>
      <c r="AA677" s="291"/>
      <c r="AB677" s="291"/>
      <c r="AC677" s="290">
        <f>+X677</f>
        <v>1001878.73</v>
      </c>
    </row>
    <row r="678" spans="1:33">
      <c r="A678" s="281">
        <v>662</v>
      </c>
      <c r="B678" s="289" t="s">
        <v>744</v>
      </c>
      <c r="C678" s="289" t="s">
        <v>1111</v>
      </c>
      <c r="D678" s="289" t="s">
        <v>864</v>
      </c>
      <c r="E678" s="293" t="s">
        <v>495</v>
      </c>
      <c r="F678" s="45">
        <v>1186086.6399999999</v>
      </c>
      <c r="G678" s="45">
        <v>1160420.8999999999</v>
      </c>
      <c r="H678" s="45">
        <v>1139315.23</v>
      </c>
      <c r="I678" s="45">
        <v>1118209.57</v>
      </c>
      <c r="J678" s="45">
        <v>1097103.8799999999</v>
      </c>
      <c r="K678" s="45">
        <v>1075998.24</v>
      </c>
      <c r="L678" s="45">
        <v>1054892.55</v>
      </c>
      <c r="M678" s="45">
        <v>1033786.87</v>
      </c>
      <c r="N678" s="45">
        <v>1012681.22</v>
      </c>
      <c r="O678" s="45">
        <v>991575.54</v>
      </c>
      <c r="P678" s="45">
        <v>970469.87</v>
      </c>
      <c r="Q678" s="45">
        <v>949364.17</v>
      </c>
      <c r="R678" s="45">
        <v>928258.48</v>
      </c>
      <c r="S678" s="46">
        <f>((F678+R678)+((G678+H678+I678+J678+K678+L678+M678+N678+O678+P678+Q678)*2))/24</f>
        <v>1055082.55</v>
      </c>
      <c r="V678" s="290"/>
      <c r="W678" s="290"/>
      <c r="X678" s="290">
        <f>+S678</f>
        <v>1055082.55</v>
      </c>
      <c r="Z678" s="291"/>
      <c r="AA678" s="291"/>
      <c r="AB678" s="291"/>
      <c r="AC678" s="290">
        <f>+X678</f>
        <v>1055082.55</v>
      </c>
      <c r="AE678" s="290"/>
    </row>
    <row r="679" spans="1:33">
      <c r="A679" s="281">
        <v>663</v>
      </c>
      <c r="B679" s="289" t="s">
        <v>744</v>
      </c>
      <c r="C679" s="289" t="s">
        <v>1111</v>
      </c>
      <c r="D679" s="289" t="s">
        <v>865</v>
      </c>
      <c r="E679" s="293" t="s">
        <v>496</v>
      </c>
      <c r="F679" s="45">
        <v>4405202.1900000004</v>
      </c>
      <c r="G679" s="45">
        <v>4321902.7300000004</v>
      </c>
      <c r="H679" s="45">
        <v>4241145.1900000004</v>
      </c>
      <c r="I679" s="45">
        <v>4160387.65</v>
      </c>
      <c r="J679" s="45">
        <v>4079630.04</v>
      </c>
      <c r="K679" s="45">
        <v>3998872.51</v>
      </c>
      <c r="L679" s="45">
        <v>3918114.92</v>
      </c>
      <c r="M679" s="45">
        <v>3837357.36</v>
      </c>
      <c r="N679" s="45">
        <v>3756599.78</v>
      </c>
      <c r="O679" s="45">
        <v>3675842.26</v>
      </c>
      <c r="P679" s="45">
        <v>3595084.7</v>
      </c>
      <c r="Q679" s="45">
        <v>3514327.08</v>
      </c>
      <c r="R679" s="45">
        <v>3433569.53</v>
      </c>
      <c r="S679" s="46">
        <f>((F679+R679)+((G679+H679+I679+J679+K679+L679+M679+N679+O679+P679+Q679)*2))/24</f>
        <v>3918220.8400000003</v>
      </c>
      <c r="W679" s="290"/>
      <c r="X679" s="290">
        <f>+S679</f>
        <v>3918220.8400000003</v>
      </c>
      <c r="Z679" s="291"/>
      <c r="AA679" s="291"/>
      <c r="AB679" s="291"/>
      <c r="AC679" s="290">
        <f>+X679</f>
        <v>3918220.8400000003</v>
      </c>
      <c r="AE679" s="290"/>
    </row>
    <row r="680" spans="1:33">
      <c r="A680" s="281">
        <v>664</v>
      </c>
      <c r="B680" s="289" t="s">
        <v>744</v>
      </c>
      <c r="C680" s="289" t="s">
        <v>1111</v>
      </c>
      <c r="D680" s="289" t="s">
        <v>1112</v>
      </c>
      <c r="E680" s="293" t="s">
        <v>504</v>
      </c>
      <c r="F680" s="45">
        <v>0</v>
      </c>
      <c r="G680" s="45">
        <v>0</v>
      </c>
      <c r="H680" s="45">
        <v>0</v>
      </c>
      <c r="I680" s="45">
        <v>0</v>
      </c>
      <c r="J680" s="45">
        <v>0</v>
      </c>
      <c r="K680" s="45">
        <v>0</v>
      </c>
      <c r="L680" s="45">
        <v>0</v>
      </c>
      <c r="M680" s="45">
        <v>0</v>
      </c>
      <c r="N680" s="45">
        <v>0</v>
      </c>
      <c r="O680" s="45">
        <v>0</v>
      </c>
      <c r="P680" s="45">
        <v>0</v>
      </c>
      <c r="Q680" s="45">
        <v>0</v>
      </c>
      <c r="R680" s="45">
        <v>0</v>
      </c>
      <c r="S680" s="46">
        <f>((F680+R680)+((G680+H680+I680+J680+K680+L680+M680+N680+O680+P680+Q680)*2))/24</f>
        <v>0</v>
      </c>
      <c r="W680" s="290"/>
      <c r="X680" s="290">
        <f>+S680</f>
        <v>0</v>
      </c>
      <c r="Z680" s="291">
        <f>+S680*$AA$10</f>
        <v>0</v>
      </c>
      <c r="AA680" s="291">
        <f>+S680*$AA$11</f>
        <v>0</v>
      </c>
      <c r="AB680" s="291"/>
      <c r="AE680" s="290"/>
    </row>
    <row r="681" spans="1:33">
      <c r="A681" s="281">
        <v>665</v>
      </c>
      <c r="B681" s="289" t="s">
        <v>744</v>
      </c>
      <c r="C681" s="289" t="s">
        <v>1111</v>
      </c>
      <c r="D681" s="289" t="s">
        <v>867</v>
      </c>
      <c r="E681" s="293" t="s">
        <v>505</v>
      </c>
      <c r="F681" s="45">
        <v>386877.15</v>
      </c>
      <c r="G681" s="45">
        <v>386877.15</v>
      </c>
      <c r="H681" s="45">
        <v>386877.15</v>
      </c>
      <c r="I681" s="45">
        <v>386877.15</v>
      </c>
      <c r="J681" s="45">
        <v>386877.15</v>
      </c>
      <c r="K681" s="45">
        <v>386877.15</v>
      </c>
      <c r="L681" s="45">
        <v>386877.15</v>
      </c>
      <c r="M681" s="45">
        <v>386877.15</v>
      </c>
      <c r="N681" s="45">
        <v>386877.15</v>
      </c>
      <c r="O681" s="45">
        <v>386877.15</v>
      </c>
      <c r="P681" s="45">
        <v>386877.15</v>
      </c>
      <c r="Q681" s="45">
        <v>386877.15</v>
      </c>
      <c r="R681" s="45">
        <v>171199.88</v>
      </c>
      <c r="S681" s="46">
        <f>((F681+R681)+((G681+H681+I681+J681+K681+L681+M681+N681+O681+P681+Q681)*2))/24</f>
        <v>377890.59708333324</v>
      </c>
      <c r="V681" s="290"/>
      <c r="W681" s="290"/>
      <c r="X681" s="290">
        <f>+S681</f>
        <v>377890.59708333324</v>
      </c>
      <c r="Z681" s="291"/>
      <c r="AA681" s="291"/>
      <c r="AB681" s="291"/>
      <c r="AC681" s="290">
        <f>+S681</f>
        <v>377890.59708333324</v>
      </c>
      <c r="AE681" s="290"/>
      <c r="AG681" s="292"/>
    </row>
    <row r="682" spans="1:33">
      <c r="A682" s="281">
        <v>666</v>
      </c>
      <c r="B682" s="289" t="s">
        <v>744</v>
      </c>
      <c r="C682" s="289" t="s">
        <v>1111</v>
      </c>
      <c r="D682" s="289" t="s">
        <v>868</v>
      </c>
      <c r="E682" s="293" t="s">
        <v>506</v>
      </c>
      <c r="F682" s="45">
        <v>-37997216.490000002</v>
      </c>
      <c r="G682" s="45">
        <v>-36928527.32</v>
      </c>
      <c r="H682" s="45">
        <v>-35828518.700000003</v>
      </c>
      <c r="I682" s="45">
        <v>-35086129.359999999</v>
      </c>
      <c r="J682" s="45">
        <v>-34878646.409999996</v>
      </c>
      <c r="K682" s="45">
        <v>-35236115.850000001</v>
      </c>
      <c r="L682" s="45">
        <v>-36372328.939999998</v>
      </c>
      <c r="M682" s="45">
        <v>-37336361.340000004</v>
      </c>
      <c r="N682" s="45">
        <v>-38709968.450000003</v>
      </c>
      <c r="O682" s="45">
        <v>-40285944.420000002</v>
      </c>
      <c r="P682" s="45">
        <v>-41394958.799999997</v>
      </c>
      <c r="Q682" s="45">
        <v>-40034057.329999998</v>
      </c>
      <c r="R682" s="45">
        <v>-42415846.770000003</v>
      </c>
      <c r="S682" s="46">
        <f>((F682+R682)+((G682+H682+I682+J682+K682+L682+M682+N682+O682+P682+Q682)*2))/24</f>
        <v>-37691507.37916667</v>
      </c>
      <c r="V682" s="290">
        <f>+S682</f>
        <v>-37691507.37916667</v>
      </c>
      <c r="W682" s="290"/>
      <c r="X682" s="290"/>
      <c r="Z682" s="291"/>
      <c r="AA682" s="291"/>
      <c r="AB682" s="291"/>
      <c r="AE682" s="290">
        <f>+S682</f>
        <v>-37691507.37916667</v>
      </c>
    </row>
    <row r="683" spans="1:33">
      <c r="A683" s="281">
        <v>667</v>
      </c>
      <c r="B683" s="289" t="s">
        <v>279</v>
      </c>
      <c r="C683" s="289" t="s">
        <v>1109</v>
      </c>
      <c r="D683" s="289" t="s">
        <v>870</v>
      </c>
      <c r="E683" s="293" t="s">
        <v>500</v>
      </c>
      <c r="F683" s="45">
        <v>760855.46</v>
      </c>
      <c r="G683" s="45">
        <v>756763.81</v>
      </c>
      <c r="H683" s="45">
        <v>752672.19</v>
      </c>
      <c r="I683" s="45">
        <v>748580.57</v>
      </c>
      <c r="J683" s="45">
        <v>744488.95</v>
      </c>
      <c r="K683" s="45">
        <v>740397.32</v>
      </c>
      <c r="L683" s="45">
        <v>736305.69</v>
      </c>
      <c r="M683" s="45">
        <v>732214.07</v>
      </c>
      <c r="N683" s="45">
        <v>728122.45</v>
      </c>
      <c r="O683" s="45">
        <v>724030.8</v>
      </c>
      <c r="P683" s="45">
        <v>719939.2</v>
      </c>
      <c r="Q683" s="45">
        <v>714999.24</v>
      </c>
      <c r="R683" s="45">
        <v>714539.12</v>
      </c>
      <c r="S683" s="46">
        <f>((F683+R683)+((G683+H683+I683+J683+K683+L683+M683+N683+O683+P683+Q683)*2))/24</f>
        <v>736350.96499999997</v>
      </c>
      <c r="V683" s="290"/>
      <c r="W683" s="290"/>
      <c r="X683" s="290">
        <f>+S683</f>
        <v>736350.96499999997</v>
      </c>
      <c r="Z683" s="291"/>
      <c r="AB683" s="291"/>
      <c r="AC683" s="291">
        <f>+S683</f>
        <v>736350.96499999997</v>
      </c>
    </row>
    <row r="684" spans="1:33">
      <c r="A684" s="281">
        <v>668</v>
      </c>
      <c r="B684" s="289" t="s">
        <v>279</v>
      </c>
      <c r="C684" s="289" t="s">
        <v>1109</v>
      </c>
      <c r="D684" s="289" t="s">
        <v>871</v>
      </c>
      <c r="E684" s="293" t="s">
        <v>501</v>
      </c>
      <c r="F684" s="45">
        <v>-881965.43</v>
      </c>
      <c r="G684" s="45">
        <v>-876903.25</v>
      </c>
      <c r="H684" s="45">
        <v>-871841.09</v>
      </c>
      <c r="I684" s="45">
        <v>-866778.89</v>
      </c>
      <c r="J684" s="45">
        <v>-861716.71</v>
      </c>
      <c r="K684" s="45">
        <v>-856654.53</v>
      </c>
      <c r="L684" s="45">
        <v>-851592.35</v>
      </c>
      <c r="M684" s="45">
        <v>-846530.17</v>
      </c>
      <c r="N684" s="45">
        <v>-841467.99</v>
      </c>
      <c r="O684" s="45">
        <v>-836405.82</v>
      </c>
      <c r="P684" s="45">
        <v>-831343.64</v>
      </c>
      <c r="Q684" s="45">
        <v>-840316.63</v>
      </c>
      <c r="R684" s="45">
        <v>-840697.73</v>
      </c>
      <c r="S684" s="46">
        <f>((F684+R684)+((G684+H684+I684+J684+K684+L684+M684+N684+O684+P684+Q684)*2))/24</f>
        <v>-853573.5541666667</v>
      </c>
      <c r="V684" s="290"/>
      <c r="W684" s="290"/>
      <c r="X684" s="290">
        <f>+S684</f>
        <v>-853573.5541666667</v>
      </c>
      <c r="Z684" s="291"/>
      <c r="AB684" s="291"/>
      <c r="AC684" s="291">
        <f>+S684</f>
        <v>-853573.5541666667</v>
      </c>
    </row>
    <row r="685" spans="1:33">
      <c r="A685" s="281">
        <v>669</v>
      </c>
      <c r="B685" s="289" t="s">
        <v>279</v>
      </c>
      <c r="C685" s="289" t="s">
        <v>1109</v>
      </c>
      <c r="D685" s="289" t="s">
        <v>1113</v>
      </c>
      <c r="E685" s="293" t="s">
        <v>502</v>
      </c>
      <c r="F685" s="45">
        <v>-5209390.04</v>
      </c>
      <c r="G685" s="45">
        <v>-5227240.33</v>
      </c>
      <c r="H685" s="45">
        <v>-5245090.62</v>
      </c>
      <c r="I685" s="45">
        <v>-5262940.91</v>
      </c>
      <c r="J685" s="45">
        <v>-5280791.21</v>
      </c>
      <c r="K685" s="45">
        <v>-5298641.49</v>
      </c>
      <c r="L685" s="45">
        <v>-5316491.79</v>
      </c>
      <c r="M685" s="45">
        <v>-5334342.08</v>
      </c>
      <c r="N685" s="45">
        <v>-5352192.3600000003</v>
      </c>
      <c r="O685" s="45">
        <v>-5370042.6600000001</v>
      </c>
      <c r="P685" s="45">
        <v>-5387892.9500000002</v>
      </c>
      <c r="Q685" s="45">
        <v>-5390794.3099999996</v>
      </c>
      <c r="R685" s="45">
        <v>-5373662.8899999997</v>
      </c>
      <c r="S685" s="46">
        <f>((F685+R685)+((G685+H685+I685+J685+K685+L685+M685+N685+O685+P685+Q685)*2))/24</f>
        <v>-5313165.5979166673</v>
      </c>
      <c r="V685" s="290"/>
      <c r="W685" s="290"/>
      <c r="X685" s="290">
        <f>+S685</f>
        <v>-5313165.5979166673</v>
      </c>
      <c r="Z685" s="291"/>
      <c r="AA685" s="291">
        <f>+S685</f>
        <v>-5313165.5979166673</v>
      </c>
      <c r="AB685" s="291"/>
    </row>
    <row r="686" spans="1:33">
      <c r="A686" s="281">
        <v>670</v>
      </c>
      <c r="B686" s="289" t="s">
        <v>279</v>
      </c>
      <c r="C686" s="289" t="s">
        <v>1109</v>
      </c>
      <c r="D686" s="294" t="s">
        <v>875</v>
      </c>
      <c r="E686" s="293" t="s">
        <v>503</v>
      </c>
      <c r="F686" s="45">
        <v>42308.88</v>
      </c>
      <c r="G686" s="45">
        <v>41877.97</v>
      </c>
      <c r="H686" s="45">
        <v>41752.769999999997</v>
      </c>
      <c r="I686" s="45">
        <v>44498.76</v>
      </c>
      <c r="J686" s="45">
        <v>45188.24</v>
      </c>
      <c r="K686" s="45">
        <v>43911.56</v>
      </c>
      <c r="L686" s="45">
        <v>82965.47</v>
      </c>
      <c r="M686" s="45">
        <v>86411.11</v>
      </c>
      <c r="N686" s="45">
        <v>106230.2</v>
      </c>
      <c r="O686" s="45">
        <v>107135.43</v>
      </c>
      <c r="P686" s="45">
        <v>121413.07</v>
      </c>
      <c r="Q686" s="45">
        <v>117658.81</v>
      </c>
      <c r="R686" s="45">
        <v>84602.33</v>
      </c>
      <c r="S686" s="46">
        <f>((F686+R686)+((G686+H686+I686+J686+K686+L686+M686+N686+O686+P686+Q686)*2))/24</f>
        <v>75208.249583333338</v>
      </c>
      <c r="V686" s="290"/>
      <c r="W686" s="290"/>
      <c r="X686" s="290">
        <f>+S686</f>
        <v>75208.249583333338</v>
      </c>
      <c r="Z686" s="291"/>
      <c r="AA686" s="291"/>
      <c r="AB686" s="291"/>
      <c r="AC686" s="291">
        <f>+S686</f>
        <v>75208.249583333338</v>
      </c>
    </row>
    <row r="687" spans="1:33">
      <c r="A687" s="281">
        <v>671</v>
      </c>
      <c r="B687" s="289" t="s">
        <v>279</v>
      </c>
      <c r="C687" s="289" t="s">
        <v>1109</v>
      </c>
      <c r="D687" s="289" t="s">
        <v>1110</v>
      </c>
      <c r="E687" s="293" t="s">
        <v>497</v>
      </c>
      <c r="F687" s="45">
        <v>-22923497.640000001</v>
      </c>
      <c r="G687" s="45">
        <v>-22231229.73</v>
      </c>
      <c r="H687" s="45">
        <v>-22221780.48</v>
      </c>
      <c r="I687" s="45">
        <v>-22212331.239999998</v>
      </c>
      <c r="J687" s="45">
        <v>-22202882</v>
      </c>
      <c r="K687" s="45">
        <v>-22193432.75</v>
      </c>
      <c r="L687" s="45">
        <v>-22183983.510000002</v>
      </c>
      <c r="M687" s="45">
        <v>-22174534.27</v>
      </c>
      <c r="N687" s="45">
        <v>-22165085.02</v>
      </c>
      <c r="O687" s="45">
        <v>-22155635.780000001</v>
      </c>
      <c r="P687" s="45">
        <v>-22146186.539999999</v>
      </c>
      <c r="Q687" s="45">
        <v>-22101024.84</v>
      </c>
      <c r="R687" s="45">
        <v>-22035185.530000001</v>
      </c>
      <c r="S687" s="46">
        <f>((F687+R687)+((G687+H687+I687+J687+K687+L687+M687+N687+O687+P687+Q687)*2))/24</f>
        <v>-22205620.64541667</v>
      </c>
      <c r="V687" s="290"/>
      <c r="W687" s="290"/>
      <c r="X687" s="290">
        <f>+S687</f>
        <v>-22205620.64541667</v>
      </c>
      <c r="Z687" s="291"/>
      <c r="AA687" s="291">
        <f>+S687</f>
        <v>-22205620.64541667</v>
      </c>
      <c r="AB687" s="291"/>
    </row>
    <row r="688" spans="1:33">
      <c r="A688" s="281">
        <v>672</v>
      </c>
      <c r="B688" s="289" t="s">
        <v>279</v>
      </c>
      <c r="C688" s="289" t="s">
        <v>1109</v>
      </c>
      <c r="D688" s="294" t="s">
        <v>1114</v>
      </c>
      <c r="E688" s="293" t="s">
        <v>499</v>
      </c>
      <c r="F688" s="45">
        <v>0</v>
      </c>
      <c r="G688" s="45">
        <v>0</v>
      </c>
      <c r="H688" s="45">
        <v>0</v>
      </c>
      <c r="I688" s="45">
        <v>0</v>
      </c>
      <c r="J688" s="45">
        <v>0</v>
      </c>
      <c r="K688" s="45">
        <v>0</v>
      </c>
      <c r="L688" s="45">
        <v>0</v>
      </c>
      <c r="M688" s="45">
        <v>0</v>
      </c>
      <c r="N688" s="45">
        <v>0</v>
      </c>
      <c r="O688" s="45">
        <v>0</v>
      </c>
      <c r="P688" s="45">
        <v>0</v>
      </c>
      <c r="Q688" s="45">
        <v>0</v>
      </c>
      <c r="R688" s="45">
        <v>0</v>
      </c>
      <c r="S688" s="46">
        <f>((F688+R688)+((G688+H688+I688+J688+K688+L688+M688+N688+O688+P688+Q688)*2))/24</f>
        <v>0</v>
      </c>
      <c r="V688" s="290"/>
      <c r="W688" s="290"/>
      <c r="X688" s="290">
        <f>+S688</f>
        <v>0</v>
      </c>
      <c r="Z688" s="291"/>
      <c r="AA688" s="291">
        <f>+S688</f>
        <v>0</v>
      </c>
      <c r="AB688" s="291"/>
    </row>
    <row r="689" spans="1:31">
      <c r="A689" s="281">
        <v>673</v>
      </c>
      <c r="B689" s="289" t="s">
        <v>279</v>
      </c>
      <c r="C689" s="289" t="s">
        <v>1111</v>
      </c>
      <c r="D689" s="289" t="s">
        <v>870</v>
      </c>
      <c r="E689" s="293" t="s">
        <v>500</v>
      </c>
      <c r="F689" s="45">
        <v>103813.38</v>
      </c>
      <c r="G689" s="45">
        <v>101566.96</v>
      </c>
      <c r="H689" s="45">
        <v>99719.66</v>
      </c>
      <c r="I689" s="45">
        <v>97872.37</v>
      </c>
      <c r="J689" s="45">
        <v>96025.08</v>
      </c>
      <c r="K689" s="45">
        <v>94177.78</v>
      </c>
      <c r="L689" s="45">
        <v>92330.5</v>
      </c>
      <c r="M689" s="45">
        <v>90483.199999999997</v>
      </c>
      <c r="N689" s="45">
        <v>88635.9</v>
      </c>
      <c r="O689" s="45">
        <v>86788.61</v>
      </c>
      <c r="P689" s="45">
        <v>84941.3</v>
      </c>
      <c r="Q689" s="45">
        <v>83094.02</v>
      </c>
      <c r="R689" s="45">
        <v>81246.710000000006</v>
      </c>
      <c r="S689" s="46">
        <f>((F689+R689)+((G689+H689+I689+J689+K689+L689+M689+N689+O689+P689+Q689)*2))/24</f>
        <v>92347.118750000009</v>
      </c>
      <c r="W689" s="290"/>
      <c r="X689" s="290">
        <f>+S689</f>
        <v>92347.118750000009</v>
      </c>
      <c r="Z689" s="291"/>
      <c r="AA689" s="291"/>
      <c r="AB689" s="291"/>
      <c r="AC689" s="290">
        <f>+S689</f>
        <v>92347.118750000009</v>
      </c>
    </row>
    <row r="690" spans="1:31">
      <c r="A690" s="281">
        <v>674</v>
      </c>
      <c r="B690" s="289" t="s">
        <v>279</v>
      </c>
      <c r="C690" s="289" t="s">
        <v>1111</v>
      </c>
      <c r="D690" s="289" t="s">
        <v>871</v>
      </c>
      <c r="E690" s="293" t="s">
        <v>501</v>
      </c>
      <c r="F690" s="45">
        <v>56742.82</v>
      </c>
      <c r="G690" s="45">
        <v>43490.21</v>
      </c>
      <c r="H690" s="45">
        <v>44850.23</v>
      </c>
      <c r="I690" s="45">
        <v>46210.31</v>
      </c>
      <c r="J690" s="45">
        <v>47570.32</v>
      </c>
      <c r="K690" s="45">
        <v>48930.36</v>
      </c>
      <c r="L690" s="45">
        <v>50290.400000000001</v>
      </c>
      <c r="M690" s="45">
        <v>51650.43</v>
      </c>
      <c r="N690" s="45">
        <v>53010.47</v>
      </c>
      <c r="O690" s="45">
        <v>54370.5</v>
      </c>
      <c r="P690" s="45">
        <v>55730.559999999998</v>
      </c>
      <c r="Q690" s="45">
        <v>57090.57</v>
      </c>
      <c r="R690" s="45">
        <v>58450.61</v>
      </c>
      <c r="S690" s="46">
        <f>((F690+R690)+((G690+H690+I690+J690+K690+L690+M690+N690+O690+P690+Q690)*2))/24</f>
        <v>50899.256249999999</v>
      </c>
      <c r="W690" s="290"/>
      <c r="X690" s="290">
        <f>+S690</f>
        <v>50899.256249999999</v>
      </c>
      <c r="Z690" s="291"/>
      <c r="AA690" s="291"/>
      <c r="AB690" s="291"/>
      <c r="AC690" s="290">
        <f>+S690</f>
        <v>50899.256249999999</v>
      </c>
    </row>
    <row r="691" spans="1:31">
      <c r="A691" s="281">
        <v>675</v>
      </c>
      <c r="B691" s="289" t="s">
        <v>279</v>
      </c>
      <c r="C691" s="289" t="s">
        <v>1111</v>
      </c>
      <c r="D691" s="289" t="s">
        <v>1115</v>
      </c>
      <c r="E691" s="293" t="s">
        <v>507</v>
      </c>
      <c r="F691" s="45">
        <v>-24454.240000000002</v>
      </c>
      <c r="G691" s="45">
        <v>-24364.21</v>
      </c>
      <c r="H691" s="45">
        <v>-24274.18</v>
      </c>
      <c r="I691" s="45">
        <v>-24184.15</v>
      </c>
      <c r="J691" s="45">
        <v>-24094.12</v>
      </c>
      <c r="K691" s="45">
        <v>-24004.09</v>
      </c>
      <c r="L691" s="45">
        <v>-23914.06</v>
      </c>
      <c r="M691" s="45">
        <v>-23824.03</v>
      </c>
      <c r="N691" s="45">
        <v>-23734</v>
      </c>
      <c r="O691" s="45">
        <v>-23643.97</v>
      </c>
      <c r="P691" s="45">
        <v>-23553.94</v>
      </c>
      <c r="Q691" s="45">
        <v>-23463.91</v>
      </c>
      <c r="R691" s="45">
        <v>-23373.88</v>
      </c>
      <c r="S691" s="46">
        <f>((F691+R691)+((G691+H691+I691+J691+K691+L691+M691+N691+O691+P691+Q691)*2))/24</f>
        <v>-23914.059999999998</v>
      </c>
      <c r="W691" s="290"/>
      <c r="X691" s="290">
        <f>+S691</f>
        <v>-23914.059999999998</v>
      </c>
      <c r="Z691" s="291"/>
      <c r="AA691" s="290">
        <f>+S691</f>
        <v>-23914.059999999998</v>
      </c>
      <c r="AB691" s="291"/>
    </row>
    <row r="692" spans="1:31">
      <c r="A692" s="281">
        <v>676</v>
      </c>
      <c r="B692" s="289" t="s">
        <v>279</v>
      </c>
      <c r="C692" s="289" t="s">
        <v>1111</v>
      </c>
      <c r="D692" s="289" t="s">
        <v>874</v>
      </c>
      <c r="E692" s="293" t="s">
        <v>508</v>
      </c>
      <c r="F692" s="45">
        <v>33861.800000000003</v>
      </c>
      <c r="G692" s="45">
        <v>33861.800000000003</v>
      </c>
      <c r="H692" s="45">
        <v>33861.800000000003</v>
      </c>
      <c r="I692" s="45">
        <v>33861.800000000003</v>
      </c>
      <c r="J692" s="45">
        <v>33861.800000000003</v>
      </c>
      <c r="K692" s="45">
        <v>33861.800000000003</v>
      </c>
      <c r="L692" s="45">
        <v>33861.800000000003</v>
      </c>
      <c r="M692" s="45">
        <v>33861.800000000003</v>
      </c>
      <c r="N692" s="45">
        <v>33861.800000000003</v>
      </c>
      <c r="O692" s="45">
        <v>33861.800000000003</v>
      </c>
      <c r="P692" s="45">
        <v>33861.800000000003</v>
      </c>
      <c r="Q692" s="45">
        <v>33861.800000000003</v>
      </c>
      <c r="R692" s="45">
        <v>14984.44</v>
      </c>
      <c r="S692" s="46">
        <f>((F692+R692)+((G692+H692+I692+J692+K692+L692+M692+N692+O692+P692+Q692)*2))/24</f>
        <v>33075.243333333325</v>
      </c>
      <c r="W692" s="290"/>
      <c r="X692" s="290">
        <f>+S692</f>
        <v>33075.243333333325</v>
      </c>
      <c r="Z692" s="291"/>
      <c r="AA692" s="291"/>
      <c r="AB692" s="291"/>
      <c r="AC692" s="290">
        <f>+S692</f>
        <v>33075.243333333325</v>
      </c>
    </row>
    <row r="693" spans="1:31">
      <c r="A693" s="281">
        <v>677</v>
      </c>
      <c r="B693" s="289" t="s">
        <v>279</v>
      </c>
      <c r="C693" s="289" t="s">
        <v>1111</v>
      </c>
      <c r="D693" s="289" t="s">
        <v>875</v>
      </c>
      <c r="E693" s="293" t="s">
        <v>509</v>
      </c>
      <c r="F693" s="45">
        <v>-2996916.34</v>
      </c>
      <c r="G693" s="45">
        <v>-2897416.56</v>
      </c>
      <c r="H693" s="45">
        <v>-2809565.66</v>
      </c>
      <c r="I693" s="45">
        <v>-2753015.73</v>
      </c>
      <c r="J693" s="45">
        <v>-2743283.98</v>
      </c>
      <c r="K693" s="45">
        <v>-2783000.27</v>
      </c>
      <c r="L693" s="45">
        <v>-2890876.83</v>
      </c>
      <c r="M693" s="45">
        <v>-2983683.12</v>
      </c>
      <c r="N693" s="45">
        <v>-3112337.84</v>
      </c>
      <c r="O693" s="45">
        <v>-3258705.05</v>
      </c>
      <c r="P693" s="45">
        <v>-3364201.05</v>
      </c>
      <c r="Q693" s="45">
        <v>-3253515.22</v>
      </c>
      <c r="R693" s="45">
        <v>-3470412.08</v>
      </c>
      <c r="S693" s="46">
        <f>((F693+R693)+((G693+H693+I693+J693+K693+L693+M693+N693+O693+P693+Q693)*2))/24</f>
        <v>-3006938.7933333335</v>
      </c>
      <c r="V693" s="290">
        <f>+S693</f>
        <v>-3006938.7933333335</v>
      </c>
      <c r="W693" s="290"/>
      <c r="X693" s="290"/>
      <c r="Z693" s="291"/>
      <c r="AA693" s="291"/>
      <c r="AB693" s="291"/>
      <c r="AE693" s="290">
        <f>+S693</f>
        <v>-3006938.7933333335</v>
      </c>
    </row>
    <row r="694" spans="1:31">
      <c r="A694" s="281">
        <v>678</v>
      </c>
      <c r="B694" s="289" t="s">
        <v>279</v>
      </c>
      <c r="C694" s="289" t="s">
        <v>1111</v>
      </c>
      <c r="D694" s="289" t="s">
        <v>1112</v>
      </c>
      <c r="E694" s="293" t="s">
        <v>504</v>
      </c>
      <c r="F694" s="45">
        <v>-64148.74</v>
      </c>
      <c r="G694" s="45">
        <v>-59236.03</v>
      </c>
      <c r="H694" s="45">
        <v>-59017.14</v>
      </c>
      <c r="I694" s="45">
        <v>-58798.239999999998</v>
      </c>
      <c r="J694" s="45">
        <v>-58579.35</v>
      </c>
      <c r="K694" s="45">
        <v>-58360.45</v>
      </c>
      <c r="L694" s="45">
        <v>-58141.55</v>
      </c>
      <c r="M694" s="45">
        <v>-57922.66</v>
      </c>
      <c r="N694" s="45">
        <v>-57703.76</v>
      </c>
      <c r="O694" s="45">
        <v>-57484.87</v>
      </c>
      <c r="P694" s="45">
        <v>-57265.97</v>
      </c>
      <c r="Q694" s="45">
        <v>-57047.07</v>
      </c>
      <c r="R694" s="45">
        <v>-56828.18</v>
      </c>
      <c r="S694" s="46">
        <f>((F694+R694)+((G694+H694+I694+J694+K694+L694+M694+N694+O694+P694+Q694)*2))/24</f>
        <v>-58337.129166666658</v>
      </c>
      <c r="W694" s="290"/>
      <c r="X694" s="290">
        <f>+S694</f>
        <v>-58337.129166666658</v>
      </c>
      <c r="Z694" s="291"/>
      <c r="AA694" s="291">
        <f>+S694</f>
        <v>-58337.129166666658</v>
      </c>
      <c r="AB694" s="291"/>
      <c r="AE694" s="290"/>
    </row>
    <row r="695" spans="1:31">
      <c r="A695" s="281">
        <v>679</v>
      </c>
      <c r="B695" s="289" t="s">
        <v>281</v>
      </c>
      <c r="C695" s="289" t="s">
        <v>1109</v>
      </c>
      <c r="D695" s="289" t="s">
        <v>1110</v>
      </c>
      <c r="E695" s="293" t="s">
        <v>497</v>
      </c>
      <c r="F695" s="45">
        <v>-77532413.150000006</v>
      </c>
      <c r="G695" s="45">
        <v>-78182001.549999997</v>
      </c>
      <c r="H695" s="45">
        <v>-78148771.280000001</v>
      </c>
      <c r="I695" s="45">
        <v>-78115541.010000005</v>
      </c>
      <c r="J695" s="45">
        <v>-78082310.739999995</v>
      </c>
      <c r="K695" s="45">
        <v>-78049080.469999999</v>
      </c>
      <c r="L695" s="45">
        <v>-78015850.200000003</v>
      </c>
      <c r="M695" s="45">
        <v>-77982619.950000003</v>
      </c>
      <c r="N695" s="45">
        <v>-77949389.680000007</v>
      </c>
      <c r="O695" s="45">
        <v>-77916159.409999996</v>
      </c>
      <c r="P695" s="45">
        <v>-77882929.140000001</v>
      </c>
      <c r="Q695" s="45">
        <v>-77728915.030000001</v>
      </c>
      <c r="R695" s="45">
        <v>-77497377.159999996</v>
      </c>
      <c r="S695" s="46">
        <f>((F695+R695)+((G695+H695+I695+J695+K695+L695+M695+N695+O695+P695+Q695)*2))/24</f>
        <v>-77964038.634583309</v>
      </c>
      <c r="V695" s="290"/>
      <c r="W695" s="290"/>
      <c r="X695" s="290">
        <f>+S695</f>
        <v>-77964038.634583309</v>
      </c>
      <c r="Z695" s="291">
        <f>S695</f>
        <v>-77964038.634583309</v>
      </c>
      <c r="AA695" s="291"/>
      <c r="AB695" s="291"/>
    </row>
    <row r="696" spans="1:31">
      <c r="A696" s="281">
        <v>680</v>
      </c>
      <c r="B696" s="289" t="s">
        <v>281</v>
      </c>
      <c r="C696" s="289" t="s">
        <v>1109</v>
      </c>
      <c r="D696" s="289" t="s">
        <v>1114</v>
      </c>
      <c r="E696" s="293" t="s">
        <v>499</v>
      </c>
      <c r="F696" s="45">
        <v>0</v>
      </c>
      <c r="G696" s="45">
        <v>0</v>
      </c>
      <c r="H696" s="45">
        <v>0</v>
      </c>
      <c r="I696" s="45">
        <v>0</v>
      </c>
      <c r="J696" s="45">
        <v>0</v>
      </c>
      <c r="K696" s="45">
        <v>0</v>
      </c>
      <c r="L696" s="45">
        <v>0</v>
      </c>
      <c r="M696" s="45">
        <v>0</v>
      </c>
      <c r="N696" s="45">
        <v>0</v>
      </c>
      <c r="O696" s="45">
        <v>0</v>
      </c>
      <c r="P696" s="45">
        <v>0</v>
      </c>
      <c r="Q696" s="45">
        <v>0</v>
      </c>
      <c r="R696" s="45">
        <v>0</v>
      </c>
      <c r="S696" s="46">
        <f>((F696+R696)+((G696+H696+I696+J696+K696+L696+M696+N696+O696+P696+Q696)*2))/24</f>
        <v>0</v>
      </c>
      <c r="W696" s="290"/>
      <c r="X696" s="290">
        <f>+S696</f>
        <v>0</v>
      </c>
      <c r="Z696" s="291">
        <f>S696</f>
        <v>0</v>
      </c>
      <c r="AA696" s="291"/>
      <c r="AB696" s="291"/>
      <c r="AE696" s="290"/>
    </row>
    <row r="697" spans="1:31">
      <c r="A697" s="281">
        <v>681</v>
      </c>
      <c r="B697" s="289" t="s">
        <v>281</v>
      </c>
      <c r="C697" s="289" t="s">
        <v>1111</v>
      </c>
      <c r="D697" s="289" t="s">
        <v>1112</v>
      </c>
      <c r="E697" s="293" t="s">
        <v>504</v>
      </c>
      <c r="F697" s="45">
        <v>-215244.76</v>
      </c>
      <c r="G697" s="45">
        <v>-219128.83</v>
      </c>
      <c r="H697" s="45">
        <v>-218319.09</v>
      </c>
      <c r="I697" s="45">
        <v>-217509.35</v>
      </c>
      <c r="J697" s="45">
        <v>-216699.61</v>
      </c>
      <c r="K697" s="45">
        <v>-215889.87</v>
      </c>
      <c r="L697" s="45">
        <v>-215080.13</v>
      </c>
      <c r="M697" s="45">
        <v>-214270.39</v>
      </c>
      <c r="N697" s="45">
        <v>-213460.65</v>
      </c>
      <c r="O697" s="45">
        <v>-212650.91</v>
      </c>
      <c r="P697" s="45">
        <v>-211841.17</v>
      </c>
      <c r="Q697" s="45">
        <v>-211031.43</v>
      </c>
      <c r="R697" s="45">
        <v>-210221.69</v>
      </c>
      <c r="S697" s="46">
        <f>((F697+R697)+((G697+H697+I697+J697+K697+L697+M697+N697+O697+P697+Q697)*2))/24</f>
        <v>-214884.55458333335</v>
      </c>
      <c r="V697" s="290"/>
      <c r="W697" s="290"/>
      <c r="X697" s="290">
        <f>+S697</f>
        <v>-214884.55458333335</v>
      </c>
      <c r="Z697" s="291">
        <f>S697</f>
        <v>-214884.55458333335</v>
      </c>
      <c r="AA697" s="291"/>
      <c r="AB697" s="291"/>
    </row>
    <row r="698" spans="1:31">
      <c r="A698" s="281">
        <v>682</v>
      </c>
      <c r="E698" s="293" t="s">
        <v>236</v>
      </c>
      <c r="F698" s="258">
        <f>SUM(F673:F697)</f>
        <v>-98313972.540000007</v>
      </c>
      <c r="G698" s="258">
        <f>SUM(G673:G697)</f>
        <v>-97473028.010000005</v>
      </c>
      <c r="H698" s="258">
        <f>SUM(H673:H697)</f>
        <v>-96586500.360000014</v>
      </c>
      <c r="I698" s="258">
        <f>SUM(I673:I697)</f>
        <v>-96053217.439999998</v>
      </c>
      <c r="J698" s="258">
        <f>SUM(J673:J697)</f>
        <v>-96127211.989999995</v>
      </c>
      <c r="K698" s="258">
        <f>SUM(K673:K697)</f>
        <v>-96840036.940000013</v>
      </c>
      <c r="L698" s="258">
        <f>SUM(L673:L697)</f>
        <v>-97898650.659999996</v>
      </c>
      <c r="M698" s="258">
        <f>SUM(M673:M697)</f>
        <v>-99212452.810000002</v>
      </c>
      <c r="N698" s="258">
        <f>SUM(N673:N697)</f>
        <v>-100768235.13000003</v>
      </c>
      <c r="O698" s="258">
        <f>SUM(O673:O697)</f>
        <v>-102779107.04000001</v>
      </c>
      <c r="P698" s="258">
        <f>SUM(P673:P697)</f>
        <v>-104115991.07000001</v>
      </c>
      <c r="Q698" s="258">
        <f>SUM(Q673:Q697)</f>
        <v>-103029367.97</v>
      </c>
      <c r="R698" s="258">
        <f>SUM(R673:R697)</f>
        <v>-106082232.22</v>
      </c>
      <c r="S698" s="258">
        <f>SUM(S673:S697)</f>
        <v>-99423491.816666648</v>
      </c>
      <c r="Z698" s="291"/>
      <c r="AA698" s="291"/>
      <c r="AB698" s="291"/>
    </row>
    <row r="699" spans="1:31">
      <c r="A699" s="281">
        <v>683</v>
      </c>
      <c r="E699" s="293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6"/>
      <c r="Z699" s="291"/>
      <c r="AA699" s="291"/>
      <c r="AB699" s="291"/>
    </row>
    <row r="700" spans="1:31">
      <c r="A700" s="281">
        <v>684</v>
      </c>
      <c r="B700" s="294" t="s">
        <v>744</v>
      </c>
      <c r="C700" s="289" t="s">
        <v>1116</v>
      </c>
      <c r="E700" s="66" t="s">
        <v>238</v>
      </c>
      <c r="F700" s="45">
        <v>0</v>
      </c>
      <c r="G700" s="45">
        <v>0</v>
      </c>
      <c r="H700" s="45">
        <v>0</v>
      </c>
      <c r="I700" s="45">
        <v>0</v>
      </c>
      <c r="J700" s="45">
        <v>0</v>
      </c>
      <c r="K700" s="45">
        <v>0</v>
      </c>
      <c r="L700" s="45">
        <v>0</v>
      </c>
      <c r="M700" s="45">
        <v>0</v>
      </c>
      <c r="N700" s="45">
        <v>0</v>
      </c>
      <c r="O700" s="45">
        <v>0</v>
      </c>
      <c r="P700" s="45">
        <v>0</v>
      </c>
      <c r="Q700" s="45">
        <v>0</v>
      </c>
      <c r="R700" s="45">
        <v>0</v>
      </c>
      <c r="S700" s="46">
        <f>((F700+R700)+((G700+H700+I700+J700+K700+L700+M700+N700+O700+P700+Q700)*2))/24</f>
        <v>0</v>
      </c>
      <c r="W700" s="290">
        <f>S700</f>
        <v>0</v>
      </c>
      <c r="Z700" s="291"/>
      <c r="AA700" s="291"/>
      <c r="AB700" s="291"/>
      <c r="AD700" s="290">
        <f>+S700</f>
        <v>0</v>
      </c>
    </row>
    <row r="701" spans="1:31">
      <c r="A701" s="281">
        <v>685</v>
      </c>
      <c r="B701" s="294" t="s">
        <v>744</v>
      </c>
      <c r="C701" s="289" t="s">
        <v>1116</v>
      </c>
      <c r="D701" s="289" t="s">
        <v>1117</v>
      </c>
      <c r="E701" s="66" t="s">
        <v>628</v>
      </c>
      <c r="F701" s="45">
        <v>-18264</v>
      </c>
      <c r="G701" s="45">
        <v>-1522</v>
      </c>
      <c r="H701" s="45">
        <v>-3044</v>
      </c>
      <c r="I701" s="45">
        <v>-4566</v>
      </c>
      <c r="J701" s="45">
        <v>-6880</v>
      </c>
      <c r="K701" s="45">
        <v>-8600</v>
      </c>
      <c r="L701" s="45">
        <v>-10320</v>
      </c>
      <c r="M701" s="45">
        <v>-12040</v>
      </c>
      <c r="N701" s="45">
        <v>-13760</v>
      </c>
      <c r="O701" s="45">
        <v>-15480</v>
      </c>
      <c r="P701" s="45">
        <v>-15480</v>
      </c>
      <c r="Q701" s="45">
        <v>-18920</v>
      </c>
      <c r="R701" s="45">
        <v>-20640</v>
      </c>
      <c r="S701" s="46">
        <f>((F701+R701)+((G701+H701+I701+J701+K701+L701+M701+N701+O701+P701+Q701)*2))/24</f>
        <v>-10838.666666666666</v>
      </c>
      <c r="W701" s="290">
        <f>S701</f>
        <v>-10838.666666666666</v>
      </c>
      <c r="Z701" s="291"/>
      <c r="AA701" s="291"/>
      <c r="AB701" s="291"/>
      <c r="AD701" s="290">
        <f>+S701</f>
        <v>-10838.666666666666</v>
      </c>
    </row>
    <row r="702" spans="1:31">
      <c r="A702" s="281">
        <v>686</v>
      </c>
      <c r="B702" s="294" t="s">
        <v>744</v>
      </c>
      <c r="C702" s="289" t="s">
        <v>1116</v>
      </c>
      <c r="D702" s="289" t="s">
        <v>1118</v>
      </c>
      <c r="E702" s="66" t="s">
        <v>661</v>
      </c>
      <c r="F702" s="45">
        <v>-70644</v>
      </c>
      <c r="G702" s="45">
        <v>-5887</v>
      </c>
      <c r="H702" s="45">
        <v>-11774</v>
      </c>
      <c r="I702" s="45">
        <v>-17661</v>
      </c>
      <c r="J702" s="45">
        <v>-27228</v>
      </c>
      <c r="K702" s="45">
        <v>-34035</v>
      </c>
      <c r="L702" s="45">
        <v>-40842</v>
      </c>
      <c r="M702" s="45">
        <v>-47649</v>
      </c>
      <c r="N702" s="45">
        <v>-54456</v>
      </c>
      <c r="O702" s="45">
        <v>-61263</v>
      </c>
      <c r="P702" s="45">
        <v>-61263</v>
      </c>
      <c r="Q702" s="45">
        <v>-74877</v>
      </c>
      <c r="R702" s="45">
        <v>-81684</v>
      </c>
      <c r="S702" s="46">
        <f>((F702+R702)+((G702+H702+I702+J702+K702+L702+M702+N702+O702+P702+Q702)*2))/24</f>
        <v>-42758.25</v>
      </c>
      <c r="W702" s="290">
        <f>S702</f>
        <v>-42758.25</v>
      </c>
      <c r="Z702" s="291"/>
      <c r="AA702" s="291"/>
      <c r="AB702" s="291"/>
      <c r="AD702" s="290">
        <f>+S702</f>
        <v>-42758.25</v>
      </c>
    </row>
    <row r="703" spans="1:31">
      <c r="A703" s="281">
        <v>687</v>
      </c>
      <c r="B703" s="294" t="s">
        <v>744</v>
      </c>
      <c r="C703" s="289" t="s">
        <v>1116</v>
      </c>
      <c r="D703" s="289" t="s">
        <v>1119</v>
      </c>
      <c r="E703" s="66" t="s">
        <v>629</v>
      </c>
      <c r="F703" s="45">
        <v>-18780</v>
      </c>
      <c r="G703" s="45">
        <v>-1565</v>
      </c>
      <c r="H703" s="45">
        <v>-3130</v>
      </c>
      <c r="I703" s="45">
        <v>-4695</v>
      </c>
      <c r="J703" s="45">
        <v>-7396</v>
      </c>
      <c r="K703" s="45">
        <v>-9245</v>
      </c>
      <c r="L703" s="45">
        <v>-11094</v>
      </c>
      <c r="M703" s="45">
        <v>-12943</v>
      </c>
      <c r="N703" s="45">
        <v>-14792</v>
      </c>
      <c r="O703" s="45">
        <v>-16641</v>
      </c>
      <c r="P703" s="45">
        <v>-16641</v>
      </c>
      <c r="Q703" s="45">
        <v>-20339</v>
      </c>
      <c r="R703" s="45">
        <v>-22188</v>
      </c>
      <c r="S703" s="46">
        <f>((F703+R703)+((G703+H703+I703+J703+K703+L703+M703+N703+O703+P703+Q703)*2))/24</f>
        <v>-11580.416666666666</v>
      </c>
      <c r="W703" s="290">
        <f>S703</f>
        <v>-11580.416666666666</v>
      </c>
      <c r="Z703" s="291"/>
      <c r="AA703" s="291"/>
      <c r="AB703" s="291"/>
      <c r="AD703" s="290">
        <f>+S703</f>
        <v>-11580.416666666666</v>
      </c>
    </row>
    <row r="704" spans="1:31">
      <c r="A704" s="281">
        <v>688</v>
      </c>
      <c r="B704" s="289" t="s">
        <v>744</v>
      </c>
      <c r="C704" s="289" t="s">
        <v>1120</v>
      </c>
      <c r="D704" s="289" t="s">
        <v>560</v>
      </c>
      <c r="E704" s="293" t="s">
        <v>561</v>
      </c>
      <c r="F704" s="45">
        <v>-245.44</v>
      </c>
      <c r="G704" s="45">
        <v>0</v>
      </c>
      <c r="H704" s="45">
        <v>0</v>
      </c>
      <c r="I704" s="45">
        <v>0</v>
      </c>
      <c r="J704" s="45">
        <v>-53.37</v>
      </c>
      <c r="K704" s="45">
        <v>-296.67</v>
      </c>
      <c r="L704" s="45">
        <v>-296.67</v>
      </c>
      <c r="M704" s="45">
        <v>-296.67</v>
      </c>
      <c r="N704" s="45">
        <v>-296.67</v>
      </c>
      <c r="O704" s="45">
        <v>-296.67</v>
      </c>
      <c r="P704" s="45">
        <v>-296.67</v>
      </c>
      <c r="Q704" s="45">
        <v>-296.67</v>
      </c>
      <c r="R704" s="45">
        <v>-5752.18</v>
      </c>
      <c r="S704" s="46">
        <f>((F704+R704)+((G704+H704+I704+J704+K704+L704+M704+N704+O704+P704+Q704)*2))/24</f>
        <v>-427.40583333333342</v>
      </c>
      <c r="W704" s="290">
        <f>S704</f>
        <v>-427.40583333333342</v>
      </c>
      <c r="Z704" s="291"/>
      <c r="AA704" s="291"/>
      <c r="AB704" s="291"/>
      <c r="AD704" s="290">
        <f>+S704</f>
        <v>-427.40583333333342</v>
      </c>
    </row>
    <row r="705" spans="1:30">
      <c r="A705" s="281">
        <v>689</v>
      </c>
      <c r="B705" s="289" t="s">
        <v>279</v>
      </c>
      <c r="C705" s="289" t="s">
        <v>1121</v>
      </c>
      <c r="D705" s="289" t="s">
        <v>1122</v>
      </c>
      <c r="E705" s="293" t="s">
        <v>510</v>
      </c>
      <c r="F705" s="45">
        <v>-42898068.399999999</v>
      </c>
      <c r="G705" s="45">
        <v>-8476457.6999999993</v>
      </c>
      <c r="H705" s="45">
        <v>-15124487.550000001</v>
      </c>
      <c r="I705" s="45">
        <v>-22038827.170000002</v>
      </c>
      <c r="J705" s="45">
        <v>-26691500.640000001</v>
      </c>
      <c r="K705" s="45">
        <v>-30829796.100000001</v>
      </c>
      <c r="L705" s="45">
        <v>-33646044.539999999</v>
      </c>
      <c r="M705" s="45">
        <v>-35278109.5</v>
      </c>
      <c r="N705" s="45">
        <v>-36591706.530000001</v>
      </c>
      <c r="O705" s="45">
        <v>-37949295.350000001</v>
      </c>
      <c r="P705" s="45">
        <v>-39719241.100000001</v>
      </c>
      <c r="Q705" s="45">
        <v>-44225354.229999997</v>
      </c>
      <c r="R705" s="45">
        <v>-54739350.729999997</v>
      </c>
      <c r="S705" s="46">
        <f>((F705+R705)+((G705+H705+I705+J705+K705+L705+M705+N705+O705+P705+Q705)*2))/24</f>
        <v>-31615794.164583337</v>
      </c>
      <c r="W705" s="290">
        <f>S705</f>
        <v>-31615794.164583337</v>
      </c>
      <c r="Z705" s="291"/>
      <c r="AA705" s="291"/>
      <c r="AB705" s="291"/>
      <c r="AD705" s="290">
        <f>+S705</f>
        <v>-31615794.164583337</v>
      </c>
    </row>
    <row r="706" spans="1:30">
      <c r="A706" s="281">
        <v>690</v>
      </c>
      <c r="B706" s="289" t="s">
        <v>279</v>
      </c>
      <c r="C706" s="289" t="s">
        <v>1121</v>
      </c>
      <c r="D706" s="289" t="s">
        <v>511</v>
      </c>
      <c r="E706" s="293" t="s">
        <v>512</v>
      </c>
      <c r="F706" s="45">
        <v>-155038.85</v>
      </c>
      <c r="G706" s="45">
        <v>-46782.29</v>
      </c>
      <c r="H706" s="45">
        <v>-171916.98</v>
      </c>
      <c r="I706" s="45">
        <v>-1937.4200000000101</v>
      </c>
      <c r="J706" s="45">
        <v>369413.51</v>
      </c>
      <c r="K706" s="45">
        <v>648202.59</v>
      </c>
      <c r="L706" s="45">
        <v>729537.74</v>
      </c>
      <c r="M706" s="45">
        <v>586020.59</v>
      </c>
      <c r="N706" s="45">
        <v>561803.15</v>
      </c>
      <c r="O706" s="45">
        <v>365653.44</v>
      </c>
      <c r="P706" s="45">
        <v>-21680.8599999998</v>
      </c>
      <c r="Q706" s="45">
        <v>883249.38</v>
      </c>
      <c r="R706" s="45">
        <v>1240369.6399999999</v>
      </c>
      <c r="S706" s="46">
        <f>((F706+R706)+((G706+H706+I706+J706+K706+L706+M706+N706+O706+P706+Q706)*2))/24</f>
        <v>370352.35374999995</v>
      </c>
      <c r="W706" s="290">
        <f>S706</f>
        <v>370352.35374999995</v>
      </c>
      <c r="Z706" s="291"/>
      <c r="AA706" s="291"/>
      <c r="AB706" s="291"/>
      <c r="AD706" s="290">
        <f>+S706</f>
        <v>370352.35374999995</v>
      </c>
    </row>
    <row r="707" spans="1:30">
      <c r="A707" s="281">
        <v>691</v>
      </c>
      <c r="B707" s="289" t="s">
        <v>279</v>
      </c>
      <c r="C707" s="289" t="s">
        <v>1121</v>
      </c>
      <c r="D707" s="289" t="s">
        <v>1123</v>
      </c>
      <c r="E707" s="293" t="s">
        <v>513</v>
      </c>
      <c r="F707" s="45">
        <v>-2866116.35</v>
      </c>
      <c r="G707" s="45">
        <v>-479750.35</v>
      </c>
      <c r="H707" s="45">
        <v>-869580.96</v>
      </c>
      <c r="I707" s="45">
        <v>-1284628.3600000001</v>
      </c>
      <c r="J707" s="45">
        <v>-1582983.49</v>
      </c>
      <c r="K707" s="45">
        <v>-1865382.96</v>
      </c>
      <c r="L707" s="45">
        <v>-2070622.7</v>
      </c>
      <c r="M707" s="45">
        <v>-2214661.5299999998</v>
      </c>
      <c r="N707" s="45">
        <v>-2351236.33</v>
      </c>
      <c r="O707" s="45">
        <v>-2481266.79</v>
      </c>
      <c r="P707" s="45">
        <v>-2642164.0099999998</v>
      </c>
      <c r="Q707" s="45">
        <v>-2971764.54</v>
      </c>
      <c r="R707" s="45">
        <v>-3662172.57</v>
      </c>
      <c r="S707" s="46">
        <f>((F707+R707)+((G707+H707+I707+J707+K707+L707+M707+N707+O707+P707+Q707)*2))/24</f>
        <v>-2006515.5399999998</v>
      </c>
      <c r="W707" s="290">
        <f>S707</f>
        <v>-2006515.5399999998</v>
      </c>
      <c r="Z707" s="291"/>
      <c r="AA707" s="291"/>
      <c r="AB707" s="291"/>
      <c r="AD707" s="290">
        <f>+S707</f>
        <v>-2006515.5399999998</v>
      </c>
    </row>
    <row r="708" spans="1:30">
      <c r="A708" s="281">
        <v>692</v>
      </c>
      <c r="B708" s="289" t="s">
        <v>279</v>
      </c>
      <c r="C708" s="289" t="s">
        <v>1121</v>
      </c>
      <c r="D708" s="289" t="s">
        <v>514</v>
      </c>
      <c r="E708" s="293" t="s">
        <v>515</v>
      </c>
      <c r="F708" s="45">
        <v>0</v>
      </c>
      <c r="G708" s="45">
        <v>0</v>
      </c>
      <c r="H708" s="45">
        <v>0</v>
      </c>
      <c r="I708" s="45">
        <v>0</v>
      </c>
      <c r="J708" s="45">
        <v>0</v>
      </c>
      <c r="K708" s="45">
        <v>0</v>
      </c>
      <c r="L708" s="45">
        <v>0</v>
      </c>
      <c r="M708" s="45">
        <v>0</v>
      </c>
      <c r="N708" s="45">
        <v>0</v>
      </c>
      <c r="O708" s="45">
        <v>0</v>
      </c>
      <c r="P708" s="45">
        <v>0</v>
      </c>
      <c r="Q708" s="45">
        <v>0</v>
      </c>
      <c r="R708" s="45">
        <v>0</v>
      </c>
      <c r="S708" s="46">
        <f>((F708+R708)+((G708+H708+I708+J708+K708+L708+M708+N708+O708+P708+Q708)*2))/24</f>
        <v>0</v>
      </c>
      <c r="W708" s="290">
        <f>S708</f>
        <v>0</v>
      </c>
      <c r="Z708" s="291"/>
      <c r="AA708" s="291"/>
      <c r="AB708" s="291"/>
      <c r="AD708" s="290">
        <f>+S708</f>
        <v>0</v>
      </c>
    </row>
    <row r="709" spans="1:30">
      <c r="A709" s="281">
        <v>693</v>
      </c>
      <c r="B709" s="289" t="s">
        <v>279</v>
      </c>
      <c r="C709" s="289" t="s">
        <v>1121</v>
      </c>
      <c r="D709" s="289" t="s">
        <v>1124</v>
      </c>
      <c r="E709" s="293" t="s">
        <v>516</v>
      </c>
      <c r="F709" s="45">
        <v>-22802627.960000001</v>
      </c>
      <c r="G709" s="45">
        <v>-4620733.5</v>
      </c>
      <c r="H709" s="45">
        <v>-8330648.8799999999</v>
      </c>
      <c r="I709" s="45">
        <v>-12205116.85</v>
      </c>
      <c r="J709" s="45">
        <v>-14757631.279999999</v>
      </c>
      <c r="K709" s="45">
        <v>-17058556.539999999</v>
      </c>
      <c r="L709" s="45">
        <v>-18699600.379999999</v>
      </c>
      <c r="M709" s="45">
        <v>-19673355.760000002</v>
      </c>
      <c r="N709" s="45">
        <v>-20480581.920000002</v>
      </c>
      <c r="O709" s="45">
        <v>-21342701.649999999</v>
      </c>
      <c r="P709" s="45">
        <v>-22371543.82</v>
      </c>
      <c r="Q709" s="45">
        <v>-24822391.600000001</v>
      </c>
      <c r="R709" s="45">
        <v>-30820662.489999998</v>
      </c>
      <c r="S709" s="46">
        <f>((F709+R709)+((G709+H709+I709+J709+K709+L709+M709+N709+O709+P709+Q709)*2))/24</f>
        <v>-17597875.61708333</v>
      </c>
      <c r="W709" s="290">
        <f>S709</f>
        <v>-17597875.61708333</v>
      </c>
      <c r="Z709" s="291"/>
      <c r="AA709" s="291"/>
      <c r="AB709" s="291"/>
      <c r="AD709" s="290">
        <f>+S709</f>
        <v>-17597875.61708333</v>
      </c>
    </row>
    <row r="710" spans="1:30">
      <c r="A710" s="281">
        <v>694</v>
      </c>
      <c r="B710" s="289" t="s">
        <v>279</v>
      </c>
      <c r="C710" s="289" t="s">
        <v>1121</v>
      </c>
      <c r="D710" s="289" t="s">
        <v>517</v>
      </c>
      <c r="E710" s="293" t="s">
        <v>518</v>
      </c>
      <c r="F710" s="45">
        <v>-40039.79</v>
      </c>
      <c r="G710" s="45">
        <v>42279.29</v>
      </c>
      <c r="H710" s="45">
        <v>92459.520000000004</v>
      </c>
      <c r="I710" s="45">
        <v>262187.39</v>
      </c>
      <c r="J710" s="45">
        <v>478567.76</v>
      </c>
      <c r="K710" s="45">
        <v>626439.79</v>
      </c>
      <c r="L710" s="45">
        <v>668313.96</v>
      </c>
      <c r="M710" s="45">
        <v>578032.85</v>
      </c>
      <c r="N710" s="45">
        <v>559959.42000000004</v>
      </c>
      <c r="O710" s="45">
        <v>497757.74</v>
      </c>
      <c r="P710" s="45">
        <v>384753.74</v>
      </c>
      <c r="Q710" s="45">
        <v>656102.30000000005</v>
      </c>
      <c r="R710" s="45">
        <v>939643.05</v>
      </c>
      <c r="S710" s="46">
        <f>((F710+R710)+((G710+H710+I710+J710+K710+L710+M710+N710+O710+P710+Q710)*2))/24</f>
        <v>441387.94916666666</v>
      </c>
      <c r="W710" s="290">
        <f>S710</f>
        <v>441387.94916666666</v>
      </c>
      <c r="Z710" s="291"/>
      <c r="AA710" s="291"/>
      <c r="AB710" s="291"/>
      <c r="AD710" s="290">
        <f>+S710</f>
        <v>441387.94916666666</v>
      </c>
    </row>
    <row r="711" spans="1:30">
      <c r="A711" s="281">
        <v>695</v>
      </c>
      <c r="B711" s="289" t="s">
        <v>279</v>
      </c>
      <c r="C711" s="289" t="s">
        <v>1121</v>
      </c>
      <c r="D711" s="289" t="s">
        <v>519</v>
      </c>
      <c r="E711" s="293" t="s">
        <v>520</v>
      </c>
      <c r="F711" s="45">
        <v>-5626.6</v>
      </c>
      <c r="G711" s="45">
        <v>0</v>
      </c>
      <c r="H711" s="45">
        <v>0</v>
      </c>
      <c r="I711" s="45">
        <v>0</v>
      </c>
      <c r="J711" s="45">
        <v>0</v>
      </c>
      <c r="K711" s="45">
        <v>0</v>
      </c>
      <c r="L711" s="45">
        <v>0</v>
      </c>
      <c r="M711" s="45">
        <v>0</v>
      </c>
      <c r="N711" s="45">
        <v>0</v>
      </c>
      <c r="O711" s="45">
        <v>0</v>
      </c>
      <c r="P711" s="45">
        <v>0</v>
      </c>
      <c r="Q711" s="45">
        <v>0</v>
      </c>
      <c r="R711" s="45">
        <v>0</v>
      </c>
      <c r="S711" s="46">
        <f>((F711+R711)+((G711+H711+I711+J711+K711+L711+M711+N711+O711+P711+Q711)*2))/24</f>
        <v>-234.44166666666669</v>
      </c>
      <c r="W711" s="290">
        <f>S711</f>
        <v>-234.44166666666669</v>
      </c>
      <c r="Z711" s="291"/>
      <c r="AA711" s="291"/>
      <c r="AB711" s="291"/>
      <c r="AD711" s="290">
        <f>+S711</f>
        <v>-234.44166666666669</v>
      </c>
    </row>
    <row r="712" spans="1:30">
      <c r="A712" s="281">
        <v>696</v>
      </c>
      <c r="B712" s="289" t="s">
        <v>279</v>
      </c>
      <c r="C712" s="289" t="s">
        <v>1121</v>
      </c>
      <c r="D712" s="289" t="s">
        <v>1125</v>
      </c>
      <c r="E712" s="293" t="s">
        <v>521</v>
      </c>
      <c r="F712" s="45">
        <v>-1298110.5</v>
      </c>
      <c r="G712" s="45">
        <v>-219814.55</v>
      </c>
      <c r="H712" s="45">
        <v>-459336.11</v>
      </c>
      <c r="I712" s="45">
        <v>-654779.43000000005</v>
      </c>
      <c r="J712" s="45">
        <v>-813889.97</v>
      </c>
      <c r="K712" s="45">
        <v>-960587.54</v>
      </c>
      <c r="L712" s="45">
        <v>-1065452.07</v>
      </c>
      <c r="M712" s="45">
        <v>-1135110</v>
      </c>
      <c r="N712" s="45">
        <v>-1198750.3500000001</v>
      </c>
      <c r="O712" s="45">
        <v>-1260660.1599999999</v>
      </c>
      <c r="P712" s="45">
        <v>-1327623.82</v>
      </c>
      <c r="Q712" s="45">
        <v>-1426697.07</v>
      </c>
      <c r="R712" s="45">
        <v>-1716076.87</v>
      </c>
      <c r="S712" s="46">
        <f>((F712+R712)+((G712+H712+I712+J712+K712+L712+M712+N712+O712+P712+Q712)*2))/24</f>
        <v>-1002482.8962500001</v>
      </c>
      <c r="W712" s="290">
        <f>S712</f>
        <v>-1002482.8962500001</v>
      </c>
      <c r="Z712" s="291"/>
      <c r="AA712" s="291"/>
      <c r="AB712" s="291"/>
      <c r="AD712" s="290">
        <f>+S712</f>
        <v>-1002482.8962500001</v>
      </c>
    </row>
    <row r="713" spans="1:30">
      <c r="A713" s="281">
        <v>697</v>
      </c>
      <c r="B713" s="281" t="s">
        <v>279</v>
      </c>
      <c r="C713" s="289" t="s">
        <v>1126</v>
      </c>
      <c r="D713" s="289" t="s">
        <v>1122</v>
      </c>
      <c r="E713" s="293" t="s">
        <v>543</v>
      </c>
      <c r="F713" s="45">
        <v>-1772694.76</v>
      </c>
      <c r="G713" s="45">
        <v>839593.97</v>
      </c>
      <c r="H713" s="45">
        <v>1327277.9099999999</v>
      </c>
      <c r="I713" s="45">
        <v>2809673.26</v>
      </c>
      <c r="J713" s="45">
        <v>2906507.63</v>
      </c>
      <c r="K713" s="45">
        <v>3856162.33</v>
      </c>
      <c r="L713" s="45">
        <v>4696337.79</v>
      </c>
      <c r="M713" s="45">
        <v>5159988.57</v>
      </c>
      <c r="N713" s="45">
        <v>5131378.29</v>
      </c>
      <c r="O713" s="45">
        <v>4992421.88</v>
      </c>
      <c r="P713" s="45">
        <v>4034934.91</v>
      </c>
      <c r="Q713" s="45">
        <v>-1321382.57</v>
      </c>
      <c r="R713" s="45">
        <v>-2195877.3199999998</v>
      </c>
      <c r="S713" s="46">
        <f>((F713+R713)+((G713+H713+I713+J713+K713+L713+M713+N713+O713+P713+Q713)*2))/24</f>
        <v>2704050.6608333332</v>
      </c>
      <c r="W713" s="290">
        <f>S713</f>
        <v>2704050.6608333332</v>
      </c>
      <c r="Z713" s="291"/>
      <c r="AA713" s="291"/>
      <c r="AB713" s="291"/>
      <c r="AD713" s="290">
        <f>+S713</f>
        <v>2704050.6608333332</v>
      </c>
    </row>
    <row r="714" spans="1:30">
      <c r="A714" s="281">
        <v>698</v>
      </c>
      <c r="B714" s="281" t="s">
        <v>279</v>
      </c>
      <c r="C714" s="289" t="s">
        <v>1126</v>
      </c>
      <c r="D714" s="289" t="s">
        <v>1124</v>
      </c>
      <c r="E714" s="293" t="s">
        <v>544</v>
      </c>
      <c r="F714" s="45">
        <v>-1124558.6100000001</v>
      </c>
      <c r="G714" s="45">
        <v>542334.94999999995</v>
      </c>
      <c r="H714" s="45">
        <v>758524.64</v>
      </c>
      <c r="I714" s="45">
        <v>1669861.75</v>
      </c>
      <c r="J714" s="45">
        <v>1725002.58</v>
      </c>
      <c r="K714" s="45">
        <v>2295134.27</v>
      </c>
      <c r="L714" s="45">
        <v>2775841.77</v>
      </c>
      <c r="M714" s="45">
        <v>3050733.24</v>
      </c>
      <c r="N714" s="45">
        <v>3001557.33</v>
      </c>
      <c r="O714" s="45">
        <v>2871444.72</v>
      </c>
      <c r="P714" s="45">
        <v>2081106.24</v>
      </c>
      <c r="Q714" s="45">
        <v>-1095960.19</v>
      </c>
      <c r="R714" s="45">
        <v>-1359959.93</v>
      </c>
      <c r="S714" s="46">
        <f>((F714+R714)+((G714+H714+I714+J714+K714+L714+M714+N714+O714+P714+Q714)*2))/24</f>
        <v>1536110.1691666665</v>
      </c>
      <c r="W714" s="290">
        <f>S714</f>
        <v>1536110.1691666665</v>
      </c>
      <c r="Z714" s="291"/>
      <c r="AA714" s="291"/>
      <c r="AB714" s="291"/>
      <c r="AD714" s="290">
        <f>+S714</f>
        <v>1536110.1691666665</v>
      </c>
    </row>
    <row r="715" spans="1:30">
      <c r="A715" s="281">
        <v>699</v>
      </c>
      <c r="B715" s="281" t="s">
        <v>279</v>
      </c>
      <c r="C715" s="289" t="s">
        <v>1126</v>
      </c>
      <c r="D715" s="289" t="s">
        <v>1125</v>
      </c>
      <c r="E715" s="293" t="s">
        <v>545</v>
      </c>
      <c r="F715" s="45">
        <v>-38309.24</v>
      </c>
      <c r="G715" s="45">
        <v>-19807.77</v>
      </c>
      <c r="H715" s="45">
        <v>-75741.75</v>
      </c>
      <c r="I715" s="45">
        <v>60881.69</v>
      </c>
      <c r="J715" s="45">
        <v>73374.5</v>
      </c>
      <c r="K715" s="45">
        <v>115274.64</v>
      </c>
      <c r="L715" s="45">
        <v>150492.79999999999</v>
      </c>
      <c r="M715" s="45">
        <v>156512.29</v>
      </c>
      <c r="N715" s="45">
        <v>157504.93</v>
      </c>
      <c r="O715" s="45">
        <v>153118.57999999999</v>
      </c>
      <c r="P715" s="45">
        <v>120429.09</v>
      </c>
      <c r="Q715" s="45">
        <v>-69317.539999999994</v>
      </c>
      <c r="R715" s="45">
        <v>-131650.22</v>
      </c>
      <c r="S715" s="46">
        <f>((F715+R715)+((G715+H715+I715+J715+K715+L715+M715+N715+O715+P715+Q715)*2))/24</f>
        <v>61478.477500000001</v>
      </c>
      <c r="W715" s="290">
        <f>S715</f>
        <v>61478.477500000001</v>
      </c>
      <c r="Z715" s="291"/>
      <c r="AA715" s="291"/>
      <c r="AB715" s="291"/>
      <c r="AD715" s="290">
        <f>+S715</f>
        <v>61478.477500000001</v>
      </c>
    </row>
    <row r="716" spans="1:30">
      <c r="A716" s="281">
        <v>700</v>
      </c>
      <c r="B716" s="281" t="s">
        <v>279</v>
      </c>
      <c r="C716" s="289" t="s">
        <v>1127</v>
      </c>
      <c r="D716" s="289" t="s">
        <v>547</v>
      </c>
      <c r="E716" s="293" t="s">
        <v>548</v>
      </c>
      <c r="F716" s="45">
        <v>-83747.19</v>
      </c>
      <c r="G716" s="45">
        <v>-12100.59</v>
      </c>
      <c r="H716" s="45">
        <v>-27262.560000000001</v>
      </c>
      <c r="I716" s="45">
        <v>-39063.230000000003</v>
      </c>
      <c r="J716" s="45">
        <v>-52154.23</v>
      </c>
      <c r="K716" s="45">
        <v>-63568.58</v>
      </c>
      <c r="L716" s="45">
        <v>-73747.88</v>
      </c>
      <c r="M716" s="45">
        <v>-81827.820000000007</v>
      </c>
      <c r="N716" s="45">
        <v>-89383.91</v>
      </c>
      <c r="O716" s="45">
        <v>-95625.09</v>
      </c>
      <c r="P716" s="45">
        <v>-107612.61</v>
      </c>
      <c r="Q716" s="45">
        <v>-116054.35</v>
      </c>
      <c r="R716" s="45">
        <v>-130800.97</v>
      </c>
      <c r="S716" s="46">
        <f>((F716+R716)+((G716+H716+I716+J716+K716+L716+M716+N716+O716+P716+Q716)*2))/24</f>
        <v>-72139.577499999999</v>
      </c>
      <c r="W716" s="290">
        <f>S716</f>
        <v>-72139.577499999999</v>
      </c>
      <c r="Z716" s="291"/>
      <c r="AA716" s="291"/>
      <c r="AB716" s="291"/>
      <c r="AD716" s="290">
        <f>+S716</f>
        <v>-72139.577499999999</v>
      </c>
    </row>
    <row r="717" spans="1:30">
      <c r="A717" s="281">
        <v>701</v>
      </c>
      <c r="B717" s="281" t="s">
        <v>279</v>
      </c>
      <c r="C717" s="289" t="s">
        <v>1127</v>
      </c>
      <c r="D717" s="289" t="s">
        <v>549</v>
      </c>
      <c r="E717" s="293" t="s">
        <v>550</v>
      </c>
      <c r="F717" s="45">
        <v>-36181.449999999997</v>
      </c>
      <c r="G717" s="45">
        <v>-2812.7</v>
      </c>
      <c r="H717" s="45">
        <v>-3447.26</v>
      </c>
      <c r="I717" s="45">
        <v>-10214.879999999999</v>
      </c>
      <c r="J717" s="45">
        <v>-15627.71</v>
      </c>
      <c r="K717" s="45">
        <v>-19078.18</v>
      </c>
      <c r="L717" s="45">
        <v>-22553.72</v>
      </c>
      <c r="M717" s="45">
        <v>-25973.9</v>
      </c>
      <c r="N717" s="45">
        <v>-28582.51</v>
      </c>
      <c r="O717" s="45">
        <v>-31978.400000000001</v>
      </c>
      <c r="P717" s="45">
        <v>-36935.81</v>
      </c>
      <c r="Q717" s="45">
        <v>-38246.67</v>
      </c>
      <c r="R717" s="45">
        <v>-41453.83</v>
      </c>
      <c r="S717" s="46">
        <f>((F717+R717)+((G717+H717+I717+J717+K717+L717+M717+N717+O717+P717+Q717)*2))/24</f>
        <v>-22855.781666666666</v>
      </c>
      <c r="W717" s="290">
        <f>S717</f>
        <v>-22855.781666666666</v>
      </c>
      <c r="Z717" s="291"/>
      <c r="AA717" s="291"/>
      <c r="AB717" s="291"/>
      <c r="AD717" s="290">
        <f>+S717</f>
        <v>-22855.781666666666</v>
      </c>
    </row>
    <row r="718" spans="1:30">
      <c r="A718" s="281">
        <v>702</v>
      </c>
      <c r="B718" s="281" t="s">
        <v>279</v>
      </c>
      <c r="C718" s="289" t="s">
        <v>1128</v>
      </c>
      <c r="D718" s="289" t="s">
        <v>1129</v>
      </c>
      <c r="E718" s="293" t="s">
        <v>556</v>
      </c>
      <c r="F718" s="45">
        <v>-2996921.12</v>
      </c>
      <c r="G718" s="45">
        <v>-256282.63</v>
      </c>
      <c r="H718" s="45">
        <v>-516161.96</v>
      </c>
      <c r="I718" s="45">
        <v>-765851.72</v>
      </c>
      <c r="J718" s="45">
        <v>-1018895.01</v>
      </c>
      <c r="K718" s="45">
        <v>-1269256.79</v>
      </c>
      <c r="L718" s="45">
        <v>-1502996.32</v>
      </c>
      <c r="M718" s="45">
        <v>-1742418.01</v>
      </c>
      <c r="N718" s="45">
        <v>-1977771.94</v>
      </c>
      <c r="O718" s="45">
        <v>-2201001.79</v>
      </c>
      <c r="P718" s="45">
        <v>-2449584.77</v>
      </c>
      <c r="Q718" s="45">
        <v>-2722270.81</v>
      </c>
      <c r="R718" s="45">
        <v>-2966029.64</v>
      </c>
      <c r="S718" s="46">
        <f>((F718+R718)+((G718+H718+I718+J718+K718+L718+M718+N718+O718+P718+Q718)*2))/24</f>
        <v>-1616997.2608333335</v>
      </c>
      <c r="W718" s="290">
        <f>S718</f>
        <v>-1616997.2608333335</v>
      </c>
      <c r="Z718" s="291"/>
      <c r="AA718" s="291"/>
      <c r="AB718" s="291"/>
      <c r="AD718" s="290">
        <f>+S718</f>
        <v>-1616997.2608333335</v>
      </c>
    </row>
    <row r="719" spans="1:30">
      <c r="A719" s="281">
        <v>703</v>
      </c>
      <c r="B719" s="281" t="s">
        <v>279</v>
      </c>
      <c r="C719" s="289" t="s">
        <v>1128</v>
      </c>
      <c r="D719" s="289" t="s">
        <v>1130</v>
      </c>
      <c r="E719" s="293" t="s">
        <v>557</v>
      </c>
      <c r="F719" s="45">
        <v>-1398838.65</v>
      </c>
      <c r="G719" s="45">
        <v>-80871.679999999993</v>
      </c>
      <c r="H719" s="45">
        <v>-151770.76</v>
      </c>
      <c r="I719" s="45">
        <v>-212930.91</v>
      </c>
      <c r="J719" s="45">
        <v>-267539.77</v>
      </c>
      <c r="K719" s="45">
        <v>-346773.27</v>
      </c>
      <c r="L719" s="45">
        <v>-411971.38</v>
      </c>
      <c r="M719" s="45">
        <v>-459546.41</v>
      </c>
      <c r="N719" s="45">
        <v>-526002.19999999995</v>
      </c>
      <c r="O719" s="45">
        <v>-611826.29</v>
      </c>
      <c r="P719" s="45">
        <v>-696199.35</v>
      </c>
      <c r="Q719" s="45">
        <v>-754837.44</v>
      </c>
      <c r="R719" s="45">
        <v>-819289.27</v>
      </c>
      <c r="S719" s="46">
        <f>((F719+R719)+((G719+H719+I719+J719+K719+L719+M719+N719+O719+P719+Q719)*2))/24</f>
        <v>-469111.11833333335</v>
      </c>
      <c r="W719" s="290">
        <f>S719</f>
        <v>-469111.11833333335</v>
      </c>
      <c r="Z719" s="291"/>
      <c r="AA719" s="291"/>
      <c r="AB719" s="291"/>
      <c r="AD719" s="290">
        <f>+S719</f>
        <v>-469111.11833333335</v>
      </c>
    </row>
    <row r="720" spans="1:30">
      <c r="A720" s="281">
        <v>704</v>
      </c>
      <c r="B720" s="281" t="s">
        <v>279</v>
      </c>
      <c r="C720" s="289" t="s">
        <v>1131</v>
      </c>
      <c r="D720" s="289" t="s">
        <v>1129</v>
      </c>
      <c r="E720" s="293" t="s">
        <v>558</v>
      </c>
      <c r="F720" s="45">
        <v>-702.15000000000305</v>
      </c>
      <c r="G720" s="45">
        <v>-3156.15</v>
      </c>
      <c r="H720" s="45">
        <v>17037.490000000002</v>
      </c>
      <c r="I720" s="45">
        <v>3453.69</v>
      </c>
      <c r="J720" s="45">
        <v>6383.47</v>
      </c>
      <c r="K720" s="45">
        <v>22870.92</v>
      </c>
      <c r="L720" s="45">
        <v>16732.43</v>
      </c>
      <c r="M720" s="45">
        <v>21617.599999999999</v>
      </c>
      <c r="N720" s="45">
        <v>10274.73</v>
      </c>
      <c r="O720" s="45">
        <v>6427.32</v>
      </c>
      <c r="P720" s="45">
        <v>-23243.87</v>
      </c>
      <c r="Q720" s="45">
        <v>-3179.4</v>
      </c>
      <c r="R720" s="45">
        <v>87745.87</v>
      </c>
      <c r="S720" s="46">
        <f>((F720+R720)+((G720+H720+I720+J720+K720+L720+M720+N720+O720+P720+Q720)*2))/24</f>
        <v>9895.0074999999997</v>
      </c>
      <c r="W720" s="290">
        <f>S720</f>
        <v>9895.0074999999997</v>
      </c>
      <c r="Z720" s="291"/>
      <c r="AA720" s="291"/>
      <c r="AB720" s="291"/>
      <c r="AD720" s="290">
        <f>+S720</f>
        <v>9895.0074999999997</v>
      </c>
    </row>
    <row r="721" spans="1:30">
      <c r="A721" s="281">
        <v>705</v>
      </c>
      <c r="B721" s="281" t="s">
        <v>279</v>
      </c>
      <c r="C721" s="289" t="s">
        <v>1131</v>
      </c>
      <c r="D721" s="289" t="s">
        <v>1130</v>
      </c>
      <c r="E721" s="293" t="s">
        <v>559</v>
      </c>
      <c r="F721" s="45">
        <v>32081.94</v>
      </c>
      <c r="G721" s="45">
        <v>9972.6</v>
      </c>
      <c r="H721" s="45">
        <v>19711.53</v>
      </c>
      <c r="I721" s="45">
        <v>26262.82</v>
      </c>
      <c r="J721" s="45">
        <v>1638.18</v>
      </c>
      <c r="K721" s="45">
        <v>15673.57</v>
      </c>
      <c r="L721" s="45">
        <v>33296.65</v>
      </c>
      <c r="M721" s="45">
        <v>14415.89</v>
      </c>
      <c r="N721" s="45">
        <v>-4952.41</v>
      </c>
      <c r="O721" s="45">
        <v>-3501.38</v>
      </c>
      <c r="P721" s="45">
        <v>22233.59</v>
      </c>
      <c r="Q721" s="45">
        <v>16419.849999999999</v>
      </c>
      <c r="R721" s="45">
        <v>-12573.28</v>
      </c>
      <c r="S721" s="46">
        <f>((F721+R721)+((G721+H721+I721+J721+K721+L721+M721+N721+O721+P721+Q721)*2))/24</f>
        <v>13410.434999999999</v>
      </c>
      <c r="W721" s="290">
        <f>S721</f>
        <v>13410.434999999999</v>
      </c>
      <c r="Z721" s="291"/>
      <c r="AA721" s="291"/>
      <c r="AB721" s="291"/>
      <c r="AD721" s="290">
        <f>+S721</f>
        <v>13410.434999999999</v>
      </c>
    </row>
    <row r="722" spans="1:30">
      <c r="A722" s="281">
        <v>706</v>
      </c>
      <c r="B722" s="281" t="s">
        <v>279</v>
      </c>
      <c r="C722" s="289" t="s">
        <v>1132</v>
      </c>
      <c r="D722" s="289"/>
      <c r="E722" s="293" t="s">
        <v>237</v>
      </c>
      <c r="F722" s="45">
        <v>-12000</v>
      </c>
      <c r="G722" s="45">
        <v>-1000</v>
      </c>
      <c r="H722" s="45">
        <v>-2000</v>
      </c>
      <c r="I722" s="45">
        <v>-3000</v>
      </c>
      <c r="J722" s="45">
        <v>-4000</v>
      </c>
      <c r="K722" s="45">
        <v>-5000</v>
      </c>
      <c r="L722" s="45">
        <v>-6000</v>
      </c>
      <c r="M722" s="45">
        <v>-7000</v>
      </c>
      <c r="N722" s="45">
        <v>-8000</v>
      </c>
      <c r="O722" s="45">
        <v>-9000</v>
      </c>
      <c r="P722" s="45">
        <v>-10000</v>
      </c>
      <c r="Q722" s="45">
        <v>-10000</v>
      </c>
      <c r="R722" s="45">
        <v>-12000</v>
      </c>
      <c r="S722" s="46">
        <f>((F722+R722)+((G722+H722+I722+J722+K722+L722+M722+N722+O722+P722+Q722)*2))/24</f>
        <v>-6416.666666666667</v>
      </c>
      <c r="W722" s="290">
        <f>S722</f>
        <v>-6416.666666666667</v>
      </c>
      <c r="Z722" s="291"/>
      <c r="AA722" s="291"/>
      <c r="AB722" s="291"/>
      <c r="AD722" s="290">
        <f>+S722</f>
        <v>-6416.666666666667</v>
      </c>
    </row>
    <row r="723" spans="1:30">
      <c r="A723" s="281">
        <v>707</v>
      </c>
      <c r="B723" s="281" t="s">
        <v>279</v>
      </c>
      <c r="C723" s="289" t="s">
        <v>1120</v>
      </c>
      <c r="D723" s="289" t="s">
        <v>551</v>
      </c>
      <c r="E723" s="293" t="s">
        <v>562</v>
      </c>
      <c r="F723" s="45">
        <v>0</v>
      </c>
      <c r="G723" s="45">
        <v>0</v>
      </c>
      <c r="H723" s="45">
        <v>0</v>
      </c>
      <c r="I723" s="45">
        <v>0</v>
      </c>
      <c r="J723" s="45">
        <v>0</v>
      </c>
      <c r="K723" s="45">
        <v>0</v>
      </c>
      <c r="L723" s="45">
        <v>0</v>
      </c>
      <c r="M723" s="45">
        <v>0</v>
      </c>
      <c r="N723" s="45">
        <v>0</v>
      </c>
      <c r="O723" s="45">
        <v>0</v>
      </c>
      <c r="P723" s="45">
        <v>0</v>
      </c>
      <c r="Q723" s="45">
        <v>0</v>
      </c>
      <c r="R723" s="45">
        <v>0</v>
      </c>
      <c r="S723" s="46">
        <f>((F723+R723)+((G723+H723+I723+J723+K723+L723+M723+N723+O723+P723+Q723)*2))/24</f>
        <v>0</v>
      </c>
      <c r="W723" s="290">
        <f>S723</f>
        <v>0</v>
      </c>
      <c r="Z723" s="291"/>
      <c r="AA723" s="291"/>
      <c r="AB723" s="291"/>
      <c r="AD723" s="290">
        <f>+S723</f>
        <v>0</v>
      </c>
    </row>
    <row r="724" spans="1:30">
      <c r="A724" s="281">
        <v>708</v>
      </c>
      <c r="B724" s="281" t="s">
        <v>279</v>
      </c>
      <c r="C724" s="289" t="s">
        <v>1120</v>
      </c>
      <c r="D724" s="289" t="s">
        <v>560</v>
      </c>
      <c r="E724" s="293" t="s">
        <v>561</v>
      </c>
      <c r="F724" s="45">
        <v>-1028.22</v>
      </c>
      <c r="G724" s="45">
        <v>0</v>
      </c>
      <c r="H724" s="45">
        <v>0</v>
      </c>
      <c r="I724" s="45">
        <v>0</v>
      </c>
      <c r="J724" s="45">
        <v>0</v>
      </c>
      <c r="K724" s="45">
        <v>0</v>
      </c>
      <c r="L724" s="45">
        <v>0</v>
      </c>
      <c r="M724" s="45">
        <v>0</v>
      </c>
      <c r="N724" s="45">
        <v>0</v>
      </c>
      <c r="O724" s="45">
        <v>0</v>
      </c>
      <c r="P724" s="45">
        <v>0</v>
      </c>
      <c r="Q724" s="45">
        <v>0</v>
      </c>
      <c r="R724" s="45">
        <v>0</v>
      </c>
      <c r="S724" s="46">
        <f>((F724+R724)+((G724+H724+I724+J724+K724+L724+M724+N724+O724+P724+Q724)*2))/24</f>
        <v>-42.842500000000001</v>
      </c>
      <c r="W724" s="290">
        <f>S724</f>
        <v>-42.842500000000001</v>
      </c>
      <c r="Z724" s="291"/>
      <c r="AA724" s="291"/>
      <c r="AB724" s="291"/>
      <c r="AD724" s="290">
        <f>+S724</f>
        <v>-42.842500000000001</v>
      </c>
    </row>
    <row r="725" spans="1:30">
      <c r="A725" s="281">
        <v>709</v>
      </c>
      <c r="B725" s="281" t="s">
        <v>279</v>
      </c>
      <c r="C725" s="289" t="s">
        <v>1120</v>
      </c>
      <c r="D725" s="289" t="s">
        <v>553</v>
      </c>
      <c r="E725" s="293" t="s">
        <v>563</v>
      </c>
      <c r="F725" s="45">
        <v>-646.15</v>
      </c>
      <c r="G725" s="45">
        <v>-313.10000000000002</v>
      </c>
      <c r="H725" s="45">
        <v>-313.10000000000002</v>
      </c>
      <c r="I725" s="45">
        <v>-313.10000000000002</v>
      </c>
      <c r="J725" s="45">
        <v>-371.1</v>
      </c>
      <c r="K725" s="45">
        <v>-371.1</v>
      </c>
      <c r="L725" s="45">
        <v>-371.1</v>
      </c>
      <c r="M725" s="45">
        <v>-371.1</v>
      </c>
      <c r="N725" s="45">
        <v>-663.9</v>
      </c>
      <c r="O725" s="45">
        <v>-663.9</v>
      </c>
      <c r="P725" s="45">
        <v>-663.9</v>
      </c>
      <c r="Q725" s="45">
        <v>-663.9</v>
      </c>
      <c r="R725" s="45">
        <v>-1086.72</v>
      </c>
      <c r="S725" s="46">
        <f>((F725+R725)+((G725+H725+I725+J725+K725+L725+M725+N725+O725+P725+Q725)*2))/24</f>
        <v>-495.47791666666654</v>
      </c>
      <c r="W725" s="290">
        <f>S725</f>
        <v>-495.47791666666654</v>
      </c>
      <c r="Z725" s="291"/>
      <c r="AA725" s="291"/>
      <c r="AB725" s="291"/>
      <c r="AD725" s="290">
        <f>+S725</f>
        <v>-495.47791666666654</v>
      </c>
    </row>
    <row r="726" spans="1:30">
      <c r="A726" s="281">
        <v>710</v>
      </c>
      <c r="B726" s="281" t="s">
        <v>279</v>
      </c>
      <c r="C726" s="289" t="s">
        <v>1120</v>
      </c>
      <c r="D726" s="289" t="s">
        <v>549</v>
      </c>
      <c r="E726" s="293" t="s">
        <v>564</v>
      </c>
      <c r="F726" s="45">
        <v>0</v>
      </c>
      <c r="G726" s="45">
        <v>0</v>
      </c>
      <c r="H726" s="45">
        <v>0</v>
      </c>
      <c r="I726" s="45">
        <v>0</v>
      </c>
      <c r="J726" s="45">
        <v>0</v>
      </c>
      <c r="K726" s="45">
        <v>0</v>
      </c>
      <c r="L726" s="45">
        <v>0</v>
      </c>
      <c r="M726" s="45">
        <v>0</v>
      </c>
      <c r="N726" s="45">
        <v>0</v>
      </c>
      <c r="O726" s="45">
        <v>0</v>
      </c>
      <c r="P726" s="45">
        <v>0</v>
      </c>
      <c r="Q726" s="45">
        <v>0</v>
      </c>
      <c r="R726" s="45">
        <v>0</v>
      </c>
      <c r="S726" s="46">
        <f>((F726+R726)+((G726+H726+I726+J726+K726+L726+M726+N726+O726+P726+Q726)*2))/24</f>
        <v>0</v>
      </c>
      <c r="W726" s="290">
        <f>S726</f>
        <v>0</v>
      </c>
      <c r="Z726" s="291"/>
      <c r="AA726" s="291"/>
      <c r="AB726" s="291"/>
      <c r="AD726" s="290">
        <f>+S726</f>
        <v>0</v>
      </c>
    </row>
    <row r="727" spans="1:30">
      <c r="A727" s="281">
        <v>711</v>
      </c>
      <c r="B727" s="281" t="s">
        <v>279</v>
      </c>
      <c r="C727" s="289" t="s">
        <v>1133</v>
      </c>
      <c r="D727" s="289"/>
      <c r="E727" s="293" t="s">
        <v>565</v>
      </c>
      <c r="F727" s="45">
        <v>2268.48</v>
      </c>
      <c r="G727" s="45">
        <v>-40466.480000000003</v>
      </c>
      <c r="H727" s="45">
        <v>-65816.710000000006</v>
      </c>
      <c r="I727" s="45">
        <v>-81155.350000000006</v>
      </c>
      <c r="J727" s="45">
        <v>-87161.11</v>
      </c>
      <c r="K727" s="45">
        <v>-77371.360000000001</v>
      </c>
      <c r="L727" s="45">
        <v>-54278.86</v>
      </c>
      <c r="M727" s="45">
        <v>-21995.279999999999</v>
      </c>
      <c r="N727" s="45">
        <v>7031.07</v>
      </c>
      <c r="O727" s="45">
        <v>34641.230000000003</v>
      </c>
      <c r="P727" s="45">
        <v>47446.16</v>
      </c>
      <c r="Q727" s="45">
        <v>2944.16</v>
      </c>
      <c r="R727" s="45">
        <v>-52803.78</v>
      </c>
      <c r="S727" s="46">
        <f>((F727+R727)+((G727+H727+I727+J727+K727+L727+M727+N727+O727+P727+Q727)*2))/24</f>
        <v>-30120.848333333342</v>
      </c>
      <c r="W727" s="290">
        <f>S727</f>
        <v>-30120.848333333342</v>
      </c>
      <c r="Z727" s="291"/>
      <c r="AA727" s="291"/>
      <c r="AB727" s="291"/>
      <c r="AD727" s="290">
        <f>+S727</f>
        <v>-30120.848333333342</v>
      </c>
    </row>
    <row r="728" spans="1:30">
      <c r="A728" s="281">
        <v>712</v>
      </c>
      <c r="B728" s="281" t="s">
        <v>279</v>
      </c>
      <c r="C728" s="289" t="s">
        <v>1133</v>
      </c>
      <c r="D728" s="289" t="s">
        <v>19</v>
      </c>
      <c r="E728" s="293" t="s">
        <v>566</v>
      </c>
      <c r="F728" s="45">
        <v>-39137.43</v>
      </c>
      <c r="G728" s="45">
        <v>-3282.06</v>
      </c>
      <c r="H728" s="45">
        <v>-6137.1</v>
      </c>
      <c r="I728" s="45">
        <v>-9286.68</v>
      </c>
      <c r="J728" s="45">
        <v>-12374.88</v>
      </c>
      <c r="K728" s="45">
        <v>-15221.35</v>
      </c>
      <c r="L728" s="45">
        <v>-18199.07</v>
      </c>
      <c r="M728" s="45">
        <v>-21621.11</v>
      </c>
      <c r="N728" s="45">
        <v>-25106.31</v>
      </c>
      <c r="O728" s="45">
        <v>-28992.3</v>
      </c>
      <c r="P728" s="45">
        <v>-33528.07</v>
      </c>
      <c r="Q728" s="45">
        <v>-37452.78</v>
      </c>
      <c r="R728" s="45">
        <v>-41235.57</v>
      </c>
      <c r="S728" s="46">
        <f>((F728+R728)+((G728+H728+I728+J728+K728+L728+M728+N728+O728+P728+Q728)*2))/24</f>
        <v>-20949.017499999998</v>
      </c>
      <c r="W728" s="290">
        <f>S728</f>
        <v>-20949.017499999998</v>
      </c>
      <c r="Z728" s="291"/>
      <c r="AA728" s="291"/>
      <c r="AB728" s="291"/>
      <c r="AD728" s="290">
        <f>+S728</f>
        <v>-20949.017499999998</v>
      </c>
    </row>
    <row r="729" spans="1:30">
      <c r="A729" s="281">
        <v>713</v>
      </c>
      <c r="B729" s="289" t="s">
        <v>281</v>
      </c>
      <c r="C729" s="289" t="s">
        <v>1121</v>
      </c>
      <c r="D729" s="289" t="s">
        <v>1122</v>
      </c>
      <c r="E729" s="293" t="s">
        <v>510</v>
      </c>
      <c r="F729" s="45">
        <v>-131492669.63</v>
      </c>
      <c r="G729" s="45">
        <v>-29283650.989999998</v>
      </c>
      <c r="H729" s="45">
        <v>-51802735.75</v>
      </c>
      <c r="I729" s="45">
        <v>-73560011.069999993</v>
      </c>
      <c r="J729" s="45">
        <v>-87918218.069999993</v>
      </c>
      <c r="K729" s="45">
        <v>-99655090.269999996</v>
      </c>
      <c r="L729" s="45">
        <v>-107144470</v>
      </c>
      <c r="M729" s="45">
        <v>-111837524.77</v>
      </c>
      <c r="N729" s="45">
        <v>-115748047.27</v>
      </c>
      <c r="O729" s="45">
        <v>-119552906.06999999</v>
      </c>
      <c r="P729" s="45">
        <v>-124149938.98999999</v>
      </c>
      <c r="Q729" s="45">
        <v>-135582667.28999999</v>
      </c>
      <c r="R729" s="45">
        <v>-166014605.81</v>
      </c>
      <c r="S729" s="46">
        <f>((F729+R729)+((G729+H729+I729+J729+K729+L729+M729+N729+O729+P729+Q729)*2))/24</f>
        <v>-100415741.52166666</v>
      </c>
      <c r="W729" s="290">
        <f>S729</f>
        <v>-100415741.52166666</v>
      </c>
      <c r="Z729" s="291"/>
      <c r="AA729" s="291"/>
      <c r="AB729" s="291"/>
      <c r="AD729" s="290">
        <f>+S729</f>
        <v>-100415741.52166666</v>
      </c>
    </row>
    <row r="730" spans="1:30">
      <c r="A730" s="281">
        <v>714</v>
      </c>
      <c r="B730" s="289" t="s">
        <v>281</v>
      </c>
      <c r="C730" s="289" t="s">
        <v>1121</v>
      </c>
      <c r="D730" s="289" t="s">
        <v>511</v>
      </c>
      <c r="E730" s="293" t="s">
        <v>522</v>
      </c>
      <c r="F730" s="45">
        <v>-2273289.17</v>
      </c>
      <c r="G730" s="45">
        <v>436257.47</v>
      </c>
      <c r="H730" s="45">
        <v>405793.43</v>
      </c>
      <c r="I730" s="45">
        <v>-110539.55</v>
      </c>
      <c r="J730" s="45">
        <v>698054.33</v>
      </c>
      <c r="K730" s="45">
        <v>1028703.87</v>
      </c>
      <c r="L730" s="45">
        <v>984377.31</v>
      </c>
      <c r="M730" s="45">
        <v>735730.12</v>
      </c>
      <c r="N730" s="45">
        <v>78192.960000000094</v>
      </c>
      <c r="O730" s="45">
        <v>-204166.09</v>
      </c>
      <c r="P730" s="45">
        <v>-1200919.8600000001</v>
      </c>
      <c r="Q730" s="45">
        <v>17320.370000000101</v>
      </c>
      <c r="R730" s="45">
        <v>1366408.79</v>
      </c>
      <c r="S730" s="46">
        <f>((F730+R730)+((G730+H730+I730+J730+K730+L730+M730+N730+O730+P730+Q730)*2))/24</f>
        <v>201280.34750000003</v>
      </c>
      <c r="W730" s="290">
        <f>S730</f>
        <v>201280.34750000003</v>
      </c>
      <c r="Z730" s="291"/>
      <c r="AA730" s="291"/>
      <c r="AB730" s="291"/>
      <c r="AD730" s="290">
        <f>+S730</f>
        <v>201280.34750000003</v>
      </c>
    </row>
    <row r="731" spans="1:30">
      <c r="A731" s="281">
        <v>715</v>
      </c>
      <c r="B731" s="289" t="s">
        <v>281</v>
      </c>
      <c r="C731" s="289" t="s">
        <v>1121</v>
      </c>
      <c r="D731" s="289" t="s">
        <v>523</v>
      </c>
      <c r="E731" s="293" t="s">
        <v>524</v>
      </c>
      <c r="F731" s="45">
        <v>-3321471.17</v>
      </c>
      <c r="G731" s="45">
        <v>-772248.43</v>
      </c>
      <c r="H731" s="45">
        <v>-1357595.06</v>
      </c>
      <c r="I731" s="45">
        <v>-1923480.68</v>
      </c>
      <c r="J731" s="45">
        <v>-2296532.41</v>
      </c>
      <c r="K731" s="45">
        <v>-2611383.44</v>
      </c>
      <c r="L731" s="45">
        <v>-2801271.01</v>
      </c>
      <c r="M731" s="45">
        <v>-2908353.7</v>
      </c>
      <c r="N731" s="45">
        <v>-2992847.86</v>
      </c>
      <c r="O731" s="45">
        <v>-3073053.3</v>
      </c>
      <c r="P731" s="45">
        <v>-3175797.5</v>
      </c>
      <c r="Q731" s="45">
        <v>-3456683.95</v>
      </c>
      <c r="R731" s="45">
        <v>-4137731.56</v>
      </c>
      <c r="S731" s="46">
        <f>((F731+R731)+((G731+H731+I731+J731+K731+L731+M731+N731+O731+P731+Q731)*2))/24</f>
        <v>-2591570.7254166664</v>
      </c>
      <c r="W731" s="290">
        <f>S731</f>
        <v>-2591570.7254166664</v>
      </c>
      <c r="Z731" s="291"/>
      <c r="AA731" s="291"/>
      <c r="AB731" s="291"/>
      <c r="AD731" s="290">
        <f>+S731</f>
        <v>-2591570.7254166664</v>
      </c>
    </row>
    <row r="732" spans="1:30">
      <c r="A732" s="281">
        <v>716</v>
      </c>
      <c r="B732" s="289" t="s">
        <v>281</v>
      </c>
      <c r="C732" s="289" t="s">
        <v>1121</v>
      </c>
      <c r="D732" s="289" t="s">
        <v>1123</v>
      </c>
      <c r="E732" s="293" t="s">
        <v>513</v>
      </c>
      <c r="F732" s="45">
        <v>-12554692.25</v>
      </c>
      <c r="G732" s="45">
        <v>-2055114.71</v>
      </c>
      <c r="H732" s="45">
        <v>-3742435.18</v>
      </c>
      <c r="I732" s="45">
        <v>-5650910.3499999996</v>
      </c>
      <c r="J732" s="45">
        <v>-6938486.9000000004</v>
      </c>
      <c r="K732" s="45">
        <v>-8094890.21</v>
      </c>
      <c r="L732" s="45">
        <v>-9067615.8000000007</v>
      </c>
      <c r="M732" s="45">
        <v>-9824493.4499999993</v>
      </c>
      <c r="N732" s="45">
        <v>-10533595.73</v>
      </c>
      <c r="O732" s="45">
        <v>-11312933.51</v>
      </c>
      <c r="P732" s="45">
        <v>-12406366.300000001</v>
      </c>
      <c r="Q732" s="45">
        <v>-13729707.67</v>
      </c>
      <c r="R732" s="45">
        <v>-16353033.18</v>
      </c>
      <c r="S732" s="46">
        <f>((F732+R732)+((G732+H732+I732+J732+K732+L732+M732+N732+O732+P732+Q732)*2))/24</f>
        <v>-8984201.0437500011</v>
      </c>
      <c r="W732" s="290">
        <f>S732</f>
        <v>-8984201.0437500011</v>
      </c>
      <c r="Z732" s="291"/>
      <c r="AA732" s="291"/>
      <c r="AB732" s="291"/>
      <c r="AD732" s="290">
        <f>+S732</f>
        <v>-8984201.0437500011</v>
      </c>
    </row>
    <row r="733" spans="1:30">
      <c r="A733" s="281">
        <v>717</v>
      </c>
      <c r="B733" s="289" t="s">
        <v>281</v>
      </c>
      <c r="C733" s="289" t="s">
        <v>1121</v>
      </c>
      <c r="D733" s="289" t="s">
        <v>525</v>
      </c>
      <c r="E733" s="293" t="s">
        <v>526</v>
      </c>
      <c r="F733" s="45">
        <v>-76138.66</v>
      </c>
      <c r="G733" s="45">
        <v>50737.760000000002</v>
      </c>
      <c r="H733" s="45">
        <v>3018.26</v>
      </c>
      <c r="I733" s="45">
        <v>-36664.400000000001</v>
      </c>
      <c r="J733" s="45">
        <v>-84601.04</v>
      </c>
      <c r="K733" s="45">
        <v>-38439.81</v>
      </c>
      <c r="L733" s="45">
        <v>13907.66</v>
      </c>
      <c r="M733" s="45">
        <v>27245.53</v>
      </c>
      <c r="N733" s="45">
        <v>26464.44</v>
      </c>
      <c r="O733" s="45">
        <v>23168.47</v>
      </c>
      <c r="P733" s="45">
        <v>15389.58</v>
      </c>
      <c r="Q733" s="45">
        <v>42037.41</v>
      </c>
      <c r="R733" s="45">
        <v>138937.04999999999</v>
      </c>
      <c r="S733" s="46">
        <f>((F733+R733)+((G733+H733+I733+J733+K733+L733+M733+N733+O733+P733+Q733)*2))/24</f>
        <v>6138.5879166666682</v>
      </c>
      <c r="W733" s="290">
        <f>S733</f>
        <v>6138.5879166666682</v>
      </c>
      <c r="Z733" s="291"/>
      <c r="AA733" s="291"/>
      <c r="AB733" s="291"/>
      <c r="AD733" s="290">
        <f>+S733</f>
        <v>6138.5879166666682</v>
      </c>
    </row>
    <row r="734" spans="1:30">
      <c r="A734" s="281">
        <v>718</v>
      </c>
      <c r="B734" s="289" t="s">
        <v>281</v>
      </c>
      <c r="C734" s="289" t="s">
        <v>1121</v>
      </c>
      <c r="D734" s="289" t="s">
        <v>527</v>
      </c>
      <c r="E734" s="293" t="s">
        <v>528</v>
      </c>
      <c r="F734" s="45">
        <v>-419612.62</v>
      </c>
      <c r="G734" s="45">
        <v>-66284.929999999993</v>
      </c>
      <c r="H734" s="45">
        <v>-120430.67</v>
      </c>
      <c r="I734" s="45">
        <v>-182046.75</v>
      </c>
      <c r="J734" s="45">
        <v>-224492.06</v>
      </c>
      <c r="K734" s="45">
        <v>-264627.7</v>
      </c>
      <c r="L734" s="45">
        <v>-298986.55</v>
      </c>
      <c r="M734" s="45">
        <v>-325737.56</v>
      </c>
      <c r="N734" s="45">
        <v>-350679.87</v>
      </c>
      <c r="O734" s="45">
        <v>-377928.79</v>
      </c>
      <c r="P734" s="45">
        <v>-416294.34</v>
      </c>
      <c r="Q734" s="45">
        <v>-458246.73</v>
      </c>
      <c r="R734" s="45">
        <v>-529113.27</v>
      </c>
      <c r="S734" s="46">
        <f>((F734+R734)+((G734+H734+I734+J734+K734+L734+M734+N734+O734+P734+Q734)*2))/24</f>
        <v>-296676.57458333328</v>
      </c>
      <c r="W734" s="290">
        <f>S734</f>
        <v>-296676.57458333328</v>
      </c>
      <c r="Z734" s="291"/>
      <c r="AA734" s="291"/>
      <c r="AB734" s="291"/>
      <c r="AD734" s="290">
        <f>+S734</f>
        <v>-296676.57458333328</v>
      </c>
    </row>
    <row r="735" spans="1:30">
      <c r="A735" s="281">
        <v>719</v>
      </c>
      <c r="B735" s="289" t="s">
        <v>281</v>
      </c>
      <c r="C735" s="289" t="s">
        <v>1121</v>
      </c>
      <c r="D735" s="289" t="s">
        <v>514</v>
      </c>
      <c r="E735" s="293" t="s">
        <v>515</v>
      </c>
      <c r="F735" s="45">
        <v>0</v>
      </c>
      <c r="G735" s="45">
        <v>0</v>
      </c>
      <c r="H735" s="45">
        <v>0</v>
      </c>
      <c r="I735" s="45">
        <v>0</v>
      </c>
      <c r="J735" s="45">
        <v>0</v>
      </c>
      <c r="K735" s="45">
        <v>0</v>
      </c>
      <c r="L735" s="45">
        <v>0</v>
      </c>
      <c r="M735" s="45">
        <v>0</v>
      </c>
      <c r="N735" s="45">
        <v>0</v>
      </c>
      <c r="O735" s="45">
        <v>0</v>
      </c>
      <c r="P735" s="45">
        <v>0</v>
      </c>
      <c r="Q735" s="45">
        <v>0</v>
      </c>
      <c r="R735" s="45">
        <v>0</v>
      </c>
      <c r="S735" s="46">
        <f>((F735+R735)+((G735+H735+I735+J735+K735+L735+M735+N735+O735+P735+Q735)*2))/24</f>
        <v>0</v>
      </c>
      <c r="W735" s="290">
        <f>S735</f>
        <v>0</v>
      </c>
      <c r="Z735" s="291"/>
      <c r="AA735" s="291"/>
      <c r="AB735" s="291"/>
      <c r="AD735" s="290">
        <f>+S735</f>
        <v>0</v>
      </c>
    </row>
    <row r="736" spans="1:30">
      <c r="A736" s="281">
        <v>720</v>
      </c>
      <c r="B736" s="289" t="s">
        <v>281</v>
      </c>
      <c r="C736" s="289" t="s">
        <v>1121</v>
      </c>
      <c r="D736" s="289" t="s">
        <v>1124</v>
      </c>
      <c r="E736" s="293" t="s">
        <v>516</v>
      </c>
      <c r="F736" s="45">
        <v>-90409977.829999998</v>
      </c>
      <c r="G736" s="45">
        <v>-20249707.09</v>
      </c>
      <c r="H736" s="45">
        <v>-36495055.439999998</v>
      </c>
      <c r="I736" s="45">
        <v>-52158315.030000001</v>
      </c>
      <c r="J736" s="45">
        <v>-62261945.57</v>
      </c>
      <c r="K736" s="45">
        <v>-70729690.180000007</v>
      </c>
      <c r="L736" s="45">
        <v>-76420160.319999993</v>
      </c>
      <c r="M736" s="45">
        <v>-80147268.989999995</v>
      </c>
      <c r="N736" s="45">
        <v>-83433064.969999999</v>
      </c>
      <c r="O736" s="45">
        <v>-86680109.599999994</v>
      </c>
      <c r="P736" s="45">
        <v>-90544993.239999995</v>
      </c>
      <c r="Q736" s="45">
        <v>-98033514.329999998</v>
      </c>
      <c r="R736" s="45">
        <v>-119497660.37</v>
      </c>
      <c r="S736" s="46">
        <f>((F736+R736)+((G736+H736+I736+J736+K736+L736+M736+N736+O736+P736+Q736)*2))/24</f>
        <v>-71842303.655000016</v>
      </c>
      <c r="W736" s="290">
        <f>S736</f>
        <v>-71842303.655000016</v>
      </c>
      <c r="Z736" s="291"/>
      <c r="AA736" s="291"/>
      <c r="AB736" s="291"/>
      <c r="AD736" s="290">
        <f>+S736</f>
        <v>-71842303.655000016</v>
      </c>
    </row>
    <row r="737" spans="1:30">
      <c r="A737" s="281">
        <v>721</v>
      </c>
      <c r="B737" s="289" t="s">
        <v>281</v>
      </c>
      <c r="C737" s="289" t="s">
        <v>1121</v>
      </c>
      <c r="D737" s="289" t="s">
        <v>517</v>
      </c>
      <c r="E737" s="293" t="s">
        <v>529</v>
      </c>
      <c r="F737" s="45">
        <v>-1691437.61</v>
      </c>
      <c r="G737" s="45">
        <v>300578.31</v>
      </c>
      <c r="H737" s="45">
        <v>519403.13</v>
      </c>
      <c r="I737" s="45">
        <v>337875.45</v>
      </c>
      <c r="J737" s="45">
        <v>901819.35</v>
      </c>
      <c r="K737" s="45">
        <v>1123332.96</v>
      </c>
      <c r="L737" s="45">
        <v>1080203.1299999999</v>
      </c>
      <c r="M737" s="45">
        <v>809488.37</v>
      </c>
      <c r="N737" s="45">
        <v>710946.1</v>
      </c>
      <c r="O737" s="45">
        <v>466819.23</v>
      </c>
      <c r="P737" s="45">
        <v>46732.579999999798</v>
      </c>
      <c r="Q737" s="45">
        <v>716109.36</v>
      </c>
      <c r="R737" s="45">
        <v>1995570.52</v>
      </c>
      <c r="S737" s="46">
        <f>((F737+R737)+((G737+H737+I737+J737+K737+L737+M737+N737+O737+P737+Q737)*2))/24</f>
        <v>597114.53541666665</v>
      </c>
      <c r="W737" s="290">
        <f>S737</f>
        <v>597114.53541666665</v>
      </c>
      <c r="Z737" s="291"/>
      <c r="AA737" s="291"/>
      <c r="AB737" s="291"/>
      <c r="AD737" s="290">
        <f>+S737</f>
        <v>597114.53541666665</v>
      </c>
    </row>
    <row r="738" spans="1:30">
      <c r="A738" s="281">
        <v>722</v>
      </c>
      <c r="B738" s="289" t="s">
        <v>281</v>
      </c>
      <c r="C738" s="289" t="s">
        <v>1121</v>
      </c>
      <c r="D738" s="289" t="s">
        <v>530</v>
      </c>
      <c r="E738" s="293" t="s">
        <v>531</v>
      </c>
      <c r="F738" s="45">
        <v>-2569353.2999999998</v>
      </c>
      <c r="G738" s="45">
        <v>-577237.25</v>
      </c>
      <c r="H738" s="45">
        <v>-1038619.85</v>
      </c>
      <c r="I738" s="45">
        <v>-1482683.89</v>
      </c>
      <c r="J738" s="45">
        <v>-1772063.07</v>
      </c>
      <c r="K738" s="45">
        <v>-2026730.09</v>
      </c>
      <c r="L738" s="45">
        <v>-2194324.41</v>
      </c>
      <c r="M738" s="45">
        <v>-2299631.5499999998</v>
      </c>
      <c r="N738" s="45">
        <v>-2391415.5699999998</v>
      </c>
      <c r="O738" s="45">
        <v>-2480935.2799999998</v>
      </c>
      <c r="P738" s="45">
        <v>-2588918.48</v>
      </c>
      <c r="Q738" s="45">
        <v>-2801945.83</v>
      </c>
      <c r="R738" s="45">
        <v>-3320967.61</v>
      </c>
      <c r="S738" s="46">
        <f>((F738+R738)+((G738+H738+I738+J738+K738+L738+M738+N738+O738+P738+Q738)*2))/24</f>
        <v>-2049972.1437499996</v>
      </c>
      <c r="W738" s="290">
        <f>S738</f>
        <v>-2049972.1437499996</v>
      </c>
      <c r="Z738" s="291"/>
      <c r="AA738" s="291"/>
      <c r="AB738" s="291"/>
      <c r="AD738" s="290">
        <f>+S738</f>
        <v>-2049972.1437499996</v>
      </c>
    </row>
    <row r="739" spans="1:30">
      <c r="A739" s="281">
        <v>723</v>
      </c>
      <c r="B739" s="289" t="s">
        <v>281</v>
      </c>
      <c r="C739" s="289" t="s">
        <v>1121</v>
      </c>
      <c r="D739" s="289" t="s">
        <v>519</v>
      </c>
      <c r="E739" s="293" t="s">
        <v>520</v>
      </c>
      <c r="F739" s="45">
        <v>-46501.87</v>
      </c>
      <c r="G739" s="45">
        <v>-7688.17</v>
      </c>
      <c r="H739" s="45">
        <v>-7688.17</v>
      </c>
      <c r="I739" s="45">
        <v>-10431.799999999999</v>
      </c>
      <c r="J739" s="45">
        <v>-10431.799999999999</v>
      </c>
      <c r="K739" s="45">
        <v>-10431.799999999999</v>
      </c>
      <c r="L739" s="45">
        <v>-16595.2</v>
      </c>
      <c r="M739" s="45">
        <v>-16595.2</v>
      </c>
      <c r="N739" s="45">
        <v>-16595.2</v>
      </c>
      <c r="O739" s="45">
        <v>-16595.2</v>
      </c>
      <c r="P739" s="45">
        <v>-16595.2</v>
      </c>
      <c r="Q739" s="45">
        <v>-68100.47</v>
      </c>
      <c r="R739" s="45">
        <v>-80860.75</v>
      </c>
      <c r="S739" s="46">
        <f>((F739+R739)+((G739+H739+I739+J739+K739+L739+M739+N739+O739+P739+Q739)*2))/24</f>
        <v>-21785.793333333331</v>
      </c>
      <c r="W739" s="290">
        <f>S739</f>
        <v>-21785.793333333331</v>
      </c>
      <c r="Z739" s="291"/>
      <c r="AA739" s="291"/>
      <c r="AB739" s="291"/>
      <c r="AD739" s="290">
        <f>+S739</f>
        <v>-21785.793333333331</v>
      </c>
    </row>
    <row r="740" spans="1:30">
      <c r="A740" s="281">
        <v>724</v>
      </c>
      <c r="B740" s="289" t="s">
        <v>281</v>
      </c>
      <c r="C740" s="289" t="s">
        <v>1121</v>
      </c>
      <c r="D740" s="289" t="s">
        <v>1134</v>
      </c>
      <c r="E740" s="293" t="s">
        <v>532</v>
      </c>
      <c r="F740" s="45">
        <v>-720</v>
      </c>
      <c r="G740" s="45">
        <v>-60</v>
      </c>
      <c r="H740" s="45">
        <v>-120</v>
      </c>
      <c r="I740" s="45">
        <v>-180</v>
      </c>
      <c r="J740" s="45">
        <v>-240</v>
      </c>
      <c r="K740" s="45">
        <v>-240</v>
      </c>
      <c r="L740" s="45">
        <v>-240</v>
      </c>
      <c r="M740" s="45">
        <v>-240</v>
      </c>
      <c r="N740" s="45">
        <v>-240</v>
      </c>
      <c r="O740" s="45">
        <v>-240</v>
      </c>
      <c r="P740" s="45">
        <v>-240</v>
      </c>
      <c r="Q740" s="45">
        <v>-240</v>
      </c>
      <c r="R740" s="45">
        <v>-240</v>
      </c>
      <c r="S740" s="46">
        <f>((F740+R740)+((G740+H740+I740+J740+K740+L740+M740+N740+O740+P740+Q740)*2))/24</f>
        <v>-230</v>
      </c>
      <c r="W740" s="290">
        <f>S740</f>
        <v>-230</v>
      </c>
      <c r="Z740" s="291"/>
      <c r="AA740" s="291"/>
      <c r="AB740" s="291"/>
      <c r="AD740" s="290">
        <f>+S740</f>
        <v>-230</v>
      </c>
    </row>
    <row r="741" spans="1:30">
      <c r="A741" s="281">
        <v>725</v>
      </c>
      <c r="B741" s="289" t="s">
        <v>281</v>
      </c>
      <c r="C741" s="289" t="s">
        <v>1121</v>
      </c>
      <c r="D741" s="289" t="s">
        <v>533</v>
      </c>
      <c r="E741" s="293" t="s">
        <v>534</v>
      </c>
      <c r="F741" s="45">
        <v>-4344.42</v>
      </c>
      <c r="G741" s="45">
        <v>-496.92</v>
      </c>
      <c r="H741" s="45">
        <v>-1059.3</v>
      </c>
      <c r="I741" s="45">
        <v>-1671.04</v>
      </c>
      <c r="J741" s="45">
        <v>-2132.37</v>
      </c>
      <c r="K741" s="45">
        <v>-1671.04</v>
      </c>
      <c r="L741" s="45">
        <v>-1671.04</v>
      </c>
      <c r="M741" s="45">
        <v>-1671.04</v>
      </c>
      <c r="N741" s="45">
        <v>-1671.04</v>
      </c>
      <c r="O741" s="45">
        <v>-1671.04</v>
      </c>
      <c r="P741" s="45">
        <v>-1671.04</v>
      </c>
      <c r="Q741" s="45">
        <v>-1671.04</v>
      </c>
      <c r="R741" s="45">
        <v>-1671.04</v>
      </c>
      <c r="S741" s="46">
        <f>((F741+R741)+((G741+H741+I741+J741+K741+L741+M741+N741+O741+P741+Q741)*2))/24</f>
        <v>-1672.0533333333335</v>
      </c>
      <c r="W741" s="290">
        <f>S741</f>
        <v>-1672.0533333333335</v>
      </c>
      <c r="Z741" s="291"/>
      <c r="AA741" s="291"/>
      <c r="AB741" s="291"/>
      <c r="AD741" s="290">
        <f>+S741</f>
        <v>-1672.0533333333335</v>
      </c>
    </row>
    <row r="742" spans="1:30">
      <c r="A742" s="281">
        <v>726</v>
      </c>
      <c r="B742" s="289" t="s">
        <v>281</v>
      </c>
      <c r="C742" s="289" t="s">
        <v>1121</v>
      </c>
      <c r="D742" s="289" t="s">
        <v>535</v>
      </c>
      <c r="E742" s="293" t="s">
        <v>536</v>
      </c>
      <c r="F742" s="45">
        <v>0</v>
      </c>
      <c r="G742" s="45">
        <v>0</v>
      </c>
      <c r="H742" s="45">
        <v>0</v>
      </c>
      <c r="I742" s="45">
        <v>0</v>
      </c>
      <c r="J742" s="45">
        <v>0</v>
      </c>
      <c r="K742" s="45">
        <v>0</v>
      </c>
      <c r="L742" s="45">
        <v>0</v>
      </c>
      <c r="M742" s="45">
        <v>0</v>
      </c>
      <c r="N742" s="45">
        <v>0</v>
      </c>
      <c r="O742" s="45">
        <v>0</v>
      </c>
      <c r="P742" s="45">
        <v>0</v>
      </c>
      <c r="Q742" s="45">
        <v>0</v>
      </c>
      <c r="R742" s="45">
        <v>0</v>
      </c>
      <c r="S742" s="46">
        <f>((F742+R742)+((G742+H742+I742+J742+K742+L742+M742+N742+O742+P742+Q742)*2))/24</f>
        <v>0</v>
      </c>
      <c r="W742" s="290">
        <f>S742</f>
        <v>0</v>
      </c>
      <c r="Z742" s="291"/>
      <c r="AA742" s="291"/>
      <c r="AB742" s="291"/>
      <c r="AD742" s="290">
        <f>+S742</f>
        <v>0</v>
      </c>
    </row>
    <row r="743" spans="1:30">
      <c r="A743" s="281">
        <v>727</v>
      </c>
      <c r="B743" s="289" t="s">
        <v>281</v>
      </c>
      <c r="C743" s="289" t="s">
        <v>1121</v>
      </c>
      <c r="D743" s="289" t="s">
        <v>537</v>
      </c>
      <c r="E743" s="293" t="s">
        <v>538</v>
      </c>
      <c r="F743" s="45">
        <v>0</v>
      </c>
      <c r="G743" s="45">
        <v>0</v>
      </c>
      <c r="H743" s="45">
        <v>0</v>
      </c>
      <c r="I743" s="45">
        <v>0</v>
      </c>
      <c r="J743" s="45">
        <v>0</v>
      </c>
      <c r="K743" s="45">
        <v>0</v>
      </c>
      <c r="L743" s="45">
        <v>0</v>
      </c>
      <c r="M743" s="45">
        <v>0</v>
      </c>
      <c r="N743" s="45">
        <v>0</v>
      </c>
      <c r="O743" s="45">
        <v>0</v>
      </c>
      <c r="P743" s="45">
        <v>0</v>
      </c>
      <c r="Q743" s="45">
        <v>0</v>
      </c>
      <c r="R743" s="45">
        <v>0</v>
      </c>
      <c r="S743" s="46">
        <f>((F743+R743)+((G743+H743+I743+J743+K743+L743+M743+N743+O743+P743+Q743)*2))/24</f>
        <v>0</v>
      </c>
      <c r="W743" s="290">
        <f>S743</f>
        <v>0</v>
      </c>
      <c r="Z743" s="291"/>
      <c r="AA743" s="291"/>
      <c r="AB743" s="291"/>
      <c r="AD743" s="290">
        <f>+S743</f>
        <v>0</v>
      </c>
    </row>
    <row r="744" spans="1:30">
      <c r="A744" s="281">
        <v>728</v>
      </c>
      <c r="B744" s="289" t="s">
        <v>281</v>
      </c>
      <c r="C744" s="289" t="s">
        <v>1121</v>
      </c>
      <c r="D744" s="289" t="s">
        <v>1125</v>
      </c>
      <c r="E744" s="293" t="s">
        <v>521</v>
      </c>
      <c r="F744" s="45">
        <v>-1369970.63</v>
      </c>
      <c r="G744" s="45">
        <v>-208234.11</v>
      </c>
      <c r="H744" s="45">
        <v>-406401.35</v>
      </c>
      <c r="I744" s="45">
        <v>-582243.01</v>
      </c>
      <c r="J744" s="45">
        <v>-752503.33</v>
      </c>
      <c r="K744" s="45">
        <v>-899752.24</v>
      </c>
      <c r="L744" s="45">
        <v>-1025840.05</v>
      </c>
      <c r="M744" s="45">
        <v>-1107703.6599999999</v>
      </c>
      <c r="N744" s="45">
        <v>-1171655.1399999999</v>
      </c>
      <c r="O744" s="45">
        <v>-1244951.48</v>
      </c>
      <c r="P744" s="45">
        <v>-1317202.96</v>
      </c>
      <c r="Q744" s="45">
        <v>-1439614.21</v>
      </c>
      <c r="R744" s="45">
        <v>-1676377.26</v>
      </c>
      <c r="S744" s="46">
        <f>((F744+R744)+((G744+H744+I744+J744+K744+L744+M744+N744+O744+P744+Q744)*2))/24</f>
        <v>-973272.95708333328</v>
      </c>
      <c r="W744" s="290">
        <f>S744</f>
        <v>-973272.95708333328</v>
      </c>
      <c r="Z744" s="291"/>
      <c r="AA744" s="291"/>
      <c r="AB744" s="291"/>
      <c r="AD744" s="290">
        <f>+S744</f>
        <v>-973272.95708333328</v>
      </c>
    </row>
    <row r="745" spans="1:30">
      <c r="A745" s="281">
        <v>729</v>
      </c>
      <c r="B745" s="289" t="s">
        <v>281</v>
      </c>
      <c r="C745" s="289" t="s">
        <v>1121</v>
      </c>
      <c r="D745" s="289" t="s">
        <v>539</v>
      </c>
      <c r="E745" s="293" t="s">
        <v>540</v>
      </c>
      <c r="F745" s="45">
        <v>13845.87</v>
      </c>
      <c r="G745" s="45">
        <v>164.82</v>
      </c>
      <c r="H745" s="45">
        <v>-754.19</v>
      </c>
      <c r="I745" s="45">
        <v>-2863.53</v>
      </c>
      <c r="J745" s="45">
        <v>-4087.57</v>
      </c>
      <c r="K745" s="45">
        <v>-4870.1000000000004</v>
      </c>
      <c r="L745" s="45">
        <v>-5704.93</v>
      </c>
      <c r="M745" s="45">
        <v>-5735.82</v>
      </c>
      <c r="N745" s="45">
        <v>-4355.42</v>
      </c>
      <c r="O745" s="45">
        <v>-3136.66</v>
      </c>
      <c r="P745" s="45">
        <v>3027.17</v>
      </c>
      <c r="Q745" s="45">
        <v>5924.5</v>
      </c>
      <c r="R745" s="45">
        <v>7745.95</v>
      </c>
      <c r="S745" s="46">
        <f>((F745+R745)+((G745+H745+I745+J745+K745+L745+M745+N745+O745+P745+Q745)*2))/24</f>
        <v>-966.31833333333304</v>
      </c>
      <c r="W745" s="290">
        <f>S745</f>
        <v>-966.31833333333304</v>
      </c>
      <c r="Z745" s="291"/>
      <c r="AA745" s="291"/>
      <c r="AB745" s="291"/>
      <c r="AD745" s="290">
        <f>+S745</f>
        <v>-966.31833333333304</v>
      </c>
    </row>
    <row r="746" spans="1:30">
      <c r="A746" s="281">
        <v>730</v>
      </c>
      <c r="B746" s="289" t="s">
        <v>281</v>
      </c>
      <c r="C746" s="289" t="s">
        <v>1121</v>
      </c>
      <c r="D746" s="289" t="s">
        <v>541</v>
      </c>
      <c r="E746" s="293" t="s">
        <v>542</v>
      </c>
      <c r="F746" s="45">
        <v>-56503.89</v>
      </c>
      <c r="G746" s="45">
        <v>-8141.13</v>
      </c>
      <c r="H746" s="45">
        <v>-15864.29</v>
      </c>
      <c r="I746" s="45">
        <v>-22694.98</v>
      </c>
      <c r="J746" s="45">
        <v>-29327.33</v>
      </c>
      <c r="K746" s="45">
        <v>-35682.019999999997</v>
      </c>
      <c r="L746" s="45">
        <v>-41080.82</v>
      </c>
      <c r="M746" s="45">
        <v>-44536.49</v>
      </c>
      <c r="N746" s="45">
        <v>-47204.72</v>
      </c>
      <c r="O746" s="45">
        <v>-50254.34</v>
      </c>
      <c r="P746" s="45">
        <v>-53257.09</v>
      </c>
      <c r="Q746" s="45">
        <v>-58324.93</v>
      </c>
      <c r="R746" s="45">
        <v>-65845.37</v>
      </c>
      <c r="S746" s="46">
        <f>((F746+R746)+((G746+H746+I746+J746+K746+L746+M746+N746+O746+P746+Q746)*2))/24</f>
        <v>-38961.897499999999</v>
      </c>
      <c r="W746" s="290">
        <f>S746</f>
        <v>-38961.897499999999</v>
      </c>
      <c r="Z746" s="291"/>
      <c r="AA746" s="291"/>
      <c r="AB746" s="291"/>
      <c r="AD746" s="290">
        <f>+S746</f>
        <v>-38961.897499999999</v>
      </c>
    </row>
    <row r="747" spans="1:30">
      <c r="A747" s="281">
        <v>731</v>
      </c>
      <c r="B747" s="289" t="s">
        <v>281</v>
      </c>
      <c r="C747" s="289" t="s">
        <v>1248</v>
      </c>
      <c r="D747" s="289" t="s">
        <v>1122</v>
      </c>
      <c r="E747" s="293" t="s">
        <v>1249</v>
      </c>
      <c r="F747" s="45">
        <v>0</v>
      </c>
      <c r="G747" s="45">
        <v>0</v>
      </c>
      <c r="H747" s="45">
        <v>0</v>
      </c>
      <c r="I747" s="45">
        <v>0</v>
      </c>
      <c r="J747" s="45">
        <v>0</v>
      </c>
      <c r="K747" s="45">
        <v>0</v>
      </c>
      <c r="L747" s="45">
        <v>0</v>
      </c>
      <c r="M747" s="45">
        <v>0</v>
      </c>
      <c r="N747" s="45">
        <v>0</v>
      </c>
      <c r="O747" s="45">
        <v>0</v>
      </c>
      <c r="P747" s="45">
        <v>0</v>
      </c>
      <c r="Q747" s="45">
        <v>0</v>
      </c>
      <c r="R747" s="45">
        <v>0</v>
      </c>
      <c r="S747" s="46">
        <f>((F747+R747)+((G747+H747+I747+J747+K747+L747+M747+N747+O747+P747+Q747)*2))/24</f>
        <v>0</v>
      </c>
      <c r="W747" s="290">
        <f>S747</f>
        <v>0</v>
      </c>
      <c r="Z747" s="291"/>
      <c r="AA747" s="291"/>
      <c r="AB747" s="291"/>
      <c r="AD747" s="290">
        <f>+S747</f>
        <v>0</v>
      </c>
    </row>
    <row r="748" spans="1:30">
      <c r="A748" s="281">
        <v>732</v>
      </c>
      <c r="B748" s="289" t="s">
        <v>281</v>
      </c>
      <c r="C748" s="289" t="s">
        <v>1248</v>
      </c>
      <c r="D748" s="289" t="s">
        <v>1123</v>
      </c>
      <c r="E748" s="293" t="s">
        <v>1250</v>
      </c>
      <c r="F748" s="45">
        <v>0</v>
      </c>
      <c r="G748" s="45">
        <v>0</v>
      </c>
      <c r="H748" s="45">
        <v>0</v>
      </c>
      <c r="I748" s="45">
        <v>0</v>
      </c>
      <c r="J748" s="45">
        <v>0</v>
      </c>
      <c r="K748" s="45">
        <v>0</v>
      </c>
      <c r="L748" s="45">
        <v>0</v>
      </c>
      <c r="M748" s="45">
        <v>0</v>
      </c>
      <c r="N748" s="45">
        <v>0</v>
      </c>
      <c r="O748" s="45">
        <v>0</v>
      </c>
      <c r="P748" s="45">
        <v>0</v>
      </c>
      <c r="Q748" s="45">
        <v>0</v>
      </c>
      <c r="R748" s="45">
        <v>0</v>
      </c>
      <c r="S748" s="46">
        <f>((F748+R748)+((G748+H748+I748+J748+K748+L748+M748+N748+O748+P748+Q748)*2))/24</f>
        <v>0</v>
      </c>
      <c r="W748" s="290">
        <f>S748</f>
        <v>0</v>
      </c>
      <c r="Z748" s="291"/>
      <c r="AA748" s="291"/>
      <c r="AB748" s="291"/>
      <c r="AD748" s="290">
        <f>+S748</f>
        <v>0</v>
      </c>
    </row>
    <row r="749" spans="1:30">
      <c r="A749" s="281">
        <v>733</v>
      </c>
      <c r="B749" s="289" t="s">
        <v>281</v>
      </c>
      <c r="C749" s="289" t="s">
        <v>1248</v>
      </c>
      <c r="D749" s="289" t="s">
        <v>1124</v>
      </c>
      <c r="E749" s="293" t="s">
        <v>1251</v>
      </c>
      <c r="F749" s="45">
        <v>0</v>
      </c>
      <c r="G749" s="45">
        <v>0</v>
      </c>
      <c r="H749" s="45">
        <v>0</v>
      </c>
      <c r="I749" s="45">
        <v>0</v>
      </c>
      <c r="J749" s="45">
        <v>0</v>
      </c>
      <c r="K749" s="45">
        <v>0</v>
      </c>
      <c r="L749" s="45">
        <v>0</v>
      </c>
      <c r="M749" s="45">
        <v>0</v>
      </c>
      <c r="N749" s="45">
        <v>0</v>
      </c>
      <c r="O749" s="45">
        <v>0</v>
      </c>
      <c r="P749" s="45">
        <v>0</v>
      </c>
      <c r="Q749" s="45">
        <v>0</v>
      </c>
      <c r="R749" s="45">
        <v>0</v>
      </c>
      <c r="S749" s="46">
        <f>((F749+R749)+((G749+H749+I749+J749+K749+L749+M749+N749+O749+P749+Q749)*2))/24</f>
        <v>0</v>
      </c>
      <c r="W749" s="290">
        <f>S749</f>
        <v>0</v>
      </c>
      <c r="Z749" s="291"/>
      <c r="AA749" s="291"/>
      <c r="AB749" s="291"/>
      <c r="AD749" s="290">
        <f>+S749</f>
        <v>0</v>
      </c>
    </row>
    <row r="750" spans="1:30">
      <c r="A750" s="281">
        <v>734</v>
      </c>
      <c r="B750" s="289" t="s">
        <v>281</v>
      </c>
      <c r="C750" s="289" t="s">
        <v>1248</v>
      </c>
      <c r="D750" s="289" t="s">
        <v>1125</v>
      </c>
      <c r="E750" s="293" t="s">
        <v>1252</v>
      </c>
      <c r="F750" s="45">
        <v>0</v>
      </c>
      <c r="G750" s="45">
        <v>0</v>
      </c>
      <c r="H750" s="45">
        <v>0</v>
      </c>
      <c r="I750" s="45">
        <v>0</v>
      </c>
      <c r="J750" s="45">
        <v>0</v>
      </c>
      <c r="K750" s="45">
        <v>0</v>
      </c>
      <c r="L750" s="45">
        <v>0</v>
      </c>
      <c r="M750" s="45">
        <v>0</v>
      </c>
      <c r="N750" s="45">
        <v>0</v>
      </c>
      <c r="O750" s="45">
        <v>0</v>
      </c>
      <c r="P750" s="45">
        <v>0</v>
      </c>
      <c r="Q750" s="45">
        <v>0</v>
      </c>
      <c r="R750" s="45">
        <v>0</v>
      </c>
      <c r="S750" s="46">
        <f>((F750+R750)+((G750+H750+I750+J750+K750+L750+M750+N750+O750+P750+Q750)*2))/24</f>
        <v>0</v>
      </c>
      <c r="W750" s="290">
        <f>S750</f>
        <v>0</v>
      </c>
      <c r="Z750" s="291"/>
      <c r="AA750" s="291"/>
      <c r="AB750" s="291"/>
      <c r="AD750" s="290">
        <f>+S750</f>
        <v>0</v>
      </c>
    </row>
    <row r="751" spans="1:30">
      <c r="A751" s="281">
        <v>735</v>
      </c>
      <c r="B751" s="289" t="s">
        <v>281</v>
      </c>
      <c r="C751" s="289" t="s">
        <v>1126</v>
      </c>
      <c r="D751" s="289" t="s">
        <v>1122</v>
      </c>
      <c r="E751" s="293" t="s">
        <v>543</v>
      </c>
      <c r="F751" s="45">
        <v>-7765695.1200000001</v>
      </c>
      <c r="G751" s="45">
        <v>2631097.52</v>
      </c>
      <c r="H751" s="45">
        <v>4679683.92</v>
      </c>
      <c r="I751" s="45">
        <v>10729993.65</v>
      </c>
      <c r="J751" s="45">
        <v>11496228.52</v>
      </c>
      <c r="K751" s="45">
        <v>14662387.289999999</v>
      </c>
      <c r="L751" s="45">
        <v>17272989.940000001</v>
      </c>
      <c r="M751" s="45">
        <v>18437278.18</v>
      </c>
      <c r="N751" s="45">
        <v>18307797.989999998</v>
      </c>
      <c r="O751" s="45">
        <v>17858385.399999999</v>
      </c>
      <c r="P751" s="45">
        <v>15230436.630000001</v>
      </c>
      <c r="Q751" s="45">
        <v>112960.349999996</v>
      </c>
      <c r="R751" s="45">
        <v>-3989958.01</v>
      </c>
      <c r="S751" s="46">
        <f>((F751+R751)+((G751+H751+I751+J751+K751+L751+M751+N751+O751+P751+Q751)*2))/24</f>
        <v>10461784.402083332</v>
      </c>
      <c r="W751" s="290">
        <f>S751</f>
        <v>10461784.402083332</v>
      </c>
      <c r="Z751" s="291"/>
      <c r="AA751" s="291"/>
      <c r="AB751" s="291"/>
      <c r="AD751" s="290">
        <f>+S751</f>
        <v>10461784.402083332</v>
      </c>
    </row>
    <row r="752" spans="1:30">
      <c r="A752" s="281">
        <v>736</v>
      </c>
      <c r="B752" s="289" t="s">
        <v>281</v>
      </c>
      <c r="C752" s="289" t="s">
        <v>1126</v>
      </c>
      <c r="D752" s="289" t="s">
        <v>523</v>
      </c>
      <c r="E752" s="293" t="s">
        <v>626</v>
      </c>
      <c r="F752" s="45">
        <v>-205675.81</v>
      </c>
      <c r="G752" s="45">
        <v>72356.320000000007</v>
      </c>
      <c r="H752" s="45">
        <v>128693.33</v>
      </c>
      <c r="I752" s="45">
        <v>295079.45</v>
      </c>
      <c r="J752" s="45">
        <v>298706.90000000002</v>
      </c>
      <c r="K752" s="45">
        <v>392631.01</v>
      </c>
      <c r="L752" s="45">
        <v>470074.55</v>
      </c>
      <c r="M752" s="45">
        <v>504613.16</v>
      </c>
      <c r="N752" s="45">
        <v>501347.87</v>
      </c>
      <c r="O752" s="45">
        <v>489373.06</v>
      </c>
      <c r="P752" s="45">
        <v>414692.04</v>
      </c>
      <c r="Q752" s="45">
        <v>95730.32</v>
      </c>
      <c r="R752" s="45">
        <v>2444.7600000000102</v>
      </c>
      <c r="S752" s="46">
        <f>((F752+R752)+((G752+H752+I752+J752+K752+L752+M752+N752+O752+P752+Q752)*2))/24</f>
        <v>296806.87375000003</v>
      </c>
      <c r="W752" s="290">
        <f>S752</f>
        <v>296806.87375000003</v>
      </c>
      <c r="Z752" s="291"/>
      <c r="AA752" s="291"/>
      <c r="AB752" s="291"/>
      <c r="AD752" s="290">
        <f>+S752</f>
        <v>296806.87375000003</v>
      </c>
    </row>
    <row r="753" spans="1:30">
      <c r="A753" s="281">
        <v>737</v>
      </c>
      <c r="B753" s="289" t="s">
        <v>281</v>
      </c>
      <c r="C753" s="289" t="s">
        <v>1126</v>
      </c>
      <c r="D753" s="289" t="s">
        <v>1124</v>
      </c>
      <c r="E753" s="293" t="s">
        <v>544</v>
      </c>
      <c r="F753" s="45">
        <v>-5271331.12</v>
      </c>
      <c r="G753" s="45">
        <v>1379774.03</v>
      </c>
      <c r="H753" s="45">
        <v>2335760.91</v>
      </c>
      <c r="I753" s="45">
        <v>6806502.0999999996</v>
      </c>
      <c r="J753" s="45">
        <v>7498444.8399999999</v>
      </c>
      <c r="K753" s="45">
        <v>9639413.9499999993</v>
      </c>
      <c r="L753" s="45">
        <v>11459748.07</v>
      </c>
      <c r="M753" s="45">
        <v>12296578.720000001</v>
      </c>
      <c r="N753" s="45">
        <v>12074168.630000001</v>
      </c>
      <c r="O753" s="45">
        <v>11591321.08</v>
      </c>
      <c r="P753" s="45">
        <v>9154351.6999999993</v>
      </c>
      <c r="Q753" s="45">
        <v>-646566.64000000095</v>
      </c>
      <c r="R753" s="45">
        <v>-3857403.05</v>
      </c>
      <c r="S753" s="46">
        <f>((F753+R753)+((G753+H753+I753+J753+K753+L753+M753+N753+O753+P753+Q753)*2))/24</f>
        <v>6585427.5254166676</v>
      </c>
      <c r="W753" s="290">
        <f>S753</f>
        <v>6585427.5254166676</v>
      </c>
      <c r="Z753" s="291"/>
      <c r="AA753" s="291"/>
      <c r="AB753" s="291"/>
      <c r="AD753" s="290">
        <f>+S753</f>
        <v>6585427.5254166676</v>
      </c>
    </row>
    <row r="754" spans="1:30">
      <c r="A754" s="281">
        <v>738</v>
      </c>
      <c r="B754" s="289" t="s">
        <v>281</v>
      </c>
      <c r="C754" s="289" t="s">
        <v>1126</v>
      </c>
      <c r="D754" s="289" t="s">
        <v>530</v>
      </c>
      <c r="E754" s="293" t="s">
        <v>627</v>
      </c>
      <c r="F754" s="45">
        <v>-150217.79</v>
      </c>
      <c r="G754" s="45">
        <v>45255.54</v>
      </c>
      <c r="H754" s="45">
        <v>70344.070000000007</v>
      </c>
      <c r="I754" s="45">
        <v>201266.73</v>
      </c>
      <c r="J754" s="45">
        <v>206821.18</v>
      </c>
      <c r="K754" s="45">
        <v>274354.98</v>
      </c>
      <c r="L754" s="45">
        <v>331870.13</v>
      </c>
      <c r="M754" s="45">
        <v>358713.29</v>
      </c>
      <c r="N754" s="45">
        <v>351804.6</v>
      </c>
      <c r="O754" s="45">
        <v>337566.99</v>
      </c>
      <c r="P754" s="45">
        <v>262161.15999999997</v>
      </c>
      <c r="Q754" s="45">
        <v>60415.94</v>
      </c>
      <c r="R754" s="45">
        <v>-14520.63</v>
      </c>
      <c r="S754" s="46">
        <f>((F754+R754)+((G754+H754+I754+J754+K754+L754+M754+N754+O754+P754+Q754)*2))/24</f>
        <v>201517.11666666667</v>
      </c>
      <c r="W754" s="290">
        <f>S754</f>
        <v>201517.11666666667</v>
      </c>
      <c r="Z754" s="291"/>
      <c r="AA754" s="291"/>
      <c r="AB754" s="291"/>
      <c r="AD754" s="290">
        <f>+S754</f>
        <v>201517.11666666667</v>
      </c>
    </row>
    <row r="755" spans="1:30">
      <c r="A755" s="281">
        <v>739</v>
      </c>
      <c r="B755" s="289" t="s">
        <v>281</v>
      </c>
      <c r="C755" s="289" t="s">
        <v>1126</v>
      </c>
      <c r="D755" s="289" t="s">
        <v>1134</v>
      </c>
      <c r="E755" s="293" t="s">
        <v>546</v>
      </c>
      <c r="F755" s="45">
        <v>0</v>
      </c>
      <c r="G755" s="45">
        <v>0</v>
      </c>
      <c r="H755" s="45">
        <v>0</v>
      </c>
      <c r="I755" s="45">
        <v>0</v>
      </c>
      <c r="J755" s="45">
        <v>60</v>
      </c>
      <c r="K755" s="45">
        <v>60</v>
      </c>
      <c r="L755" s="45">
        <v>60</v>
      </c>
      <c r="M755" s="45">
        <v>60</v>
      </c>
      <c r="N755" s="45">
        <v>60</v>
      </c>
      <c r="O755" s="45">
        <v>60</v>
      </c>
      <c r="P755" s="45">
        <v>60</v>
      </c>
      <c r="Q755" s="45">
        <v>60</v>
      </c>
      <c r="R755" s="45">
        <v>60</v>
      </c>
      <c r="S755" s="46">
        <f>((F755+R755)+((G755+H755+I755+J755+K755+L755+M755+N755+O755+P755+Q755)*2))/24</f>
        <v>42.5</v>
      </c>
      <c r="W755" s="290">
        <f>S755</f>
        <v>42.5</v>
      </c>
      <c r="Z755" s="291"/>
      <c r="AA755" s="291"/>
      <c r="AB755" s="291"/>
      <c r="AD755" s="290">
        <f>+S755</f>
        <v>42.5</v>
      </c>
    </row>
    <row r="756" spans="1:30">
      <c r="A756" s="281">
        <v>740</v>
      </c>
      <c r="B756" s="289" t="s">
        <v>281</v>
      </c>
      <c r="C756" s="289" t="s">
        <v>1126</v>
      </c>
      <c r="D756" s="289" t="s">
        <v>1125</v>
      </c>
      <c r="E756" s="293" t="s">
        <v>545</v>
      </c>
      <c r="F756" s="45">
        <v>-55216.7</v>
      </c>
      <c r="G756" s="45">
        <v>10568.26</v>
      </c>
      <c r="H756" s="45">
        <v>33804.050000000003</v>
      </c>
      <c r="I756" s="45">
        <v>39609.620000000003</v>
      </c>
      <c r="J756" s="45">
        <v>62988.21</v>
      </c>
      <c r="K756" s="45">
        <v>85286.77</v>
      </c>
      <c r="L756" s="45">
        <v>131526.12</v>
      </c>
      <c r="M756" s="45">
        <v>150120</v>
      </c>
      <c r="N756" s="45">
        <v>140396.54999999999</v>
      </c>
      <c r="O756" s="45">
        <v>141247.51999999999</v>
      </c>
      <c r="P756" s="45">
        <v>90961.42</v>
      </c>
      <c r="Q756" s="45">
        <v>-25656.82</v>
      </c>
      <c r="R756" s="45">
        <v>-59082.45</v>
      </c>
      <c r="S756" s="46">
        <f>((F756+R756)+((G756+H756+I756+J756+K756+L756+M756+N756+O756+P756+Q756)*2))/24</f>
        <v>66975.177083333358</v>
      </c>
      <c r="W756" s="290">
        <f>S756</f>
        <v>66975.177083333358</v>
      </c>
      <c r="Z756" s="291"/>
      <c r="AA756" s="291"/>
      <c r="AB756" s="291"/>
      <c r="AD756" s="290">
        <f>+S756</f>
        <v>66975.177083333358</v>
      </c>
    </row>
    <row r="757" spans="1:30">
      <c r="A757" s="281">
        <v>741</v>
      </c>
      <c r="B757" s="289" t="s">
        <v>281</v>
      </c>
      <c r="C757" s="289" t="s">
        <v>1127</v>
      </c>
      <c r="D757" s="289" t="s">
        <v>551</v>
      </c>
      <c r="E757" s="293" t="s">
        <v>552</v>
      </c>
      <c r="F757" s="45">
        <v>-11034.86</v>
      </c>
      <c r="G757" s="45">
        <v>-2818.86</v>
      </c>
      <c r="H757" s="45">
        <v>-2818.86</v>
      </c>
      <c r="I757" s="45">
        <v>-2818.86</v>
      </c>
      <c r="J757" s="45">
        <v>-2818.86</v>
      </c>
      <c r="K757" s="45">
        <v>-2818.86</v>
      </c>
      <c r="L757" s="45">
        <v>-2818.86</v>
      </c>
      <c r="M757" s="45">
        <v>-2818.86</v>
      </c>
      <c r="N757" s="45">
        <v>-2818.86</v>
      </c>
      <c r="O757" s="45">
        <v>-2818.86</v>
      </c>
      <c r="P757" s="45">
        <v>-2818.86</v>
      </c>
      <c r="Q757" s="45">
        <v>-2818.86</v>
      </c>
      <c r="R757" s="45">
        <v>-2818.86</v>
      </c>
      <c r="S757" s="46">
        <f>((F757+R757)+((G757+H757+I757+J757+K757+L757+M757+N757+O757+P757+Q757)*2))/24</f>
        <v>-3161.1933333333341</v>
      </c>
      <c r="W757" s="290">
        <f>S757</f>
        <v>-3161.1933333333341</v>
      </c>
      <c r="Z757" s="291"/>
      <c r="AA757" s="291"/>
      <c r="AB757" s="291"/>
      <c r="AD757" s="290">
        <f>+S757</f>
        <v>-3161.1933333333341</v>
      </c>
    </row>
    <row r="758" spans="1:30">
      <c r="A758" s="281">
        <v>742</v>
      </c>
      <c r="B758" s="289" t="s">
        <v>281</v>
      </c>
      <c r="C758" s="289" t="s">
        <v>1127</v>
      </c>
      <c r="D758" s="289" t="s">
        <v>553</v>
      </c>
      <c r="E758" s="293" t="s">
        <v>554</v>
      </c>
      <c r="F758" s="45">
        <v>0</v>
      </c>
      <c r="G758" s="45">
        <v>0</v>
      </c>
      <c r="H758" s="45">
        <v>0</v>
      </c>
      <c r="I758" s="45">
        <v>0</v>
      </c>
      <c r="J758" s="45">
        <v>0</v>
      </c>
      <c r="K758" s="45">
        <v>0</v>
      </c>
      <c r="L758" s="45">
        <v>0</v>
      </c>
      <c r="M758" s="45">
        <v>0</v>
      </c>
      <c r="N758" s="45">
        <v>0</v>
      </c>
      <c r="O758" s="45">
        <v>-190.85</v>
      </c>
      <c r="P758" s="45">
        <v>-190.85</v>
      </c>
      <c r="Q758" s="45">
        <v>-190.85</v>
      </c>
      <c r="R758" s="45">
        <v>-190.85</v>
      </c>
      <c r="S758" s="46">
        <f>((F758+R758)+((G758+H758+I758+J758+K758+L758+M758+N758+O758+P758+Q758)*2))/24</f>
        <v>-55.664583333333326</v>
      </c>
      <c r="W758" s="290">
        <f>S758</f>
        <v>-55.664583333333326</v>
      </c>
      <c r="Z758" s="291"/>
      <c r="AA758" s="291"/>
      <c r="AB758" s="291"/>
      <c r="AD758" s="290">
        <f>+S758</f>
        <v>-55.664583333333326</v>
      </c>
    </row>
    <row r="759" spans="1:30">
      <c r="A759" s="281">
        <v>743</v>
      </c>
      <c r="B759" s="289" t="s">
        <v>281</v>
      </c>
      <c r="C759" s="289" t="s">
        <v>1127</v>
      </c>
      <c r="D759" s="289" t="s">
        <v>547</v>
      </c>
      <c r="E759" s="293" t="s">
        <v>548</v>
      </c>
      <c r="F759" s="45">
        <v>-114181.85</v>
      </c>
      <c r="G759" s="45">
        <v>-20099.05</v>
      </c>
      <c r="H759" s="45">
        <v>-34381.74</v>
      </c>
      <c r="I759" s="45">
        <v>-43802.47</v>
      </c>
      <c r="J759" s="45">
        <v>-59642.239999999998</v>
      </c>
      <c r="K759" s="45">
        <v>-74177.42</v>
      </c>
      <c r="L759" s="45">
        <v>-89207.18</v>
      </c>
      <c r="M759" s="45">
        <v>-101837.44</v>
      </c>
      <c r="N759" s="45">
        <v>-113124.14</v>
      </c>
      <c r="O759" s="45">
        <v>-124996.86</v>
      </c>
      <c r="P759" s="45">
        <v>-137445.24</v>
      </c>
      <c r="Q759" s="45">
        <v>-154398.67000000001</v>
      </c>
      <c r="R759" s="45">
        <v>-174798.17</v>
      </c>
      <c r="S759" s="46">
        <f>((F759+R759)+((G759+H759+I759+J759+K759+L759+M759+N759+O759+P759+Q759)*2))/24</f>
        <v>-91466.871666666659</v>
      </c>
      <c r="W759" s="290">
        <f>S759</f>
        <v>-91466.871666666659</v>
      </c>
      <c r="Z759" s="291"/>
      <c r="AA759" s="291"/>
      <c r="AB759" s="291"/>
      <c r="AD759" s="290">
        <f>+S759</f>
        <v>-91466.871666666659</v>
      </c>
    </row>
    <row r="760" spans="1:30">
      <c r="A760" s="281">
        <v>744</v>
      </c>
      <c r="B760" s="289" t="s">
        <v>281</v>
      </c>
      <c r="C760" s="289" t="s">
        <v>1127</v>
      </c>
      <c r="D760" s="289" t="s">
        <v>549</v>
      </c>
      <c r="E760" s="293" t="s">
        <v>555</v>
      </c>
      <c r="F760" s="45">
        <v>-63169.93</v>
      </c>
      <c r="G760" s="45">
        <v>-1999.22</v>
      </c>
      <c r="H760" s="45">
        <v>-7101.62</v>
      </c>
      <c r="I760" s="45">
        <v>-11367.78</v>
      </c>
      <c r="J760" s="45">
        <v>-15461.02</v>
      </c>
      <c r="K760" s="45">
        <v>-29506.799999999999</v>
      </c>
      <c r="L760" s="45">
        <v>-34868.31</v>
      </c>
      <c r="M760" s="45">
        <v>-40049</v>
      </c>
      <c r="N760" s="45">
        <v>-48958.26</v>
      </c>
      <c r="O760" s="45">
        <v>-54771.26</v>
      </c>
      <c r="P760" s="45">
        <v>-72793.820000000007</v>
      </c>
      <c r="Q760" s="45">
        <v>-76594.570000000007</v>
      </c>
      <c r="R760" s="45">
        <v>-82020.63</v>
      </c>
      <c r="S760" s="46">
        <f>((F760+R760)+((G760+H760+I760+J760+K760+L760+M760+N760+O760+P760+Q760)*2))/24</f>
        <v>-38838.911666666674</v>
      </c>
      <c r="W760" s="290">
        <f>S760</f>
        <v>-38838.911666666674</v>
      </c>
      <c r="Z760" s="291"/>
      <c r="AA760" s="291"/>
      <c r="AB760" s="291"/>
      <c r="AD760" s="290">
        <f>+S760</f>
        <v>-38838.911666666674</v>
      </c>
    </row>
    <row r="761" spans="1:30">
      <c r="A761" s="281">
        <v>745</v>
      </c>
      <c r="B761" s="289" t="s">
        <v>281</v>
      </c>
      <c r="C761" s="289" t="s">
        <v>1128</v>
      </c>
      <c r="D761" s="289" t="s">
        <v>1129</v>
      </c>
      <c r="E761" s="293" t="s">
        <v>556</v>
      </c>
      <c r="F761" s="45">
        <v>-17386637.579999998</v>
      </c>
      <c r="G761" s="45">
        <v>-1547202.17</v>
      </c>
      <c r="H761" s="45">
        <v>-3152944.15</v>
      </c>
      <c r="I761" s="45">
        <v>-4683870.01</v>
      </c>
      <c r="J761" s="45">
        <v>-6227407.8899999997</v>
      </c>
      <c r="K761" s="45">
        <v>-7788740.8700000001</v>
      </c>
      <c r="L761" s="45">
        <v>-9317948.4800000004</v>
      </c>
      <c r="M761" s="45">
        <v>-10738833.529999999</v>
      </c>
      <c r="N761" s="45">
        <v>-12101434.25</v>
      </c>
      <c r="O761" s="45">
        <v>-13544950.57</v>
      </c>
      <c r="P761" s="45">
        <v>-15060388.970000001</v>
      </c>
      <c r="Q761" s="45">
        <v>-16649270.09</v>
      </c>
      <c r="R761" s="45">
        <v>-18325056.370000001</v>
      </c>
      <c r="S761" s="46">
        <f>((F761+R761)+((G761+H761+I761+J761+K761+L761+M761+N761+O761+P761+Q761)*2))/24</f>
        <v>-9889069.8295833338</v>
      </c>
      <c r="W761" s="290">
        <f>S761</f>
        <v>-9889069.8295833338</v>
      </c>
      <c r="Z761" s="291"/>
      <c r="AA761" s="291"/>
      <c r="AB761" s="291"/>
      <c r="AD761" s="290">
        <f>+S761</f>
        <v>-9889069.8295833338</v>
      </c>
    </row>
    <row r="762" spans="1:30">
      <c r="A762" s="281">
        <v>746</v>
      </c>
      <c r="B762" s="289" t="s">
        <v>281</v>
      </c>
      <c r="C762" s="289" t="s">
        <v>1128</v>
      </c>
      <c r="D762" s="289" t="s">
        <v>1130</v>
      </c>
      <c r="E762" s="293" t="s">
        <v>557</v>
      </c>
      <c r="F762" s="45">
        <v>-9732235.3000000007</v>
      </c>
      <c r="G762" s="45">
        <v>-822928.87</v>
      </c>
      <c r="H762" s="45">
        <v>-1503868.26</v>
      </c>
      <c r="I762" s="45">
        <v>-2195257.62</v>
      </c>
      <c r="J762" s="45">
        <v>-2855552.68</v>
      </c>
      <c r="K762" s="45">
        <v>-3487135</v>
      </c>
      <c r="L762" s="45">
        <v>-4094759.49</v>
      </c>
      <c r="M762" s="45">
        <v>-4673902.8899999997</v>
      </c>
      <c r="N762" s="45">
        <v>-5481322.96</v>
      </c>
      <c r="O762" s="45">
        <v>-6357579.04</v>
      </c>
      <c r="P762" s="45">
        <v>-7395562.9000000004</v>
      </c>
      <c r="Q762" s="45">
        <v>-8336358.8700000001</v>
      </c>
      <c r="R762" s="45">
        <v>-9264331.5399999991</v>
      </c>
      <c r="S762" s="46">
        <f>((F762+R762)+((G762+H762+I762+J762+K762+L762+M762+N762+O762+P762+Q762)*2))/24</f>
        <v>-4725209.333333333</v>
      </c>
      <c r="W762" s="290">
        <f>S762</f>
        <v>-4725209.333333333</v>
      </c>
      <c r="Z762" s="291"/>
      <c r="AA762" s="291"/>
      <c r="AB762" s="291"/>
      <c r="AD762" s="290">
        <f>+S762</f>
        <v>-4725209.333333333</v>
      </c>
    </row>
    <row r="763" spans="1:30">
      <c r="A763" s="281">
        <v>747</v>
      </c>
      <c r="B763" s="289" t="s">
        <v>281</v>
      </c>
      <c r="C763" s="289" t="s">
        <v>1131</v>
      </c>
      <c r="D763" s="289" t="s">
        <v>1129</v>
      </c>
      <c r="E763" s="293" t="s">
        <v>558</v>
      </c>
      <c r="F763" s="45">
        <v>-39516.959999999999</v>
      </c>
      <c r="G763" s="45">
        <v>-53165.51</v>
      </c>
      <c r="H763" s="45">
        <v>17579.55</v>
      </c>
      <c r="I763" s="45">
        <v>-21729.84</v>
      </c>
      <c r="J763" s="45">
        <v>-14064.66</v>
      </c>
      <c r="K763" s="45">
        <v>70838.05</v>
      </c>
      <c r="L763" s="45">
        <v>126036.81</v>
      </c>
      <c r="M763" s="45">
        <v>170389.54</v>
      </c>
      <c r="N763" s="45">
        <v>89863.37</v>
      </c>
      <c r="O763" s="45">
        <v>33464.660000000003</v>
      </c>
      <c r="P763" s="45">
        <v>-56156.56</v>
      </c>
      <c r="Q763" s="45">
        <v>-178310.62</v>
      </c>
      <c r="R763" s="45">
        <v>163079.1</v>
      </c>
      <c r="S763" s="46">
        <f>((F763+R763)+((G763+H763+I763+J763+K763+L763+M763+N763+O763+P763+Q763)*2))/24</f>
        <v>20543.821666666667</v>
      </c>
      <c r="W763" s="290">
        <f>S763</f>
        <v>20543.821666666667</v>
      </c>
      <c r="Z763" s="291"/>
      <c r="AA763" s="291"/>
      <c r="AB763" s="291"/>
      <c r="AD763" s="290">
        <f>+S763</f>
        <v>20543.821666666667</v>
      </c>
    </row>
    <row r="764" spans="1:30">
      <c r="A764" s="281">
        <v>748</v>
      </c>
      <c r="B764" s="289" t="s">
        <v>281</v>
      </c>
      <c r="C764" s="289" t="s">
        <v>1131</v>
      </c>
      <c r="D764" s="289" t="s">
        <v>1130</v>
      </c>
      <c r="E764" s="293" t="s">
        <v>559</v>
      </c>
      <c r="F764" s="45">
        <v>-53607.71</v>
      </c>
      <c r="G764" s="45">
        <v>141774.64000000001</v>
      </c>
      <c r="H764" s="45">
        <v>131411.87</v>
      </c>
      <c r="I764" s="45">
        <v>162471.23000000001</v>
      </c>
      <c r="J764" s="45">
        <v>191219.96</v>
      </c>
      <c r="K764" s="45">
        <v>215071.19</v>
      </c>
      <c r="L764" s="45">
        <v>243461.01</v>
      </c>
      <c r="M764" s="45">
        <v>66812.470000000103</v>
      </c>
      <c r="N764" s="45">
        <v>-68988.609999999899</v>
      </c>
      <c r="O764" s="45">
        <v>-228998.09</v>
      </c>
      <c r="P764" s="45">
        <v>-128482.76</v>
      </c>
      <c r="Q764" s="45">
        <v>-115467.57</v>
      </c>
      <c r="R764" s="45">
        <v>-109621.4</v>
      </c>
      <c r="S764" s="46">
        <f>((F764+R764)+((G764+H764+I764+J764+K764+L764+M764+N764+O764+P764+Q764)*2))/24</f>
        <v>44055.898750000029</v>
      </c>
      <c r="W764" s="290">
        <f>S764</f>
        <v>44055.898750000029</v>
      </c>
      <c r="Z764" s="291"/>
      <c r="AA764" s="291"/>
      <c r="AB764" s="291"/>
      <c r="AD764" s="290">
        <f>+S764</f>
        <v>44055.898750000029</v>
      </c>
    </row>
    <row r="765" spans="1:30">
      <c r="A765" s="281">
        <v>749</v>
      </c>
      <c r="B765" s="289" t="s">
        <v>281</v>
      </c>
      <c r="C765" s="289" t="s">
        <v>1253</v>
      </c>
      <c r="D765" s="289" t="s">
        <v>1129</v>
      </c>
      <c r="E765" s="293" t="s">
        <v>1254</v>
      </c>
      <c r="F765" s="45">
        <v>0</v>
      </c>
      <c r="G765" s="45">
        <v>0</v>
      </c>
      <c r="H765" s="45">
        <v>0</v>
      </c>
      <c r="I765" s="45">
        <v>0</v>
      </c>
      <c r="J765" s="45">
        <v>0</v>
      </c>
      <c r="K765" s="45">
        <v>0</v>
      </c>
      <c r="L765" s="45">
        <v>0</v>
      </c>
      <c r="M765" s="45">
        <v>0</v>
      </c>
      <c r="N765" s="45">
        <v>0</v>
      </c>
      <c r="O765" s="45">
        <v>0</v>
      </c>
      <c r="P765" s="45">
        <v>0</v>
      </c>
      <c r="Q765" s="45">
        <v>0</v>
      </c>
      <c r="R765" s="45">
        <v>0</v>
      </c>
      <c r="S765" s="46">
        <f>((F765+R765)+((G765+H765+I765+J765+K765+L765+M765+N765+O765+P765+Q765)*2))/24</f>
        <v>0</v>
      </c>
      <c r="W765" s="290">
        <f>S765</f>
        <v>0</v>
      </c>
      <c r="Z765" s="291"/>
      <c r="AA765" s="291"/>
      <c r="AB765" s="291"/>
      <c r="AD765" s="290">
        <f>+S765</f>
        <v>0</v>
      </c>
    </row>
    <row r="766" spans="1:30">
      <c r="A766" s="281">
        <v>750</v>
      </c>
      <c r="B766" s="289" t="s">
        <v>281</v>
      </c>
      <c r="C766" s="289" t="s">
        <v>1253</v>
      </c>
      <c r="D766" s="289" t="s">
        <v>1130</v>
      </c>
      <c r="E766" s="293" t="s">
        <v>1255</v>
      </c>
      <c r="F766" s="45">
        <v>0</v>
      </c>
      <c r="G766" s="45">
        <v>0</v>
      </c>
      <c r="H766" s="45">
        <v>0</v>
      </c>
      <c r="I766" s="45">
        <v>0</v>
      </c>
      <c r="J766" s="45">
        <v>0</v>
      </c>
      <c r="K766" s="45">
        <v>0</v>
      </c>
      <c r="L766" s="45">
        <v>0</v>
      </c>
      <c r="M766" s="45">
        <v>0</v>
      </c>
      <c r="N766" s="45">
        <v>0</v>
      </c>
      <c r="O766" s="45">
        <v>0</v>
      </c>
      <c r="P766" s="45">
        <v>0</v>
      </c>
      <c r="Q766" s="45">
        <v>0</v>
      </c>
      <c r="R766" s="45">
        <v>0</v>
      </c>
      <c r="S766" s="46">
        <f>((F766+R766)+((G766+H766+I766+J766+K766+L766+M766+N766+O766+P766+Q766)*2))/24</f>
        <v>0</v>
      </c>
      <c r="W766" s="290">
        <f>S766</f>
        <v>0</v>
      </c>
      <c r="Z766" s="291"/>
      <c r="AA766" s="291"/>
      <c r="AB766" s="291"/>
      <c r="AD766" s="290">
        <f>+S766</f>
        <v>0</v>
      </c>
    </row>
    <row r="767" spans="1:30">
      <c r="A767" s="281">
        <v>751</v>
      </c>
      <c r="B767" s="289" t="s">
        <v>281</v>
      </c>
      <c r="C767" s="289" t="s">
        <v>1132</v>
      </c>
      <c r="D767" s="289" t="s">
        <v>113</v>
      </c>
      <c r="E767" s="293" t="s">
        <v>237</v>
      </c>
      <c r="F767" s="45">
        <v>0</v>
      </c>
      <c r="G767" s="45">
        <v>0</v>
      </c>
      <c r="H767" s="45">
        <v>0</v>
      </c>
      <c r="I767" s="45">
        <v>0</v>
      </c>
      <c r="J767" s="45">
        <v>0</v>
      </c>
      <c r="K767" s="45">
        <v>-100</v>
      </c>
      <c r="L767" s="45">
        <v>-100</v>
      </c>
      <c r="M767" s="45">
        <v>-100</v>
      </c>
      <c r="N767" s="45">
        <v>-100</v>
      </c>
      <c r="O767" s="45">
        <v>-100</v>
      </c>
      <c r="P767" s="45">
        <v>-100</v>
      </c>
      <c r="Q767" s="45">
        <v>-100</v>
      </c>
      <c r="R767" s="45">
        <v>-100</v>
      </c>
      <c r="S767" s="46">
        <f>((F767+R767)+((G767+H767+I767+J767+K767+L767+M767+N767+O767+P767+Q767)*2))/24</f>
        <v>-62.5</v>
      </c>
      <c r="W767" s="290">
        <f>S767</f>
        <v>-62.5</v>
      </c>
      <c r="Z767" s="291"/>
      <c r="AA767" s="291"/>
      <c r="AB767" s="291"/>
      <c r="AD767" s="290">
        <f>+S767</f>
        <v>-62.5</v>
      </c>
    </row>
    <row r="768" spans="1:30">
      <c r="A768" s="281">
        <v>752</v>
      </c>
      <c r="B768" s="281" t="s">
        <v>281</v>
      </c>
      <c r="C768" s="289" t="s">
        <v>1120</v>
      </c>
      <c r="D768" s="289" t="s">
        <v>551</v>
      </c>
      <c r="E768" s="293" t="s">
        <v>562</v>
      </c>
      <c r="F768" s="45">
        <v>-12765.78</v>
      </c>
      <c r="G768" s="45">
        <v>0</v>
      </c>
      <c r="H768" s="45">
        <v>-3491.56</v>
      </c>
      <c r="I768" s="45">
        <v>-1960</v>
      </c>
      <c r="J768" s="45">
        <v>-1960</v>
      </c>
      <c r="K768" s="45">
        <v>-4880</v>
      </c>
      <c r="L768" s="45">
        <v>-6254.04</v>
      </c>
      <c r="M768" s="45">
        <v>-6254.04</v>
      </c>
      <c r="N768" s="45">
        <v>-6254.04</v>
      </c>
      <c r="O768" s="45">
        <v>-7709.8</v>
      </c>
      <c r="P768" s="45">
        <v>-9088.9599999999991</v>
      </c>
      <c r="Q768" s="45">
        <v>-11448.74</v>
      </c>
      <c r="R768" s="45">
        <v>-11448.74</v>
      </c>
      <c r="S768" s="46">
        <f>((F768+R768)+((G768+H768+I768+J768+K768+L768+M768+N768+O768+P768+Q768)*2))/24</f>
        <v>-5950.7033333333338</v>
      </c>
      <c r="W768" s="290">
        <f>S768</f>
        <v>-5950.7033333333338</v>
      </c>
      <c r="Z768" s="291"/>
      <c r="AA768" s="291"/>
      <c r="AB768" s="291"/>
      <c r="AD768" s="290">
        <f>+S768</f>
        <v>-5950.7033333333338</v>
      </c>
    </row>
    <row r="769" spans="1:33">
      <c r="A769" s="281">
        <v>753</v>
      </c>
      <c r="B769" s="281" t="s">
        <v>281</v>
      </c>
      <c r="C769" s="289" t="s">
        <v>1120</v>
      </c>
      <c r="D769" s="289" t="s">
        <v>560</v>
      </c>
      <c r="E769" s="293" t="s">
        <v>561</v>
      </c>
      <c r="F769" s="45">
        <v>-427.78</v>
      </c>
      <c r="G769" s="45">
        <v>0</v>
      </c>
      <c r="H769" s="45">
        <v>0</v>
      </c>
      <c r="I769" s="45">
        <v>0</v>
      </c>
      <c r="J769" s="45">
        <v>0</v>
      </c>
      <c r="K769" s="45">
        <v>0</v>
      </c>
      <c r="L769" s="45">
        <v>0</v>
      </c>
      <c r="M769" s="45">
        <v>0</v>
      </c>
      <c r="N769" s="45">
        <v>0</v>
      </c>
      <c r="O769" s="45">
        <v>0</v>
      </c>
      <c r="P769" s="45">
        <v>0</v>
      </c>
      <c r="Q769" s="45">
        <v>-3240</v>
      </c>
      <c r="R769" s="45">
        <v>-3240</v>
      </c>
      <c r="S769" s="46">
        <f>((F769+R769)+((G769+H769+I769+J769+K769+L769+M769+N769+O769+P769+Q769)*2))/24</f>
        <v>-422.8241666666666</v>
      </c>
      <c r="W769" s="290">
        <f>S769</f>
        <v>-422.8241666666666</v>
      </c>
      <c r="Z769" s="291"/>
      <c r="AA769" s="291"/>
      <c r="AB769" s="291"/>
      <c r="AD769" s="290">
        <f>+S769</f>
        <v>-422.8241666666666</v>
      </c>
    </row>
    <row r="770" spans="1:33">
      <c r="A770" s="281">
        <v>754</v>
      </c>
      <c r="B770" s="281" t="s">
        <v>281</v>
      </c>
      <c r="C770" s="289" t="s">
        <v>1120</v>
      </c>
      <c r="D770" s="289" t="s">
        <v>553</v>
      </c>
      <c r="E770" s="293" t="s">
        <v>563</v>
      </c>
      <c r="F770" s="45">
        <v>-3099.44</v>
      </c>
      <c r="G770" s="45">
        <v>-249.96</v>
      </c>
      <c r="H770" s="45">
        <v>-249.96</v>
      </c>
      <c r="I770" s="45">
        <v>-302.72000000000003</v>
      </c>
      <c r="J770" s="45">
        <v>-968.56</v>
      </c>
      <c r="K770" s="45">
        <v>-2222.2399999999998</v>
      </c>
      <c r="L770" s="45">
        <v>-2222.2399999999998</v>
      </c>
      <c r="M770" s="45">
        <v>-2222.2399999999998</v>
      </c>
      <c r="N770" s="45">
        <v>-2345.96</v>
      </c>
      <c r="O770" s="45">
        <v>-2454.15</v>
      </c>
      <c r="P770" s="45">
        <v>-2524.6799999999998</v>
      </c>
      <c r="Q770" s="45">
        <v>-2524.6799999999998</v>
      </c>
      <c r="R770" s="45">
        <v>-2628.28</v>
      </c>
      <c r="S770" s="46">
        <f>((F770+R770)+((G770+H770+I770+J770+K770+L770+M770+N770+O770+P770+Q770)*2))/24</f>
        <v>-1762.6041666666663</v>
      </c>
      <c r="W770" s="290">
        <f>S770</f>
        <v>-1762.6041666666663</v>
      </c>
      <c r="Z770" s="291"/>
      <c r="AA770" s="291"/>
      <c r="AB770" s="291"/>
      <c r="AD770" s="290">
        <f>+S770</f>
        <v>-1762.6041666666663</v>
      </c>
    </row>
    <row r="771" spans="1:33">
      <c r="A771" s="281">
        <v>755</v>
      </c>
      <c r="B771" s="281" t="s">
        <v>281</v>
      </c>
      <c r="C771" s="289" t="s">
        <v>1120</v>
      </c>
      <c r="D771" s="289" t="s">
        <v>549</v>
      </c>
      <c r="E771" s="293" t="s">
        <v>564</v>
      </c>
      <c r="F771" s="45">
        <v>-8342.73</v>
      </c>
      <c r="G771" s="45">
        <v>0</v>
      </c>
      <c r="H771" s="45">
        <v>-6000.36</v>
      </c>
      <c r="I771" s="45">
        <v>-6000.36</v>
      </c>
      <c r="J771" s="45">
        <v>-6000.36</v>
      </c>
      <c r="K771" s="45">
        <v>-6000.36</v>
      </c>
      <c r="L771" s="45">
        <v>-6000.36</v>
      </c>
      <c r="M771" s="45">
        <v>-6000.36</v>
      </c>
      <c r="N771" s="45">
        <v>-6000.36</v>
      </c>
      <c r="O771" s="45">
        <v>-6000.36</v>
      </c>
      <c r="P771" s="45">
        <v>-6000.36</v>
      </c>
      <c r="Q771" s="45">
        <v>-6000.36</v>
      </c>
      <c r="R771" s="45">
        <v>-6000.36</v>
      </c>
      <c r="S771" s="46">
        <f>((F771+R771)+((G771+H771+I771+J771+K771+L771+M771+N771+O771+P771+Q771)*2))/24</f>
        <v>-5597.92875</v>
      </c>
      <c r="W771" s="290">
        <f>S771</f>
        <v>-5597.92875</v>
      </c>
      <c r="Z771" s="291"/>
      <c r="AA771" s="291"/>
      <c r="AB771" s="291"/>
      <c r="AD771" s="290">
        <f>+S771</f>
        <v>-5597.92875</v>
      </c>
    </row>
    <row r="772" spans="1:33">
      <c r="A772" s="281">
        <v>756</v>
      </c>
      <c r="B772" s="281" t="s">
        <v>281</v>
      </c>
      <c r="C772" s="289" t="s">
        <v>1133</v>
      </c>
      <c r="D772" s="289"/>
      <c r="E772" s="293" t="s">
        <v>565</v>
      </c>
      <c r="F772" s="45">
        <v>984439.43</v>
      </c>
      <c r="G772" s="45">
        <v>-128816.7</v>
      </c>
      <c r="H772" s="45">
        <v>-171652.24</v>
      </c>
      <c r="I772" s="45">
        <v>-154402.32</v>
      </c>
      <c r="J772" s="45">
        <v>-100021.42</v>
      </c>
      <c r="K772" s="45">
        <v>19569.02</v>
      </c>
      <c r="L772" s="45">
        <v>197115.95</v>
      </c>
      <c r="M772" s="45">
        <v>401089.96</v>
      </c>
      <c r="N772" s="45">
        <v>593654.31000000006</v>
      </c>
      <c r="O772" s="45">
        <v>811848.54</v>
      </c>
      <c r="P772" s="45">
        <v>953394.22</v>
      </c>
      <c r="Q772" s="45">
        <v>881481.45</v>
      </c>
      <c r="R772" s="45">
        <v>754884.8</v>
      </c>
      <c r="S772" s="46">
        <f>((F772+R772)+((G772+H772+I772+J772+K772+L772+M772+N772+O772+P772+Q772)*2))/24</f>
        <v>347743.57375000004</v>
      </c>
      <c r="W772" s="290">
        <f>S772</f>
        <v>347743.57375000004</v>
      </c>
      <c r="Z772" s="291"/>
      <c r="AA772" s="291"/>
      <c r="AB772" s="291"/>
      <c r="AD772" s="290">
        <f>+S772</f>
        <v>347743.57375000004</v>
      </c>
    </row>
    <row r="773" spans="1:33">
      <c r="A773" s="281">
        <v>757</v>
      </c>
      <c r="B773" s="281" t="s">
        <v>281</v>
      </c>
      <c r="C773" s="289" t="s">
        <v>1133</v>
      </c>
      <c r="D773" s="289" t="s">
        <v>19</v>
      </c>
      <c r="E773" s="293" t="s">
        <v>566</v>
      </c>
      <c r="F773" s="45">
        <v>-663318.12</v>
      </c>
      <c r="G773" s="45">
        <v>-41615.15</v>
      </c>
      <c r="H773" s="45">
        <v>-83556.92</v>
      </c>
      <c r="I773" s="45">
        <v>-126047.56</v>
      </c>
      <c r="J773" s="45">
        <v>-169837.58</v>
      </c>
      <c r="K773" s="45">
        <v>-207263.49</v>
      </c>
      <c r="L773" s="45">
        <v>-237275.19</v>
      </c>
      <c r="M773" s="45">
        <v>-280994.08</v>
      </c>
      <c r="N773" s="45">
        <v>-334993.34000000003</v>
      </c>
      <c r="O773" s="45">
        <v>-394186.64</v>
      </c>
      <c r="P773" s="45">
        <v>-449544.65</v>
      </c>
      <c r="Q773" s="45">
        <v>-509986.27</v>
      </c>
      <c r="R773" s="45">
        <v>-565380.31000000006</v>
      </c>
      <c r="S773" s="46">
        <f>((F773+R773)+((G773+H773+I773+J773+K773+L773+M773+N773+O773+P773+Q773)*2))/24</f>
        <v>-287470.84041666664</v>
      </c>
      <c r="W773" s="290">
        <f>S773</f>
        <v>-287470.84041666664</v>
      </c>
      <c r="Z773" s="291"/>
      <c r="AA773" s="291"/>
      <c r="AB773" s="291"/>
      <c r="AD773" s="290">
        <f>+S773</f>
        <v>-287470.84041666664</v>
      </c>
    </row>
    <row r="774" spans="1:33">
      <c r="A774" s="281">
        <v>758</v>
      </c>
      <c r="E774" s="293" t="s">
        <v>239</v>
      </c>
      <c r="F774" s="258">
        <f>SUM(F700:F773)</f>
        <v>-364468848.76999998</v>
      </c>
      <c r="G774" s="258">
        <f>SUM(G700:G773)</f>
        <v>-63617619.289999992</v>
      </c>
      <c r="H774" s="258">
        <f>SUM(H700:H773)</f>
        <v>-115236890.99000001</v>
      </c>
      <c r="I774" s="258">
        <f>SUM(I700:I773)</f>
        <v>-156901203.89000002</v>
      </c>
      <c r="J774" s="258">
        <f>SUM(J700:J773)</f>
        <v>-190179252.43000001</v>
      </c>
      <c r="K774" s="258">
        <f>SUM(K700:K773)</f>
        <v>-213448077.18000007</v>
      </c>
      <c r="L774" s="258">
        <f>SUM(L700:L773)</f>
        <v>-229061881.15000007</v>
      </c>
      <c r="M774" s="258">
        <f>SUM(M700:M773)</f>
        <v>-241581983.38999996</v>
      </c>
      <c r="N774" s="258">
        <f>SUM(N700:N773)</f>
        <v>-255919550.81000003</v>
      </c>
      <c r="O774" s="258">
        <f>SUM(O700:O773)</f>
        <v>-271159111.74999988</v>
      </c>
      <c r="P774" s="258">
        <f>SUM(P700:P773)</f>
        <v>-295864886.0399999</v>
      </c>
      <c r="Q774" s="258">
        <f>SUM(Q700:Q773)</f>
        <v>-358588900.43000001</v>
      </c>
      <c r="R774" s="258">
        <f>SUM(R700:R773)</f>
        <v>-440283103.71000004</v>
      </c>
      <c r="S774" s="258">
        <f>SUM(S700:S773)</f>
        <v>-232827944.46583331</v>
      </c>
      <c r="Z774" s="291"/>
      <c r="AA774" s="291"/>
      <c r="AB774" s="291"/>
    </row>
    <row r="775" spans="1:33">
      <c r="A775" s="281">
        <v>759</v>
      </c>
      <c r="E775" s="293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6"/>
      <c r="Z775" s="291"/>
      <c r="AA775" s="291"/>
      <c r="AB775" s="291"/>
    </row>
    <row r="776" spans="1:33">
      <c r="A776" s="281">
        <v>760</v>
      </c>
      <c r="B776" s="289" t="s">
        <v>744</v>
      </c>
      <c r="C776" s="289" t="s">
        <v>1135</v>
      </c>
      <c r="E776" s="293" t="s">
        <v>242</v>
      </c>
      <c r="F776" s="45">
        <v>-9110.85</v>
      </c>
      <c r="G776" s="45">
        <v>-1436.86</v>
      </c>
      <c r="H776" s="45">
        <v>-12168.81</v>
      </c>
      <c r="I776" s="45">
        <v>-12764.74</v>
      </c>
      <c r="J776" s="45">
        <v>-13570.59</v>
      </c>
      <c r="K776" s="45">
        <v>-13698.15</v>
      </c>
      <c r="L776" s="45">
        <v>-13842.72</v>
      </c>
      <c r="M776" s="45">
        <v>-13995.92</v>
      </c>
      <c r="N776" s="45">
        <v>-17237.3</v>
      </c>
      <c r="O776" s="45">
        <v>-24107.59</v>
      </c>
      <c r="P776" s="45">
        <v>-25007.35</v>
      </c>
      <c r="Q776" s="45">
        <v>-27965.040000000001</v>
      </c>
      <c r="R776" s="45">
        <v>-30268.91</v>
      </c>
      <c r="S776" s="46">
        <f>((F776+R776)+((G776+H776+I776+J776+K776+L776+M776+N776+O776+P776+Q776)*2))/24</f>
        <v>-16290.4125</v>
      </c>
      <c r="W776" s="290">
        <f>S776</f>
        <v>-16290.4125</v>
      </c>
      <c r="Z776" s="291"/>
      <c r="AA776" s="291"/>
      <c r="AB776" s="291"/>
      <c r="AD776" s="290">
        <f>+S776</f>
        <v>-16290.4125</v>
      </c>
    </row>
    <row r="777" spans="1:33">
      <c r="A777" s="281">
        <v>761</v>
      </c>
      <c r="B777" s="289" t="s">
        <v>744</v>
      </c>
      <c r="C777" s="289" t="s">
        <v>1136</v>
      </c>
      <c r="D777" s="289" t="s">
        <v>1137</v>
      </c>
      <c r="E777" s="66" t="s">
        <v>240</v>
      </c>
      <c r="F777" s="45">
        <v>-2727.27</v>
      </c>
      <c r="G777" s="45">
        <v>-350.63</v>
      </c>
      <c r="H777" s="45">
        <v>-685.75</v>
      </c>
      <c r="I777" s="45">
        <v>-2560.23</v>
      </c>
      <c r="J777" s="45">
        <v>-2895.99</v>
      </c>
      <c r="K777" s="45">
        <v>-3163.23</v>
      </c>
      <c r="L777" s="45">
        <v>-3389.95</v>
      </c>
      <c r="M777" s="45">
        <v>-4433.1899999999996</v>
      </c>
      <c r="N777" s="45">
        <v>-4932.07</v>
      </c>
      <c r="O777" s="45">
        <v>-5255.26</v>
      </c>
      <c r="P777" s="45">
        <v>-5760.52</v>
      </c>
      <c r="Q777" s="45">
        <v>-6202.23</v>
      </c>
      <c r="R777" s="45">
        <v>-6663.91</v>
      </c>
      <c r="S777" s="46">
        <f>((F777+R777)+((G777+H777+I777+J777+K777+L777+M777+N777+O777+P777+Q777)*2))/24</f>
        <v>-3693.7199999999989</v>
      </c>
      <c r="W777" s="290">
        <f>S777</f>
        <v>-3693.7199999999989</v>
      </c>
      <c r="Z777" s="291"/>
      <c r="AA777" s="291"/>
      <c r="AB777" s="291"/>
      <c r="AD777" s="290">
        <f>+S777</f>
        <v>-3693.7199999999989</v>
      </c>
    </row>
    <row r="778" spans="1:33">
      <c r="A778" s="281">
        <v>762</v>
      </c>
      <c r="B778" s="289" t="s">
        <v>744</v>
      </c>
      <c r="C778" s="289" t="s">
        <v>1136</v>
      </c>
      <c r="D778" s="289" t="s">
        <v>1138</v>
      </c>
      <c r="E778" s="66" t="s">
        <v>567</v>
      </c>
      <c r="F778" s="45">
        <v>-98.02</v>
      </c>
      <c r="G778" s="45">
        <v>0</v>
      </c>
      <c r="H778" s="45">
        <v>0</v>
      </c>
      <c r="I778" s="45">
        <v>-18.22</v>
      </c>
      <c r="J778" s="45">
        <v>-18.22</v>
      </c>
      <c r="K778" s="45">
        <v>-18.22</v>
      </c>
      <c r="L778" s="45">
        <v>-39.07</v>
      </c>
      <c r="M778" s="45">
        <v>-39.07</v>
      </c>
      <c r="N778" s="45">
        <v>-39.07</v>
      </c>
      <c r="O778" s="45">
        <v>-2220.6799999999998</v>
      </c>
      <c r="P778" s="45">
        <v>-4941.58</v>
      </c>
      <c r="Q778" s="45">
        <v>-6474.92</v>
      </c>
      <c r="R778" s="45">
        <v>-14852.54</v>
      </c>
      <c r="S778" s="46">
        <f>((F778+R778)+((G778+H778+I778+J778+K778+L778+M778+N778+O778+P778+Q778)*2))/24</f>
        <v>-1773.6941666666669</v>
      </c>
      <c r="W778" s="290">
        <f>S778</f>
        <v>-1773.6941666666669</v>
      </c>
      <c r="Z778" s="291"/>
      <c r="AA778" s="291"/>
      <c r="AB778" s="291"/>
      <c r="AD778" s="290">
        <f>+S778</f>
        <v>-1773.6941666666669</v>
      </c>
    </row>
    <row r="779" spans="1:33">
      <c r="A779" s="281">
        <v>763</v>
      </c>
      <c r="B779" s="289" t="s">
        <v>744</v>
      </c>
      <c r="C779" s="289" t="s">
        <v>1139</v>
      </c>
      <c r="E779" s="293" t="s">
        <v>571</v>
      </c>
      <c r="F779" s="45">
        <v>0.01</v>
      </c>
      <c r="G779" s="45">
        <v>0</v>
      </c>
      <c r="H779" s="45">
        <v>0</v>
      </c>
      <c r="I779" s="45">
        <v>0</v>
      </c>
      <c r="J779" s="45">
        <v>0</v>
      </c>
      <c r="K779" s="45">
        <v>0</v>
      </c>
      <c r="L779" s="45">
        <v>0</v>
      </c>
      <c r="M779" s="45">
        <v>0</v>
      </c>
      <c r="N779" s="45">
        <v>0</v>
      </c>
      <c r="O779" s="45">
        <v>0</v>
      </c>
      <c r="P779" s="45">
        <v>0</v>
      </c>
      <c r="Q779" s="45">
        <v>0</v>
      </c>
      <c r="R779" s="45">
        <v>0</v>
      </c>
      <c r="S779" s="46">
        <f>((F779+R779)+((G779+H779+I779+J779+K779+L779+M779+N779+O779+P779+Q779)*2))/24</f>
        <v>4.1666666666666669E-4</v>
      </c>
      <c r="W779" s="290">
        <f>S779</f>
        <v>4.1666666666666669E-4</v>
      </c>
      <c r="Z779" s="291"/>
      <c r="AA779" s="291"/>
      <c r="AB779" s="291"/>
      <c r="AD779" s="290">
        <f>+S779</f>
        <v>4.1666666666666669E-4</v>
      </c>
    </row>
    <row r="780" spans="1:33">
      <c r="A780" s="281">
        <v>764</v>
      </c>
      <c r="B780" s="289" t="s">
        <v>744</v>
      </c>
      <c r="C780" s="289" t="s">
        <v>1140</v>
      </c>
      <c r="E780" s="293" t="s">
        <v>241</v>
      </c>
      <c r="F780" s="45">
        <v>-10981.39</v>
      </c>
      <c r="G780" s="45">
        <v>-107.54</v>
      </c>
      <c r="H780" s="45">
        <v>-116.03</v>
      </c>
      <c r="I780" s="45">
        <v>-116.03</v>
      </c>
      <c r="J780" s="45">
        <v>-295.16000000000003</v>
      </c>
      <c r="K780" s="45">
        <v>-295.16000000000003</v>
      </c>
      <c r="L780" s="45">
        <v>-295.16000000000003</v>
      </c>
      <c r="M780" s="45">
        <v>-295.16000000000003</v>
      </c>
      <c r="N780" s="45">
        <v>-551.33000000000004</v>
      </c>
      <c r="O780" s="45">
        <v>-551.64</v>
      </c>
      <c r="P780" s="45">
        <v>-551.64</v>
      </c>
      <c r="Q780" s="45">
        <v>-551.64</v>
      </c>
      <c r="R780" s="45">
        <v>-574.54</v>
      </c>
      <c r="S780" s="46">
        <f>((F780+R780)+((G780+H780+I780+J780+K780+L780+M780+N780+O780+P780+Q780)*2))/24</f>
        <v>-792.03791666666666</v>
      </c>
      <c r="W780" s="290">
        <f>S780</f>
        <v>-792.03791666666666</v>
      </c>
      <c r="Z780" s="291"/>
      <c r="AA780" s="291"/>
      <c r="AB780" s="291"/>
      <c r="AD780" s="290">
        <f>+S780</f>
        <v>-792.03791666666666</v>
      </c>
    </row>
    <row r="781" spans="1:33">
      <c r="A781" s="281">
        <v>765</v>
      </c>
      <c r="B781" s="289" t="s">
        <v>744</v>
      </c>
      <c r="C781" s="289" t="s">
        <v>1140</v>
      </c>
      <c r="D781" s="289" t="s">
        <v>1141</v>
      </c>
      <c r="E781" s="293" t="s">
        <v>570</v>
      </c>
      <c r="F781" s="45">
        <v>-3438.38</v>
      </c>
      <c r="G781" s="45">
        <v>-55.31</v>
      </c>
      <c r="H781" s="45">
        <v>-567.22</v>
      </c>
      <c r="I781" s="45">
        <v>-1058.8499999999999</v>
      </c>
      <c r="J781" s="45">
        <v>-1064.98</v>
      </c>
      <c r="K781" s="45">
        <v>-1605.12</v>
      </c>
      <c r="L781" s="45">
        <v>-1854.75</v>
      </c>
      <c r="M781" s="45">
        <v>-3221.31</v>
      </c>
      <c r="N781" s="45">
        <v>-3672.54</v>
      </c>
      <c r="O781" s="45">
        <v>-3948.06</v>
      </c>
      <c r="P781" s="45">
        <v>-4582.96</v>
      </c>
      <c r="Q781" s="45">
        <v>-5659.4</v>
      </c>
      <c r="R781" s="45">
        <v>-6266.61</v>
      </c>
      <c r="S781" s="46">
        <f>((F781+R781)+((G781+H781+I781+J781+K781+L781+M781+N781+O781+P781+Q781)*2))/24</f>
        <v>-2678.5829166666667</v>
      </c>
      <c r="W781" s="290">
        <f>S781</f>
        <v>-2678.5829166666667</v>
      </c>
      <c r="Z781" s="291"/>
      <c r="AA781" s="291"/>
      <c r="AB781" s="291"/>
      <c r="AD781" s="290">
        <f>+S781</f>
        <v>-2678.5829166666667</v>
      </c>
      <c r="AG781" s="282"/>
    </row>
    <row r="782" spans="1:33">
      <c r="A782" s="281">
        <v>766</v>
      </c>
      <c r="B782" s="289" t="s">
        <v>744</v>
      </c>
      <c r="C782" s="289" t="s">
        <v>1142</v>
      </c>
      <c r="E782" s="293" t="s">
        <v>662</v>
      </c>
      <c r="F782" s="45">
        <v>-207532.36</v>
      </c>
      <c r="G782" s="45">
        <v>-19061.88</v>
      </c>
      <c r="H782" s="45">
        <v>-39484.300000000003</v>
      </c>
      <c r="I782" s="45">
        <v>-63270.54</v>
      </c>
      <c r="J782" s="45">
        <v>-92668.82</v>
      </c>
      <c r="K782" s="45">
        <v>-116303.99</v>
      </c>
      <c r="L782" s="45">
        <v>-155516.85999999999</v>
      </c>
      <c r="M782" s="45">
        <v>-218223.1</v>
      </c>
      <c r="N782" s="45">
        <v>-288599.78000000003</v>
      </c>
      <c r="O782" s="45">
        <v>-370962.75</v>
      </c>
      <c r="P782" s="45">
        <v>-453177.47</v>
      </c>
      <c r="Q782" s="45">
        <v>-538034.51</v>
      </c>
      <c r="R782" s="45">
        <v>-601621.01</v>
      </c>
      <c r="S782" s="46">
        <f>((F782+R782)+((G782+H782+I782+J782+K782+L782+M782+N782+O782+P782+Q782)*2))/24</f>
        <v>-229990.05708333335</v>
      </c>
      <c r="W782" s="290">
        <f>S782</f>
        <v>-229990.05708333335</v>
      </c>
      <c r="Z782" s="291"/>
      <c r="AA782" s="291"/>
      <c r="AB782" s="291"/>
      <c r="AD782" s="290">
        <f>+S782</f>
        <v>-229990.05708333335</v>
      </c>
    </row>
    <row r="783" spans="1:33">
      <c r="A783" s="281">
        <v>767</v>
      </c>
      <c r="B783" s="289" t="s">
        <v>279</v>
      </c>
      <c r="C783" s="289" t="s">
        <v>1136</v>
      </c>
      <c r="D783" s="289" t="s">
        <v>814</v>
      </c>
      <c r="E783" s="66" t="s">
        <v>568</v>
      </c>
      <c r="F783" s="45">
        <v>-56188.98</v>
      </c>
      <c r="G783" s="45">
        <v>-3535.1</v>
      </c>
      <c r="H783" s="45">
        <v>-5597.96</v>
      </c>
      <c r="I783" s="45">
        <v>-14820.07</v>
      </c>
      <c r="J783" s="45">
        <v>-17735.43</v>
      </c>
      <c r="K783" s="45">
        <v>-7260.98</v>
      </c>
      <c r="L783" s="45">
        <v>-9083.0499999999993</v>
      </c>
      <c r="M783" s="45">
        <v>-12437.18</v>
      </c>
      <c r="N783" s="45">
        <v>-19833.099999999999</v>
      </c>
      <c r="O783" s="45">
        <v>-45963.79</v>
      </c>
      <c r="P783" s="45">
        <v>-48841.43</v>
      </c>
      <c r="Q783" s="45">
        <v>-50218.21</v>
      </c>
      <c r="R783" s="45">
        <v>-61230.65</v>
      </c>
      <c r="S783" s="46">
        <f>((F783+R783)+((G783+H783+I783+J783+K783+L783+M783+N783+O783+P783+Q783)*2))/24</f>
        <v>-24503.009583333333</v>
      </c>
      <c r="W783" s="290">
        <f>S783</f>
        <v>-24503.009583333333</v>
      </c>
      <c r="Z783" s="291"/>
      <c r="AA783" s="291"/>
      <c r="AB783" s="291"/>
      <c r="AD783" s="290">
        <f>+S783</f>
        <v>-24503.009583333333</v>
      </c>
    </row>
    <row r="784" spans="1:33">
      <c r="A784" s="281">
        <v>768</v>
      </c>
      <c r="B784" s="289" t="s">
        <v>279</v>
      </c>
      <c r="C784" s="289" t="s">
        <v>1136</v>
      </c>
      <c r="D784" s="289" t="s">
        <v>1143</v>
      </c>
      <c r="E784" s="66" t="s">
        <v>569</v>
      </c>
      <c r="F784" s="45">
        <v>-337340.77</v>
      </c>
      <c r="G784" s="45">
        <v>-41758.660000000003</v>
      </c>
      <c r="H784" s="45">
        <v>-73632.84</v>
      </c>
      <c r="I784" s="45">
        <v>-154885.18</v>
      </c>
      <c r="J784" s="45">
        <v>-212877.23</v>
      </c>
      <c r="K784" s="45">
        <v>-279920.84000000003</v>
      </c>
      <c r="L784" s="45">
        <v>-350710.76</v>
      </c>
      <c r="M784" s="45">
        <v>-431506.83</v>
      </c>
      <c r="N784" s="45">
        <v>-518179.94</v>
      </c>
      <c r="O784" s="45">
        <v>-607083.99</v>
      </c>
      <c r="P784" s="45">
        <v>-705680.85</v>
      </c>
      <c r="Q784" s="45">
        <v>-754043.26</v>
      </c>
      <c r="R784" s="45">
        <v>-806005.41</v>
      </c>
      <c r="S784" s="46">
        <f>((F784+R784)+((G784+H784+I784+J784+K784+L784+M784+N784+O784+P784+Q784)*2))/24</f>
        <v>-391829.45583333331</v>
      </c>
      <c r="W784" s="290">
        <f>S784</f>
        <v>-391829.45583333331</v>
      </c>
      <c r="Z784" s="291"/>
      <c r="AA784" s="291"/>
      <c r="AB784" s="291"/>
      <c r="AD784" s="290">
        <f>+S784</f>
        <v>-391829.45583333331</v>
      </c>
    </row>
    <row r="785" spans="1:33">
      <c r="A785" s="281">
        <v>769</v>
      </c>
      <c r="B785" s="289" t="s">
        <v>281</v>
      </c>
      <c r="C785" s="289" t="s">
        <v>1136</v>
      </c>
      <c r="D785" s="289" t="s">
        <v>814</v>
      </c>
      <c r="E785" s="66" t="s">
        <v>568</v>
      </c>
      <c r="F785" s="45">
        <v>-307720.44</v>
      </c>
      <c r="G785" s="45">
        <v>-3557.72</v>
      </c>
      <c r="H785" s="45">
        <v>-10213.5</v>
      </c>
      <c r="I785" s="45">
        <v>-18364.27</v>
      </c>
      <c r="J785" s="45">
        <v>-29970.400000000001</v>
      </c>
      <c r="K785" s="45">
        <v>-32995.22</v>
      </c>
      <c r="L785" s="45">
        <v>-485761.16</v>
      </c>
      <c r="M785" s="45">
        <v>-563494.57999999996</v>
      </c>
      <c r="N785" s="45">
        <v>-683275.42</v>
      </c>
      <c r="O785" s="45">
        <v>-689505.77</v>
      </c>
      <c r="P785" s="45">
        <v>-695586.38</v>
      </c>
      <c r="Q785" s="45">
        <v>-702104.79</v>
      </c>
      <c r="R785" s="45">
        <v>-711913.71</v>
      </c>
      <c r="S785" s="46">
        <f>((F785+R785)+((G785+H785+I785+J785+K785+L785+M785+N785+O785+P785+Q785)*2))/24</f>
        <v>-368720.52374999999</v>
      </c>
      <c r="W785" s="290">
        <f>S785</f>
        <v>-368720.52374999999</v>
      </c>
      <c r="Z785" s="291"/>
      <c r="AA785" s="291"/>
      <c r="AB785" s="291"/>
      <c r="AD785" s="290">
        <f>+S785</f>
        <v>-368720.52374999999</v>
      </c>
    </row>
    <row r="786" spans="1:33">
      <c r="A786" s="281">
        <v>770</v>
      </c>
      <c r="B786" s="289" t="s">
        <v>281</v>
      </c>
      <c r="C786" s="289" t="s">
        <v>1136</v>
      </c>
      <c r="D786" s="289" t="s">
        <v>1143</v>
      </c>
      <c r="E786" s="66" t="s">
        <v>569</v>
      </c>
      <c r="F786" s="45">
        <v>-2064204.11</v>
      </c>
      <c r="G786" s="45">
        <v>-190511.63</v>
      </c>
      <c r="H786" s="45">
        <v>-353916.61</v>
      </c>
      <c r="I786" s="45">
        <v>-499414.67</v>
      </c>
      <c r="J786" s="45">
        <v>-637400.88</v>
      </c>
      <c r="K786" s="45">
        <v>-773100.67</v>
      </c>
      <c r="L786" s="45">
        <v>-908473.26</v>
      </c>
      <c r="M786" s="45">
        <v>-1059657.78</v>
      </c>
      <c r="N786" s="45">
        <v>-1309967.1299999999</v>
      </c>
      <c r="O786" s="45">
        <v>-1498464.37</v>
      </c>
      <c r="P786" s="45">
        <v>-1788433.94</v>
      </c>
      <c r="Q786" s="45">
        <v>-2085069.53</v>
      </c>
      <c r="R786" s="45">
        <v>-2369548.42</v>
      </c>
      <c r="S786" s="46">
        <f>((F786+R786)+((G786+H786+I786+J786+K786+L786+M786+N786+O786+P786+Q786)*2))/24</f>
        <v>-1110107.2279166665</v>
      </c>
      <c r="W786" s="290">
        <f>S786</f>
        <v>-1110107.2279166665</v>
      </c>
      <c r="Z786" s="291"/>
      <c r="AA786" s="291"/>
      <c r="AB786" s="291"/>
      <c r="AD786" s="290">
        <f>+S786</f>
        <v>-1110107.2279166665</v>
      </c>
    </row>
    <row r="787" spans="1:33">
      <c r="A787" s="281">
        <v>771</v>
      </c>
      <c r="E787" s="293" t="s">
        <v>243</v>
      </c>
      <c r="F787" s="258">
        <f>SUM(F776:F786)</f>
        <v>-2999342.56</v>
      </c>
      <c r="G787" s="258">
        <f>SUM(G776:G786)</f>
        <v>-260375.33000000002</v>
      </c>
      <c r="H787" s="258">
        <f>SUM(H776:H786)</f>
        <v>-496383.02</v>
      </c>
      <c r="I787" s="258">
        <f>SUM(I776:I786)</f>
        <v>-767272.8</v>
      </c>
      <c r="J787" s="258">
        <f>SUM(J776:J786)</f>
        <v>-1008497.7000000001</v>
      </c>
      <c r="K787" s="258">
        <f>SUM(K776:K786)</f>
        <v>-1228361.58</v>
      </c>
      <c r="L787" s="258">
        <f>SUM(L776:L786)</f>
        <v>-1928966.74</v>
      </c>
      <c r="M787" s="258">
        <f>SUM(M776:M786)</f>
        <v>-2307304.12</v>
      </c>
      <c r="N787" s="258">
        <f>SUM(N776:N786)</f>
        <v>-2846287.6799999997</v>
      </c>
      <c r="O787" s="258">
        <f>SUM(O776:O786)</f>
        <v>-3248063.9000000004</v>
      </c>
      <c r="P787" s="258">
        <f>SUM(P776:P786)</f>
        <v>-3732564.1199999996</v>
      </c>
      <c r="Q787" s="258">
        <f>SUM(Q776:Q786)</f>
        <v>-4176323.5300000003</v>
      </c>
      <c r="R787" s="258">
        <f>SUM(R776:R786)</f>
        <v>-4608945.71</v>
      </c>
      <c r="S787" s="258">
        <f>SUM(S776:S786)</f>
        <v>-2150378.7212499999</v>
      </c>
      <c r="Z787" s="291"/>
      <c r="AA787" s="291"/>
      <c r="AB787" s="291"/>
    </row>
    <row r="788" spans="1:33">
      <c r="A788" s="281">
        <v>772</v>
      </c>
      <c r="E788" s="293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6"/>
      <c r="Z788" s="291"/>
      <c r="AA788" s="291"/>
      <c r="AB788" s="291"/>
    </row>
    <row r="789" spans="1:33" s="282" customFormat="1" ht="13.5" thickBot="1">
      <c r="A789" s="281">
        <v>773</v>
      </c>
      <c r="E789" s="301" t="s">
        <v>244</v>
      </c>
      <c r="F789" s="56">
        <f>+F787+F774+F698+F671+F627+SUM(F530:F570)+F528+F486+F463</f>
        <v>-1409289872.6499999</v>
      </c>
      <c r="G789" s="56">
        <f>+G787+G774+G698+G671+G627+SUM(G530:G570)+G528+G486+G463</f>
        <v>-1111178638.3600001</v>
      </c>
      <c r="H789" s="56">
        <f>+H787+H774+H698+H671+H627+SUM(H530:H570)+H528+H486+H463</f>
        <v>-1143782441.3600001</v>
      </c>
      <c r="I789" s="56">
        <f>+I787+I774+I698+I671+I627+SUM(I530:I570)+I528+I486+I463</f>
        <v>-1168530282.3299999</v>
      </c>
      <c r="J789" s="56">
        <f>+J787+J774+J698+J671+J627+SUM(J530:J570)+J528+J486+J463</f>
        <v>-1192611663.1700001</v>
      </c>
      <c r="K789" s="56">
        <f>+K787+K774+K698+K671+K627+SUM(K530:K570)+K528+K486+K463</f>
        <v>-1224675169.3000002</v>
      </c>
      <c r="L789" s="56">
        <f>+L787+L774+L698+L671+L627+SUM(L530:L572)+L528+L486+L463</f>
        <v>-1249215763.22</v>
      </c>
      <c r="M789" s="56">
        <f>+M787+M774+M698+M671+M627+SUM(M530:M572)+M528+M486+M463</f>
        <v>-1270552265.04</v>
      </c>
      <c r="N789" s="56">
        <f>+N787+N774+N698+N671+N627+SUM(N530:N572)+N528+N486+N463</f>
        <v>-1311592484.6500001</v>
      </c>
      <c r="O789" s="56">
        <f>+O787+O774+O698+O671+O627+SUM(O530:O572)+O528+O486+O463</f>
        <v>-1345949252.2099998</v>
      </c>
      <c r="P789" s="56">
        <f>+P787+P774+P698+P671+P627+SUM(P530:P572)+P528+P486+P463</f>
        <v>-1386149042.8499999</v>
      </c>
      <c r="Q789" s="56">
        <f>+Q787+Q774+Q698+Q671+Q627+SUM(Q530:Q572)+Q528+Q486+Q463</f>
        <v>-1477405198.4699998</v>
      </c>
      <c r="R789" s="56">
        <f>+R787+R774+R698+R671+R627+SUM(R530:R572)+R528+R486+R463</f>
        <v>-1598981862.5400002</v>
      </c>
      <c r="S789" s="56">
        <f>+S787+S774+S698+S671+S627+SUM(S530:S572)+S528+S486+S463</f>
        <v>-1282148172.3795834</v>
      </c>
      <c r="Z789" s="295"/>
      <c r="AA789" s="295"/>
      <c r="AB789" s="295"/>
      <c r="AG789" s="281"/>
    </row>
    <row r="790" spans="1:33" ht="13.5" thickTop="1">
      <c r="A790" s="281">
        <v>773</v>
      </c>
      <c r="Z790" s="291"/>
      <c r="AA790" s="291"/>
      <c r="AB790" s="291"/>
    </row>
    <row r="791" spans="1:33">
      <c r="A791" s="281">
        <v>773</v>
      </c>
      <c r="Z791" s="291"/>
      <c r="AA791" s="291"/>
      <c r="AB791" s="291"/>
    </row>
    <row r="792" spans="1:33">
      <c r="A792" s="281">
        <v>773</v>
      </c>
      <c r="E792" s="282" t="s">
        <v>572</v>
      </c>
      <c r="F792" s="290">
        <f>F789+F453</f>
        <v>0</v>
      </c>
      <c r="G792" s="290">
        <f>G789+G453</f>
        <v>0</v>
      </c>
      <c r="H792" s="290">
        <f>H789+H453</f>
        <v>0</v>
      </c>
      <c r="I792" s="290">
        <f>I789+I453</f>
        <v>0</v>
      </c>
      <c r="J792" s="290">
        <f>J789+J453</f>
        <v>0</v>
      </c>
      <c r="K792" s="290">
        <f>K789+K453</f>
        <v>0</v>
      </c>
      <c r="L792" s="290">
        <f>L789+L453</f>
        <v>0</v>
      </c>
      <c r="M792" s="290">
        <f>M789+M453</f>
        <v>0</v>
      </c>
      <c r="N792" s="290">
        <f>N789+N453</f>
        <v>0</v>
      </c>
      <c r="O792" s="290">
        <f>O789+O453</f>
        <v>0</v>
      </c>
      <c r="P792" s="290">
        <f>P789+P453</f>
        <v>0</v>
      </c>
      <c r="Q792" s="290">
        <f>Q789+Q453</f>
        <v>0</v>
      </c>
      <c r="R792" s="290">
        <f>R789+R453</f>
        <v>0</v>
      </c>
      <c r="S792" s="290">
        <f>S789+S453</f>
        <v>0</v>
      </c>
      <c r="U792" s="300">
        <f>SUM(U17:U787)</f>
        <v>164843439.30458334</v>
      </c>
      <c r="V792" s="300">
        <f>SUM(V17:V787)</f>
        <v>-117336441.28374998</v>
      </c>
      <c r="W792" s="300">
        <f>SUM(W17:W787)</f>
        <v>-785687312.55041683</v>
      </c>
      <c r="X792" s="300">
        <f>SUM(X17:X787)</f>
        <v>738180314.52958298</v>
      </c>
      <c r="Z792" s="295">
        <f>SUM(Z17:Z787)</f>
        <v>498117699.99916691</v>
      </c>
      <c r="AA792" s="295">
        <f>SUM(AA17:AA787)</f>
        <v>137932439.49708331</v>
      </c>
      <c r="AB792" s="295">
        <f>SUM(AB17:AB787)</f>
        <v>0</v>
      </c>
      <c r="AC792" s="300">
        <f>SUM(AC17:AC787)</f>
        <v>102130175.03333339</v>
      </c>
      <c r="AD792" s="300">
        <f>SUM(AD17:AD787)</f>
        <v>-785687312.55041683</v>
      </c>
      <c r="AE792" s="300">
        <f>SUM(AE17:AE787)</f>
        <v>47506998.020833306</v>
      </c>
      <c r="AF792" s="290"/>
    </row>
    <row r="793" spans="1:33">
      <c r="A793" s="281">
        <v>773</v>
      </c>
      <c r="E793" s="281" t="s">
        <v>573</v>
      </c>
      <c r="V793" s="300">
        <f>+U792+V792</f>
        <v>47506998.020833358</v>
      </c>
      <c r="AD793" s="290">
        <f>+AC792+AA792+Z792</f>
        <v>738180314.52958357</v>
      </c>
    </row>
    <row r="794" spans="1:33">
      <c r="A794" s="281">
        <v>773</v>
      </c>
      <c r="X794" s="290"/>
      <c r="Z794" s="290"/>
      <c r="AE794" s="290"/>
    </row>
    <row r="795" spans="1:33">
      <c r="A795" s="281">
        <v>773</v>
      </c>
      <c r="E795" s="281" t="s">
        <v>574</v>
      </c>
      <c r="F795" s="290"/>
      <c r="G795" s="290"/>
      <c r="H795" s="290"/>
      <c r="I795" s="290"/>
      <c r="J795" s="290"/>
      <c r="K795" s="290"/>
      <c r="L795" s="290"/>
      <c r="M795" s="290"/>
      <c r="N795" s="290"/>
      <c r="O795" s="290"/>
      <c r="P795" s="290"/>
      <c r="Q795" s="290"/>
      <c r="R795" s="290"/>
      <c r="Z795" s="302">
        <f>+Z792/AD793</f>
        <v>0.67479136221154834</v>
      </c>
      <c r="AA795" s="302">
        <f>+AA792/AD793</f>
        <v>0.18685467057595923</v>
      </c>
      <c r="AB795" s="283"/>
      <c r="AC795" s="302">
        <f>AC792/AD793</f>
        <v>0.13835396721249249</v>
      </c>
      <c r="AE795" s="303">
        <f>SUM(Z795:AD795)</f>
        <v>1</v>
      </c>
    </row>
    <row r="796" spans="1:33">
      <c r="A796" s="281">
        <v>773</v>
      </c>
      <c r="E796" s="281" t="s">
        <v>1144</v>
      </c>
      <c r="V796" s="290"/>
      <c r="Z796" s="304">
        <f>Z795*AE792</f>
        <v>32057311.909059439</v>
      </c>
      <c r="AA796" s="304">
        <f>+AE792*AA795</f>
        <v>8876904.4652355537</v>
      </c>
      <c r="AB796" s="291"/>
      <c r="AC796" s="291">
        <f>+V793*AC795</f>
        <v>6572781.6465383237</v>
      </c>
      <c r="AE796" s="291">
        <f>SUM(Z796:AD796)</f>
        <v>47506998.020833321</v>
      </c>
    </row>
    <row r="797" spans="1:33" ht="15">
      <c r="A797" s="281">
        <v>773</v>
      </c>
      <c r="AB797" s="291"/>
      <c r="AC797" s="291"/>
      <c r="AD797" s="292"/>
      <c r="AE797" s="292"/>
      <c r="AF797" s="280"/>
    </row>
    <row r="798" spans="1:33">
      <c r="A798" s="281">
        <v>773</v>
      </c>
      <c r="W798" s="305"/>
      <c r="X798" s="305"/>
      <c r="Y798" s="305" t="s">
        <v>1270</v>
      </c>
      <c r="Z798" s="283">
        <f>+Z796/Z792</f>
        <v>6.4356901810782977E-2</v>
      </c>
      <c r="AD798" s="307"/>
      <c r="AE798" s="307"/>
      <c r="AF798" s="307"/>
    </row>
    <row r="799" spans="1:33">
      <c r="AD799" s="307"/>
      <c r="AE799" s="307"/>
      <c r="AF799" s="307"/>
    </row>
    <row r="800" spans="1:33" ht="15">
      <c r="AD800" s="308"/>
      <c r="AE800" s="308"/>
      <c r="AF800" s="308"/>
    </row>
    <row r="801" spans="30:32" ht="15">
      <c r="AD801" s="307"/>
      <c r="AE801" s="310"/>
      <c r="AF801" s="311"/>
    </row>
    <row r="802" spans="30:32" ht="15">
      <c r="AD802" s="312"/>
      <c r="AE802" s="313"/>
      <c r="AF802" s="314"/>
    </row>
    <row r="803" spans="30:32">
      <c r="AD803" s="315"/>
      <c r="AE803" s="309"/>
      <c r="AF803" s="307"/>
    </row>
    <row r="804" spans="30:32">
      <c r="AD804" s="315"/>
      <c r="AE804" s="309"/>
      <c r="AF804" s="307"/>
    </row>
    <row r="805" spans="30:32">
      <c r="AD805" s="316"/>
      <c r="AE805" s="307"/>
      <c r="AF805" s="307"/>
    </row>
    <row r="806" spans="30:32">
      <c r="AD806" s="315"/>
      <c r="AE806" s="317"/>
      <c r="AF806" s="317"/>
    </row>
    <row r="807" spans="30:32">
      <c r="AD807" s="315"/>
      <c r="AE807" s="317"/>
      <c r="AF807" s="317"/>
    </row>
    <row r="808" spans="30:32">
      <c r="AD808" s="315"/>
      <c r="AE808" s="317"/>
      <c r="AF808" s="317"/>
    </row>
    <row r="809" spans="30:32">
      <c r="AD809" s="315"/>
      <c r="AE809" s="317"/>
      <c r="AF809" s="317"/>
    </row>
    <row r="810" spans="30:32">
      <c r="AD810" s="307"/>
      <c r="AE810" s="307"/>
      <c r="AF810" s="307"/>
    </row>
    <row r="811" spans="30:32">
      <c r="AD811" s="315"/>
      <c r="AE811" s="317"/>
      <c r="AF811" s="317"/>
    </row>
    <row r="812" spans="30:32">
      <c r="AD812" s="315"/>
      <c r="AE812" s="317"/>
      <c r="AF812" s="317"/>
    </row>
    <row r="813" spans="30:32">
      <c r="AD813" s="307"/>
      <c r="AE813" s="307"/>
      <c r="AF813" s="307"/>
    </row>
    <row r="814" spans="30:32">
      <c r="AD814" s="307"/>
      <c r="AE814" s="307"/>
      <c r="AF814" s="307"/>
    </row>
    <row r="815" spans="30:32">
      <c r="AD815" s="307"/>
      <c r="AE815" s="307"/>
      <c r="AF815" s="307"/>
    </row>
    <row r="816" spans="30:32">
      <c r="AD816" s="307"/>
      <c r="AE816" s="307"/>
      <c r="AF816" s="307"/>
    </row>
    <row r="817" spans="30:32">
      <c r="AD817" s="307"/>
      <c r="AE817" s="307"/>
      <c r="AF817" s="307"/>
    </row>
    <row r="818" spans="30:32">
      <c r="AD818" s="307"/>
      <c r="AE818" s="307"/>
      <c r="AF818" s="307"/>
    </row>
    <row r="819" spans="30:32">
      <c r="AD819" s="307"/>
      <c r="AE819" s="307"/>
      <c r="AF819" s="307"/>
    </row>
    <row r="820" spans="30:32">
      <c r="AD820" s="307"/>
      <c r="AE820" s="307"/>
      <c r="AF820" s="307"/>
    </row>
    <row r="821" spans="30:32">
      <c r="AD821" s="307"/>
      <c r="AE821" s="307"/>
      <c r="AF821" s="307"/>
    </row>
    <row r="822" spans="30:32">
      <c r="AD822" s="307"/>
      <c r="AE822" s="307"/>
      <c r="AF822" s="307"/>
    </row>
    <row r="823" spans="30:32">
      <c r="AD823" s="307"/>
      <c r="AE823" s="307"/>
      <c r="AF823" s="307"/>
    </row>
    <row r="824" spans="30:32">
      <c r="AD824" s="318"/>
      <c r="AE824" s="318"/>
      <c r="AF824" s="318"/>
    </row>
    <row r="825" spans="30:32">
      <c r="AD825" s="318"/>
      <c r="AE825" s="318"/>
      <c r="AF825" s="318"/>
    </row>
    <row r="826" spans="30:32">
      <c r="AD826" s="318"/>
      <c r="AE826" s="318"/>
      <c r="AF826" s="318"/>
    </row>
  </sheetData>
  <mergeCells count="1">
    <mergeCell ref="AD800:AF800"/>
  </mergeCells>
  <printOptions horizontalCentered="1"/>
  <pageMargins left="0.7" right="0.7" top="0.75" bottom="0.75" header="0.3" footer="0.3"/>
  <pageSetup scale="26" orientation="landscape" r:id="rId1"/>
  <headerFooter differentFirst="1" scaleWithDoc="0" alignWithMargins="0">
    <oddFooter>&amp;LCascade Natural Gas&amp;C&amp;"Times New Roman,Bold"&amp;P of &amp;N&amp;RRate of Return Report</oddFooter>
  </headerFooter>
  <rowBreaks count="1" manualBreakCount="1">
    <brk id="654" max="31" man="1"/>
  </rowBreaks>
  <colBreaks count="1" manualBreakCount="1">
    <brk id="19" max="79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showRowColHeaders="0" zoomScaleNormal="100" zoomScaleSheetLayoutView="100" workbookViewId="0">
      <selection activeCell="AH225" sqref="AH225"/>
    </sheetView>
  </sheetViews>
  <sheetFormatPr defaultColWidth="9.33203125" defaultRowHeight="12"/>
  <cols>
    <col min="1" max="1" width="77.1640625" style="19" bestFit="1" customWidth="1"/>
    <col min="2" max="4" width="9.33203125" style="19"/>
    <col min="5" max="5" width="13.5" style="19" customWidth="1"/>
    <col min="6" max="6" width="16.83203125" style="19" customWidth="1"/>
    <col min="7" max="16384" width="9.33203125" style="19"/>
  </cols>
  <sheetData>
    <row r="6" spans="4:12">
      <c r="D6" s="18"/>
    </row>
    <row r="7" spans="4:12">
      <c r="D7" s="18"/>
    </row>
    <row r="8" spans="4:12">
      <c r="D8" s="18"/>
    </row>
    <row r="9" spans="4:12">
      <c r="K9" s="18"/>
      <c r="L9" s="18"/>
    </row>
    <row r="19" spans="1:13" ht="57.75">
      <c r="A19" s="265" t="s">
        <v>68</v>
      </c>
      <c r="B19" s="265"/>
      <c r="C19" s="265"/>
      <c r="D19" s="265"/>
      <c r="E19" s="265"/>
      <c r="F19" s="265"/>
    </row>
    <row r="20" spans="1:13" ht="57.75">
      <c r="A20" s="265" t="s">
        <v>69</v>
      </c>
      <c r="B20" s="265"/>
      <c r="C20" s="265"/>
      <c r="D20" s="265"/>
      <c r="E20" s="265"/>
      <c r="F20" s="265"/>
    </row>
    <row r="21" spans="1:13" ht="57.75">
      <c r="A21" s="265" t="s">
        <v>70</v>
      </c>
      <c r="B21" s="265"/>
      <c r="C21" s="265"/>
      <c r="D21" s="265"/>
      <c r="E21" s="265"/>
      <c r="F21" s="265"/>
    </row>
    <row r="27" spans="1:13" ht="12.75">
      <c r="M27" s="20"/>
    </row>
    <row r="38" spans="3:12">
      <c r="L38" s="21"/>
    </row>
    <row r="39" spans="3:12">
      <c r="C39" s="22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9" orientation="portrait" r:id="rId1"/>
  <headerFooter differentFirst="1" scaleWithDoc="0" alignWithMargins="0">
    <oddFooter>&amp;LCascade Natural Gas&amp;C&amp;"Times New Roman,Bold"&amp;P of &amp;N&amp;RRate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topLeftCell="A28" zoomScaleNormal="100" zoomScaleSheetLayoutView="85" workbookViewId="0">
      <selection activeCell="AH225" sqref="AH225"/>
    </sheetView>
  </sheetViews>
  <sheetFormatPr defaultColWidth="9.33203125" defaultRowHeight="15.75"/>
  <cols>
    <col min="1" max="1" width="7.5" style="71" customWidth="1"/>
    <col min="2" max="2" width="9" style="71" customWidth="1"/>
    <col min="3" max="3" width="40" style="71" customWidth="1"/>
    <col min="4" max="4" width="20.6640625" style="112" customWidth="1"/>
    <col min="5" max="5" width="23.33203125" style="113" customWidth="1"/>
    <col min="6" max="6" width="9.33203125" style="71"/>
    <col min="7" max="7" width="22.33203125" style="71" customWidth="1"/>
    <col min="8" max="8" width="22.5" style="71" customWidth="1"/>
    <col min="9" max="10" width="9.33203125" style="71"/>
    <col min="11" max="11" width="9.83203125" style="71" bestFit="1" customWidth="1"/>
    <col min="12" max="16384" width="9.33203125" style="71"/>
  </cols>
  <sheetData>
    <row r="1" spans="1:5" ht="18.75" customHeight="1">
      <c r="A1" s="69" t="s">
        <v>0</v>
      </c>
      <c r="B1" s="69"/>
      <c r="C1" s="69"/>
      <c r="D1" s="70"/>
      <c r="E1" s="70"/>
    </row>
    <row r="2" spans="1:5" ht="18" customHeight="1">
      <c r="A2" s="69" t="s">
        <v>2</v>
      </c>
      <c r="B2" s="69"/>
      <c r="C2" s="69"/>
      <c r="D2" s="70"/>
      <c r="E2" s="70"/>
    </row>
    <row r="3" spans="1:5">
      <c r="A3" s="69" t="s">
        <v>71</v>
      </c>
      <c r="B3" s="69"/>
      <c r="C3" s="69"/>
      <c r="D3" s="70"/>
      <c r="E3" s="70"/>
    </row>
    <row r="4" spans="1:5">
      <c r="A4" s="266" t="s">
        <v>1157</v>
      </c>
      <c r="B4" s="266"/>
      <c r="C4" s="266"/>
      <c r="D4" s="266"/>
      <c r="E4" s="266"/>
    </row>
    <row r="5" spans="1:5">
      <c r="A5" s="72"/>
      <c r="B5" s="73"/>
      <c r="C5" s="73"/>
      <c r="D5" s="74"/>
      <c r="E5" s="74"/>
    </row>
    <row r="6" spans="1:5" ht="16.5" thickBot="1">
      <c r="A6" s="69"/>
      <c r="B6" s="75"/>
      <c r="C6" s="75"/>
      <c r="D6" s="76"/>
      <c r="E6" s="76"/>
    </row>
    <row r="7" spans="1:5">
      <c r="A7" s="77"/>
      <c r="B7" s="78"/>
      <c r="C7" s="78"/>
      <c r="D7" s="79" t="s">
        <v>72</v>
      </c>
      <c r="E7" s="80" t="s">
        <v>73</v>
      </c>
    </row>
    <row r="8" spans="1:5">
      <c r="A8" s="81" t="s">
        <v>74</v>
      </c>
      <c r="B8" s="82"/>
      <c r="C8" s="82"/>
      <c r="D8" s="82"/>
      <c r="E8" s="83"/>
    </row>
    <row r="9" spans="1:5">
      <c r="A9" s="81"/>
      <c r="B9" s="82" t="s">
        <v>75</v>
      </c>
      <c r="C9" s="82"/>
      <c r="D9" s="84">
        <v>60835521.630000003</v>
      </c>
      <c r="E9" s="85">
        <v>316087903.29000002</v>
      </c>
    </row>
    <row r="10" spans="1:5">
      <c r="A10" s="81"/>
      <c r="B10" s="82" t="s">
        <v>76</v>
      </c>
      <c r="C10" s="82"/>
      <c r="D10" s="84">
        <v>2256523.06</v>
      </c>
      <c r="E10" s="85">
        <v>27535930.210000001</v>
      </c>
    </row>
    <row r="11" spans="1:5">
      <c r="A11" s="81"/>
      <c r="B11" s="82" t="s">
        <v>77</v>
      </c>
      <c r="C11" s="82"/>
      <c r="D11" s="86">
        <v>219821.97999999998</v>
      </c>
      <c r="E11" s="87">
        <v>191674.05000000447</v>
      </c>
    </row>
    <row r="12" spans="1:5">
      <c r="A12" s="81"/>
      <c r="B12" s="82"/>
      <c r="C12" s="82"/>
      <c r="D12" s="88">
        <f>+D9+D11+D10</f>
        <v>63311866.670000002</v>
      </c>
      <c r="E12" s="83">
        <f>+E9+E10+E11</f>
        <v>343815507.55000001</v>
      </c>
    </row>
    <row r="13" spans="1:5">
      <c r="A13" s="81" t="s">
        <v>78</v>
      </c>
      <c r="B13" s="82" t="s">
        <v>79</v>
      </c>
      <c r="C13" s="82"/>
      <c r="D13" s="84">
        <v>41507341.550000004</v>
      </c>
      <c r="E13" s="85">
        <v>194180182.60000002</v>
      </c>
    </row>
    <row r="14" spans="1:5">
      <c r="A14" s="81"/>
      <c r="B14" s="82" t="s">
        <v>80</v>
      </c>
      <c r="C14" s="82"/>
      <c r="D14" s="84">
        <v>5478623.6399999997</v>
      </c>
      <c r="E14" s="85">
        <v>29885781.23</v>
      </c>
    </row>
    <row r="15" spans="1:5">
      <c r="A15" s="81" t="s">
        <v>81</v>
      </c>
      <c r="B15" s="82"/>
      <c r="C15" s="82"/>
      <c r="D15" s="89">
        <f>+D12-D13-D14</f>
        <v>16325901.479999997</v>
      </c>
      <c r="E15" s="90">
        <f>+E12-E13-E14</f>
        <v>119749543.71999998</v>
      </c>
    </row>
    <row r="16" spans="1:5">
      <c r="A16" s="81" t="s">
        <v>82</v>
      </c>
      <c r="B16" s="82"/>
      <c r="C16" s="82"/>
      <c r="D16" s="88"/>
      <c r="E16" s="83"/>
    </row>
    <row r="17" spans="1:5">
      <c r="A17" s="81"/>
      <c r="B17" s="82" t="s">
        <v>83</v>
      </c>
      <c r="C17" s="82"/>
      <c r="D17" s="88">
        <v>21934.95</v>
      </c>
      <c r="E17" s="83">
        <v>461323.17</v>
      </c>
    </row>
    <row r="18" spans="1:5">
      <c r="A18" s="81"/>
      <c r="B18" s="82" t="s">
        <v>84</v>
      </c>
      <c r="C18" s="82"/>
      <c r="D18" s="84">
        <v>1655335.6</v>
      </c>
      <c r="E18" s="85">
        <v>22183555.460000001</v>
      </c>
    </row>
    <row r="19" spans="1:5">
      <c r="A19" s="81"/>
      <c r="B19" s="82" t="s">
        <v>85</v>
      </c>
      <c r="C19" s="82"/>
      <c r="D19" s="84">
        <v>699014.58000000007</v>
      </c>
      <c r="E19" s="85">
        <v>5903068.8399999999</v>
      </c>
    </row>
    <row r="20" spans="1:5">
      <c r="A20" s="81"/>
      <c r="B20" s="82" t="s">
        <v>86</v>
      </c>
      <c r="C20" s="82"/>
      <c r="D20" s="84">
        <v>1063490.8599999999</v>
      </c>
      <c r="E20" s="85">
        <v>7660297.2199999997</v>
      </c>
    </row>
    <row r="21" spans="1:5">
      <c r="A21" s="81"/>
      <c r="B21" s="82" t="s">
        <v>87</v>
      </c>
      <c r="C21" s="82"/>
      <c r="D21" s="84">
        <v>-8167.6</v>
      </c>
      <c r="E21" s="85">
        <v>59713.35</v>
      </c>
    </row>
    <row r="22" spans="1:5">
      <c r="A22" s="81"/>
      <c r="B22" s="82" t="s">
        <v>88</v>
      </c>
      <c r="C22" s="82"/>
      <c r="D22" s="84">
        <v>1888342.8699999999</v>
      </c>
      <c r="E22" s="85">
        <v>22145047.370000005</v>
      </c>
    </row>
    <row r="23" spans="1:5">
      <c r="A23" s="81"/>
      <c r="B23" s="82" t="s">
        <v>89</v>
      </c>
      <c r="C23" s="82"/>
      <c r="D23" s="84">
        <v>2514415.73</v>
      </c>
      <c r="E23" s="85">
        <v>29506578.309999999</v>
      </c>
    </row>
    <row r="24" spans="1:5">
      <c r="A24" s="81"/>
      <c r="B24" s="82" t="s">
        <v>90</v>
      </c>
      <c r="C24" s="82"/>
      <c r="D24" s="84">
        <v>421773.91000000003</v>
      </c>
      <c r="E24" s="85">
        <v>5587896.2899999991</v>
      </c>
    </row>
    <row r="25" spans="1:5">
      <c r="A25" s="81"/>
      <c r="B25" s="82" t="s">
        <v>91</v>
      </c>
      <c r="C25" s="82"/>
      <c r="D25" s="84">
        <v>1316918.42</v>
      </c>
      <c r="E25" s="85">
        <v>-1704499.4200000006</v>
      </c>
    </row>
    <row r="26" spans="1:5">
      <c r="A26" s="81"/>
      <c r="B26" s="82"/>
      <c r="C26" s="82" t="s">
        <v>92</v>
      </c>
      <c r="D26" s="89">
        <f>+SUM(D17:D25)</f>
        <v>9573059.3200000003</v>
      </c>
      <c r="E26" s="90">
        <f>+SUM(E17:E25)</f>
        <v>91802980.590000018</v>
      </c>
    </row>
    <row r="27" spans="1:5" ht="16.5" thickBot="1">
      <c r="A27" s="81" t="s">
        <v>93</v>
      </c>
      <c r="B27" s="82"/>
      <c r="C27" s="82"/>
      <c r="D27" s="91">
        <f>+D15-D26</f>
        <v>6752842.1599999964</v>
      </c>
      <c r="E27" s="92">
        <f>+E15-E26</f>
        <v>27946563.129999965</v>
      </c>
    </row>
    <row r="28" spans="1:5" ht="16.5" thickTop="1">
      <c r="A28" s="81"/>
      <c r="B28" s="82"/>
      <c r="C28" s="82"/>
      <c r="D28" s="88"/>
      <c r="E28" s="83"/>
    </row>
    <row r="29" spans="1:5" ht="16.5" thickBot="1">
      <c r="A29" s="81" t="s">
        <v>94</v>
      </c>
      <c r="B29" s="82"/>
      <c r="C29" s="82"/>
      <c r="D29" s="93">
        <f>D46</f>
        <v>556017669.66999996</v>
      </c>
      <c r="E29" s="225">
        <f>E46</f>
        <v>530175011.89916658</v>
      </c>
    </row>
    <row r="30" spans="1:5" ht="16.5" thickTop="1">
      <c r="A30" s="81"/>
      <c r="B30" s="82"/>
      <c r="C30" s="82"/>
      <c r="D30" s="88"/>
      <c r="E30" s="83"/>
    </row>
    <row r="31" spans="1:5" s="98" customFormat="1" ht="16.5" thickBot="1">
      <c r="A31" s="94" t="s">
        <v>95</v>
      </c>
      <c r="B31" s="95"/>
      <c r="C31" s="95"/>
      <c r="D31" s="96">
        <f>+D27/D29</f>
        <v>1.2145013600031545E-2</v>
      </c>
      <c r="E31" s="97">
        <f>+E27/E29</f>
        <v>5.2711958320878188E-2</v>
      </c>
    </row>
    <row r="32" spans="1:5" s="98" customFormat="1" ht="17.25" thickTop="1" thickBot="1">
      <c r="A32" s="99"/>
      <c r="B32" s="100"/>
      <c r="C32" s="100"/>
      <c r="D32" s="101"/>
      <c r="E32" s="102"/>
    </row>
    <row r="33" spans="1:8" s="98" customFormat="1">
      <c r="E33" s="103"/>
    </row>
    <row r="34" spans="1:8">
      <c r="A34" s="98" t="s">
        <v>96</v>
      </c>
      <c r="B34" s="98"/>
      <c r="C34" s="98"/>
      <c r="D34" s="103"/>
      <c r="E34" s="103"/>
    </row>
    <row r="35" spans="1:8" ht="16.5" thickBot="1">
      <c r="C35" s="98"/>
      <c r="D35" s="74"/>
      <c r="E35" s="103"/>
    </row>
    <row r="36" spans="1:8">
      <c r="A36" s="104" t="s">
        <v>97</v>
      </c>
      <c r="B36" s="105"/>
      <c r="C36" s="105"/>
      <c r="D36" s="106">
        <v>1058571237.11</v>
      </c>
      <c r="E36" s="216">
        <v>1023584630.3204166</v>
      </c>
      <c r="G36" s="219"/>
      <c r="H36" s="220"/>
    </row>
    <row r="37" spans="1:8">
      <c r="A37" s="81" t="s">
        <v>98</v>
      </c>
      <c r="B37" s="82"/>
      <c r="C37" s="82"/>
      <c r="D37" s="107">
        <v>-458547641.08999997</v>
      </c>
      <c r="E37" s="87">
        <v>-446049790.85833335</v>
      </c>
      <c r="H37" s="220"/>
    </row>
    <row r="38" spans="1:8">
      <c r="A38" s="81" t="s">
        <v>99</v>
      </c>
      <c r="B38" s="82"/>
      <c r="C38" s="82"/>
      <c r="D38" s="88">
        <f>+D36+D37</f>
        <v>600023596.01999998</v>
      </c>
      <c r="E38" s="83">
        <f>+E36+E37</f>
        <v>577534839.46208322</v>
      </c>
    </row>
    <row r="39" spans="1:8">
      <c r="A39" s="81"/>
      <c r="B39" s="82"/>
      <c r="C39" s="82"/>
      <c r="D39" s="88"/>
      <c r="E39" s="83"/>
    </row>
    <row r="40" spans="1:8">
      <c r="A40" s="81" t="s">
        <v>100</v>
      </c>
      <c r="B40" s="82"/>
      <c r="C40" s="82"/>
      <c r="D40" s="88"/>
      <c r="E40" s="83"/>
    </row>
    <row r="41" spans="1:8">
      <c r="A41" s="81"/>
      <c r="B41" s="82" t="s">
        <v>101</v>
      </c>
      <c r="C41" s="82"/>
      <c r="D41" s="84">
        <v>-77555.319999999803</v>
      </c>
      <c r="E41" s="85">
        <v>-1712300.6400000006</v>
      </c>
    </row>
    <row r="42" spans="1:8">
      <c r="A42" s="81"/>
      <c r="B42" s="82" t="s">
        <v>102</v>
      </c>
      <c r="C42" s="82"/>
      <c r="D42" s="84">
        <v>-77569425.030000001</v>
      </c>
      <c r="E42" s="85">
        <v>-77704838.832916677</v>
      </c>
    </row>
    <row r="43" spans="1:8">
      <c r="A43" s="81"/>
      <c r="B43" s="82"/>
      <c r="C43" s="82" t="s">
        <v>103</v>
      </c>
      <c r="D43" s="261">
        <f>+D38+D41+D42</f>
        <v>522376615.66999996</v>
      </c>
      <c r="E43" s="262">
        <f>+E38+E41+E42</f>
        <v>498117699.98916656</v>
      </c>
    </row>
    <row r="44" spans="1:8">
      <c r="A44" s="81"/>
      <c r="B44" s="82"/>
      <c r="C44" s="82"/>
      <c r="D44" s="88"/>
      <c r="E44" s="83"/>
    </row>
    <row r="45" spans="1:8" s="98" customFormat="1">
      <c r="A45" s="81" t="s">
        <v>104</v>
      </c>
      <c r="B45" s="82"/>
      <c r="C45" s="82"/>
      <c r="D45" s="107">
        <v>33641054</v>
      </c>
      <c r="E45" s="87">
        <v>32057311.91</v>
      </c>
      <c r="G45" s="108"/>
    </row>
    <row r="46" spans="1:8" ht="16.5" thickBot="1">
      <c r="A46" s="99" t="s">
        <v>105</v>
      </c>
      <c r="B46" s="100"/>
      <c r="C46" s="100"/>
      <c r="D46" s="109">
        <f>+D43+D45</f>
        <v>556017669.66999996</v>
      </c>
      <c r="E46" s="110">
        <f>+E43+E45</f>
        <v>530175011.89916658</v>
      </c>
    </row>
    <row r="47" spans="1:8">
      <c r="D47" s="103"/>
      <c r="E47" s="103"/>
    </row>
    <row r="48" spans="1:8">
      <c r="A48" s="82" t="s">
        <v>1169</v>
      </c>
      <c r="D48" s="111"/>
      <c r="E48" s="111"/>
    </row>
    <row r="49" spans="1:5" ht="15.75" customHeight="1">
      <c r="A49" s="221"/>
      <c r="B49" s="221"/>
      <c r="C49" s="221"/>
      <c r="D49" s="221"/>
      <c r="E49" s="221"/>
    </row>
    <row r="50" spans="1:5">
      <c r="A50" s="221"/>
      <c r="B50" s="221"/>
      <c r="C50" s="221"/>
      <c r="D50" s="221"/>
      <c r="E50" s="221"/>
    </row>
    <row r="51" spans="1:5">
      <c r="A51" s="221"/>
      <c r="B51" s="221"/>
      <c r="C51" s="221"/>
      <c r="D51" s="221"/>
      <c r="E51" s="221"/>
    </row>
    <row r="52" spans="1:5">
      <c r="A52" s="221"/>
      <c r="B52" s="221"/>
      <c r="C52" s="221"/>
      <c r="D52" s="221"/>
      <c r="E52" s="221"/>
    </row>
    <row r="53" spans="1:5">
      <c r="A53" s="221"/>
      <c r="B53" s="221"/>
      <c r="C53" s="221"/>
      <c r="D53" s="221"/>
      <c r="E53" s="221"/>
    </row>
    <row r="54" spans="1:5">
      <c r="A54" s="221"/>
      <c r="B54" s="221"/>
      <c r="C54" s="221"/>
      <c r="D54" s="221"/>
      <c r="E54" s="221"/>
    </row>
    <row r="55" spans="1:5">
      <c r="A55" s="221"/>
      <c r="B55" s="221"/>
      <c r="C55" s="221"/>
      <c r="D55" s="221"/>
      <c r="E55" s="221"/>
    </row>
  </sheetData>
  <mergeCells count="1">
    <mergeCell ref="A4:E4"/>
  </mergeCells>
  <printOptions horizontalCentered="1"/>
  <pageMargins left="0" right="0" top="1" bottom="0" header="0.3" footer="0.17"/>
  <pageSetup scale="86" orientation="portrait" r:id="rId1"/>
  <headerFooter differentFirst="1" scaleWithDoc="0" alignWithMargins="0">
    <oddFooter>&amp;LCascade Natural Gas&amp;C&amp;"Times New Roman,Bold"&amp;P of &amp;N&amp;RRate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view="pageBreakPreview" zoomScale="130" zoomScaleNormal="100" zoomScaleSheetLayoutView="130" workbookViewId="0">
      <selection activeCell="AH225" sqref="AH225"/>
    </sheetView>
  </sheetViews>
  <sheetFormatPr defaultColWidth="9.33203125" defaultRowHeight="12"/>
  <cols>
    <col min="1" max="1" width="77.1640625" style="19" bestFit="1" customWidth="1"/>
    <col min="2" max="4" width="9.33203125" style="19"/>
    <col min="5" max="5" width="13.5" style="19" customWidth="1"/>
    <col min="6" max="6" width="16.83203125" style="19" customWidth="1"/>
    <col min="7" max="10" width="9.33203125" style="19"/>
    <col min="11" max="11" width="9.83203125" style="19" bestFit="1" customWidth="1"/>
    <col min="12" max="16384" width="9.33203125" style="19"/>
  </cols>
  <sheetData>
    <row r="6" spans="4:12">
      <c r="D6" s="18"/>
    </row>
    <row r="7" spans="4:12">
      <c r="D7" s="18"/>
    </row>
    <row r="8" spans="4:12">
      <c r="D8" s="18"/>
    </row>
    <row r="9" spans="4:12">
      <c r="K9" s="18"/>
      <c r="L9" s="18"/>
    </row>
    <row r="19" spans="1:13" ht="57.75">
      <c r="A19" s="265" t="s">
        <v>106</v>
      </c>
      <c r="B19" s="265"/>
      <c r="C19" s="265"/>
      <c r="D19" s="23"/>
      <c r="E19" s="23"/>
      <c r="F19" s="23"/>
    </row>
    <row r="20" spans="1:13" ht="57.75">
      <c r="A20" s="265" t="s">
        <v>69</v>
      </c>
      <c r="B20" s="265"/>
      <c r="C20" s="265"/>
      <c r="D20" s="23"/>
      <c r="E20" s="23"/>
      <c r="F20" s="23"/>
    </row>
    <row r="21" spans="1:13" ht="57.75">
      <c r="A21" s="265" t="s">
        <v>107</v>
      </c>
      <c r="B21" s="265"/>
      <c r="C21" s="265"/>
      <c r="D21" s="23"/>
      <c r="E21" s="23"/>
      <c r="F21" s="23"/>
    </row>
    <row r="27" spans="1:13" ht="12.75">
      <c r="M27" s="20"/>
    </row>
    <row r="38" spans="3:12">
      <c r="L38" s="21"/>
    </row>
    <row r="39" spans="3:12">
      <c r="C39" s="22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P52"/>
  <sheetViews>
    <sheetView view="pageBreakPreview" topLeftCell="A28" zoomScale="115" zoomScaleNormal="100" zoomScaleSheetLayoutView="115" workbookViewId="0">
      <selection activeCell="AH225" sqref="AH225"/>
    </sheetView>
  </sheetViews>
  <sheetFormatPr defaultColWidth="9.33203125" defaultRowHeight="15.75"/>
  <cols>
    <col min="1" max="1" width="5.6640625" style="27" bestFit="1" customWidth="1"/>
    <col min="2" max="2" width="38.83203125" style="27" bestFit="1" customWidth="1"/>
    <col min="3" max="3" width="3.5" style="27" customWidth="1"/>
    <col min="4" max="4" width="17.6640625" style="27" bestFit="1" customWidth="1"/>
    <col min="5" max="6" width="14.1640625" style="27" customWidth="1"/>
    <col min="7" max="8" width="15.33203125" style="27" customWidth="1"/>
    <col min="9" max="9" width="16.33203125" style="27" bestFit="1" customWidth="1"/>
    <col min="10" max="10" width="3.33203125" style="27" customWidth="1"/>
    <col min="11" max="11" width="17.6640625" style="27" bestFit="1" customWidth="1"/>
    <col min="12" max="12" width="3.1640625" style="27" customWidth="1"/>
    <col min="13" max="13" width="9.83203125" style="27" bestFit="1" customWidth="1"/>
    <col min="14" max="15" width="9.33203125" style="27" customWidth="1"/>
    <col min="16" max="16" width="9.33203125" style="27"/>
    <col min="17" max="17" width="16.83203125" style="27" customWidth="1"/>
    <col min="18" max="16384" width="9.33203125" style="27"/>
  </cols>
  <sheetData>
    <row r="2" spans="1:13">
      <c r="A2" s="114"/>
    </row>
    <row r="3" spans="1:13">
      <c r="B3" s="269" t="s">
        <v>0</v>
      </c>
      <c r="C3" s="269"/>
      <c r="D3" s="269"/>
      <c r="E3" s="269"/>
      <c r="F3" s="269"/>
      <c r="G3" s="269"/>
      <c r="H3" s="269"/>
      <c r="I3" s="269"/>
      <c r="J3" s="269"/>
      <c r="K3" s="269"/>
      <c r="L3" s="115"/>
    </row>
    <row r="4" spans="1:13">
      <c r="B4" s="269" t="s">
        <v>1</v>
      </c>
      <c r="C4" s="269"/>
      <c r="D4" s="269"/>
      <c r="E4" s="269"/>
      <c r="F4" s="269"/>
      <c r="G4" s="269"/>
      <c r="H4" s="269"/>
      <c r="I4" s="269"/>
      <c r="J4" s="269"/>
      <c r="K4" s="269"/>
      <c r="L4" s="115"/>
    </row>
    <row r="5" spans="1:13">
      <c r="B5" s="269" t="s">
        <v>1158</v>
      </c>
      <c r="C5" s="269"/>
      <c r="D5" s="269"/>
      <c r="E5" s="269"/>
      <c r="F5" s="269"/>
      <c r="G5" s="269"/>
      <c r="H5" s="269"/>
      <c r="I5" s="269"/>
      <c r="J5" s="269"/>
      <c r="K5" s="269"/>
      <c r="L5" s="115"/>
    </row>
    <row r="6" spans="1:13">
      <c r="B6" s="116"/>
      <c r="C6" s="116"/>
      <c r="D6" s="116"/>
      <c r="E6" s="116"/>
      <c r="F6" s="116"/>
      <c r="G6" s="116"/>
      <c r="H6" s="223"/>
      <c r="I6" s="223"/>
      <c r="J6" s="116"/>
      <c r="K6" s="116"/>
      <c r="L6" s="115"/>
    </row>
    <row r="7" spans="1:13">
      <c r="B7" s="117"/>
      <c r="C7" s="68"/>
      <c r="D7" s="68"/>
      <c r="E7" s="68"/>
      <c r="F7" s="68"/>
      <c r="G7" s="68"/>
      <c r="H7" s="224"/>
      <c r="I7" s="224"/>
      <c r="J7" s="68"/>
      <c r="K7" s="68"/>
      <c r="L7" s="115"/>
    </row>
    <row r="8" spans="1:13" ht="6.75" customHeight="1"/>
    <row r="9" spans="1:13">
      <c r="J9" s="118"/>
      <c r="K9" s="119"/>
    </row>
    <row r="10" spans="1:13">
      <c r="A10" s="120"/>
      <c r="B10" s="121"/>
      <c r="C10" s="122"/>
      <c r="D10" s="121"/>
      <c r="E10" s="123"/>
      <c r="F10" s="123"/>
      <c r="G10" s="123"/>
      <c r="H10" s="123"/>
      <c r="I10" s="123"/>
      <c r="J10" s="124" t="s">
        <v>3</v>
      </c>
      <c r="K10" s="123"/>
      <c r="M10" s="125"/>
    </row>
    <row r="11" spans="1:13">
      <c r="A11" s="126"/>
      <c r="B11" s="127"/>
      <c r="C11" s="267" t="s">
        <v>4</v>
      </c>
      <c r="D11" s="268"/>
      <c r="E11" s="128"/>
      <c r="F11" s="128"/>
      <c r="G11" s="128" t="s">
        <v>742</v>
      </c>
      <c r="H11" s="222" t="s">
        <v>1167</v>
      </c>
      <c r="I11" s="128"/>
      <c r="J11" s="130" t="s">
        <v>6</v>
      </c>
      <c r="K11" s="128"/>
    </row>
    <row r="12" spans="1:13">
      <c r="A12" s="131" t="s">
        <v>7</v>
      </c>
      <c r="B12" s="127"/>
      <c r="C12" s="267" t="s">
        <v>8</v>
      </c>
      <c r="D12" s="268"/>
      <c r="E12" s="132" t="s">
        <v>9</v>
      </c>
      <c r="F12" s="222" t="s">
        <v>1149</v>
      </c>
      <c r="G12" s="222" t="s">
        <v>743</v>
      </c>
      <c r="H12" s="222" t="s">
        <v>1168</v>
      </c>
      <c r="I12" s="222" t="s">
        <v>1165</v>
      </c>
      <c r="J12" s="130" t="s">
        <v>5</v>
      </c>
      <c r="K12" s="128"/>
    </row>
    <row r="13" spans="1:13">
      <c r="A13" s="131" t="s">
        <v>11</v>
      </c>
      <c r="B13" s="132" t="s">
        <v>12</v>
      </c>
      <c r="C13" s="267" t="s">
        <v>13</v>
      </c>
      <c r="D13" s="268"/>
      <c r="E13" s="132" t="s">
        <v>14</v>
      </c>
      <c r="F13" s="222" t="s">
        <v>675</v>
      </c>
      <c r="G13" s="222" t="s">
        <v>675</v>
      </c>
      <c r="H13" s="222" t="s">
        <v>1256</v>
      </c>
      <c r="I13" s="222" t="s">
        <v>1166</v>
      </c>
      <c r="J13" s="130" t="s">
        <v>15</v>
      </c>
      <c r="K13" s="128"/>
      <c r="L13" s="119"/>
    </row>
    <row r="14" spans="1:13">
      <c r="A14" s="133"/>
      <c r="B14" s="134" t="s">
        <v>16</v>
      </c>
      <c r="C14" s="135"/>
      <c r="D14" s="136" t="s">
        <v>17</v>
      </c>
      <c r="E14" s="134" t="s">
        <v>62</v>
      </c>
      <c r="F14" s="134" t="s">
        <v>66</v>
      </c>
      <c r="G14" s="134" t="s">
        <v>61</v>
      </c>
      <c r="H14" s="134" t="s">
        <v>263</v>
      </c>
      <c r="I14" s="134" t="s">
        <v>264</v>
      </c>
      <c r="J14" s="137"/>
      <c r="K14" s="136" t="s">
        <v>265</v>
      </c>
      <c r="L14" s="119"/>
    </row>
    <row r="15" spans="1:13">
      <c r="A15" s="126"/>
      <c r="B15" s="127"/>
      <c r="C15" s="119"/>
      <c r="D15" s="127"/>
      <c r="E15" s="121"/>
      <c r="F15" s="121"/>
      <c r="G15" s="121"/>
      <c r="H15" s="121"/>
      <c r="I15" s="121"/>
      <c r="J15" s="138"/>
      <c r="K15" s="127"/>
      <c r="L15" s="119"/>
    </row>
    <row r="16" spans="1:13">
      <c r="A16" s="126"/>
      <c r="B16" s="139" t="s">
        <v>18</v>
      </c>
      <c r="C16" s="119"/>
      <c r="D16" s="127"/>
      <c r="E16" s="127"/>
      <c r="F16" s="127"/>
      <c r="G16" s="127"/>
      <c r="H16" s="127"/>
      <c r="I16" s="127"/>
      <c r="J16" s="140"/>
      <c r="K16" s="127"/>
      <c r="L16" s="119"/>
    </row>
    <row r="17" spans="1:15">
      <c r="A17" s="129" t="s">
        <v>19</v>
      </c>
      <c r="B17" s="141" t="s">
        <v>20</v>
      </c>
      <c r="C17" s="142" t="s">
        <v>21</v>
      </c>
      <c r="D17" s="143">
        <f>+'Dec. St. of Operations'!E9</f>
        <v>316087903.29000002</v>
      </c>
      <c r="E17" s="143"/>
      <c r="F17" s="143"/>
      <c r="G17" s="143"/>
      <c r="H17" s="143"/>
      <c r="I17" s="143">
        <f>'Suppl Sch Adj'!K14</f>
        <v>-207608084</v>
      </c>
      <c r="J17" s="144" t="s">
        <v>21</v>
      </c>
      <c r="K17" s="143">
        <f>SUM(D17:I17)</f>
        <v>108479819.29000002</v>
      </c>
      <c r="O17" s="145"/>
    </row>
    <row r="18" spans="1:15">
      <c r="A18" s="129" t="s">
        <v>22</v>
      </c>
      <c r="B18" s="141" t="s">
        <v>23</v>
      </c>
      <c r="C18" s="119"/>
      <c r="D18" s="143">
        <f>+'Dec. St. of Operations'!E10</f>
        <v>27535930.210000001</v>
      </c>
      <c r="E18" s="143"/>
      <c r="F18" s="143"/>
      <c r="G18" s="143"/>
      <c r="H18" s="143"/>
      <c r="I18" s="143"/>
      <c r="J18" s="140"/>
      <c r="K18" s="143">
        <f t="shared" ref="K18:K22" si="0">SUM(D18:I18)</f>
        <v>27535930.210000001</v>
      </c>
      <c r="O18" s="145"/>
    </row>
    <row r="19" spans="1:15">
      <c r="A19" s="129" t="s">
        <v>24</v>
      </c>
      <c r="B19" s="141" t="s">
        <v>25</v>
      </c>
      <c r="C19" s="119"/>
      <c r="D19" s="143">
        <f>+'Dec. St. of Operations'!E11</f>
        <v>191674.05000000447</v>
      </c>
      <c r="E19" s="143"/>
      <c r="F19" s="143"/>
      <c r="G19" s="143"/>
      <c r="H19" s="143">
        <f>ROUND('Late Payment Charge'!E13,0)</f>
        <v>1673138</v>
      </c>
      <c r="I19" s="143">
        <f>'Suppl Sch Adj'!K16</f>
        <v>-2945155</v>
      </c>
      <c r="J19" s="140"/>
      <c r="K19" s="143">
        <f t="shared" si="0"/>
        <v>-1080342.9499999955</v>
      </c>
      <c r="O19" s="145"/>
    </row>
    <row r="20" spans="1:15">
      <c r="A20" s="129" t="s">
        <v>26</v>
      </c>
      <c r="B20" s="146" t="s">
        <v>27</v>
      </c>
      <c r="C20" s="147" t="s">
        <v>21</v>
      </c>
      <c r="D20" s="148">
        <f>SUM(D17:D19)</f>
        <v>343815507.55000001</v>
      </c>
      <c r="E20" s="148">
        <f>SUM(E17:E19)</f>
        <v>0</v>
      </c>
      <c r="F20" s="148">
        <f t="shared" ref="F20:I20" si="1">SUM(F17:F19)</f>
        <v>0</v>
      </c>
      <c r="G20" s="148">
        <f t="shared" si="1"/>
        <v>0</v>
      </c>
      <c r="H20" s="148">
        <f t="shared" si="1"/>
        <v>1673138</v>
      </c>
      <c r="I20" s="148">
        <f t="shared" si="1"/>
        <v>-210553239</v>
      </c>
      <c r="J20" s="149" t="s">
        <v>21</v>
      </c>
      <c r="K20" s="148">
        <f>SUM(K17:K19)</f>
        <v>134935406.55000004</v>
      </c>
      <c r="O20" s="145"/>
    </row>
    <row r="21" spans="1:15">
      <c r="A21" s="129" t="s">
        <v>28</v>
      </c>
      <c r="B21" s="141" t="s">
        <v>29</v>
      </c>
      <c r="C21" s="119"/>
      <c r="D21" s="143">
        <f>+'Dec. St. of Operations'!E13</f>
        <v>194180182.60000002</v>
      </c>
      <c r="E21" s="143"/>
      <c r="F21" s="143"/>
      <c r="G21" s="143"/>
      <c r="H21" s="143"/>
      <c r="I21" s="143">
        <f>'Suppl Sch Adj'!K18</f>
        <v>-194180183</v>
      </c>
      <c r="J21" s="140"/>
      <c r="K21" s="143">
        <f t="shared" si="0"/>
        <v>-0.39999997615814209</v>
      </c>
    </row>
    <row r="22" spans="1:15">
      <c r="A22" s="129" t="s">
        <v>30</v>
      </c>
      <c r="B22" s="141" t="s">
        <v>31</v>
      </c>
      <c r="C22" s="119"/>
      <c r="D22" s="143">
        <f>+'Dec. St. of Operations'!E14</f>
        <v>29885781.23</v>
      </c>
      <c r="E22" s="143"/>
      <c r="F22" s="143"/>
      <c r="G22" s="143"/>
      <c r="H22" s="143">
        <f>ROUND(H20*(0.03852+0.002),0)</f>
        <v>67796</v>
      </c>
      <c r="I22" s="143">
        <f>'Suppl Sch Adj'!K19</f>
        <v>-8531618</v>
      </c>
      <c r="J22" s="150"/>
      <c r="K22" s="143">
        <f t="shared" si="0"/>
        <v>21421959.23</v>
      </c>
    </row>
    <row r="23" spans="1:15">
      <c r="A23" s="129" t="s">
        <v>32</v>
      </c>
      <c r="B23" s="146" t="s">
        <v>33</v>
      </c>
      <c r="C23" s="151"/>
      <c r="D23" s="148">
        <f>D20-D21-D22</f>
        <v>119749543.71999998</v>
      </c>
      <c r="E23" s="148">
        <f>E20-E21-E22</f>
        <v>0</v>
      </c>
      <c r="F23" s="148">
        <f t="shared" ref="F23:G23" si="2">F20-F21-F22</f>
        <v>0</v>
      </c>
      <c r="G23" s="148">
        <f t="shared" si="2"/>
        <v>0</v>
      </c>
      <c r="H23" s="148">
        <f>H20-H21-H22</f>
        <v>1605342</v>
      </c>
      <c r="I23" s="148">
        <f>I20-I21-I22</f>
        <v>-7841438</v>
      </c>
      <c r="J23" s="149" t="s">
        <v>21</v>
      </c>
      <c r="K23" s="148">
        <f>K20-K21-K22</f>
        <v>113513447.72000001</v>
      </c>
    </row>
    <row r="24" spans="1:15">
      <c r="A24" s="126"/>
      <c r="B24" s="127"/>
      <c r="C24" s="119"/>
      <c r="D24" s="152"/>
      <c r="E24" s="127"/>
      <c r="F24" s="127"/>
      <c r="G24" s="127"/>
      <c r="H24" s="127"/>
      <c r="I24" s="127"/>
      <c r="J24" s="140"/>
      <c r="K24" s="127"/>
    </row>
    <row r="25" spans="1:15">
      <c r="A25" s="126"/>
      <c r="B25" s="139" t="s">
        <v>34</v>
      </c>
      <c r="C25" s="119"/>
      <c r="D25" s="143"/>
      <c r="E25" s="143"/>
      <c r="F25" s="143"/>
      <c r="G25" s="143"/>
      <c r="H25" s="143"/>
      <c r="I25" s="143"/>
      <c r="J25" s="140"/>
      <c r="K25" s="143"/>
    </row>
    <row r="26" spans="1:15">
      <c r="A26" s="129" t="s">
        <v>35</v>
      </c>
      <c r="B26" s="141" t="s">
        <v>65</v>
      </c>
      <c r="C26" s="119"/>
      <c r="D26" s="143">
        <f>+'Dec. St. of Operations'!E17</f>
        <v>461323.17</v>
      </c>
      <c r="E26" s="143"/>
      <c r="F26" s="143"/>
      <c r="G26" s="143"/>
      <c r="H26" s="143"/>
      <c r="I26" s="143"/>
      <c r="J26" s="140"/>
      <c r="K26" s="143">
        <f>SUM(D26:I26)</f>
        <v>461323.17</v>
      </c>
    </row>
    <row r="27" spans="1:15">
      <c r="A27" s="129" t="s">
        <v>37</v>
      </c>
      <c r="B27" s="141" t="s">
        <v>36</v>
      </c>
      <c r="C27" s="119"/>
      <c r="D27" s="143">
        <f>+'Dec. St. of Operations'!E18</f>
        <v>22183555.460000001</v>
      </c>
      <c r="E27" s="143"/>
      <c r="F27" s="143"/>
      <c r="G27" s="143"/>
      <c r="H27" s="143"/>
      <c r="I27" s="143"/>
      <c r="J27" s="140"/>
      <c r="K27" s="143">
        <f t="shared" ref="K27:K34" si="3">SUM(D27:I27)</f>
        <v>22183555.460000001</v>
      </c>
    </row>
    <row r="28" spans="1:15">
      <c r="A28" s="129" t="s">
        <v>39</v>
      </c>
      <c r="B28" s="141" t="s">
        <v>38</v>
      </c>
      <c r="C28" s="119"/>
      <c r="D28" s="143">
        <f>+'Dec. St. of Operations'!E19</f>
        <v>5903068.8399999999</v>
      </c>
      <c r="E28" s="143"/>
      <c r="F28" s="143"/>
      <c r="G28" s="143"/>
      <c r="H28" s="143">
        <f>ROUND(H20*0.00371,0)</f>
        <v>6207</v>
      </c>
      <c r="I28" s="143">
        <f>'Suppl Sch Adj'!K25</f>
        <v>-781153</v>
      </c>
      <c r="J28" s="140"/>
      <c r="K28" s="143">
        <f>SUM(D28:I28)</f>
        <v>5128122.84</v>
      </c>
    </row>
    <row r="29" spans="1:15">
      <c r="A29" s="129" t="s">
        <v>41</v>
      </c>
      <c r="B29" s="141" t="s">
        <v>40</v>
      </c>
      <c r="C29" s="119"/>
      <c r="D29" s="143">
        <f>+'Dec. St. of Operations'!E20</f>
        <v>7660297.2199999997</v>
      </c>
      <c r="E29" s="143"/>
      <c r="F29" s="143"/>
      <c r="G29" s="143"/>
      <c r="H29" s="143"/>
      <c r="I29" s="143">
        <f>'Suppl Sch Adj'!K26</f>
        <v>-7717566</v>
      </c>
      <c r="J29" s="140"/>
      <c r="K29" s="143">
        <f t="shared" si="3"/>
        <v>-57268.780000000261</v>
      </c>
    </row>
    <row r="30" spans="1:15">
      <c r="A30" s="129" t="s">
        <v>43</v>
      </c>
      <c r="B30" s="141" t="s">
        <v>42</v>
      </c>
      <c r="C30" s="119"/>
      <c r="D30" s="143">
        <f>+'Dec. St. of Operations'!E21</f>
        <v>59713.35</v>
      </c>
      <c r="E30" s="143"/>
      <c r="F30" s="143"/>
      <c r="G30" s="143"/>
      <c r="H30" s="143"/>
      <c r="I30" s="143"/>
      <c r="J30" s="140"/>
      <c r="K30" s="143">
        <f t="shared" si="3"/>
        <v>59713.35</v>
      </c>
    </row>
    <row r="31" spans="1:15">
      <c r="A31" s="129">
        <v>13</v>
      </c>
      <c r="B31" s="141" t="s">
        <v>44</v>
      </c>
      <c r="C31" s="119"/>
      <c r="D31" s="143">
        <f>+'Dec. St. of Operations'!E22</f>
        <v>22145047.370000005</v>
      </c>
      <c r="E31" s="143">
        <f>ROUND(+'Promo Adv Adj'!E13,0)</f>
        <v>-66374</v>
      </c>
      <c r="F31" s="143">
        <f>ROUND(+'Incentives Adjustment'!B37,0)</f>
        <v>-885206</v>
      </c>
      <c r="G31" s="143">
        <f>ROUND(+'Directors and Officers Adj'!E14,0)</f>
        <v>-229425</v>
      </c>
      <c r="H31" s="143"/>
      <c r="I31" s="143"/>
      <c r="J31" s="140"/>
      <c r="K31" s="143">
        <f t="shared" si="3"/>
        <v>20964042.370000005</v>
      </c>
    </row>
    <row r="32" spans="1:15">
      <c r="A32" s="129">
        <v>14</v>
      </c>
      <c r="B32" s="141" t="s">
        <v>45</v>
      </c>
      <c r="C32" s="119"/>
      <c r="D32" s="143">
        <f>+'Dec. St. of Operations'!E23</f>
        <v>29506578.309999999</v>
      </c>
      <c r="E32" s="143"/>
      <c r="F32" s="143"/>
      <c r="G32" s="143"/>
      <c r="H32" s="143"/>
      <c r="I32" s="143"/>
      <c r="J32" s="140"/>
      <c r="K32" s="143">
        <f t="shared" si="3"/>
        <v>29506578.309999999</v>
      </c>
    </row>
    <row r="33" spans="1:16">
      <c r="A33" s="129">
        <v>15</v>
      </c>
      <c r="B33" s="141" t="s">
        <v>46</v>
      </c>
      <c r="C33" s="119"/>
      <c r="D33" s="143">
        <f>+'Dec. St. of Operations'!E24</f>
        <v>5587896.2899999991</v>
      </c>
      <c r="E33" s="143"/>
      <c r="F33" s="143"/>
      <c r="G33" s="143"/>
      <c r="H33" s="143"/>
      <c r="I33" s="143"/>
      <c r="J33" s="150"/>
      <c r="K33" s="143">
        <f t="shared" si="3"/>
        <v>5587896.2899999991</v>
      </c>
    </row>
    <row r="34" spans="1:16">
      <c r="A34" s="129">
        <v>16</v>
      </c>
      <c r="B34" s="141" t="s">
        <v>47</v>
      </c>
      <c r="C34" s="119"/>
      <c r="D34" s="143">
        <f>+'Dec. St. of Operations'!E25</f>
        <v>-1704499.4200000006</v>
      </c>
      <c r="E34" s="143">
        <f>ROUND((+E23-SUM(E27:E32)-E33)*0.21,0)</f>
        <v>13939</v>
      </c>
      <c r="F34" s="143">
        <f t="shared" ref="F34:H34" si="4">ROUND((+F23-SUM(F27:F32)-F33)*0.21,0)</f>
        <v>185893</v>
      </c>
      <c r="G34" s="143">
        <f t="shared" si="4"/>
        <v>48179</v>
      </c>
      <c r="H34" s="143">
        <f t="shared" si="4"/>
        <v>335818</v>
      </c>
      <c r="I34" s="143">
        <f>(+I23-SUM(I26:I32)-I33)*0.21</f>
        <v>138029.01</v>
      </c>
      <c r="J34" s="150"/>
      <c r="K34" s="143">
        <f t="shared" si="3"/>
        <v>-982641.41000000061</v>
      </c>
    </row>
    <row r="35" spans="1:16">
      <c r="A35" s="129">
        <v>17</v>
      </c>
      <c r="B35" s="146" t="s">
        <v>48</v>
      </c>
      <c r="C35" s="147" t="s">
        <v>21</v>
      </c>
      <c r="D35" s="148">
        <f>SUM(D26:D34)</f>
        <v>91802980.590000018</v>
      </c>
      <c r="E35" s="148">
        <f>SUM(E26:E34)</f>
        <v>-52435</v>
      </c>
      <c r="F35" s="148">
        <f t="shared" ref="F35" si="5">SUM(F26:F34)</f>
        <v>-699313</v>
      </c>
      <c r="G35" s="148">
        <f>SUM(G26:G34)</f>
        <v>-181246</v>
      </c>
      <c r="H35" s="148">
        <f>SUM(H26:H34)</f>
        <v>342025</v>
      </c>
      <c r="I35" s="148">
        <f>SUM(I26:I34)</f>
        <v>-8360689.9900000002</v>
      </c>
      <c r="J35" s="149" t="s">
        <v>21</v>
      </c>
      <c r="K35" s="148">
        <f>SUM(K26:K34)</f>
        <v>82851321.600000024</v>
      </c>
    </row>
    <row r="36" spans="1:16">
      <c r="A36" s="140"/>
      <c r="B36" s="120"/>
      <c r="C36" s="119"/>
      <c r="D36" s="143"/>
      <c r="E36" s="143"/>
      <c r="F36" s="143"/>
      <c r="G36" s="143"/>
      <c r="H36" s="143"/>
      <c r="I36" s="143"/>
      <c r="J36" s="140"/>
      <c r="K36" s="143"/>
    </row>
    <row r="37" spans="1:16">
      <c r="A37" s="129">
        <v>18</v>
      </c>
      <c r="B37" s="153" t="s">
        <v>49</v>
      </c>
      <c r="C37" s="154" t="s">
        <v>21</v>
      </c>
      <c r="D37" s="155">
        <f>D23-D35</f>
        <v>27946563.129999965</v>
      </c>
      <c r="E37" s="155">
        <f>E23-E35</f>
        <v>52435</v>
      </c>
      <c r="F37" s="155">
        <f t="shared" ref="F37" si="6">F23-F35</f>
        <v>699313</v>
      </c>
      <c r="G37" s="155">
        <f>G23-G35</f>
        <v>181246</v>
      </c>
      <c r="H37" s="155">
        <f>H23-H35</f>
        <v>1263317</v>
      </c>
      <c r="I37" s="155">
        <f>I23-I35</f>
        <v>519251.99000000022</v>
      </c>
      <c r="J37" s="156" t="s">
        <v>21</v>
      </c>
      <c r="K37" s="155">
        <f>K23-K35</f>
        <v>30662126.11999999</v>
      </c>
    </row>
    <row r="38" spans="1:16">
      <c r="A38" s="129"/>
      <c r="B38" s="126"/>
      <c r="C38" s="119"/>
      <c r="D38" s="127"/>
      <c r="E38" s="127"/>
      <c r="F38" s="127"/>
      <c r="G38" s="127"/>
      <c r="H38" s="127"/>
      <c r="I38" s="127"/>
      <c r="J38" s="140"/>
      <c r="K38" s="127"/>
    </row>
    <row r="39" spans="1:16">
      <c r="A39" s="129"/>
      <c r="B39" s="157" t="s">
        <v>50</v>
      </c>
      <c r="C39" s="119"/>
      <c r="D39" s="127"/>
      <c r="E39" s="127"/>
      <c r="F39" s="127"/>
      <c r="G39" s="127"/>
      <c r="H39" s="127"/>
      <c r="I39" s="127"/>
      <c r="J39" s="140"/>
      <c r="K39" s="127"/>
    </row>
    <row r="40" spans="1:16">
      <c r="A40" s="129">
        <v>19</v>
      </c>
      <c r="B40" s="131" t="s">
        <v>51</v>
      </c>
      <c r="C40" s="142" t="s">
        <v>21</v>
      </c>
      <c r="D40" s="143">
        <f>+'Dec. St. of Operations'!E36</f>
        <v>1023584630.3204166</v>
      </c>
      <c r="E40" s="127"/>
      <c r="F40" s="127"/>
      <c r="G40" s="127"/>
      <c r="H40" s="127"/>
      <c r="I40" s="127"/>
      <c r="J40" s="144" t="s">
        <v>21</v>
      </c>
      <c r="K40" s="143">
        <f t="shared" ref="K40:K44" si="7">SUM(D40:I40)</f>
        <v>1023584630.3204166</v>
      </c>
    </row>
    <row r="41" spans="1:16">
      <c r="A41" s="129">
        <v>20</v>
      </c>
      <c r="B41" s="131" t="s">
        <v>52</v>
      </c>
      <c r="C41" s="119"/>
      <c r="D41" s="143">
        <f>+'Dec. St. of Operations'!E37</f>
        <v>-446049790.85833335</v>
      </c>
      <c r="E41" s="127"/>
      <c r="F41" s="127"/>
      <c r="G41" s="127"/>
      <c r="H41" s="127"/>
      <c r="I41" s="127"/>
      <c r="J41" s="140"/>
      <c r="K41" s="143">
        <f t="shared" si="7"/>
        <v>-446049790.85833335</v>
      </c>
    </row>
    <row r="42" spans="1:16">
      <c r="A42" s="129">
        <v>21</v>
      </c>
      <c r="B42" s="131" t="s">
        <v>53</v>
      </c>
      <c r="C42" s="119"/>
      <c r="D42" s="143">
        <f>+'Dec. St. of Operations'!E41</f>
        <v>-1712300.6400000006</v>
      </c>
      <c r="E42" s="127"/>
      <c r="F42" s="127"/>
      <c r="G42" s="127"/>
      <c r="H42" s="127"/>
      <c r="I42" s="127"/>
      <c r="J42" s="140"/>
      <c r="K42" s="143">
        <f t="shared" si="7"/>
        <v>-1712300.6400000006</v>
      </c>
    </row>
    <row r="43" spans="1:16">
      <c r="A43" s="129">
        <v>22</v>
      </c>
      <c r="B43" s="131" t="s">
        <v>54</v>
      </c>
      <c r="C43" s="119"/>
      <c r="D43" s="143">
        <f>+'Dec. St. of Operations'!E42</f>
        <v>-77704838.832916677</v>
      </c>
      <c r="E43" s="127"/>
      <c r="F43" s="127"/>
      <c r="G43" s="127"/>
      <c r="H43" s="127"/>
      <c r="I43" s="127"/>
      <c r="J43" s="140"/>
      <c r="K43" s="143">
        <f t="shared" si="7"/>
        <v>-77704838.832916677</v>
      </c>
    </row>
    <row r="44" spans="1:16">
      <c r="A44" s="129">
        <v>23</v>
      </c>
      <c r="B44" s="131" t="s">
        <v>630</v>
      </c>
      <c r="C44" s="119"/>
      <c r="D44" s="143">
        <f>'Working Capital (AMA)'!Z796</f>
        <v>32057311.909059439</v>
      </c>
      <c r="E44" s="127"/>
      <c r="F44" s="127"/>
      <c r="G44" s="127"/>
      <c r="H44" s="127"/>
      <c r="I44" s="127"/>
      <c r="J44" s="140"/>
      <c r="K44" s="143">
        <f t="shared" si="7"/>
        <v>32057311.909059439</v>
      </c>
    </row>
    <row r="45" spans="1:16">
      <c r="A45" s="129">
        <v>24</v>
      </c>
      <c r="B45" s="146" t="s">
        <v>55</v>
      </c>
      <c r="C45" s="147" t="s">
        <v>21</v>
      </c>
      <c r="D45" s="148">
        <f t="shared" ref="D45:I45" si="8">SUM(D40:D44)</f>
        <v>530175011.89822602</v>
      </c>
      <c r="E45" s="148">
        <f t="shared" si="8"/>
        <v>0</v>
      </c>
      <c r="F45" s="148">
        <f t="shared" si="8"/>
        <v>0</v>
      </c>
      <c r="G45" s="148">
        <f t="shared" si="8"/>
        <v>0</v>
      </c>
      <c r="H45" s="148">
        <f t="shared" si="8"/>
        <v>0</v>
      </c>
      <c r="I45" s="148">
        <f t="shared" si="8"/>
        <v>0</v>
      </c>
      <c r="J45" s="158" t="s">
        <v>21</v>
      </c>
      <c r="K45" s="148">
        <f>SUM(K40:K44)</f>
        <v>530175011.89822602</v>
      </c>
    </row>
    <row r="46" spans="1:16">
      <c r="A46" s="140"/>
      <c r="B46" s="126"/>
      <c r="C46" s="119"/>
      <c r="D46" s="127"/>
      <c r="E46" s="127"/>
      <c r="F46" s="127"/>
      <c r="G46" s="127"/>
      <c r="H46" s="127"/>
      <c r="I46" s="127"/>
      <c r="J46" s="140"/>
      <c r="K46" s="127"/>
      <c r="P46" s="159"/>
    </row>
    <row r="47" spans="1:16">
      <c r="A47" s="160">
        <f>A45+1</f>
        <v>25</v>
      </c>
      <c r="B47" s="161" t="s">
        <v>56</v>
      </c>
      <c r="C47" s="118"/>
      <c r="D47" s="162">
        <f>D37/D45</f>
        <v>5.2711958320971704E-2</v>
      </c>
      <c r="E47" s="163"/>
      <c r="F47" s="163"/>
      <c r="G47" s="163"/>
      <c r="H47" s="163"/>
      <c r="I47" s="163"/>
      <c r="J47" s="164"/>
      <c r="K47" s="162">
        <f>ROUND(+K37/K45,4)</f>
        <v>5.7799999999999997E-2</v>
      </c>
    </row>
    <row r="48" spans="1:16">
      <c r="F48" s="165"/>
      <c r="G48" s="165"/>
      <c r="H48" s="165"/>
      <c r="I48" s="139" t="s">
        <v>1171</v>
      </c>
      <c r="J48" s="166"/>
      <c r="K48" s="167">
        <v>6.8500000000000005E-2</v>
      </c>
    </row>
    <row r="50" spans="4:13">
      <c r="K50" s="159"/>
      <c r="M50" s="159"/>
    </row>
    <row r="51" spans="4:13">
      <c r="D51" s="159"/>
    </row>
    <row r="52" spans="4:13">
      <c r="D52" s="168"/>
    </row>
  </sheetData>
  <mergeCells count="6">
    <mergeCell ref="C13:D13"/>
    <mergeCell ref="B3:K3"/>
    <mergeCell ref="B4:K4"/>
    <mergeCell ref="B5:K5"/>
    <mergeCell ref="C11:D11"/>
    <mergeCell ref="C12:D12"/>
  </mergeCells>
  <phoneticPr fontId="0" type="noConversion"/>
  <printOptions horizontalCentered="1"/>
  <pageMargins left="0" right="0" top="1" bottom="0" header="0.3" footer="0.17"/>
  <pageSetup scale="74" firstPageNumber="2" orientation="portrait" r:id="rId1"/>
  <headerFooter differentFirst="1" scaleWithDoc="0" alignWithMargins="0">
    <oddFooter>&amp;LCascade Natural Gas&amp;C&amp;"Times New Roman,Bold"&amp;P of &amp;N&amp;RRate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zoomScaleNormal="100" zoomScaleSheetLayoutView="145" workbookViewId="0">
      <selection activeCell="AH225" sqref="AH225"/>
    </sheetView>
  </sheetViews>
  <sheetFormatPr defaultColWidth="9.33203125" defaultRowHeight="12"/>
  <cols>
    <col min="1" max="1" width="77.1640625" style="19" bestFit="1" customWidth="1"/>
    <col min="2" max="4" width="9.33203125" style="19"/>
    <col min="5" max="5" width="13.5" style="19" customWidth="1"/>
    <col min="6" max="6" width="16.83203125" style="19" customWidth="1"/>
    <col min="7" max="10" width="9.33203125" style="19"/>
    <col min="11" max="11" width="9.83203125" style="19" bestFit="1" customWidth="1"/>
    <col min="12" max="16384" width="9.33203125" style="19"/>
  </cols>
  <sheetData>
    <row r="6" spans="4:12">
      <c r="D6" s="18"/>
    </row>
    <row r="7" spans="4:12">
      <c r="D7" s="18"/>
    </row>
    <row r="8" spans="4:12">
      <c r="D8" s="18"/>
    </row>
    <row r="9" spans="4:12">
      <c r="K9" s="18"/>
      <c r="L9" s="18"/>
    </row>
    <row r="19" spans="1:13" ht="57.75">
      <c r="A19" s="265" t="s">
        <v>67</v>
      </c>
      <c r="B19" s="265"/>
      <c r="C19" s="265"/>
      <c r="D19" s="23"/>
      <c r="E19" s="23"/>
      <c r="F19" s="23"/>
    </row>
    <row r="20" spans="1:13" s="25" customFormat="1" ht="12.75">
      <c r="A20" s="24"/>
      <c r="B20" s="24"/>
      <c r="C20" s="24"/>
      <c r="D20" s="24"/>
      <c r="E20" s="24"/>
      <c r="F20" s="24"/>
    </row>
    <row r="21" spans="1:13" s="25" customFormat="1" ht="12.75">
      <c r="A21" s="24"/>
      <c r="B21" s="24"/>
      <c r="C21" s="24"/>
      <c r="D21" s="24"/>
      <c r="E21" s="24"/>
      <c r="F21" s="24"/>
    </row>
    <row r="27" spans="1:13" ht="12.75">
      <c r="M27" s="20"/>
    </row>
    <row r="38" spans="3:12">
      <c r="L38" s="21"/>
    </row>
    <row r="39" spans="3:12">
      <c r="C39" s="22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5"/>
  <sheetViews>
    <sheetView zoomScaleNormal="100" zoomScaleSheetLayoutView="130" workbookViewId="0">
      <selection activeCell="AH225" sqref="AH225"/>
    </sheetView>
  </sheetViews>
  <sheetFormatPr defaultColWidth="9.33203125" defaultRowHeight="12.75"/>
  <cols>
    <col min="1" max="1" width="9.33203125" style="26"/>
    <col min="2" max="2" width="11.33203125" style="26" bestFit="1" customWidth="1"/>
    <col min="3" max="10" width="9.33203125" style="26"/>
    <col min="11" max="11" width="9.83203125" style="26" bestFit="1" customWidth="1"/>
    <col min="12" max="16384" width="9.33203125" style="26"/>
  </cols>
  <sheetData>
    <row r="1" spans="1:16" ht="15.75">
      <c r="A1" s="270" t="s">
        <v>108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6" ht="15.75">
      <c r="A2" s="270" t="s">
        <v>1159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5" spans="1:16" s="27" customFormat="1" ht="15.75" customHeight="1">
      <c r="A5" s="271" t="s">
        <v>1160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</row>
    <row r="6" spans="1:16" s="27" customFormat="1" ht="15.75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</row>
    <row r="7" spans="1:16" s="27" customFormat="1" ht="15.75">
      <c r="A7" s="28"/>
      <c r="B7" s="28"/>
      <c r="C7" s="28"/>
      <c r="D7" s="28"/>
      <c r="E7" s="28"/>
      <c r="F7" s="28"/>
      <c r="G7" s="28"/>
      <c r="H7" s="28"/>
      <c r="I7" s="28"/>
      <c r="J7" s="28"/>
    </row>
    <row r="9" spans="1:16" s="27" customFormat="1" ht="15.75">
      <c r="A9" s="27" t="s">
        <v>1150</v>
      </c>
    </row>
    <row r="10" spans="1:16" s="27" customFormat="1" ht="15.75">
      <c r="B10" s="227" t="str">
        <f>CONCATENATE("- Reduce Administrative and General Expense by $",TEXT(-'Promo Adv Adj'!E13,"#,000")," to account for below-the-line advertising.")</f>
        <v>- Reduce Administrative and General Expense by $66,374 to account for below-the-line advertising.</v>
      </c>
    </row>
    <row r="11" spans="1:16" s="27" customFormat="1" ht="15.75"/>
    <row r="12" spans="1:16" ht="15.75">
      <c r="A12" s="27" t="s">
        <v>1152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ht="15.75">
      <c r="A13" s="27"/>
      <c r="B13" s="227" t="str">
        <f>CONCATENATE("- Reduce Administrative and General Expense by $",TEXT(-'Incentives Adjustment'!B37,"#,000"),".")</f>
        <v>- Reduce Administrative and General Expense by $885,206.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ht="15.75">
      <c r="A14" s="27"/>
      <c r="B14" s="2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ht="15.75">
      <c r="A15" s="27" t="s">
        <v>1151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ht="15.75">
      <c r="A16" s="27"/>
      <c r="B16" s="227" t="str">
        <f>CONCATENATE("- Reduce Administrative and General Expense by $",TEXT(-'Directors and Officers Adj'!E14,"#,000"),".")</f>
        <v>- Reduce Administrative and General Expense by $229,425.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 ht="15.7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 ht="15.75">
      <c r="A18" s="27" t="s">
        <v>1172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ht="15.75">
      <c r="A19" s="27"/>
      <c r="B19" s="227" t="str">
        <f>CONCATENATE("- Increase Other Operating Revenue by $",TEXT('Late Payment Charge'!E13,"#,000"),".")</f>
        <v>- Increase Other Operating Revenue by $1,673,138.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ht="15.7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ht="15.75">
      <c r="A21" s="27" t="s">
        <v>1173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 ht="15.75">
      <c r="A22" s="27"/>
      <c r="B22" s="227" t="str">
        <f>CONCATENATE("- Reduce Natural Gas Sales by $",TEXT(-(Summary!I17),"#,000"),".")</f>
        <v>- Reduce Natural Gas Sales by $207,608,084.</v>
      </c>
    </row>
    <row r="23" spans="1:16" ht="15.75">
      <c r="B23" s="227" t="str">
        <f>CONCATENATE("- Reduce Other Operating Revenue by $",TEXT(-Summary!I19,"#,000"),".")</f>
        <v>- Reduce Other Operating Revenue by $2,945,155.</v>
      </c>
    </row>
    <row r="24" spans="1:16" ht="15.75">
      <c r="B24" s="227" t="str">
        <f>CONCATENATE("- Reduce Natural Gas Costs by $",TEXT(-Summary!I21,"#,000"),".")</f>
        <v>- Reduce Natural Gas Costs by $194,180,183.</v>
      </c>
    </row>
    <row r="25" spans="1:16" ht="15.75">
      <c r="B25" s="227" t="str">
        <f>CONCATENATE("- Reduce Customer Service and Information Expense by $",TEXT(-'Suppl Sch Adj'!K26,"#,000"),".")</f>
        <v>- Reduce Customer Service and Information Expense by $7,717,566.</v>
      </c>
    </row>
  </sheetData>
  <mergeCells count="3">
    <mergeCell ref="A1:M1"/>
    <mergeCell ref="A2:M2"/>
    <mergeCell ref="A5:M6"/>
  </mergeCells>
  <printOptions horizontalCentered="1"/>
  <pageMargins left="0" right="0" top="1" bottom="0" header="0.3" footer="0.17"/>
  <pageSetup orientation="landscape" r:id="rId1"/>
  <headerFooter differentFirst="1" scaleWithDoc="0" alignWithMargins="0">
    <oddFooter>&amp;LCascade Natural Gas&amp;C&amp;"Times New Roman,Bold"&amp;P of &amp;N&amp;RRate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pageSetUpPr fitToPage="1"/>
  </sheetPr>
  <dimension ref="A4:H27"/>
  <sheetViews>
    <sheetView zoomScaleNormal="100" zoomScaleSheetLayoutView="145" workbookViewId="0">
      <selection activeCell="AH225" sqref="AH225"/>
    </sheetView>
  </sheetViews>
  <sheetFormatPr defaultColWidth="9.33203125" defaultRowHeight="15.75"/>
  <cols>
    <col min="1" max="1" width="6" style="173" bestFit="1" customWidth="1"/>
    <col min="2" max="2" width="47" style="173" customWidth="1"/>
    <col min="3" max="3" width="9.33203125" style="173"/>
    <col min="4" max="4" width="12.83203125" style="173" customWidth="1"/>
    <col min="5" max="5" width="15.6640625" style="173" bestFit="1" customWidth="1"/>
    <col min="6" max="6" width="9.33203125" style="173"/>
    <col min="7" max="7" width="13.5" style="173" customWidth="1"/>
    <col min="8" max="10" width="9.33203125" style="173"/>
    <col min="11" max="11" width="9.83203125" style="173" bestFit="1" customWidth="1"/>
    <col min="12" max="16384" width="9.33203125" style="173"/>
  </cols>
  <sheetData>
    <row r="4" spans="1:8">
      <c r="A4" s="169" t="s">
        <v>0</v>
      </c>
      <c r="B4" s="170"/>
      <c r="C4" s="171"/>
      <c r="D4" s="171"/>
      <c r="E4" s="172"/>
    </row>
    <row r="5" spans="1:8">
      <c r="A5" s="13" t="s">
        <v>1156</v>
      </c>
      <c r="B5" s="174"/>
      <c r="C5" s="175"/>
      <c r="D5" s="175"/>
      <c r="E5" s="176"/>
    </row>
    <row r="6" spans="1:8">
      <c r="A6" s="177" t="s">
        <v>2</v>
      </c>
      <c r="B6" s="178"/>
      <c r="C6" s="179"/>
      <c r="D6" s="179"/>
      <c r="E6" s="180"/>
    </row>
    <row r="7" spans="1:8">
      <c r="A7" s="181" t="s">
        <v>7</v>
      </c>
      <c r="B7" s="182"/>
      <c r="C7" s="183"/>
      <c r="D7" s="184"/>
      <c r="E7" s="185"/>
    </row>
    <row r="8" spans="1:8">
      <c r="A8" s="186" t="s">
        <v>11</v>
      </c>
      <c r="B8" s="187" t="s">
        <v>57</v>
      </c>
      <c r="C8" s="188"/>
      <c r="D8" s="14" t="s">
        <v>1161</v>
      </c>
      <c r="E8" s="189" t="s">
        <v>58</v>
      </c>
    </row>
    <row r="9" spans="1:8">
      <c r="A9" s="190"/>
      <c r="B9" s="191" t="s">
        <v>59</v>
      </c>
      <c r="D9" s="192" t="s">
        <v>60</v>
      </c>
      <c r="E9" s="193" t="s">
        <v>62</v>
      </c>
    </row>
    <row r="10" spans="1:8">
      <c r="A10" s="194"/>
      <c r="B10" s="195"/>
      <c r="C10" s="194"/>
      <c r="D10" s="195"/>
      <c r="E10" s="196"/>
    </row>
    <row r="11" spans="1:8">
      <c r="A11" s="197"/>
      <c r="B11" s="17" t="s">
        <v>64</v>
      </c>
      <c r="C11" s="197"/>
      <c r="D11" s="10"/>
      <c r="E11" s="9"/>
    </row>
    <row r="12" spans="1:8">
      <c r="A12" s="197">
        <v>1</v>
      </c>
      <c r="B12" s="15" t="s">
        <v>1162</v>
      </c>
      <c r="C12" s="7"/>
      <c r="D12" s="8">
        <v>66373.63</v>
      </c>
      <c r="E12" s="9"/>
    </row>
    <row r="13" spans="1:8" ht="18">
      <c r="A13" s="197">
        <v>2</v>
      </c>
      <c r="B13" s="10" t="s">
        <v>63</v>
      </c>
      <c r="C13" s="11"/>
      <c r="D13" s="12"/>
      <c r="E13" s="16">
        <f>-D12</f>
        <v>-66373.63</v>
      </c>
    </row>
    <row r="14" spans="1:8">
      <c r="A14" s="198"/>
      <c r="B14" s="41"/>
      <c r="C14" s="198"/>
      <c r="D14" s="41"/>
      <c r="E14" s="199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B16" s="200"/>
      <c r="C16" s="200"/>
      <c r="D16" s="200"/>
      <c r="E16" s="200"/>
      <c r="F16" s="200"/>
      <c r="G16" s="200"/>
      <c r="H16" s="200"/>
    </row>
    <row r="17" spans="1:8">
      <c r="A17" s="2"/>
      <c r="B17" s="2"/>
      <c r="C17" s="2"/>
      <c r="D17" s="201"/>
      <c r="E17" s="2"/>
      <c r="F17" s="2"/>
      <c r="G17" s="2"/>
      <c r="H17" s="2"/>
    </row>
    <row r="18" spans="1:8">
      <c r="A18" s="202"/>
      <c r="B18" s="202"/>
      <c r="C18" s="202"/>
      <c r="D18" s="202"/>
      <c r="E18" s="202"/>
      <c r="F18" s="202"/>
      <c r="G18" s="202"/>
      <c r="H18" s="202"/>
    </row>
    <row r="19" spans="1:8">
      <c r="A19" s="3" t="s">
        <v>10</v>
      </c>
      <c r="B19" s="3"/>
      <c r="C19" s="3"/>
      <c r="D19" s="3"/>
      <c r="E19" s="3"/>
      <c r="F19" s="3"/>
      <c r="G19" s="3"/>
      <c r="H19" s="3"/>
    </row>
    <row r="20" spans="1:8">
      <c r="A20" s="3"/>
      <c r="B20" s="202"/>
      <c r="C20" s="3"/>
      <c r="D20" s="3"/>
      <c r="E20" s="3"/>
      <c r="F20" s="3"/>
      <c r="G20" s="3"/>
      <c r="H20" s="3"/>
    </row>
    <row r="21" spans="1:8">
      <c r="A21" s="203"/>
      <c r="B21" s="3"/>
      <c r="C21" s="1"/>
      <c r="D21" s="3"/>
      <c r="E21" s="3"/>
      <c r="F21" s="3"/>
      <c r="G21" s="5"/>
      <c r="H21" s="3"/>
    </row>
    <row r="22" spans="1:8">
      <c r="A22" s="203"/>
      <c r="B22" s="3"/>
      <c r="C22" s="1"/>
      <c r="D22" s="3"/>
      <c r="E22" s="3"/>
      <c r="F22" s="3"/>
      <c r="G22" s="5"/>
      <c r="H22" s="3"/>
    </row>
    <row r="23" spans="1:8">
      <c r="A23" s="202"/>
      <c r="B23" s="202"/>
      <c r="D23" s="3"/>
      <c r="E23" s="3"/>
      <c r="F23" s="3"/>
      <c r="H23" s="3"/>
    </row>
    <row r="24" spans="1:8">
      <c r="A24" s="202"/>
      <c r="B24" s="202"/>
      <c r="C24" s="3"/>
      <c r="D24" s="3"/>
      <c r="E24" s="3"/>
      <c r="F24" s="4"/>
      <c r="G24" s="5"/>
      <c r="H24" s="3"/>
    </row>
    <row r="25" spans="1:8">
      <c r="A25" s="202"/>
      <c r="B25" s="203"/>
      <c r="C25" s="1"/>
      <c r="D25" s="3"/>
      <c r="E25" s="3"/>
      <c r="F25" s="3"/>
      <c r="G25" s="5"/>
      <c r="H25" s="3"/>
    </row>
    <row r="26" spans="1:8" ht="18">
      <c r="A26" s="202"/>
      <c r="B26" s="202"/>
      <c r="D26" s="3"/>
      <c r="E26" s="3"/>
      <c r="F26" s="3"/>
      <c r="G26" s="6"/>
      <c r="H26" s="3"/>
    </row>
    <row r="27" spans="1:8">
      <c r="A27" s="203"/>
      <c r="B27" s="1"/>
      <c r="C27" s="1"/>
      <c r="D27" s="3"/>
      <c r="E27" s="3"/>
      <c r="F27" s="3"/>
      <c r="G27" s="3"/>
      <c r="H27" s="3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BCD64-C007-4683-9F2A-DFC7CA228C2E}">
  <sheetPr>
    <pageSetUpPr fitToPage="1"/>
  </sheetPr>
  <dimension ref="A1:F38"/>
  <sheetViews>
    <sheetView zoomScale="120" zoomScaleNormal="120" workbookViewId="0">
      <selection activeCell="AH225" sqref="AH225"/>
    </sheetView>
  </sheetViews>
  <sheetFormatPr defaultColWidth="9.33203125" defaultRowHeight="15.75"/>
  <cols>
    <col min="1" max="1" width="45.5" style="204" customWidth="1"/>
    <col min="2" max="2" width="19.33203125" style="204" bestFit="1" customWidth="1"/>
    <col min="3" max="3" width="18.5" style="204" bestFit="1" customWidth="1"/>
    <col min="4" max="6" width="15" style="204" bestFit="1" customWidth="1"/>
    <col min="7" max="16384" width="9.33203125" style="204"/>
  </cols>
  <sheetData>
    <row r="1" spans="1:4">
      <c r="A1" s="272" t="s">
        <v>0</v>
      </c>
      <c r="B1" s="272"/>
      <c r="C1" s="272"/>
      <c r="D1" s="272"/>
    </row>
    <row r="2" spans="1:4">
      <c r="A2" s="272" t="s">
        <v>1153</v>
      </c>
      <c r="B2" s="272"/>
      <c r="C2" s="272"/>
      <c r="D2" s="272"/>
    </row>
    <row r="3" spans="1:4">
      <c r="A3" s="272" t="s">
        <v>2</v>
      </c>
      <c r="B3" s="272"/>
      <c r="C3" s="272"/>
      <c r="D3" s="272"/>
    </row>
    <row r="4" spans="1:4">
      <c r="A4" s="272" t="s">
        <v>1163</v>
      </c>
      <c r="B4" s="272"/>
      <c r="C4" s="272"/>
      <c r="D4" s="272"/>
    </row>
    <row r="7" spans="1:4">
      <c r="B7" s="204" t="s">
        <v>663</v>
      </c>
      <c r="C7" s="5">
        <v>175004.45</v>
      </c>
    </row>
    <row r="8" spans="1:4">
      <c r="B8" s="204" t="s">
        <v>664</v>
      </c>
      <c r="C8" s="5">
        <v>153318.81</v>
      </c>
    </row>
    <row r="9" spans="1:4">
      <c r="B9" s="204" t="s">
        <v>665</v>
      </c>
      <c r="C9" s="5">
        <v>759874.14</v>
      </c>
    </row>
    <row r="10" spans="1:4">
      <c r="B10" s="204" t="s">
        <v>666</v>
      </c>
      <c r="C10" s="207">
        <v>911973.67</v>
      </c>
    </row>
    <row r="11" spans="1:4">
      <c r="C11" s="5">
        <f>SUM(C7:C10)</f>
        <v>2000171.0699999998</v>
      </c>
    </row>
    <row r="14" spans="1:4">
      <c r="A14" s="204" t="s">
        <v>667</v>
      </c>
      <c r="B14" s="5">
        <v>757310.69</v>
      </c>
    </row>
    <row r="15" spans="1:4">
      <c r="A15" s="204" t="s">
        <v>668</v>
      </c>
      <c r="B15" s="5">
        <v>154662.98000000001</v>
      </c>
    </row>
    <row r="16" spans="1:4">
      <c r="A16" s="204" t="s">
        <v>669</v>
      </c>
      <c r="B16" s="5">
        <v>526816.43000000005</v>
      </c>
    </row>
    <row r="17" spans="1:6">
      <c r="A17" s="204" t="s">
        <v>670</v>
      </c>
      <c r="B17" s="5">
        <v>233057.71</v>
      </c>
    </row>
    <row r="18" spans="1:6">
      <c r="A18" s="204" t="s">
        <v>671</v>
      </c>
      <c r="B18" s="5">
        <v>175004.45</v>
      </c>
    </row>
    <row r="19" spans="1:6">
      <c r="A19" s="204" t="s">
        <v>672</v>
      </c>
      <c r="B19" s="207">
        <v>153318.81</v>
      </c>
    </row>
    <row r="20" spans="1:6">
      <c r="B20" s="5">
        <f>SUM(B14:B19)</f>
        <v>2000171.07</v>
      </c>
    </row>
    <row r="21" spans="1:6">
      <c r="B21" s="5"/>
    </row>
    <row r="22" spans="1:6">
      <c r="A22" s="204" t="s">
        <v>673</v>
      </c>
      <c r="B22" s="5">
        <f>+B14+B16</f>
        <v>1284127.1200000001</v>
      </c>
    </row>
    <row r="23" spans="1:6">
      <c r="B23" s="5"/>
    </row>
    <row r="24" spans="1:6">
      <c r="B24" s="5"/>
    </row>
    <row r="25" spans="1:6">
      <c r="A25" s="204" t="s">
        <v>674</v>
      </c>
      <c r="B25" s="260">
        <f>-B22</f>
        <v>-1284127.1200000001</v>
      </c>
    </row>
    <row r="28" spans="1:6">
      <c r="A28" s="205"/>
      <c r="B28" s="204">
        <v>2018</v>
      </c>
      <c r="C28" s="204">
        <v>2019</v>
      </c>
      <c r="D28" s="204">
        <v>2020</v>
      </c>
      <c r="E28" s="204">
        <v>2021</v>
      </c>
      <c r="F28" s="204">
        <f>E28+1</f>
        <v>2022</v>
      </c>
    </row>
    <row r="29" spans="1:6">
      <c r="A29" s="206" t="s">
        <v>1145</v>
      </c>
      <c r="B29" s="5">
        <v>1799605</v>
      </c>
      <c r="C29" s="5">
        <v>2890621</v>
      </c>
      <c r="D29" s="5">
        <v>2853344</v>
      </c>
      <c r="E29" s="5">
        <v>2754722</v>
      </c>
      <c r="F29" s="5">
        <f>B20</f>
        <v>2000171.07</v>
      </c>
    </row>
    <row r="30" spans="1:6">
      <c r="A30" s="206" t="s">
        <v>1146</v>
      </c>
      <c r="B30" s="207">
        <v>894390</v>
      </c>
      <c r="C30" s="207">
        <v>1162983</v>
      </c>
      <c r="D30" s="207">
        <v>1584886</v>
      </c>
      <c r="E30" s="207">
        <v>1797251</v>
      </c>
      <c r="F30" s="207">
        <f>B22</f>
        <v>1284127.1200000001</v>
      </c>
    </row>
    <row r="31" spans="1:6">
      <c r="A31" s="206" t="s">
        <v>1147</v>
      </c>
      <c r="B31" s="208">
        <v>905215</v>
      </c>
      <c r="C31" s="208">
        <v>1727638</v>
      </c>
      <c r="D31" s="208">
        <v>1268458</v>
      </c>
      <c r="E31" s="208">
        <v>957471</v>
      </c>
      <c r="F31" s="208">
        <f>F29-F30</f>
        <v>716043.95</v>
      </c>
    </row>
    <row r="32" spans="1:6">
      <c r="A32" s="209"/>
      <c r="B32" s="209"/>
      <c r="C32" s="209"/>
      <c r="D32" s="209"/>
      <c r="E32" s="210"/>
      <c r="F32" s="209"/>
    </row>
    <row r="33" spans="1:6">
      <c r="A33" s="206" t="s">
        <v>1148</v>
      </c>
      <c r="B33" s="208">
        <f>AVERAGE(B31:F31)</f>
        <v>1114965.19</v>
      </c>
      <c r="C33" s="209"/>
      <c r="D33" s="209"/>
      <c r="E33" s="210"/>
      <c r="F33" s="210"/>
    </row>
    <row r="34" spans="1:6">
      <c r="A34" s="209"/>
      <c r="B34" s="211"/>
      <c r="C34" s="212"/>
      <c r="D34" s="212"/>
      <c r="E34" s="212"/>
      <c r="F34" s="212"/>
    </row>
    <row r="35" spans="1:6">
      <c r="A35" s="209" t="s">
        <v>1154</v>
      </c>
      <c r="B35" s="213">
        <f>B33-F31</f>
        <v>398921.24</v>
      </c>
      <c r="C35" s="212"/>
      <c r="D35" s="212"/>
      <c r="E35" s="212"/>
      <c r="F35" s="212"/>
    </row>
    <row r="36" spans="1:6">
      <c r="A36" s="209"/>
      <c r="B36" s="211"/>
      <c r="C36" s="209"/>
      <c r="D36" s="209"/>
      <c r="E36" s="209"/>
      <c r="F36" s="209"/>
    </row>
    <row r="37" spans="1:6" ht="16.5" thickBot="1">
      <c r="A37" s="214" t="s">
        <v>1155</v>
      </c>
      <c r="B37" s="215">
        <f>ROUND(B25+B35,0)</f>
        <v>-885206</v>
      </c>
      <c r="C37" s="209"/>
      <c r="D37" s="209"/>
      <c r="E37" s="209"/>
      <c r="F37" s="209"/>
    </row>
    <row r="38" spans="1:6" ht="16.5" thickTop="1"/>
  </sheetData>
  <mergeCells count="4">
    <mergeCell ref="A1:D1"/>
    <mergeCell ref="A2:D2"/>
    <mergeCell ref="A3:D3"/>
    <mergeCell ref="A4:D4"/>
  </mergeCells>
  <printOptions horizontalCentered="1"/>
  <pageMargins left="0.7" right="0.7" top="0.75" bottom="0.75" header="0.3" footer="0.3"/>
  <pageSetup scale="79" orientation="portrait" r:id="rId1"/>
  <headerFooter differentFirst="1" scaleWithDoc="0" alignWithMargins="0">
    <oddFooter>&amp;LCascade Natural Gas&amp;C&amp;"Times New Roman,Bold"&amp;P of &amp;N&amp;RRate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DEAE15D12048941A704B6FCF5964C5A" ma:contentTypeVersion="16" ma:contentTypeDescription="" ma:contentTypeScope="" ma:versionID="6dd968cc02f4303a5c99ae61ee75009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2023-04-28T07:00:00+00:00</OpenedDate>
    <SignificantOrder xmlns="dc463f71-b30c-4ab2-9473-d307f9d35888">false</SignificantOrder>
    <Date1 xmlns="dc463f71-b30c-4ab2-9473-d307f9d35888">2023-04-28T07:00:00+00:00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230325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10AC3A0-2C7C-49AC-A4D6-A20ECC88A659}"/>
</file>

<file path=customXml/itemProps2.xml><?xml version="1.0" encoding="utf-8"?>
<ds:datastoreItem xmlns:ds="http://schemas.openxmlformats.org/officeDocument/2006/customXml" ds:itemID="{9F783B4C-5B04-48A8-9F96-6FD5ED27CB01}"/>
</file>

<file path=customXml/itemProps3.xml><?xml version="1.0" encoding="utf-8"?>
<ds:datastoreItem xmlns:ds="http://schemas.openxmlformats.org/officeDocument/2006/customXml" ds:itemID="{F0F183AD-9ED2-4C35-9526-7502D0D572F2}"/>
</file>

<file path=customXml/itemProps4.xml><?xml version="1.0" encoding="utf-8"?>
<ds:datastoreItem xmlns:ds="http://schemas.openxmlformats.org/officeDocument/2006/customXml" ds:itemID="{8B27C4E4-C3AF-4A32-AEAC-EF9C3605A8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WA Title Sheet</vt:lpstr>
      <vt:lpstr>Statement Title</vt:lpstr>
      <vt:lpstr>Dec. St. of Operations</vt:lpstr>
      <vt:lpstr>ROR Title Sheet</vt:lpstr>
      <vt:lpstr>Summary</vt:lpstr>
      <vt:lpstr>Adj. Title Sheet</vt:lpstr>
      <vt:lpstr>Acct. Adj. Summary</vt:lpstr>
      <vt:lpstr>Promo Adv Adj</vt:lpstr>
      <vt:lpstr>Incentives Adjustment</vt:lpstr>
      <vt:lpstr>Directors and Officers Adj</vt:lpstr>
      <vt:lpstr>Late Payment Charge</vt:lpstr>
      <vt:lpstr>Suppl Sch Adj</vt:lpstr>
      <vt:lpstr>Working Capital (AMA)</vt:lpstr>
      <vt:lpstr>'Acct. Adj. Summary'!Print_Area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'Working Capital (AMA)'!Print_Area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2023-04-26T18:47:20Z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0x0101006E56B4D1795A2E4DB2F0B01679ED314A00DDEAE15D12048941A704B6FCF5964C5A</vt:lpwstr>
  </property>
  <property fmtid="{D5CDD505-2E9C-101B-9397-08002B2CF9AE}" pid="3" name="_docset_NoMedatataSyncRequired">
    <vt:lpwstr>False</vt:lpwstr>
  </property>
</Properties>
</file>