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Rates\Allocation and 3 factor formula\Statement of Operations\2022\Q4\"/>
    </mc:Choice>
  </mc:AlternateContent>
  <xr:revisionPtr revIDLastSave="0" documentId="13_ncr:1_{F758F820-0768-42E0-B7DC-19F70D417F5F}" xr6:coauthVersionLast="47" xr6:coauthVersionMax="47" xr10:uidLastSave="{00000000-0000-0000-0000-000000000000}"/>
  <bookViews>
    <workbookView xWindow="28680" yWindow="-120" windowWidth="29040" windowHeight="15840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1'!$A$1:$E$57</definedName>
    <definedName name="_xlnm.Print_Area" localSheetId="2">'WA - Month 2'!$A$1:$E$57</definedName>
    <definedName name="_xlnm.Print_Area" localSheetId="3">'WA Month 3'!$A$1:$E$57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Here'!$D$19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27" l="1"/>
  <c r="D8" i="127"/>
  <c r="C8" i="127"/>
  <c r="C11" i="127" s="1"/>
  <c r="B3" i="125" l="1"/>
  <c r="D7" i="124" s="1"/>
  <c r="L19" i="127" l="1"/>
  <c r="M19" i="127"/>
  <c r="K19" i="127"/>
  <c r="L4" i="127"/>
  <c r="M4" i="127"/>
  <c r="K4" i="127"/>
  <c r="D46" i="121"/>
  <c r="D43" i="121"/>
  <c r="D42" i="121"/>
  <c r="D38" i="121"/>
  <c r="D37" i="121"/>
  <c r="D46" i="122"/>
  <c r="D43" i="122"/>
  <c r="D42" i="122"/>
  <c r="D38" i="122"/>
  <c r="D37" i="122"/>
  <c r="D46" i="123"/>
  <c r="D43" i="123"/>
  <c r="D42" i="123"/>
  <c r="D38" i="123"/>
  <c r="D37" i="123"/>
  <c r="D39" i="122" l="1"/>
  <c r="D44" i="122" s="1"/>
  <c r="D47" i="122" s="1"/>
  <c r="D39" i="121"/>
  <c r="D44" i="121" s="1"/>
  <c r="D47" i="121" s="1"/>
  <c r="L26" i="127"/>
  <c r="M26" i="127"/>
  <c r="E46" i="121" l="1"/>
  <c r="E46" i="122"/>
  <c r="E46" i="123"/>
  <c r="D12" i="124" l="1"/>
  <c r="C13" i="127" l="1"/>
  <c r="E21" i="127" l="1"/>
  <c r="E24" i="127" s="1"/>
  <c r="E26" i="127" s="1"/>
  <c r="E8" i="127"/>
  <c r="E11" i="127" s="1"/>
  <c r="E13" i="127" s="1"/>
  <c r="C21" i="127"/>
  <c r="C24" i="127" s="1"/>
  <c r="C26" i="127" s="1"/>
  <c r="D21" i="127"/>
  <c r="D24" i="127" s="1"/>
  <c r="D26" i="127" s="1"/>
  <c r="D11" i="127"/>
  <c r="D13" i="127" s="1"/>
  <c r="D10" i="122" l="1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H7" i="124"/>
  <c r="C28" i="124" l="1"/>
  <c r="D28" i="124"/>
  <c r="B28" i="124"/>
  <c r="H14" i="124"/>
  <c r="F14" i="124"/>
  <c r="B14" i="124"/>
  <c r="D14" i="124"/>
  <c r="C14" i="124"/>
  <c r="D21" i="124"/>
  <c r="G14" i="124"/>
  <c r="E25" i="122" l="1"/>
  <c r="E18" i="122"/>
  <c r="E15" i="122"/>
  <c r="E11" i="122"/>
  <c r="D25" i="122"/>
  <c r="D18" i="122"/>
  <c r="D15" i="122"/>
  <c r="D11" i="122"/>
  <c r="E43" i="123"/>
  <c r="E42" i="123"/>
  <c r="E38" i="123"/>
  <c r="E37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3" i="121"/>
  <c r="E42" i="121"/>
  <c r="E38" i="121"/>
  <c r="E37" i="121"/>
  <c r="E25" i="121"/>
  <c r="E18" i="121"/>
  <c r="E15" i="121"/>
  <c r="E11" i="121"/>
  <c r="E43" i="122"/>
  <c r="E42" i="122"/>
  <c r="E38" i="122"/>
  <c r="E37" i="122"/>
  <c r="D8" i="124"/>
  <c r="A5" i="121"/>
  <c r="A5" i="122"/>
  <c r="A5" i="123"/>
  <c r="C7" i="124" l="1"/>
  <c r="B7" i="124" s="1"/>
  <c r="E13" i="123"/>
  <c r="E16" i="123" s="1"/>
  <c r="D39" i="123"/>
  <c r="E39" i="121"/>
  <c r="E44" i="121" s="1"/>
  <c r="E47" i="121" s="1"/>
  <c r="E30" i="121" s="1"/>
  <c r="E39" i="122"/>
  <c r="E44" i="122" s="1"/>
  <c r="E47" i="122" s="1"/>
  <c r="E30" i="122" s="1"/>
  <c r="E39" i="123"/>
  <c r="E44" i="123" s="1"/>
  <c r="E47" i="123" s="1"/>
  <c r="E30" i="123" s="1"/>
  <c r="D30" i="122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30" i="121" l="1"/>
  <c r="D44" i="123"/>
  <c r="D47" i="123" s="1"/>
  <c r="D30" i="123" s="1"/>
  <c r="G7" i="124"/>
  <c r="C21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B21" i="124" l="1"/>
  <c r="F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<sst xmlns="http://schemas.openxmlformats.org/spreadsheetml/2006/main" count="396" uniqueCount="279">
  <si>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</si>
  <si>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</si>
  <si>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</si>
  <si>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</si>
  <si>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</si>
  <si>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</si>
  <si>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</si>
  <si>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</si>
  <si>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</si>
  <si>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</si>
  <si>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</si>
  <si>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</si>
  <si>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</si>
  <si>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</si>
  <si>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</si>
  <si>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</si>
  <si>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</si>
  <si>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</si>
  <si>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</si>
  <si>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</si>
  <si>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</si>
  <si>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</si>
  <si>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</si>
  <si>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</si>
  <si>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</si>
  <si>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</si>
  <si>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</si>
  <si>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</si>
  <si>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</si>
  <si>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</si>
  <si>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</si>
  <si>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</si>
  <si>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</si>
  <si>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</si>
  <si>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</si>
  <si>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</si>
  <si>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</si>
  <si>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</si>
  <si>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</si>
  <si>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</si>
  <si>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SCHEDULE OF RATE BASE</t>
  </si>
  <si>
    <t>Utility Plant In Service</t>
  </si>
  <si>
    <t>Accumulated Depreciation</t>
  </si>
  <si>
    <t>Net Utility Plant</t>
  </si>
  <si>
    <t>Other:</t>
  </si>
  <si>
    <t>Customer Advances for Construction</t>
  </si>
  <si>
    <t>Accumulated Deferred Income Taxes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</si>
  <si>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</si>
  <si>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</si>
  <si>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</si>
  <si>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</si>
  <si>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</si>
  <si>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</si>
  <si>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</si>
  <si>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</si>
  <si>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</si>
  <si>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</si>
  <si>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</si>
  <si>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</si>
  <si>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</si>
  <si>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</si>
  <si>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</si>
  <si>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</si>
  <si>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</si>
  <si>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</si>
  <si>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</si>
  <si>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</si>
  <si>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</si>
  <si>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</si>
  <si>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</si>
  <si>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</si>
  <si>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</si>
  <si>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</si>
  <si>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</si>
  <si>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</si>
  <si>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</si>
  <si>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</si>
  <si>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</si>
  <si>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</si>
  <si>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</si>
  <si>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</si>
  <si>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</si>
  <si>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</si>
  <si>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</si>
  <si>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</si>
  <si>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</si>
  <si>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</si>
  <si>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</si>
  <si>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</si>
  <si>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</si>
  <si>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</si>
  <si>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</si>
  <si>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</si>
  <si>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</si>
  <si>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</si>
  <si>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</si>
  <si>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</si>
  <si>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</si>
  <si>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</si>
  <si>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</si>
  <si>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</si>
  <si>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</si>
  <si>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</si>
  <si>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</si>
  <si>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</si>
  <si>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</si>
  <si>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</si>
  <si>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</si>
  <si>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</si>
  <si>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</si>
  <si>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</si>
  <si>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</si>
  <si>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</si>
  <si>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</si>
  <si>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</si>
  <si>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</si>
  <si>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</si>
  <si>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</si>
  <si>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</si>
  <si>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</si>
  <si>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</si>
  <si>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</si>
  <si>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</si>
  <si>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</si>
  <si>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</si>
  <si>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</si>
  <si>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</si>
  <si>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</si>
  <si>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</si>
  <si>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</si>
  <si>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</si>
  <si>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</si>
  <si>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</si>
  <si>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</si>
  <si>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</si>
  <si>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</si>
  <si>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</si>
  <si>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</si>
  <si>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</si>
  <si>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</si>
  <si>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</si>
  <si>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</si>
  <si>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</si>
  <si>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</si>
  <si>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</si>
  <si>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</si>
  <si>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</si>
  <si>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</si>
  <si>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</si>
  <si>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</si>
  <si>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</si>
  <si>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</si>
  <si>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</si>
  <si>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</si>
  <si>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</si>
  <si>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</si>
  <si>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</si>
  <si>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</si>
  <si>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</si>
  <si>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</si>
  <si>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</si>
  <si>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</si>
  <si>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</si>
  <si>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</si>
  <si>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</si>
  <si>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</si>
  <si>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</si>
  <si>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</si>
  <si>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</si>
  <si>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</si>
  <si>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</si>
  <si>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</si>
  <si>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</si>
  <si>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</si>
  <si>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</si>
  <si>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</si>
  <si>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</si>
  <si>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</si>
  <si>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</si>
  <si>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</si>
  <si>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</si>
  <si>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</si>
  <si>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</si>
  <si>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</si>
  <si>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</si>
  <si>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</si>
  <si>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</si>
  <si>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</si>
  <si>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</si>
  <si>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</si>
  <si>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</si>
  <si>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</si>
  <si>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</si>
  <si>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</si>
  <si>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</si>
  <si>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</si>
  <si>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</si>
  <si>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</si>
  <si>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</si>
  <si>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</si>
  <si>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</si>
  <si>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</si>
  <si>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</si>
  <si>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</si>
  <si>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</si>
  <si>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</si>
  <si>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</si>
  <si>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</si>
  <si>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</si>
  <si>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</si>
  <si>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</si>
  <si>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</si>
  <si>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</si>
  <si>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</si>
  <si>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</si>
  <si>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</si>
  <si>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</si>
  <si>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</si>
  <si>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</si>
  <si>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</si>
  <si>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</si>
  <si>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</si>
  <si>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</si>
  <si>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</si>
  <si>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</si>
  <si>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</si>
  <si>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</si>
  <si>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</si>
  <si>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</si>
  <si>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</si>
  <si>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</si>
  <si>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</si>
  <si>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</si>
  <si>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</si>
  <si>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</si>
  <si>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</si>
  <si>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</si>
  <si>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</si>
  <si>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</si>
  <si>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</si>
  <si>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</si>
  <si>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</si>
  <si>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</si>
  <si>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</si>
  <si>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</si>
  <si>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</si>
  <si>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</si>
  <si>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</si>
  <si>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</si>
  <si>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</si>
  <si>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</si>
  <si>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THERMS</t>
  </si>
  <si>
    <t>STATE OF WASHINGTON - MONTH</t>
  </si>
  <si>
    <t>RES</t>
  </si>
  <si>
    <t>COM</t>
  </si>
  <si>
    <t>UTILITY PLANT IN SERVICE</t>
  </si>
  <si>
    <t>IND</t>
  </si>
  <si>
    <t>ACCUMULATED DEPRECIATION</t>
  </si>
  <si>
    <t>CORE INT</t>
  </si>
  <si>
    <t>NET PLANT IN SERVICE</t>
  </si>
  <si>
    <t>NONCORE</t>
  </si>
  <si>
    <t>CUSTOMER ADVANCES FOR CONST</t>
  </si>
  <si>
    <t>12-Month Ending</t>
  </si>
  <si>
    <t>DEFERRED INCOME TAX</t>
  </si>
  <si>
    <t>SUBTOTAL</t>
  </si>
  <si>
    <t>WORKING CAPITAL</t>
  </si>
  <si>
    <t>TOTAL MONTHLY RATE BASE</t>
  </si>
  <si>
    <t>CUSTOMER COUNTS</t>
  </si>
  <si>
    <t>STATE OF WASHINGTON - 12 MONTH AVG OF AVGS</t>
  </si>
  <si>
    <t xml:space="preserve"> </t>
  </si>
  <si>
    <t>Total</t>
  </si>
  <si>
    <t>TOTAL WA 12 MONTH RATE BASE</t>
  </si>
  <si>
    <t>COPY FROM SALES REPORT HERE</t>
  </si>
  <si>
    <t>October</t>
  </si>
  <si>
    <t>November</t>
  </si>
  <si>
    <t>December</t>
  </si>
  <si>
    <t>November 1, 2021 THROUGH October 31, 2022</t>
  </si>
  <si>
    <t>December 1, 2021 THROUGH November 30, 2022</t>
  </si>
  <si>
    <t>January 1, 2022 THROUGH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</si>
</sst>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  <numFmt numFmtId="172" formatCode="&quot;$&quot;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2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9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11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10" fillId="0" borderId="0">
      <alignment vertical="top"/>
    </xf>
    <xf numFmtId="9" fontId="11" fillId="0" borderId="0" applyFont="0" applyFill="0" applyBorder="0" applyAlignment="0" applyProtection="0"/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7" fillId="0" borderId="0"/>
    <xf numFmtId="49" fontId="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10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39" fontId="9" fillId="0" borderId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>
      <alignment vertical="top"/>
    </xf>
    <xf numFmtId="43" fontId="8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39" fontId="20" fillId="0" borderId="0"/>
    <xf numFmtId="49" fontId="21" fillId="0" borderId="0"/>
    <xf numFmtId="49" fontId="21" fillId="0" borderId="0"/>
    <xf numFmtId="49" fontId="2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8">
    <xf numFmtId="0" fontId="0" fillId="0" borderId="0" xfId="0"/>
    <xf numFmtId="0" fontId="23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37" fontId="23" fillId="0" borderId="0" xfId="0" applyNumberFormat="1" applyFont="1"/>
    <xf numFmtId="164" fontId="23" fillId="0" borderId="21" xfId="1" applyNumberFormat="1" applyFont="1" applyFill="1" applyBorder="1" applyProtection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/>
    <xf numFmtId="0" fontId="23" fillId="0" borderId="0" xfId="0" applyFont="1" applyAlignment="1">
      <alignment horizontal="centerContinuous"/>
    </xf>
    <xf numFmtId="164" fontId="23" fillId="0" borderId="0" xfId="1" applyNumberFormat="1" applyFont="1" applyFill="1" applyAlignment="1">
      <alignment horizontal="centerContinuous"/>
    </xf>
    <xf numFmtId="0" fontId="23" fillId="0" borderId="0" xfId="0" applyFont="1" applyProtection="1">
      <protection locked="0"/>
    </xf>
    <xf numFmtId="164" fontId="23" fillId="0" borderId="0" xfId="1" applyNumberFormat="1" applyFont="1" applyFill="1"/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164" fontId="23" fillId="0" borderId="6" xfId="1" applyNumberFormat="1" applyFont="1" applyFill="1" applyBorder="1" applyAlignment="1">
      <alignment horizontal="center" wrapText="1"/>
    </xf>
    <xf numFmtId="164" fontId="23" fillId="0" borderId="7" xfId="1" applyNumberFormat="1" applyFont="1" applyFill="1" applyBorder="1" applyAlignment="1">
      <alignment horizontal="center" wrapText="1"/>
    </xf>
    <xf numFmtId="0" fontId="23" fillId="0" borderId="8" xfId="0" applyFont="1" applyBorder="1"/>
    <xf numFmtId="164" fontId="23" fillId="0" borderId="9" xfId="1" applyNumberFormat="1" applyFont="1" applyFill="1" applyBorder="1"/>
    <xf numFmtId="164" fontId="23" fillId="0" borderId="0" xfId="1" applyNumberFormat="1" applyFont="1" applyFill="1" applyBorder="1" applyProtection="1">
      <protection locked="0"/>
    </xf>
    <xf numFmtId="164" fontId="23" fillId="0" borderId="9" xfId="1" applyNumberFormat="1" applyFont="1" applyFill="1" applyBorder="1" applyProtection="1">
      <protection locked="0"/>
    </xf>
    <xf numFmtId="164" fontId="23" fillId="0" borderId="10" xfId="1" applyNumberFormat="1" applyFont="1" applyFill="1" applyBorder="1" applyProtection="1">
      <protection locked="0"/>
    </xf>
    <xf numFmtId="164" fontId="23" fillId="0" borderId="11" xfId="1" applyNumberFormat="1" applyFont="1" applyFill="1" applyBorder="1" applyProtection="1">
      <protection locked="0"/>
    </xf>
    <xf numFmtId="164" fontId="23" fillId="0" borderId="0" xfId="1" applyNumberFormat="1" applyFont="1" applyFill="1" applyBorder="1"/>
    <xf numFmtId="164" fontId="23" fillId="0" borderId="2" xfId="1" applyNumberFormat="1" applyFont="1" applyFill="1" applyBorder="1"/>
    <xf numFmtId="164" fontId="23" fillId="0" borderId="12" xfId="1" applyNumberFormat="1" applyFont="1" applyFill="1" applyBorder="1"/>
    <xf numFmtId="164" fontId="23" fillId="0" borderId="13" xfId="1" applyNumberFormat="1" applyFont="1" applyFill="1" applyBorder="1"/>
    <xf numFmtId="164" fontId="23" fillId="0" borderId="14" xfId="1" applyNumberFormat="1" applyFont="1" applyFill="1" applyBorder="1"/>
    <xf numFmtId="164" fontId="23" fillId="0" borderId="15" xfId="1" applyNumberFormat="1" applyFont="1" applyFill="1" applyBorder="1"/>
    <xf numFmtId="164" fontId="23" fillId="0" borderId="16" xfId="1" applyNumberFormat="1" applyFont="1" applyFill="1" applyBorder="1"/>
    <xf numFmtId="10" fontId="23" fillId="0" borderId="8" xfId="4" applyNumberFormat="1" applyFont="1" applyFill="1" applyBorder="1"/>
    <xf numFmtId="10" fontId="23" fillId="0" borderId="0" xfId="4" applyNumberFormat="1" applyFont="1" applyFill="1" applyBorder="1"/>
    <xf numFmtId="10" fontId="23" fillId="0" borderId="15" xfId="4" applyNumberFormat="1" applyFont="1" applyFill="1" applyBorder="1"/>
    <xf numFmtId="10" fontId="23" fillId="0" borderId="16" xfId="4" applyNumberFormat="1" applyFont="1" applyFill="1" applyBorder="1"/>
    <xf numFmtId="0" fontId="23" fillId="0" borderId="17" xfId="0" applyFont="1" applyBorder="1"/>
    <xf numFmtId="0" fontId="23" fillId="0" borderId="18" xfId="0" applyFont="1" applyBorder="1"/>
    <xf numFmtId="164" fontId="26" fillId="0" borderId="18" xfId="1" applyNumberFormat="1" applyFont="1" applyFill="1" applyBorder="1"/>
    <xf numFmtId="164" fontId="26" fillId="0" borderId="19" xfId="1" applyNumberFormat="1" applyFont="1" applyFill="1" applyBorder="1"/>
    <xf numFmtId="164" fontId="22" fillId="0" borderId="0" xfId="1" applyNumberFormat="1" applyFont="1" applyFill="1"/>
    <xf numFmtId="0" fontId="23" fillId="0" borderId="4" xfId="0" applyFont="1" applyBorder="1"/>
    <xf numFmtId="0" fontId="23" fillId="0" borderId="5" xfId="0" applyFont="1" applyBorder="1"/>
    <xf numFmtId="164" fontId="23" fillId="0" borderId="18" xfId="1" applyNumberFormat="1" applyFont="1" applyFill="1" applyBorder="1"/>
    <xf numFmtId="164" fontId="23" fillId="0" borderId="19" xfId="1" applyNumberFormat="1" applyFont="1" applyFill="1" applyBorder="1"/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Protection="1">
      <protection locked="0"/>
    </xf>
    <xf numFmtId="0" fontId="22" fillId="0" borderId="0" xfId="0" applyFont="1"/>
    <xf numFmtId="49" fontId="13" fillId="0" borderId="0" xfId="35" applyFont="1"/>
    <xf numFmtId="0" fontId="12" fillId="0" borderId="0" xfId="35" applyNumberFormat="1" applyFont="1"/>
    <xf numFmtId="164" fontId="23" fillId="0" borderId="5" xfId="1" applyNumberFormat="1" applyFont="1" applyFill="1" applyBorder="1" applyProtection="1">
      <protection locked="0"/>
    </xf>
    <xf numFmtId="164" fontId="23" fillId="0" borderId="20" xfId="1" applyNumberFormat="1" applyFont="1" applyFill="1" applyBorder="1" applyProtection="1">
      <protection locked="0"/>
    </xf>
    <xf numFmtId="0" fontId="23" fillId="0" borderId="0" xfId="3" applyFont="1"/>
    <xf numFmtId="37" fontId="23" fillId="0" borderId="0" xfId="3" applyNumberFormat="1" applyFont="1"/>
    <xf numFmtId="164" fontId="23" fillId="0" borderId="0" xfId="1" applyNumberFormat="1" applyFont="1" applyFill="1" applyBorder="1" applyAlignment="1">
      <alignment horizontal="right"/>
    </xf>
    <xf numFmtId="0" fontId="23" fillId="0" borderId="0" xfId="2" applyFont="1" applyAlignment="1">
      <alignment horizontal="right"/>
    </xf>
    <xf numFmtId="10" fontId="23" fillId="0" borderId="0" xfId="4" applyNumberFormat="1" applyFont="1" applyFill="1" applyBorder="1" applyAlignment="1">
      <alignment horizontal="center"/>
    </xf>
    <xf numFmtId="49" fontId="31" fillId="0" borderId="0" xfId="35" applyFont="1"/>
    <xf numFmtId="164" fontId="12" fillId="0" borderId="0" xfId="1" applyNumberFormat="1" applyFont="1" applyFill="1" applyBorder="1"/>
    <xf numFmtId="43" fontId="23" fillId="0" borderId="27" xfId="1" applyFont="1" applyFill="1" applyBorder="1"/>
    <xf numFmtId="43" fontId="23" fillId="0" borderId="22" xfId="1" applyFont="1" applyFill="1" applyBorder="1"/>
    <xf numFmtId="43" fontId="23" fillId="0" borderId="26" xfId="1" applyFont="1" applyFill="1" applyBorder="1"/>
    <xf numFmtId="43" fontId="23" fillId="0" borderId="1" xfId="1" applyFont="1" applyFill="1" applyBorder="1"/>
    <xf numFmtId="43" fontId="23" fillId="0" borderId="23" xfId="1" applyFont="1" applyFill="1" applyBorder="1"/>
    <xf numFmtId="43" fontId="23" fillId="0" borderId="0" xfId="1" applyFont="1" applyFill="1" applyBorder="1"/>
    <xf numFmtId="43" fontId="23" fillId="0" borderId="29" xfId="1" applyFont="1" applyFill="1" applyBorder="1"/>
    <xf numFmtId="43" fontId="23" fillId="0" borderId="24" xfId="1" applyFont="1" applyFill="1" applyBorder="1"/>
    <xf numFmtId="43" fontId="23" fillId="0" borderId="3" xfId="1" applyFont="1" applyFill="1" applyBorder="1"/>
    <xf numFmtId="43" fontId="23" fillId="0" borderId="28" xfId="1" applyFont="1" applyFill="1" applyBorder="1"/>
    <xf numFmtId="43" fontId="23" fillId="0" borderId="25" xfId="1" applyFont="1" applyFill="1" applyBorder="1"/>
    <xf numFmtId="43" fontId="23" fillId="0" borderId="32" xfId="1" applyFont="1" applyFill="1" applyBorder="1"/>
    <xf numFmtId="43" fontId="23" fillId="0" borderId="10" xfId="1" applyFont="1" applyFill="1" applyBorder="1"/>
    <xf numFmtId="43" fontId="23" fillId="0" borderId="30" xfId="1" applyFont="1" applyFill="1" applyBorder="1"/>
    <xf numFmtId="43" fontId="23" fillId="0" borderId="9" xfId="1" applyFont="1" applyFill="1" applyBorder="1"/>
    <xf numFmtId="43" fontId="23" fillId="0" borderId="34" xfId="1" applyFont="1" applyFill="1" applyBorder="1"/>
    <xf numFmtId="43" fontId="23" fillId="0" borderId="35" xfId="1" applyFont="1" applyFill="1" applyBorder="1"/>
    <xf numFmtId="43" fontId="23" fillId="0" borderId="36" xfId="1" applyFont="1" applyFill="1" applyBorder="1"/>
    <xf numFmtId="43" fontId="23" fillId="0" borderId="12" xfId="1" applyFont="1" applyFill="1" applyBorder="1"/>
    <xf numFmtId="43" fontId="23" fillId="0" borderId="11" xfId="1" applyFont="1" applyFill="1" applyBorder="1"/>
    <xf numFmtId="43" fontId="23" fillId="0" borderId="37" xfId="1" applyFont="1" applyFill="1" applyBorder="1"/>
    <xf numFmtId="43" fontId="23" fillId="0" borderId="38" xfId="1" applyFont="1" applyFill="1" applyBorder="1"/>
    <xf numFmtId="43" fontId="23" fillId="0" borderId="39" xfId="1" applyFont="1" applyFill="1" applyBorder="1"/>
    <xf numFmtId="164" fontId="12" fillId="0" borderId="0" xfId="1" applyNumberFormat="1" applyFont="1" applyFill="1" applyAlignment="1">
      <alignment horizontal="center" vertical="center"/>
    </xf>
    <xf numFmtId="164" fontId="23" fillId="0" borderId="0" xfId="1" applyNumberFormat="1" applyFont="1" applyFill="1" applyAlignment="1">
      <alignment horizontal="center"/>
    </xf>
    <xf numFmtId="164" fontId="0" fillId="0" borderId="0" xfId="1" applyNumberFormat="1" applyFont="1"/>
    <xf numFmtId="0" fontId="0" fillId="0" borderId="0" xfId="0" applyFill="1"/>
    <xf numFmtId="37" fontId="15" fillId="0" borderId="0" xfId="39" applyNumberFormat="1" applyFont="1" applyFill="1"/>
    <xf numFmtId="49" fontId="31" fillId="0" borderId="0" xfId="35" applyFont="1" applyFill="1"/>
    <xf numFmtId="170" fontId="15" fillId="0" borderId="0" xfId="39" applyNumberFormat="1" applyFont="1" applyFill="1"/>
    <xf numFmtId="49" fontId="23" fillId="0" borderId="0" xfId="35" applyFont="1"/>
    <xf numFmtId="0" fontId="23" fillId="0" borderId="0" xfId="0" applyFont="1" applyFill="1"/>
    <xf numFmtId="0" fontId="23" fillId="0" borderId="0" xfId="39" applyFont="1" applyFill="1" applyAlignment="1">
      <alignment horizontal="center"/>
    </xf>
    <xf numFmtId="0" fontId="23" fillId="0" borderId="0" xfId="39" applyFont="1" applyFill="1" applyAlignment="1">
      <alignment horizontal="left"/>
    </xf>
    <xf numFmtId="37" fontId="23" fillId="0" borderId="0" xfId="39" applyNumberFormat="1" applyFont="1" applyFill="1"/>
    <xf numFmtId="0" fontId="23" fillId="0" borderId="0" xfId="39" applyFont="1" applyFill="1"/>
    <xf numFmtId="0" fontId="23" fillId="0" borderId="0" xfId="0" applyFont="1" applyFill="1" applyAlignment="1">
      <alignment horizontal="left"/>
    </xf>
    <xf numFmtId="49" fontId="22" fillId="0" borderId="0" xfId="35" applyFont="1"/>
    <xf numFmtId="164" fontId="22" fillId="0" borderId="13" xfId="1" applyNumberFormat="1" applyFont="1" applyFill="1" applyBorder="1"/>
    <xf numFmtId="49" fontId="23" fillId="0" borderId="0" xfId="35" applyFont="1" applyFill="1"/>
    <xf numFmtId="164" fontId="23" fillId="0" borderId="0" xfId="35" applyNumberFormat="1" applyFont="1" applyFill="1"/>
    <xf numFmtId="37" fontId="23" fillId="0" borderId="0" xfId="0" applyNumberFormat="1" applyFont="1" applyFill="1"/>
    <xf numFmtId="37" fontId="32" fillId="0" borderId="0" xfId="39" applyNumberFormat="1" applyFont="1" applyFill="1" applyAlignment="1">
      <alignment horizontal="center"/>
    </xf>
    <xf numFmtId="37" fontId="1" fillId="0" borderId="0" xfId="39" applyNumberFormat="1" applyFont="1" applyFill="1"/>
    <xf numFmtId="164" fontId="32" fillId="0" borderId="13" xfId="1" applyNumberFormat="1" applyFont="1" applyFill="1" applyBorder="1"/>
    <xf numFmtId="0" fontId="23" fillId="0" borderId="0" xfId="0" applyFont="1" applyAlignment="1"/>
    <xf numFmtId="168" fontId="23" fillId="0" borderId="21" xfId="0" applyNumberFormat="1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37" fontId="23" fillId="0" borderId="22" xfId="5" applyNumberFormat="1" applyFont="1" applyFill="1" applyBorder="1"/>
    <xf numFmtId="0" fontId="23" fillId="0" borderId="0" xfId="3" applyFont="1" applyFill="1"/>
    <xf numFmtId="37" fontId="23" fillId="0" borderId="23" xfId="5" applyNumberFormat="1" applyFont="1" applyFill="1" applyBorder="1"/>
    <xf numFmtId="37" fontId="24" fillId="0" borderId="0" xfId="3" applyNumberFormat="1" applyFont="1" applyFill="1"/>
    <xf numFmtId="37" fontId="23" fillId="0" borderId="24" xfId="0" applyNumberFormat="1" applyFont="1" applyFill="1" applyBorder="1"/>
    <xf numFmtId="37" fontId="23" fillId="0" borderId="1" xfId="0" applyNumberFormat="1" applyFont="1" applyFill="1" applyBorder="1"/>
    <xf numFmtId="3" fontId="23" fillId="0" borderId="0" xfId="0" applyNumberFormat="1" applyFont="1" applyFill="1"/>
    <xf numFmtId="3" fontId="25" fillId="0" borderId="0" xfId="0" applyNumberFormat="1" applyFont="1" applyFill="1" applyAlignment="1">
      <alignment horizontal="center"/>
    </xf>
    <xf numFmtId="3" fontId="27" fillId="0" borderId="0" xfId="0" applyNumberFormat="1" applyFont="1" applyFill="1"/>
    <xf numFmtId="169" fontId="22" fillId="0" borderId="33" xfId="159" applyNumberFormat="1" applyFont="1" applyFill="1" applyBorder="1" applyAlignment="1">
      <alignment horizontal="center" wrapText="1"/>
    </xf>
    <xf numFmtId="49" fontId="33" fillId="0" borderId="33" xfId="159" applyNumberFormat="1" applyFont="1" applyFill="1" applyBorder="1" applyAlignment="1">
      <alignment horizontal="center" wrapText="1"/>
    </xf>
    <xf numFmtId="49" fontId="33" fillId="0" borderId="41" xfId="159" applyNumberFormat="1" applyFont="1" applyFill="1" applyBorder="1" applyAlignment="1">
      <alignment horizontal="center" wrapText="1"/>
    </xf>
    <xf numFmtId="0" fontId="23" fillId="0" borderId="27" xfId="0" applyFont="1" applyFill="1" applyBorder="1"/>
    <xf numFmtId="0" fontId="23" fillId="0" borderId="22" xfId="0" applyFont="1" applyFill="1" applyBorder="1"/>
    <xf numFmtId="0" fontId="23" fillId="0" borderId="26" xfId="0" applyFont="1" applyFill="1" applyBorder="1"/>
    <xf numFmtId="0" fontId="23" fillId="0" borderId="9" xfId="0" applyFont="1" applyFill="1" applyBorder="1"/>
    <xf numFmtId="43" fontId="23" fillId="0" borderId="26" xfId="0" applyNumberFormat="1" applyFont="1" applyFill="1" applyBorder="1"/>
    <xf numFmtId="39" fontId="23" fillId="0" borderId="9" xfId="0" applyNumberFormat="1" applyFont="1" applyFill="1" applyBorder="1"/>
    <xf numFmtId="43" fontId="23" fillId="0" borderId="0" xfId="0" applyNumberFormat="1" applyFont="1" applyFill="1"/>
    <xf numFmtId="0" fontId="28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39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39" applyFont="1" applyFill="1"/>
    <xf numFmtId="164" fontId="12" fillId="0" borderId="0" xfId="0" applyNumberFormat="1" applyFont="1" applyFill="1"/>
    <xf numFmtId="164" fontId="30" fillId="0" borderId="0" xfId="0" applyNumberFormat="1" applyFont="1" applyFill="1"/>
    <xf numFmtId="0" fontId="31" fillId="0" borderId="0" xfId="0" applyFont="1" applyFill="1"/>
    <xf numFmtId="37" fontId="0" fillId="0" borderId="0" xfId="0" applyNumberFormat="1" applyFill="1"/>
    <xf numFmtId="0" fontId="22" fillId="0" borderId="0" xfId="0" applyFont="1" applyFill="1" applyAlignment="1">
      <alignment horizontal="centerContinuous"/>
    </xf>
    <xf numFmtId="14" fontId="23" fillId="0" borderId="0" xfId="0" applyNumberFormat="1" applyFont="1" applyFill="1" applyAlignment="1" applyProtection="1">
      <alignment horizontal="left"/>
      <protection locked="0"/>
    </xf>
    <xf numFmtId="0" fontId="22" fillId="0" borderId="0" xfId="0" applyFont="1" applyFill="1" applyAlignment="1">
      <alignment wrapText="1"/>
    </xf>
    <xf numFmtId="39" fontId="22" fillId="0" borderId="8" xfId="159" applyFont="1" applyFill="1" applyBorder="1" applyAlignment="1">
      <alignment horizontal="left"/>
    </xf>
    <xf numFmtId="39" fontId="23" fillId="0" borderId="26" xfId="159" applyFont="1" applyFill="1" applyBorder="1"/>
    <xf numFmtId="4" fontId="23" fillId="0" borderId="0" xfId="0" applyNumberFormat="1" applyFont="1" applyFill="1"/>
    <xf numFmtId="39" fontId="23" fillId="0" borderId="8" xfId="159" applyFont="1" applyFill="1" applyBorder="1" applyAlignment="1">
      <alignment horizontal="center"/>
    </xf>
    <xf numFmtId="39" fontId="23" fillId="0" borderId="26" xfId="159" applyFont="1" applyFill="1" applyBorder="1" applyAlignment="1">
      <alignment horizontal="left"/>
    </xf>
    <xf numFmtId="39" fontId="23" fillId="0" borderId="8" xfId="159" applyFont="1" applyFill="1" applyBorder="1" applyAlignment="1">
      <alignment horizontal="left"/>
    </xf>
    <xf numFmtId="39" fontId="23" fillId="0" borderId="8" xfId="159" quotePrefix="1" applyFont="1" applyFill="1" applyBorder="1" applyAlignment="1">
      <alignment horizontal="center"/>
    </xf>
    <xf numFmtId="172" fontId="23" fillId="0" borderId="0" xfId="0" applyNumberFormat="1" applyFont="1" applyFill="1"/>
    <xf numFmtId="43" fontId="23" fillId="0" borderId="0" xfId="1" applyFont="1" applyFill="1"/>
    <xf numFmtId="171" fontId="23" fillId="0" borderId="8" xfId="159" applyNumberFormat="1" applyFont="1" applyFill="1" applyBorder="1" applyAlignment="1">
      <alignment horizontal="center"/>
    </xf>
    <xf numFmtId="39" fontId="23" fillId="0" borderId="8" xfId="159" applyFont="1" applyFill="1" applyBorder="1"/>
    <xf numFmtId="39" fontId="22" fillId="0" borderId="26" xfId="159" applyFont="1" applyFill="1" applyBorder="1"/>
    <xf numFmtId="49" fontId="23" fillId="0" borderId="8" xfId="159" applyNumberFormat="1" applyFont="1" applyFill="1" applyBorder="1" applyAlignment="1">
      <alignment horizontal="center"/>
    </xf>
    <xf numFmtId="39" fontId="22" fillId="0" borderId="26" xfId="159" applyFont="1" applyFill="1" applyBorder="1" applyAlignment="1">
      <alignment horizontal="left" indent="2"/>
    </xf>
    <xf numFmtId="39" fontId="22" fillId="0" borderId="8" xfId="159" applyFont="1" applyFill="1" applyBorder="1" applyAlignment="1">
      <alignment horizontal="center"/>
    </xf>
    <xf numFmtId="39" fontId="22" fillId="0" borderId="17" xfId="159" applyFont="1" applyFill="1" applyBorder="1" applyAlignment="1">
      <alignment horizontal="left"/>
    </xf>
    <xf numFmtId="39" fontId="23" fillId="0" borderId="31" xfId="159" applyFont="1" applyFill="1" applyBorder="1"/>
    <xf numFmtId="39" fontId="23" fillId="0" borderId="27" xfId="159" applyFont="1" applyFill="1" applyBorder="1"/>
    <xf numFmtId="39" fontId="23" fillId="0" borderId="0" xfId="159" applyFont="1" applyFill="1"/>
    <xf numFmtId="164" fontId="23" fillId="0" borderId="10" xfId="1" applyNumberFormat="1" applyFont="1" applyFill="1" applyBorder="1"/>
    <xf numFmtId="164" fontId="1" fillId="0" borderId="0" xfId="1" applyNumberFormat="1" applyFont="1" applyFill="1" applyBorder="1"/>
    <xf numFmtId="164" fontId="1" fillId="0" borderId="10" xfId="1" applyNumberFormat="1" applyFont="1" applyFill="1" applyBorder="1"/>
    <xf numFmtId="164" fontId="1" fillId="0" borderId="0" xfId="0" applyNumberFormat="1" applyFont="1" applyFill="1"/>
    <xf numFmtId="164" fontId="1" fillId="0" borderId="10" xfId="0" applyNumberFormat="1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39" fontId="22" fillId="0" borderId="8" xfId="159" applyFont="1" applyFill="1" applyBorder="1" applyAlignment="1">
      <alignment horizontal="left" wrapText="1" indent="1"/>
    </xf>
    <xf numFmtId="39" fontId="22" fillId="0" borderId="26" xfId="159" applyFont="1" applyFill="1" applyBorder="1" applyAlignment="1">
      <alignment horizontal="left" wrapText="1" indent="1"/>
    </xf>
    <xf numFmtId="0" fontId="22" fillId="0" borderId="42" xfId="0" applyFont="1" applyFill="1" applyBorder="1" applyAlignment="1">
      <alignment horizontal="left" vertical="top"/>
    </xf>
    <xf numFmtId="0" fontId="22" fillId="0" borderId="41" xfId="0" applyFont="1" applyFill="1" applyBorder="1" applyAlignment="1">
      <alignment horizontal="left" vertical="top"/>
    </xf>
    <xf numFmtId="0" fontId="29" fillId="0" borderId="42" xfId="0" applyFont="1" applyFill="1" applyBorder="1" applyAlignment="1">
      <alignment horizontal="center" vertical="top"/>
    </xf>
    <xf numFmtId="0" fontId="29" fillId="0" borderId="40" xfId="0" applyFont="1" applyFill="1" applyBorder="1" applyAlignment="1">
      <alignment horizontal="center" vertical="top"/>
    </xf>
    <xf numFmtId="0" fontId="29" fillId="0" borderId="41" xfId="0" applyFont="1" applyFill="1" applyBorder="1" applyAlignment="1">
      <alignment horizontal="center" vertical="top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93345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tabSelected="1" zoomScaleNormal="100" zoomScaleSheetLayoutView="100" workbookViewId="0">
      <selection activeCell="L18" sqref="L18"/>
    </sheetView>
  </sheetViews>
  <sheetFormatPr defaultColWidth="9.140625" defaultRowHeight="15" x14ac:dyDescent="0.25"/>
  <cols>
    <col min="1" max="1" width="20.140625" style="1" bestFit="1" customWidth="1"/>
    <col min="2" max="3" width="11.5703125" style="1" bestFit="1" customWidth="1"/>
    <col min="4" max="4" width="11.85546875" style="1" bestFit="1" customWidth="1"/>
    <col min="5" max="5" width="2.28515625" style="1" customWidth="1"/>
    <col min="6" max="6" width="14" style="1" customWidth="1"/>
    <col min="7" max="7" width="13.5703125" style="1" bestFit="1" customWidth="1"/>
    <col min="8" max="8" width="13.28515625" style="1" customWidth="1"/>
    <col min="9" max="9" width="3.7109375" style="1" customWidth="1"/>
    <col min="10" max="16384" width="9.140625" style="1"/>
  </cols>
  <sheetData>
    <row r="1" spans="1:11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11" x14ac:dyDescent="0.25">
      <c r="A2" s="176" t="s">
        <v>1</v>
      </c>
      <c r="B2" s="176"/>
      <c r="C2" s="176"/>
      <c r="D2" s="176"/>
      <c r="E2" s="176"/>
      <c r="F2" s="176"/>
      <c r="G2" s="176"/>
      <c r="H2" s="176"/>
    </row>
    <row r="3" spans="1:11" x14ac:dyDescent="0.25">
      <c r="A3" s="176" t="s">
        <v>2</v>
      </c>
      <c r="B3" s="176"/>
      <c r="C3" s="176"/>
      <c r="D3" s="176"/>
      <c r="E3" s="176"/>
      <c r="F3" s="176"/>
      <c r="G3" s="176"/>
      <c r="H3" s="176"/>
    </row>
    <row r="4" spans="1:11" x14ac:dyDescent="0.25">
      <c r="A4" s="2"/>
    </row>
    <row r="5" spans="1:11" x14ac:dyDescent="0.25">
      <c r="B5" s="172" t="s">
        <v>3</v>
      </c>
      <c r="C5" s="172"/>
      <c r="D5" s="172"/>
      <c r="E5" s="172"/>
      <c r="F5" s="172"/>
      <c r="G5" s="172"/>
      <c r="H5" s="172"/>
    </row>
    <row r="6" spans="1:11" x14ac:dyDescent="0.25">
      <c r="A6" s="5"/>
      <c r="B6" s="173" t="s">
        <v>4</v>
      </c>
      <c r="C6" s="174"/>
      <c r="D6" s="175"/>
      <c r="F6" s="8" t="s">
        <v>5</v>
      </c>
      <c r="G6" s="6"/>
      <c r="H6" s="7"/>
      <c r="K6" s="3"/>
    </row>
    <row r="7" spans="1:11" x14ac:dyDescent="0.25">
      <c r="B7" s="111">
        <f>+C7-31</f>
        <v>44864</v>
      </c>
      <c r="C7" s="111">
        <f>+D7-31</f>
        <v>44895</v>
      </c>
      <c r="D7" s="111">
        <f>+StatementDate</f>
        <v>44926</v>
      </c>
      <c r="E7" s="96"/>
      <c r="F7" s="111">
        <f>+B7</f>
        <v>44864</v>
      </c>
      <c r="G7" s="111">
        <f>+C7</f>
        <v>44895</v>
      </c>
      <c r="H7" s="111">
        <f>+D7</f>
        <v>44926</v>
      </c>
      <c r="I7" s="96"/>
      <c r="J7" s="96"/>
      <c r="K7" s="3"/>
    </row>
    <row r="8" spans="1:11" x14ac:dyDescent="0.25">
      <c r="A8" s="5"/>
      <c r="B8" s="112">
        <f>+C8</f>
        <v>2022</v>
      </c>
      <c r="C8" s="113">
        <f>+D8</f>
        <v>2022</v>
      </c>
      <c r="D8" s="113">
        <f>YEAR(StatementDate)</f>
        <v>2022</v>
      </c>
      <c r="E8" s="96"/>
      <c r="F8" s="112">
        <f t="shared" ref="F8:H8" si="0">+B8</f>
        <v>2022</v>
      </c>
      <c r="G8" s="113">
        <f t="shared" si="0"/>
        <v>2022</v>
      </c>
      <c r="H8" s="113">
        <f t="shared" si="0"/>
        <v>2022</v>
      </c>
      <c r="I8" s="96"/>
      <c r="J8" s="96"/>
    </row>
    <row r="9" spans="1:11" ht="15" customHeight="1" x14ac:dyDescent="0.25">
      <c r="A9" s="2" t="s">
        <v>6</v>
      </c>
      <c r="B9" s="14">
        <f>+'Copy Other Data Here'!K6</f>
        <v>6026900</v>
      </c>
      <c r="C9" s="14">
        <f>+'Copy Other Data Here'!L6</f>
        <v>20345496</v>
      </c>
      <c r="D9" s="14">
        <f>+'Copy Other Data Here'!M6</f>
        <v>25752606</v>
      </c>
      <c r="E9" s="96"/>
      <c r="F9" s="114">
        <f>+'Copy Other Data Here'!K12</f>
        <v>130470154</v>
      </c>
      <c r="G9" s="114">
        <f>+'Copy Other Data Here'!L12</f>
        <v>135802590</v>
      </c>
      <c r="H9" s="114">
        <f>+'Copy Other Data Here'!M12</f>
        <v>137525336</v>
      </c>
      <c r="I9" s="96"/>
      <c r="J9" s="115"/>
    </row>
    <row r="10" spans="1:11" ht="14.25" customHeight="1" x14ac:dyDescent="0.25">
      <c r="A10" s="2" t="s">
        <v>7</v>
      </c>
      <c r="B10" s="114">
        <f>+'Copy Other Data Here'!K7</f>
        <v>6253307</v>
      </c>
      <c r="C10" s="114">
        <f>+'Copy Other Data Here'!L7</f>
        <v>14151680</v>
      </c>
      <c r="D10" s="114">
        <f>+'Copy Other Data Here'!M7</f>
        <v>19816579</v>
      </c>
      <c r="E10" s="96"/>
      <c r="F10" s="114">
        <f>+'Copy Other Data Here'!K13</f>
        <v>104993830</v>
      </c>
      <c r="G10" s="114">
        <f>+'Copy Other Data Here'!L13</f>
        <v>108744211</v>
      </c>
      <c r="H10" s="114">
        <f>+'Copy Other Data Here'!M13</f>
        <v>111001481</v>
      </c>
      <c r="I10" s="96"/>
      <c r="J10" s="115"/>
    </row>
    <row r="11" spans="1:11" ht="15" customHeight="1" x14ac:dyDescent="0.25">
      <c r="A11" s="2" t="s">
        <v>8</v>
      </c>
      <c r="B11" s="114">
        <f>+'Copy Other Data Here'!K8</f>
        <v>1278013</v>
      </c>
      <c r="C11" s="114">
        <f>+'Copy Other Data Here'!L8</f>
        <v>1393984</v>
      </c>
      <c r="D11" s="114">
        <f>+'Copy Other Data Here'!M8</f>
        <v>2344051</v>
      </c>
      <c r="E11" s="96"/>
      <c r="F11" s="114">
        <f>+'Copy Other Data Here'!K14</f>
        <v>16997164</v>
      </c>
      <c r="G11" s="114">
        <f>+'Copy Other Data Here'!L14</f>
        <v>17090072</v>
      </c>
      <c r="H11" s="114">
        <f>+'Copy Other Data Here'!M14</f>
        <v>17605314</v>
      </c>
      <c r="I11" s="96"/>
      <c r="J11" s="115"/>
    </row>
    <row r="12" spans="1:11" ht="15" customHeight="1" x14ac:dyDescent="0.25">
      <c r="A12" s="2" t="s">
        <v>9</v>
      </c>
      <c r="B12" s="114">
        <f>+'Copy Other Data Here'!K9</f>
        <v>168816</v>
      </c>
      <c r="C12" s="114">
        <f>+'Copy Other Data Here'!L9</f>
        <v>248692</v>
      </c>
      <c r="D12" s="114">
        <f>+'Copy Other Data Here'!M9</f>
        <v>283039</v>
      </c>
      <c r="E12" s="96"/>
      <c r="F12" s="114">
        <f>+'Copy Other Data Here'!K15</f>
        <v>2158238</v>
      </c>
      <c r="G12" s="114">
        <f>+'Copy Other Data Here'!L15</f>
        <v>2191561</v>
      </c>
      <c r="H12" s="114">
        <f>+'Copy Other Data Here'!M15</f>
        <v>2203410</v>
      </c>
      <c r="I12" s="96"/>
      <c r="J12" s="115"/>
    </row>
    <row r="13" spans="1:11" ht="15" customHeight="1" x14ac:dyDescent="0.25">
      <c r="A13" s="2" t="s">
        <v>10</v>
      </c>
      <c r="B13" s="116">
        <f>+'Copy Other Data Here'!K10</f>
        <v>81648292</v>
      </c>
      <c r="C13" s="116">
        <f>+'Copy Other Data Here'!L10</f>
        <v>86618940</v>
      </c>
      <c r="D13" s="116">
        <f>+'Copy Other Data Here'!M10</f>
        <v>77280596</v>
      </c>
      <c r="E13" s="96"/>
      <c r="F13" s="114">
        <f>+'Copy Other Data Here'!K16</f>
        <v>822685843</v>
      </c>
      <c r="G13" s="114">
        <f>+'Copy Other Data Here'!L16</f>
        <v>836624590</v>
      </c>
      <c r="H13" s="114">
        <f>+'Copy Other Data Here'!M16</f>
        <v>840366090</v>
      </c>
      <c r="I13" s="96"/>
      <c r="J13" s="117"/>
      <c r="K13" s="9"/>
    </row>
    <row r="14" spans="1:11" ht="15" customHeight="1" x14ac:dyDescent="0.25">
      <c r="A14" s="2" t="s">
        <v>11</v>
      </c>
      <c r="B14" s="118">
        <f>SUM(B9:B13)</f>
        <v>95375328</v>
      </c>
      <c r="C14" s="118">
        <f>SUM(C9:C13)</f>
        <v>122758792</v>
      </c>
      <c r="D14" s="118">
        <f>SUM(D9:D13)</f>
        <v>125476871</v>
      </c>
      <c r="E14" s="96"/>
      <c r="F14" s="119">
        <f>SUM(F9:F13)</f>
        <v>1077305229</v>
      </c>
      <c r="G14" s="119">
        <f>SUM(G9:G13)</f>
        <v>1100453024</v>
      </c>
      <c r="H14" s="118">
        <f>SUM(H9:H13)</f>
        <v>1108701631</v>
      </c>
      <c r="I14" s="96"/>
      <c r="J14" s="106"/>
      <c r="K14" s="9"/>
    </row>
    <row r="15" spans="1:11" x14ac:dyDescent="0.25">
      <c r="B15" s="96"/>
      <c r="C15" s="96"/>
      <c r="D15" s="96"/>
      <c r="E15" s="96"/>
      <c r="F15" s="96"/>
      <c r="G15" s="96"/>
      <c r="H15" s="96"/>
      <c r="I15" s="96"/>
      <c r="J15" s="96"/>
      <c r="K15" s="9"/>
    </row>
    <row r="16" spans="1:11" x14ac:dyDescent="0.25">
      <c r="J16" s="59"/>
    </row>
    <row r="17" spans="1:11" x14ac:dyDescent="0.25">
      <c r="J17" s="59"/>
    </row>
    <row r="18" spans="1:11" x14ac:dyDescent="0.25">
      <c r="J18" s="59"/>
    </row>
    <row r="19" spans="1:11" x14ac:dyDescent="0.25">
      <c r="F19" s="4"/>
      <c r="G19" s="4"/>
      <c r="H19" s="4"/>
      <c r="J19" s="15"/>
    </row>
    <row r="20" spans="1:11" x14ac:dyDescent="0.25">
      <c r="B20" s="169" t="s">
        <v>12</v>
      </c>
      <c r="C20" s="170"/>
      <c r="D20" s="171"/>
      <c r="F20" s="142"/>
      <c r="G20" s="4"/>
      <c r="H20" s="4"/>
      <c r="J20" s="60"/>
    </row>
    <row r="21" spans="1:11" x14ac:dyDescent="0.25">
      <c r="B21" s="10">
        <f>+B7</f>
        <v>44864</v>
      </c>
      <c r="C21" s="10">
        <f>+C7</f>
        <v>44895</v>
      </c>
      <c r="D21" s="10">
        <f>+D7</f>
        <v>44926</v>
      </c>
      <c r="F21" s="110"/>
      <c r="G21" s="5"/>
      <c r="H21" s="9"/>
      <c r="J21" s="61"/>
    </row>
    <row r="22" spans="1:11" x14ac:dyDescent="0.25">
      <c r="B22" s="11">
        <f t="shared" ref="B22:D22" si="1">+B8</f>
        <v>2022</v>
      </c>
      <c r="C22" s="12">
        <f t="shared" si="1"/>
        <v>2022</v>
      </c>
      <c r="D22" s="12">
        <f t="shared" si="1"/>
        <v>2022</v>
      </c>
      <c r="F22" s="9"/>
      <c r="G22" s="9"/>
      <c r="J22" s="16"/>
    </row>
    <row r="23" spans="1:11" x14ac:dyDescent="0.25">
      <c r="A23" s="2" t="s">
        <v>6</v>
      </c>
      <c r="B23" s="114">
        <f>+'Copy Other Data Here'!K20</f>
        <v>201841</v>
      </c>
      <c r="C23" s="114">
        <f>+'Copy Other Data Here'!L20</f>
        <v>202496</v>
      </c>
      <c r="D23" s="114">
        <f>+'Copy Other Data Here'!M20</f>
        <v>202833</v>
      </c>
      <c r="F23" s="13"/>
      <c r="G23" s="13"/>
    </row>
    <row r="24" spans="1:11" x14ac:dyDescent="0.25">
      <c r="A24" s="2" t="s">
        <v>7</v>
      </c>
      <c r="B24" s="114">
        <f>+'Copy Other Data Here'!K21</f>
        <v>27317</v>
      </c>
      <c r="C24" s="114">
        <f>+'Copy Other Data Here'!L21</f>
        <v>27535</v>
      </c>
      <c r="D24" s="114">
        <f>+'Copy Other Data Here'!M21</f>
        <v>27646</v>
      </c>
      <c r="F24" s="13"/>
      <c r="G24" s="13"/>
      <c r="J24" s="61"/>
    </row>
    <row r="25" spans="1:11" x14ac:dyDescent="0.25">
      <c r="A25" s="2" t="s">
        <v>8</v>
      </c>
      <c r="B25" s="114">
        <f>+'Copy Other Data Here'!K22</f>
        <v>516</v>
      </c>
      <c r="C25" s="114">
        <f>+'Copy Other Data Here'!L22</f>
        <v>518</v>
      </c>
      <c r="D25" s="114">
        <f>+'Copy Other Data Here'!M22</f>
        <v>521</v>
      </c>
      <c r="F25" s="13"/>
      <c r="G25" s="13"/>
      <c r="J25" s="3"/>
    </row>
    <row r="26" spans="1:11" x14ac:dyDescent="0.25">
      <c r="A26" s="2" t="s">
        <v>9</v>
      </c>
      <c r="B26" s="114">
        <f>+'Copy Other Data Here'!K23</f>
        <v>7</v>
      </c>
      <c r="C26" s="114">
        <f>+'Copy Other Data Here'!L23</f>
        <v>7</v>
      </c>
      <c r="D26" s="114">
        <f>+'Copy Other Data Here'!M23</f>
        <v>7</v>
      </c>
      <c r="F26" s="13"/>
      <c r="G26" s="13"/>
      <c r="J26" s="16"/>
    </row>
    <row r="27" spans="1:11" x14ac:dyDescent="0.25">
      <c r="A27" s="2" t="s">
        <v>10</v>
      </c>
      <c r="B27" s="114">
        <f>+'Copy Other Data Here'!K24</f>
        <v>205</v>
      </c>
      <c r="C27" s="114">
        <f>+'Copy Other Data Here'!L24</f>
        <v>204</v>
      </c>
      <c r="D27" s="114">
        <f>+'Copy Other Data Here'!M24</f>
        <v>202</v>
      </c>
      <c r="F27" s="13"/>
      <c r="G27" s="13"/>
      <c r="J27" s="58"/>
      <c r="K27" s="9"/>
    </row>
    <row r="28" spans="1:11" x14ac:dyDescent="0.25">
      <c r="A28" s="2" t="s">
        <v>11</v>
      </c>
      <c r="B28" s="118">
        <f>SUM(B23:B27)</f>
        <v>229886</v>
      </c>
      <c r="C28" s="118">
        <f>SUM(C23:C27)</f>
        <v>230760</v>
      </c>
      <c r="D28" s="118">
        <f>SUM(D23:D27)</f>
        <v>231209</v>
      </c>
      <c r="F28" s="13"/>
      <c r="G28" s="13"/>
      <c r="H28" s="13"/>
      <c r="J28" s="3"/>
    </row>
    <row r="29" spans="1:11" x14ac:dyDescent="0.25">
      <c r="J29" s="3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7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6"/>
  <sheetViews>
    <sheetView zoomScaleNormal="100" zoomScaleSheetLayoutView="85" workbookViewId="0">
      <selection activeCell="J28" sqref="J28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6.28515625" style="120" customWidth="1"/>
    <col min="5" max="5" width="16.28515625" style="122" customWidth="1"/>
    <col min="6" max="16384" width="9.140625" style="1"/>
  </cols>
  <sheetData>
    <row r="1" spans="1:5" ht="21" customHeight="1" x14ac:dyDescent="0.25">
      <c r="E1" s="121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72" t="str">
        <f>"Month and Twelve Months Ended " &amp; TEXT(DATE(YEAR(StatementDate),MONTH(StatementDate)-1,1)-1,"m/d/yyy")</f>
        <v>Month and Twelve Months Ended 10/31/2022</v>
      </c>
      <c r="B5" s="172"/>
      <c r="C5" s="172"/>
      <c r="D5" s="172"/>
      <c r="E5" s="172"/>
    </row>
    <row r="6" spans="1:5" x14ac:dyDescent="0.25">
      <c r="A6" s="19"/>
      <c r="D6" s="20"/>
      <c r="E6" s="20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96"/>
      <c r="E9" s="26"/>
    </row>
    <row r="10" spans="1:5" x14ac:dyDescent="0.25">
      <c r="A10" s="25"/>
      <c r="B10" s="1" t="s">
        <v>19</v>
      </c>
      <c r="D10" s="27">
        <f>+'Copy Allocation Report Here'!C10</f>
        <v>16563443.109999999</v>
      </c>
      <c r="E10" s="28">
        <f>+'Copy Allocation Report Here'!F10</f>
        <v>289295667.62</v>
      </c>
    </row>
    <row r="11" spans="1:5" x14ac:dyDescent="0.25">
      <c r="A11" s="25"/>
      <c r="B11" s="1" t="s">
        <v>20</v>
      </c>
      <c r="D11" s="27">
        <f>+'Copy Allocation Report Here'!C14</f>
        <v>2542528.15</v>
      </c>
      <c r="E11" s="28">
        <f>+'Copy Allocation Report Here'!F14</f>
        <v>27328208.310000002</v>
      </c>
    </row>
    <row r="12" spans="1:5" x14ac:dyDescent="0.25">
      <c r="A12" s="25"/>
      <c r="B12" s="1" t="s">
        <v>21</v>
      </c>
      <c r="D12" s="29">
        <f>+'Copy Allocation Report Here'!C20-'Copy Allocation Report Here'!C14</f>
        <v>-54267.040000000037</v>
      </c>
      <c r="E12" s="30">
        <f>+'Copy Allocation Report Here'!F20-'Copy Allocation Report Here'!F14</f>
        <v>-139844.08999999613</v>
      </c>
    </row>
    <row r="13" spans="1:5" x14ac:dyDescent="0.25">
      <c r="A13" s="25"/>
      <c r="D13" s="31">
        <f>SUM(D10:D12)</f>
        <v>19051704.219999999</v>
      </c>
      <c r="E13" s="26">
        <f>SUM(E10:E12)</f>
        <v>316484031.84000003</v>
      </c>
    </row>
    <row r="14" spans="1:5" x14ac:dyDescent="0.25">
      <c r="A14" s="25" t="s">
        <v>22</v>
      </c>
      <c r="B14" s="1" t="s">
        <v>23</v>
      </c>
      <c r="D14" s="27">
        <f>+'Copy Allocation Report Here'!C30+'Copy Allocation Report Here'!C44</f>
        <v>8529886.4000000022</v>
      </c>
      <c r="E14" s="28">
        <f>+'Copy Allocation Report Here'!F30+'Copy Allocation Report Here'!F44</f>
        <v>171002440.25999999</v>
      </c>
    </row>
    <row r="15" spans="1:5" x14ac:dyDescent="0.25">
      <c r="A15" s="25"/>
      <c r="B15" s="1" t="s">
        <v>24</v>
      </c>
      <c r="D15" s="27">
        <f>+'Copy Allocation Report Here'!C46</f>
        <v>1231072.8400000001</v>
      </c>
      <c r="E15" s="28">
        <f>+'Copy Allocation Report Here'!F46</f>
        <v>26812620.429999996</v>
      </c>
    </row>
    <row r="16" spans="1:5" x14ac:dyDescent="0.25">
      <c r="A16" s="25" t="s">
        <v>25</v>
      </c>
      <c r="D16" s="32">
        <f>D13-D14-D15</f>
        <v>9290744.9799999967</v>
      </c>
      <c r="E16" s="33">
        <f>E13-E14-E15</f>
        <v>118668971.15000005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'Copy Allocation Report Here'!C50</f>
        <v>22427.74</v>
      </c>
      <c r="E18" s="26">
        <f>'Copy Allocation Report Here'!F50</f>
        <v>464181.94000000006</v>
      </c>
    </row>
    <row r="19" spans="1:5" x14ac:dyDescent="0.25">
      <c r="A19" s="25"/>
      <c r="B19" s="1" t="s">
        <v>28</v>
      </c>
      <c r="D19" s="27">
        <f>+'Copy Allocation Report Here'!C78</f>
        <v>1590019.73</v>
      </c>
      <c r="E19" s="28">
        <f>+'Copy Allocation Report Here'!F78</f>
        <v>22303423.369999997</v>
      </c>
    </row>
    <row r="20" spans="1:5" x14ac:dyDescent="0.25">
      <c r="A20" s="25"/>
      <c r="B20" s="1" t="s">
        <v>29</v>
      </c>
      <c r="D20" s="27">
        <f>+'Copy Allocation Report Here'!C86</f>
        <v>503813.76999999996</v>
      </c>
      <c r="E20" s="28">
        <f>+'Copy Allocation Report Here'!F86</f>
        <v>5428804.4199999999</v>
      </c>
    </row>
    <row r="21" spans="1:5" x14ac:dyDescent="0.25">
      <c r="A21" s="25"/>
      <c r="B21" s="1" t="s">
        <v>30</v>
      </c>
      <c r="D21" s="27">
        <f>+'Copy Allocation Report Here'!C93</f>
        <v>403262.18999999994</v>
      </c>
      <c r="E21" s="28">
        <f>+'Copy Allocation Report Here'!F93</f>
        <v>7630316.5999999996</v>
      </c>
    </row>
    <row r="22" spans="1:5" x14ac:dyDescent="0.25">
      <c r="A22" s="25"/>
      <c r="B22" s="1" t="s">
        <v>31</v>
      </c>
      <c r="D22" s="27">
        <f>+'Copy Allocation Report Here'!C100</f>
        <v>13721.39</v>
      </c>
      <c r="E22" s="28">
        <f>+'Copy Allocation Report Here'!F100</f>
        <v>68004.459999999992</v>
      </c>
    </row>
    <row r="23" spans="1:5" x14ac:dyDescent="0.25">
      <c r="A23" s="25"/>
      <c r="B23" s="1" t="s">
        <v>32</v>
      </c>
      <c r="D23" s="27">
        <f>+'Copy Allocation Report Here'!C116</f>
        <v>1616272.0500000003</v>
      </c>
      <c r="E23" s="28">
        <f>+'Copy Allocation Report Here'!F116</f>
        <v>21624814.989999998</v>
      </c>
    </row>
    <row r="24" spans="1:5" x14ac:dyDescent="0.25">
      <c r="A24" s="25"/>
      <c r="B24" s="1" t="s">
        <v>33</v>
      </c>
      <c r="D24" s="27">
        <f>+'Copy Allocation Report Here'!C128</f>
        <v>2483420.29</v>
      </c>
      <c r="E24" s="28">
        <f>+'Copy Allocation Report Here'!F128</f>
        <v>29254686.23</v>
      </c>
    </row>
    <row r="25" spans="1:5" x14ac:dyDescent="0.25">
      <c r="A25" s="25"/>
      <c r="B25" s="1" t="s">
        <v>34</v>
      </c>
      <c r="D25" s="27">
        <f>+'Copy Allocation Report Here'!C133</f>
        <v>461890.46</v>
      </c>
      <c r="E25" s="28">
        <f>+'Copy Allocation Report Here'!F133</f>
        <v>5560222.2800000003</v>
      </c>
    </row>
    <row r="26" spans="1:5" x14ac:dyDescent="0.25">
      <c r="A26" s="25"/>
      <c r="B26" s="1" t="s">
        <v>35</v>
      </c>
      <c r="D26" s="27">
        <f>+'Copy Allocation Report Here'!C142</f>
        <v>-23645.280000000083</v>
      </c>
      <c r="E26" s="28">
        <f>+'Copy Allocation Report Here'!F142</f>
        <v>114922.72999999918</v>
      </c>
    </row>
    <row r="27" spans="1:5" x14ac:dyDescent="0.25">
      <c r="A27" s="25"/>
      <c r="C27" s="1" t="s">
        <v>36</v>
      </c>
      <c r="D27" s="32">
        <f>SUM(D18:D26)</f>
        <v>7071182.3399999999</v>
      </c>
      <c r="E27" s="33">
        <f>SUM(E18:E26)</f>
        <v>92449377.020000011</v>
      </c>
    </row>
    <row r="28" spans="1:5" ht="15.75" thickBot="1" x14ac:dyDescent="0.3">
      <c r="A28" s="25" t="s">
        <v>37</v>
      </c>
      <c r="D28" s="34">
        <f>D16-D27</f>
        <v>2219562.6399999969</v>
      </c>
      <c r="E28" s="35">
        <f>E16-E27</f>
        <v>26219594.13000004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536131382.3182621</v>
      </c>
      <c r="E30" s="37">
        <f>E47</f>
        <v>522896069.23541641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4.1399603030184201E-3</v>
      </c>
      <c r="E32" s="41">
        <f>E28/E30</f>
        <v>5.014303161302891E-2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89" t="s">
        <v>16</v>
      </c>
      <c r="E36" s="89" t="s">
        <v>17</v>
      </c>
    </row>
    <row r="37" spans="1:5" x14ac:dyDescent="0.25">
      <c r="A37" s="47" t="s">
        <v>41</v>
      </c>
      <c r="B37" s="48"/>
      <c r="C37" s="48"/>
      <c r="D37" s="56">
        <f>'Copy Other Data Here'!C6</f>
        <v>1037143431.72</v>
      </c>
      <c r="E37" s="57">
        <f>+'Copy Other Data Here'!C19</f>
        <v>1013796263.3762498</v>
      </c>
    </row>
    <row r="38" spans="1:5" x14ac:dyDescent="0.25">
      <c r="A38" s="25" t="s">
        <v>42</v>
      </c>
      <c r="D38" s="29">
        <f>'Copy Other Data Here'!C7</f>
        <v>-454708786.79000002</v>
      </c>
      <c r="E38" s="30">
        <f>+'Copy Other Data Here'!C20</f>
        <v>-441965366.40166664</v>
      </c>
    </row>
    <row r="39" spans="1:5" x14ac:dyDescent="0.25">
      <c r="A39" s="25" t="s">
        <v>43</v>
      </c>
      <c r="D39" s="31">
        <f>D37+D38</f>
        <v>582434644.93000007</v>
      </c>
      <c r="E39" s="26">
        <f>E37+E38</f>
        <v>571830896.97458315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'Copy Other Data Here'!C9</f>
        <v>-78500.319999999803</v>
      </c>
      <c r="E42" s="28">
        <f>+'Copy Other Data Here'!C22</f>
        <v>-2299628.5233333334</v>
      </c>
    </row>
    <row r="43" spans="1:5" x14ac:dyDescent="0.25">
      <c r="A43" s="25"/>
      <c r="B43" s="1" t="s">
        <v>46</v>
      </c>
      <c r="D43" s="29">
        <f>'Copy Other Data Here'!C10</f>
        <v>-77951795.830000013</v>
      </c>
      <c r="E43" s="30">
        <f>+'Copy Other Data Here'!C23</f>
        <v>-77594626.865833342</v>
      </c>
    </row>
    <row r="44" spans="1:5" x14ac:dyDescent="0.25">
      <c r="A44" s="25"/>
      <c r="C44" s="1" t="s">
        <v>47</v>
      </c>
      <c r="D44" s="31">
        <f>D39+SUM(D42:D43)</f>
        <v>504404348.78000009</v>
      </c>
      <c r="E44" s="26">
        <f>E39+SUM(E42:E43)</f>
        <v>491936641.58541644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'Copy Other Data Here'!C12</f>
        <v>31727033.538261998</v>
      </c>
      <c r="E46" s="30">
        <f>'Copy Other Data Here'!C25</f>
        <v>30959427.649999999</v>
      </c>
    </row>
    <row r="47" spans="1:5" ht="15.75" thickBot="1" x14ac:dyDescent="0.3">
      <c r="A47" s="42" t="s">
        <v>49</v>
      </c>
      <c r="B47" s="43"/>
      <c r="C47" s="43"/>
      <c r="D47" s="49">
        <f>D44+D46</f>
        <v>536131382.3182621</v>
      </c>
      <c r="E47" s="50">
        <f>E44+E46</f>
        <v>522896069.23541641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4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6"/>
  <sheetViews>
    <sheetView zoomScaleNormal="100" zoomScaleSheetLayoutView="70" workbookViewId="0">
      <selection activeCell="J28" sqref="J28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5703125" style="120" customWidth="1"/>
    <col min="5" max="5" width="17.5703125" style="122" customWidth="1"/>
    <col min="6" max="16384" width="9.140625" style="1"/>
  </cols>
  <sheetData>
    <row r="1" spans="1:5" ht="21" customHeight="1" x14ac:dyDescent="0.25">
      <c r="E1" s="121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72" t="str">
        <f>"Month and Twelve Months Ended " &amp; TEXT(DATE(YEAR(StatementDate),MONTH(StatementDate),1)-1,"m/d/yyy")</f>
        <v>Month and Twelve Months Ended 11/30/2022</v>
      </c>
      <c r="B5" s="172"/>
      <c r="C5" s="172"/>
      <c r="D5" s="172"/>
      <c r="E5" s="172"/>
    </row>
    <row r="6" spans="1:5" x14ac:dyDescent="0.25">
      <c r="A6" s="19"/>
      <c r="D6" s="20"/>
      <c r="E6" s="20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96"/>
      <c r="E9" s="26"/>
    </row>
    <row r="10" spans="1:5" x14ac:dyDescent="0.25">
      <c r="A10" s="25"/>
      <c r="B10" s="1" t="s">
        <v>19</v>
      </c>
      <c r="D10" s="27">
        <f>+'Copy Allocation Report Here'!D10</f>
        <v>44597998.939999998</v>
      </c>
      <c r="E10" s="28">
        <f>+'Copy Allocation Report Here'!G10</f>
        <v>302795128.87</v>
      </c>
    </row>
    <row r="11" spans="1:5" x14ac:dyDescent="0.25">
      <c r="A11" s="25"/>
      <c r="B11" s="1" t="s">
        <v>20</v>
      </c>
      <c r="D11" s="27">
        <f>+'Copy Allocation Report Here'!D14</f>
        <v>2638815.96</v>
      </c>
      <c r="E11" s="28">
        <f>+'Copy Allocation Report Here'!G14</f>
        <v>27649157.359999999</v>
      </c>
    </row>
    <row r="12" spans="1:5" x14ac:dyDescent="0.25">
      <c r="A12" s="25"/>
      <c r="B12" s="1" t="s">
        <v>21</v>
      </c>
      <c r="D12" s="29">
        <f>+'Copy Allocation Report Here'!D20-'Copy Allocation Report Here'!D14</f>
        <v>174309.70999999996</v>
      </c>
      <c r="E12" s="30">
        <f>+'Copy Allocation Report Here'!G20-'Copy Allocation Report Here'!G14</f>
        <v>-14039.420000001788</v>
      </c>
    </row>
    <row r="13" spans="1:5" x14ac:dyDescent="0.25">
      <c r="A13" s="25"/>
      <c r="D13" s="31">
        <f>SUM(D10:D12)</f>
        <v>47411124.609999999</v>
      </c>
      <c r="E13" s="26">
        <f>SUM(E10:E12)</f>
        <v>330430246.81</v>
      </c>
    </row>
    <row r="14" spans="1:5" x14ac:dyDescent="0.25">
      <c r="A14" s="25" t="s">
        <v>22</v>
      </c>
      <c r="B14" s="1" t="s">
        <v>23</v>
      </c>
      <c r="D14" s="27">
        <f>+'Copy Allocation Report Here'!D30+'Copy Allocation Report Here'!D44</f>
        <v>30502361.049999997</v>
      </c>
      <c r="E14" s="28">
        <f>+'Copy Allocation Report Here'!G30+'Copy Allocation Report Here'!G44</f>
        <v>183051269.76999998</v>
      </c>
    </row>
    <row r="15" spans="1:5" x14ac:dyDescent="0.25">
      <c r="A15" s="25"/>
      <c r="B15" s="1" t="s">
        <v>24</v>
      </c>
      <c r="D15" s="27">
        <f>+'Copy Allocation Report Here'!D46</f>
        <v>3049689.35</v>
      </c>
      <c r="E15" s="28">
        <f>+'Copy Allocation Report Here'!G46</f>
        <v>27618892.779999997</v>
      </c>
    </row>
    <row r="16" spans="1:5" x14ac:dyDescent="0.25">
      <c r="A16" s="25" t="s">
        <v>25</v>
      </c>
      <c r="D16" s="32">
        <f>D13-D14-D15</f>
        <v>13859074.210000003</v>
      </c>
      <c r="E16" s="33">
        <f>E13-E14-E15</f>
        <v>119760084.26000002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'Copy Allocation Report Here'!D50</f>
        <v>23068.69</v>
      </c>
      <c r="E18" s="26">
        <f>'Copy Allocation Report Here'!G50</f>
        <v>462173.23</v>
      </c>
    </row>
    <row r="19" spans="1:5" x14ac:dyDescent="0.25">
      <c r="A19" s="25"/>
      <c r="B19" s="1" t="s">
        <v>28</v>
      </c>
      <c r="D19" s="27">
        <f>+'Copy Allocation Report Here'!D78</f>
        <v>1831414.97</v>
      </c>
      <c r="E19" s="28">
        <f>+'Copy Allocation Report Here'!G78</f>
        <v>22448256.039999999</v>
      </c>
    </row>
    <row r="20" spans="1:5" x14ac:dyDescent="0.25">
      <c r="A20" s="25"/>
      <c r="B20" s="1" t="s">
        <v>29</v>
      </c>
      <c r="D20" s="27">
        <f>+'Copy Allocation Report Here'!D86</f>
        <v>570229.93000000005</v>
      </c>
      <c r="E20" s="28">
        <f>+'Copy Allocation Report Here'!G86</f>
        <v>5655060.0699999994</v>
      </c>
    </row>
    <row r="21" spans="1:5" x14ac:dyDescent="0.25">
      <c r="A21" s="25"/>
      <c r="B21" s="1" t="s">
        <v>30</v>
      </c>
      <c r="D21" s="27">
        <f>+'Copy Allocation Report Here'!D93</f>
        <v>1068178.47</v>
      </c>
      <c r="E21" s="28">
        <f>+'Copy Allocation Report Here'!G93</f>
        <v>7881252.830000001</v>
      </c>
    </row>
    <row r="22" spans="1:5" x14ac:dyDescent="0.25">
      <c r="A22" s="25"/>
      <c r="B22" s="1" t="s">
        <v>31</v>
      </c>
      <c r="D22" s="27">
        <f>+'Copy Allocation Report Here'!D100</f>
        <v>3712.16</v>
      </c>
      <c r="E22" s="28">
        <f>+'Copy Allocation Report Here'!G100</f>
        <v>69840.66</v>
      </c>
    </row>
    <row r="23" spans="1:5" x14ac:dyDescent="0.25">
      <c r="A23" s="25"/>
      <c r="B23" s="1" t="s">
        <v>32</v>
      </c>
      <c r="D23" s="27">
        <f>+'Copy Allocation Report Here'!D116</f>
        <v>1721693.0899999996</v>
      </c>
      <c r="E23" s="28">
        <f>+'Copy Allocation Report Here'!G116</f>
        <v>21751369.440000001</v>
      </c>
    </row>
    <row r="24" spans="1:5" x14ac:dyDescent="0.25">
      <c r="A24" s="25"/>
      <c r="B24" s="1" t="s">
        <v>33</v>
      </c>
      <c r="D24" s="27">
        <f>+'Copy Allocation Report Here'!D128</f>
        <v>2494263.7400000002</v>
      </c>
      <c r="E24" s="28">
        <f>+'Copy Allocation Report Here'!G128</f>
        <v>29372127.890000001</v>
      </c>
    </row>
    <row r="25" spans="1:5" x14ac:dyDescent="0.25">
      <c r="A25" s="25"/>
      <c r="B25" s="1" t="s">
        <v>34</v>
      </c>
      <c r="D25" s="27">
        <f>+'Copy Allocation Report Here'!D133</f>
        <v>454485.04000000004</v>
      </c>
      <c r="E25" s="28">
        <f>+'Copy Allocation Report Here'!G133</f>
        <v>5609606.7600000007</v>
      </c>
    </row>
    <row r="26" spans="1:5" x14ac:dyDescent="0.25">
      <c r="A26" s="25"/>
      <c r="B26" s="1" t="s">
        <v>35</v>
      </c>
      <c r="D26" s="27">
        <f>+'Copy Allocation Report Here'!D142</f>
        <v>-1232895.77</v>
      </c>
      <c r="E26" s="28">
        <f>+'Copy Allocation Report Here'!G142</f>
        <v>-1823678.1600000011</v>
      </c>
    </row>
    <row r="27" spans="1:5" x14ac:dyDescent="0.25">
      <c r="A27" s="25"/>
      <c r="C27" s="1" t="s">
        <v>36</v>
      </c>
      <c r="D27" s="32">
        <f>SUM(D18:D26)</f>
        <v>6934150.3200000003</v>
      </c>
      <c r="E27" s="33">
        <f>SUM(E18:E26)</f>
        <v>91426008.760000005</v>
      </c>
    </row>
    <row r="28" spans="1:5" ht="15.75" thickBot="1" x14ac:dyDescent="0.3">
      <c r="A28" s="25" t="s">
        <v>37</v>
      </c>
      <c r="D28" s="34">
        <f>D16-D27</f>
        <v>6924923.8900000025</v>
      </c>
      <c r="E28" s="35">
        <f>E16-E27</f>
        <v>28334075.500000015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548760099.39907598</v>
      </c>
      <c r="E30" s="37">
        <f>E47</f>
        <v>526928287.85625011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1.2619219031382191E-2</v>
      </c>
      <c r="E32" s="41">
        <f>E28/E30</f>
        <v>5.3772166256767291E-2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89" t="s">
        <v>16</v>
      </c>
      <c r="E36" s="89" t="s">
        <v>17</v>
      </c>
    </row>
    <row r="37" spans="1:5" x14ac:dyDescent="0.25">
      <c r="A37" s="47" t="s">
        <v>41</v>
      </c>
      <c r="B37" s="48"/>
      <c r="C37" s="48"/>
      <c r="D37" s="56">
        <f>'Copy Other Data Here'!D6</f>
        <v>1049808265.54</v>
      </c>
      <c r="E37" s="57">
        <f>+'Copy Other Data Here'!D19</f>
        <v>1018753861.8062501</v>
      </c>
    </row>
    <row r="38" spans="1:5" x14ac:dyDescent="0.25">
      <c r="A38" s="25" t="s">
        <v>42</v>
      </c>
      <c r="D38" s="29">
        <f>'Copy Other Data Here'!D7</f>
        <v>-456323895.02000004</v>
      </c>
      <c r="E38" s="30">
        <f>+'Copy Other Data Here'!D20</f>
        <v>-444023821.77333331</v>
      </c>
    </row>
    <row r="39" spans="1:5" x14ac:dyDescent="0.25">
      <c r="A39" s="25" t="s">
        <v>43</v>
      </c>
      <c r="D39" s="31">
        <f>D37+D38</f>
        <v>593484370.51999998</v>
      </c>
      <c r="E39" s="26">
        <f>E37+E38</f>
        <v>574730040.03291678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'Copy Other Data Here'!D9</f>
        <v>-78500.319999999803</v>
      </c>
      <c r="E42" s="28">
        <f>+'Copy Other Data Here'!D22</f>
        <v>-2005956.4816666672</v>
      </c>
    </row>
    <row r="43" spans="1:5" x14ac:dyDescent="0.25">
      <c r="A43" s="25"/>
      <c r="B43" s="1" t="s">
        <v>46</v>
      </c>
      <c r="D43" s="29">
        <f>'Copy Other Data Here'!D10</f>
        <v>-77799274.88000001</v>
      </c>
      <c r="E43" s="30">
        <f>+'Copy Other Data Here'!D23</f>
        <v>-77651350.295000017</v>
      </c>
    </row>
    <row r="44" spans="1:5" x14ac:dyDescent="0.25">
      <c r="A44" s="25"/>
      <c r="C44" s="1" t="s">
        <v>47</v>
      </c>
      <c r="D44" s="31">
        <f>D39+SUM(D42:D43)</f>
        <v>515606595.31999999</v>
      </c>
      <c r="E44" s="26">
        <f>E39+SUM(E42:E43)</f>
        <v>495072733.25625008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'Copy Other Data Here'!D12</f>
        <v>33153504.079075992</v>
      </c>
      <c r="E46" s="30">
        <f>+'Copy Other Data Here'!D25</f>
        <v>31855554.600000001</v>
      </c>
    </row>
    <row r="47" spans="1:5" ht="15.75" thickBot="1" x14ac:dyDescent="0.3">
      <c r="A47" s="42" t="s">
        <v>49</v>
      </c>
      <c r="B47" s="43"/>
      <c r="C47" s="43"/>
      <c r="D47" s="49">
        <f>D44+D46</f>
        <v>548760099.39907598</v>
      </c>
      <c r="E47" s="50">
        <f>E44+E46</f>
        <v>526928287.85625011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4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56"/>
  <sheetViews>
    <sheetView zoomScaleNormal="100" zoomScaleSheetLayoutView="80" workbookViewId="0">
      <selection activeCell="J28" sqref="J28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34.28515625" style="1" customWidth="1"/>
    <col min="4" max="4" width="17.7109375" style="120" customWidth="1"/>
    <col min="5" max="5" width="17.7109375" style="122" customWidth="1"/>
    <col min="6" max="16384" width="9.140625" style="1"/>
  </cols>
  <sheetData>
    <row r="1" spans="1:5" ht="21" customHeight="1" x14ac:dyDescent="0.25">
      <c r="E1" s="121"/>
    </row>
    <row r="2" spans="1:5" ht="18.75" customHeight="1" x14ac:dyDescent="0.25">
      <c r="A2" s="4" t="s">
        <v>13</v>
      </c>
      <c r="B2" s="4"/>
      <c r="C2" s="4"/>
      <c r="D2" s="51"/>
      <c r="E2" s="51"/>
    </row>
    <row r="3" spans="1:5" ht="18" customHeight="1" x14ac:dyDescent="0.25">
      <c r="A3" s="4" t="s">
        <v>14</v>
      </c>
      <c r="B3" s="4"/>
      <c r="C3" s="4"/>
      <c r="D3" s="51"/>
      <c r="E3" s="51"/>
    </row>
    <row r="4" spans="1:5" x14ac:dyDescent="0.25">
      <c r="A4" s="4" t="s">
        <v>15</v>
      </c>
      <c r="B4" s="4"/>
      <c r="C4" s="4"/>
      <c r="D4" s="51"/>
      <c r="E4" s="51"/>
    </row>
    <row r="5" spans="1:5" x14ac:dyDescent="0.25">
      <c r="A5" s="172" t="str">
        <f>"Month and Twelve Months Ended " &amp; TEXT(StatementDate,"m/d/yyy")</f>
        <v>Month and Twelve Months Ended 12/31/2022</v>
      </c>
      <c r="B5" s="172"/>
      <c r="C5" s="172"/>
      <c r="D5" s="172"/>
      <c r="E5" s="172"/>
    </row>
    <row r="6" spans="1:5" x14ac:dyDescent="0.25">
      <c r="A6" s="52"/>
      <c r="B6" s="53"/>
      <c r="C6" s="53"/>
      <c r="D6" s="46"/>
      <c r="E6" s="46"/>
    </row>
    <row r="7" spans="1:5" ht="15.75" thickBot="1" x14ac:dyDescent="0.3">
      <c r="A7" s="4"/>
      <c r="B7" s="17"/>
      <c r="C7" s="17"/>
      <c r="D7" s="18"/>
      <c r="E7" s="18"/>
    </row>
    <row r="8" spans="1:5" x14ac:dyDescent="0.25">
      <c r="A8" s="21"/>
      <c r="B8" s="22"/>
      <c r="C8" s="22"/>
      <c r="D8" s="23" t="s">
        <v>16</v>
      </c>
      <c r="E8" s="24" t="s">
        <v>17</v>
      </c>
    </row>
    <row r="9" spans="1:5" x14ac:dyDescent="0.25">
      <c r="A9" s="25" t="s">
        <v>18</v>
      </c>
      <c r="D9" s="96"/>
      <c r="E9" s="26"/>
    </row>
    <row r="10" spans="1:5" x14ac:dyDescent="0.25">
      <c r="A10" s="25"/>
      <c r="B10" s="1" t="s">
        <v>19</v>
      </c>
      <c r="D10" s="27">
        <f>+'Copy Allocation Report Here'!E10</f>
        <v>60835521.630000003</v>
      </c>
      <c r="E10" s="28">
        <f>+'Copy Allocation Report Here'!H10</f>
        <v>316087903.29000002</v>
      </c>
    </row>
    <row r="11" spans="1:5" x14ac:dyDescent="0.25">
      <c r="A11" s="25"/>
      <c r="B11" s="1" t="s">
        <v>20</v>
      </c>
      <c r="D11" s="27">
        <f>+'Copy Allocation Report Here'!E14</f>
        <v>2256523.06</v>
      </c>
      <c r="E11" s="28">
        <f>+'Copy Allocation Report Here'!H14</f>
        <v>27535930.210000001</v>
      </c>
    </row>
    <row r="12" spans="1:5" x14ac:dyDescent="0.25">
      <c r="A12" s="25"/>
      <c r="B12" s="1" t="s">
        <v>21</v>
      </c>
      <c r="D12" s="29">
        <f>+'Copy Allocation Report Here'!E20-'Copy Allocation Report Here'!E14</f>
        <v>219821.97999999998</v>
      </c>
      <c r="E12" s="30">
        <f>+'Copy Allocation Report Here'!H20-'Copy Allocation Report Here'!H14</f>
        <v>191674.05000000447</v>
      </c>
    </row>
    <row r="13" spans="1:5" x14ac:dyDescent="0.25">
      <c r="A13" s="25"/>
      <c r="D13" s="31">
        <f>SUM(D10:D12)</f>
        <v>63311866.670000002</v>
      </c>
      <c r="E13" s="26">
        <f>SUM(E10:E12)</f>
        <v>343815507.55000001</v>
      </c>
    </row>
    <row r="14" spans="1:5" x14ac:dyDescent="0.25">
      <c r="A14" s="25" t="s">
        <v>22</v>
      </c>
      <c r="B14" s="1" t="s">
        <v>23</v>
      </c>
      <c r="D14" s="27">
        <f>+'Copy Allocation Report Here'!E30+'Copy Allocation Report Here'!E44</f>
        <v>41507341.550000004</v>
      </c>
      <c r="E14" s="28">
        <f>+'Copy Allocation Report Here'!H30+'Copy Allocation Report Here'!H44</f>
        <v>194180182.60000002</v>
      </c>
    </row>
    <row r="15" spans="1:5" x14ac:dyDescent="0.25">
      <c r="A15" s="25"/>
      <c r="B15" s="1" t="s">
        <v>24</v>
      </c>
      <c r="D15" s="27">
        <f>+'Copy Allocation Report Here'!E46</f>
        <v>5478623.6399999997</v>
      </c>
      <c r="E15" s="28">
        <f>+'Copy Allocation Report Here'!H46</f>
        <v>29885781.23</v>
      </c>
    </row>
    <row r="16" spans="1:5" x14ac:dyDescent="0.25">
      <c r="A16" s="25" t="s">
        <v>25</v>
      </c>
      <c r="D16" s="32">
        <f>D13-D14-D15</f>
        <v>16325901.479999997</v>
      </c>
      <c r="E16" s="33">
        <f>E13-E14-E15</f>
        <v>119749543.71999998</v>
      </c>
    </row>
    <row r="17" spans="1:5" x14ac:dyDescent="0.25">
      <c r="A17" s="25" t="s">
        <v>26</v>
      </c>
      <c r="D17" s="31"/>
      <c r="E17" s="26"/>
    </row>
    <row r="18" spans="1:5" x14ac:dyDescent="0.25">
      <c r="A18" s="25"/>
      <c r="B18" s="1" t="s">
        <v>27</v>
      </c>
      <c r="D18" s="31">
        <f>'Copy Allocation Report Here'!E50</f>
        <v>21934.95</v>
      </c>
      <c r="E18" s="26">
        <f>'Copy Allocation Report Here'!H50</f>
        <v>461323.17</v>
      </c>
    </row>
    <row r="19" spans="1:5" x14ac:dyDescent="0.25">
      <c r="A19" s="25"/>
      <c r="B19" s="1" t="s">
        <v>28</v>
      </c>
      <c r="D19" s="27">
        <f>+'Copy Allocation Report Here'!E78</f>
        <v>1655335.6</v>
      </c>
      <c r="E19" s="28">
        <f>+'Copy Allocation Report Here'!H78</f>
        <v>22183555.460000001</v>
      </c>
    </row>
    <row r="20" spans="1:5" x14ac:dyDescent="0.25">
      <c r="A20" s="25"/>
      <c r="B20" s="1" t="s">
        <v>29</v>
      </c>
      <c r="D20" s="27">
        <f>+'Copy Allocation Report Here'!E86</f>
        <v>699014.58000000007</v>
      </c>
      <c r="E20" s="28">
        <f>+'Copy Allocation Report Here'!H86</f>
        <v>5903068.8399999999</v>
      </c>
    </row>
    <row r="21" spans="1:5" x14ac:dyDescent="0.25">
      <c r="A21" s="25"/>
      <c r="B21" s="1" t="s">
        <v>30</v>
      </c>
      <c r="D21" s="27">
        <f>+'Copy Allocation Report Here'!E93</f>
        <v>1063490.8599999999</v>
      </c>
      <c r="E21" s="28">
        <f>+'Copy Allocation Report Here'!H93</f>
        <v>7660297.2199999997</v>
      </c>
    </row>
    <row r="22" spans="1:5" x14ac:dyDescent="0.25">
      <c r="A22" s="25"/>
      <c r="B22" s="1" t="s">
        <v>31</v>
      </c>
      <c r="D22" s="27">
        <f>+'Copy Allocation Report Here'!E100</f>
        <v>-8167.6</v>
      </c>
      <c r="E22" s="28">
        <f>+'Copy Allocation Report Here'!H100</f>
        <v>59713.35</v>
      </c>
    </row>
    <row r="23" spans="1:5" x14ac:dyDescent="0.25">
      <c r="A23" s="25"/>
      <c r="B23" s="1" t="s">
        <v>32</v>
      </c>
      <c r="D23" s="27">
        <f>+'Copy Allocation Report Here'!E116</f>
        <v>1888342.8699999999</v>
      </c>
      <c r="E23" s="28">
        <f>+'Copy Allocation Report Here'!H116</f>
        <v>22145047.370000005</v>
      </c>
    </row>
    <row r="24" spans="1:5" x14ac:dyDescent="0.25">
      <c r="A24" s="25"/>
      <c r="B24" s="1" t="s">
        <v>33</v>
      </c>
      <c r="D24" s="27">
        <f>+'Copy Allocation Report Here'!E128</f>
        <v>2514415.73</v>
      </c>
      <c r="E24" s="28">
        <f>+'Copy Allocation Report Here'!H128</f>
        <v>29506578.309999999</v>
      </c>
    </row>
    <row r="25" spans="1:5" x14ac:dyDescent="0.25">
      <c r="A25" s="25"/>
      <c r="B25" s="1" t="s">
        <v>34</v>
      </c>
      <c r="D25" s="27">
        <f>+'Copy Allocation Report Here'!E133</f>
        <v>421773.91000000003</v>
      </c>
      <c r="E25" s="28">
        <f>+'Copy Allocation Report Here'!H133</f>
        <v>5587896.2899999991</v>
      </c>
    </row>
    <row r="26" spans="1:5" x14ac:dyDescent="0.25">
      <c r="A26" s="25"/>
      <c r="B26" s="1" t="s">
        <v>35</v>
      </c>
      <c r="D26" s="27">
        <f>+'Copy Allocation Report Here'!E142</f>
        <v>1316918.42</v>
      </c>
      <c r="E26" s="28">
        <f>+'Copy Allocation Report Here'!H142</f>
        <v>-1704499.4200000006</v>
      </c>
    </row>
    <row r="27" spans="1:5" x14ac:dyDescent="0.25">
      <c r="A27" s="25"/>
      <c r="C27" s="1" t="s">
        <v>36</v>
      </c>
      <c r="D27" s="32">
        <f>SUM(D18:D26)</f>
        <v>9573059.3200000003</v>
      </c>
      <c r="E27" s="33">
        <f>SUM(E18:E26)</f>
        <v>91802980.590000018</v>
      </c>
    </row>
    <row r="28" spans="1:5" ht="15.75" thickBot="1" x14ac:dyDescent="0.3">
      <c r="A28" s="25" t="s">
        <v>37</v>
      </c>
      <c r="D28" s="34">
        <f>D16-D27</f>
        <v>6752842.1599999964</v>
      </c>
      <c r="E28" s="35">
        <f>E16-E27</f>
        <v>27946563.129999965</v>
      </c>
    </row>
    <row r="29" spans="1:5" ht="15.75" thickTop="1" x14ac:dyDescent="0.25">
      <c r="A29" s="25"/>
      <c r="D29" s="31"/>
      <c r="E29" s="26"/>
    </row>
    <row r="30" spans="1:5" ht="15.75" thickBot="1" x14ac:dyDescent="0.3">
      <c r="A30" s="25" t="s">
        <v>38</v>
      </c>
      <c r="D30" s="36">
        <f>D47</f>
        <v>556017669.66999996</v>
      </c>
      <c r="E30" s="37">
        <f>E47</f>
        <v>530175011.89916658</v>
      </c>
    </row>
    <row r="31" spans="1:5" ht="15.75" thickTop="1" x14ac:dyDescent="0.25">
      <c r="A31" s="25"/>
      <c r="D31" s="31"/>
      <c r="E31" s="26"/>
    </row>
    <row r="32" spans="1:5" ht="15.75" thickBot="1" x14ac:dyDescent="0.3">
      <c r="A32" s="38" t="s">
        <v>39</v>
      </c>
      <c r="B32" s="39"/>
      <c r="C32" s="39"/>
      <c r="D32" s="40">
        <f>D28/D30</f>
        <v>1.2145013600031545E-2</v>
      </c>
      <c r="E32" s="41">
        <f>E28/E30</f>
        <v>5.2711958320878188E-2</v>
      </c>
    </row>
    <row r="33" spans="1:5" ht="16.5" thickTop="1" thickBot="1" x14ac:dyDescent="0.3">
      <c r="A33" s="42"/>
      <c r="B33" s="43"/>
      <c r="C33" s="43"/>
      <c r="D33" s="44"/>
      <c r="E33" s="45"/>
    </row>
    <row r="34" spans="1:5" x14ac:dyDescent="0.25">
      <c r="D34" s="20"/>
      <c r="E34" s="20"/>
    </row>
    <row r="35" spans="1:5" x14ac:dyDescent="0.25">
      <c r="A35" s="1" t="s">
        <v>40</v>
      </c>
      <c r="D35" s="20"/>
      <c r="E35" s="20"/>
    </row>
    <row r="36" spans="1:5" ht="15.75" thickBot="1" x14ac:dyDescent="0.3">
      <c r="D36" s="89" t="s">
        <v>16</v>
      </c>
      <c r="E36" s="89" t="s">
        <v>17</v>
      </c>
    </row>
    <row r="37" spans="1:5" x14ac:dyDescent="0.25">
      <c r="A37" s="47" t="s">
        <v>41</v>
      </c>
      <c r="B37" s="48"/>
      <c r="C37" s="48"/>
      <c r="D37" s="56">
        <f>'Copy Other Data Here'!E6</f>
        <v>1058571237.11</v>
      </c>
      <c r="E37" s="57">
        <f>+'Copy Other Data Here'!E19</f>
        <v>1023584630.3204166</v>
      </c>
    </row>
    <row r="38" spans="1:5" x14ac:dyDescent="0.25">
      <c r="A38" s="25" t="s">
        <v>42</v>
      </c>
      <c r="D38" s="29">
        <f>'Copy Other Data Here'!E7</f>
        <v>-458547641.08999997</v>
      </c>
      <c r="E38" s="30">
        <f>+'Copy Other Data Here'!E20</f>
        <v>-446049790.85833335</v>
      </c>
    </row>
    <row r="39" spans="1:5" x14ac:dyDescent="0.25">
      <c r="A39" s="25" t="s">
        <v>43</v>
      </c>
      <c r="D39" s="31">
        <f>D37+D38</f>
        <v>600023596.01999998</v>
      </c>
      <c r="E39" s="26">
        <f>E37+E38</f>
        <v>577534839.46208322</v>
      </c>
    </row>
    <row r="40" spans="1:5" x14ac:dyDescent="0.25">
      <c r="A40" s="25"/>
      <c r="D40" s="31"/>
      <c r="E40" s="26"/>
    </row>
    <row r="41" spans="1:5" x14ac:dyDescent="0.25">
      <c r="A41" s="25" t="s">
        <v>44</v>
      </c>
      <c r="D41" s="31"/>
      <c r="E41" s="26"/>
    </row>
    <row r="42" spans="1:5" x14ac:dyDescent="0.25">
      <c r="A42" s="25"/>
      <c r="B42" s="1" t="s">
        <v>45</v>
      </c>
      <c r="D42" s="27">
        <f>'Copy Other Data Here'!E9</f>
        <v>-77555.319999999803</v>
      </c>
      <c r="E42" s="28">
        <f>+'Copy Other Data Here'!E22</f>
        <v>-1712300.6400000006</v>
      </c>
    </row>
    <row r="43" spans="1:5" x14ac:dyDescent="0.25">
      <c r="A43" s="25"/>
      <c r="B43" s="1" t="s">
        <v>46</v>
      </c>
      <c r="D43" s="29">
        <f>'Copy Other Data Here'!E10</f>
        <v>-77569425.030000001</v>
      </c>
      <c r="E43" s="30">
        <f>+'Copy Other Data Here'!E23</f>
        <v>-77704838.832916677</v>
      </c>
    </row>
    <row r="44" spans="1:5" x14ac:dyDescent="0.25">
      <c r="A44" s="25"/>
      <c r="C44" s="1" t="s">
        <v>47</v>
      </c>
      <c r="D44" s="31">
        <f>D39+SUM(D42:D43)</f>
        <v>522376615.66999996</v>
      </c>
      <c r="E44" s="26">
        <f>E39+SUM(E42:E43)</f>
        <v>498117699.98916656</v>
      </c>
    </row>
    <row r="45" spans="1:5" x14ac:dyDescent="0.25">
      <c r="A45" s="25"/>
      <c r="D45" s="31"/>
      <c r="E45" s="26"/>
    </row>
    <row r="46" spans="1:5" x14ac:dyDescent="0.25">
      <c r="A46" s="25" t="s">
        <v>48</v>
      </c>
      <c r="D46" s="29">
        <f>'Copy Other Data Here'!E12</f>
        <v>33641054</v>
      </c>
      <c r="E46" s="30">
        <f>+'Copy Other Data Here'!E25</f>
        <v>32057311.91</v>
      </c>
    </row>
    <row r="47" spans="1:5" ht="15.75" thickBot="1" x14ac:dyDescent="0.3">
      <c r="A47" s="42" t="s">
        <v>49</v>
      </c>
      <c r="B47" s="43"/>
      <c r="C47" s="43"/>
      <c r="D47" s="49">
        <f>D44+D46</f>
        <v>556017669.66999996</v>
      </c>
      <c r="E47" s="50">
        <f>E44+E46</f>
        <v>530175011.89916658</v>
      </c>
    </row>
    <row r="48" spans="1:5" x14ac:dyDescent="0.25">
      <c r="D48" s="20"/>
      <c r="E48" s="20"/>
    </row>
    <row r="49" spans="1:5" x14ac:dyDescent="0.25">
      <c r="A49" s="1" t="s">
        <v>50</v>
      </c>
      <c r="D49" s="20"/>
      <c r="E49" s="20"/>
    </row>
    <row r="50" spans="1:5" x14ac:dyDescent="0.25">
      <c r="D50" s="20"/>
      <c r="E50" s="20"/>
    </row>
    <row r="51" spans="1:5" x14ac:dyDescent="0.25">
      <c r="D51" s="20"/>
      <c r="E51" s="20"/>
    </row>
    <row r="52" spans="1:5" x14ac:dyDescent="0.25">
      <c r="D52" s="20"/>
      <c r="E52" s="20"/>
    </row>
    <row r="53" spans="1:5" x14ac:dyDescent="0.25">
      <c r="D53" s="20"/>
      <c r="E53" s="20"/>
    </row>
    <row r="54" spans="1:5" x14ac:dyDescent="0.25">
      <c r="D54" s="20"/>
      <c r="E54" s="20"/>
    </row>
    <row r="55" spans="1:5" x14ac:dyDescent="0.25">
      <c r="D55" s="20"/>
      <c r="E55" s="20"/>
    </row>
    <row r="56" spans="1:5" x14ac:dyDescent="0.25">
      <c r="D56" s="20"/>
      <c r="E56" s="20"/>
    </row>
  </sheetData>
  <mergeCells count="1">
    <mergeCell ref="A5:E5"/>
  </mergeCells>
  <printOptions horizontalCentered="1"/>
  <pageMargins left="0.5" right="0.5" top="1" bottom="1" header="0.5" footer="0.5"/>
  <pageSetup scale="74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145"/>
  <sheetViews>
    <sheetView topLeftCell="A115" zoomScaleNormal="100" zoomScaleSheetLayoutView="100" workbookViewId="0">
      <pane xSplit="2" topLeftCell="C1" activePane="topRight" state="frozen"/>
      <selection activeCell="K40" sqref="K40"/>
      <selection pane="topRight" activeCell="D144" sqref="D144"/>
    </sheetView>
  </sheetViews>
  <sheetFormatPr defaultColWidth="9.140625" defaultRowHeight="15" x14ac:dyDescent="0.25"/>
  <cols>
    <col min="1" max="1" width="14.5703125" style="96" customWidth="1"/>
    <col min="2" max="2" width="33.5703125" style="96" bestFit="1" customWidth="1"/>
    <col min="3" max="3" width="14.42578125" style="96" customWidth="1"/>
    <col min="4" max="4" width="15" style="96" customWidth="1"/>
    <col min="5" max="5" width="14.28515625" style="96" bestFit="1" customWidth="1"/>
    <col min="6" max="6" width="15.42578125" style="96" customWidth="1"/>
    <col min="7" max="7" width="17.140625" style="96" customWidth="1"/>
    <col min="8" max="8" width="18.85546875" style="96" customWidth="1"/>
    <col min="9" max="9" width="9.140625" style="96"/>
    <col min="10" max="10" width="14.28515625" style="96" bestFit="1" customWidth="1"/>
    <col min="11" max="15" width="9.140625" style="96"/>
    <col min="16" max="16" width="19" style="96" bestFit="1" customWidth="1"/>
    <col min="17" max="17" width="28.140625" style="96" bestFit="1" customWidth="1"/>
    <col min="18" max="18" width="9.140625" style="96"/>
    <col min="19" max="19" width="13.5703125" style="96" bestFit="1" customWidth="1"/>
    <col min="20" max="20" width="13.42578125" style="96" customWidth="1"/>
    <col min="21" max="16384" width="9.140625" style="96"/>
  </cols>
  <sheetData>
    <row r="1" spans="1:20" x14ac:dyDescent="0.25">
      <c r="A1" s="96" t="s">
        <v>13</v>
      </c>
    </row>
    <row r="2" spans="1:20" x14ac:dyDescent="0.25">
      <c r="A2" s="96" t="s">
        <v>1</v>
      </c>
    </row>
    <row r="3" spans="1:20" x14ac:dyDescent="0.25">
      <c r="A3" s="96" t="s">
        <v>51</v>
      </c>
      <c r="B3" s="143">
        <f>E6</f>
        <v>44926</v>
      </c>
      <c r="C3" s="62"/>
      <c r="D3" s="62"/>
      <c r="E3" s="62"/>
      <c r="F3" s="62"/>
      <c r="G3" s="62"/>
      <c r="H3" s="62"/>
    </row>
    <row r="4" spans="1:20" ht="15.75" thickBot="1" x14ac:dyDescent="0.3">
      <c r="B4" s="143"/>
      <c r="C4" s="62"/>
      <c r="D4" s="62"/>
      <c r="E4" s="62"/>
      <c r="F4" s="62"/>
      <c r="G4" s="62"/>
      <c r="H4" s="62"/>
    </row>
    <row r="5" spans="1:20" ht="18.75" customHeight="1" thickBot="1" x14ac:dyDescent="0.3">
      <c r="A5" s="184"/>
      <c r="B5" s="185"/>
      <c r="C5" s="181" t="s">
        <v>52</v>
      </c>
      <c r="D5" s="182"/>
      <c r="E5" s="183"/>
      <c r="F5" s="181" t="s">
        <v>53</v>
      </c>
      <c r="G5" s="182"/>
      <c r="H5" s="183"/>
    </row>
    <row r="6" spans="1:20" s="144" customFormat="1" ht="52.5" customHeight="1" thickBot="1" x14ac:dyDescent="0.35">
      <c r="A6" s="179" t="s">
        <v>54</v>
      </c>
      <c r="B6" s="180"/>
      <c r="C6" s="123">
        <v>44865</v>
      </c>
      <c r="D6" s="123">
        <v>44895</v>
      </c>
      <c r="E6" s="123">
        <v>44926</v>
      </c>
      <c r="F6" s="124" t="s">
        <v>276</v>
      </c>
      <c r="G6" s="124" t="s">
        <v>277</v>
      </c>
      <c r="H6" s="125" t="s">
        <v>278</v>
      </c>
    </row>
    <row r="7" spans="1:20" x14ac:dyDescent="0.25">
      <c r="A7" s="145" t="s">
        <v>55</v>
      </c>
      <c r="B7" s="146"/>
      <c r="C7" s="126"/>
      <c r="D7" s="127"/>
      <c r="E7" s="128"/>
      <c r="F7" s="126"/>
      <c r="G7" s="127"/>
      <c r="H7" s="129"/>
      <c r="S7" s="147"/>
      <c r="T7" s="147"/>
    </row>
    <row r="8" spans="1:20" x14ac:dyDescent="0.25">
      <c r="A8" s="148" t="s">
        <v>56</v>
      </c>
      <c r="B8" s="149" t="s">
        <v>57</v>
      </c>
      <c r="C8" s="130">
        <v>8399160.6799999997</v>
      </c>
      <c r="D8" s="130">
        <v>25931812.52</v>
      </c>
      <c r="E8" s="67">
        <v>33960101.630000003</v>
      </c>
      <c r="F8" s="65">
        <v>158409891.31999999</v>
      </c>
      <c r="G8" s="66">
        <v>166169250.03</v>
      </c>
      <c r="H8" s="79">
        <v>172773441.83000001</v>
      </c>
      <c r="S8" s="147"/>
      <c r="T8" s="147"/>
    </row>
    <row r="9" spans="1:20" x14ac:dyDescent="0.25">
      <c r="A9" s="148" t="s">
        <v>58</v>
      </c>
      <c r="B9" s="149" t="s">
        <v>59</v>
      </c>
      <c r="C9" s="130">
        <v>8164282.4299999997</v>
      </c>
      <c r="D9" s="130">
        <v>18666186.420000002</v>
      </c>
      <c r="E9" s="67">
        <v>26875420</v>
      </c>
      <c r="F9" s="65">
        <v>130885776.3</v>
      </c>
      <c r="G9" s="66">
        <v>136625878.83999997</v>
      </c>
      <c r="H9" s="79">
        <v>143314461.46000001</v>
      </c>
      <c r="S9" s="147"/>
      <c r="T9" s="147"/>
    </row>
    <row r="10" spans="1:20" x14ac:dyDescent="0.25">
      <c r="A10" s="145" t="s">
        <v>60</v>
      </c>
      <c r="B10" s="146"/>
      <c r="C10" s="68">
        <v>16563443.109999999</v>
      </c>
      <c r="D10" s="68">
        <v>44597998.939999998</v>
      </c>
      <c r="E10" s="68">
        <v>60835521.630000003</v>
      </c>
      <c r="F10" s="68">
        <v>289295667.62</v>
      </c>
      <c r="G10" s="68">
        <v>302795128.87</v>
      </c>
      <c r="H10" s="80">
        <v>316087903.29000002</v>
      </c>
      <c r="S10" s="147"/>
      <c r="T10" s="147"/>
    </row>
    <row r="11" spans="1:20" x14ac:dyDescent="0.25">
      <c r="A11" s="150"/>
      <c r="B11" s="146"/>
      <c r="C11" s="65"/>
      <c r="D11" s="66"/>
      <c r="E11" s="67"/>
      <c r="F11" s="65"/>
      <c r="G11" s="66"/>
      <c r="H11" s="79"/>
      <c r="S11" s="147"/>
      <c r="T11" s="147"/>
    </row>
    <row r="12" spans="1:20" x14ac:dyDescent="0.25">
      <c r="A12" s="145" t="s">
        <v>61</v>
      </c>
      <c r="B12" s="146"/>
      <c r="C12" s="65"/>
      <c r="D12" s="66"/>
      <c r="E12" s="67"/>
      <c r="F12" s="65"/>
      <c r="G12" s="66"/>
      <c r="H12" s="79"/>
      <c r="S12" s="147"/>
      <c r="T12" s="147"/>
    </row>
    <row r="13" spans="1:20" x14ac:dyDescent="0.25">
      <c r="A13" s="148" t="s">
        <v>62</v>
      </c>
      <c r="B13" s="149" t="s">
        <v>63</v>
      </c>
      <c r="C13" s="65">
        <v>30470.94</v>
      </c>
      <c r="D13" s="66">
        <v>20754.18</v>
      </c>
      <c r="E13" s="67">
        <v>25825.56</v>
      </c>
      <c r="F13" s="65">
        <v>251015.6</v>
      </c>
      <c r="G13" s="66">
        <v>251284.81000000003</v>
      </c>
      <c r="H13" s="79">
        <v>259828.51</v>
      </c>
      <c r="S13" s="147"/>
      <c r="T13" s="147"/>
    </row>
    <row r="14" spans="1:20" x14ac:dyDescent="0.25">
      <c r="A14" s="151" t="s">
        <v>64</v>
      </c>
      <c r="B14" s="149" t="s">
        <v>65</v>
      </c>
      <c r="C14" s="65">
        <v>2542528.15</v>
      </c>
      <c r="D14" s="66">
        <v>2638815.96</v>
      </c>
      <c r="E14" s="67">
        <v>2256523.06</v>
      </c>
      <c r="F14" s="65">
        <v>27328208.310000002</v>
      </c>
      <c r="G14" s="66">
        <v>27649157.359999999</v>
      </c>
      <c r="H14" s="79">
        <v>27535930.210000001</v>
      </c>
      <c r="S14" s="147"/>
      <c r="T14" s="147"/>
    </row>
    <row r="15" spans="1:20" x14ac:dyDescent="0.25">
      <c r="A15" s="151" t="s">
        <v>66</v>
      </c>
      <c r="B15" s="149" t="s">
        <v>67</v>
      </c>
      <c r="C15" s="65">
        <v>0</v>
      </c>
      <c r="D15" s="66">
        <v>0</v>
      </c>
      <c r="E15" s="67">
        <v>0</v>
      </c>
      <c r="F15" s="65">
        <v>100</v>
      </c>
      <c r="G15" s="66">
        <v>100</v>
      </c>
      <c r="H15" s="79">
        <v>100</v>
      </c>
      <c r="S15" s="152"/>
      <c r="T15" s="152"/>
    </row>
    <row r="16" spans="1:20" x14ac:dyDescent="0.25">
      <c r="A16" s="151" t="s">
        <v>68</v>
      </c>
      <c r="B16" s="149" t="s">
        <v>69</v>
      </c>
      <c r="C16" s="65">
        <v>0</v>
      </c>
      <c r="D16" s="66">
        <v>15601.36</v>
      </c>
      <c r="E16" s="67">
        <v>7800.68</v>
      </c>
      <c r="F16" s="65">
        <v>83647.39</v>
      </c>
      <c r="G16" s="66">
        <v>92528.12000000001</v>
      </c>
      <c r="H16" s="79">
        <v>93608.17</v>
      </c>
    </row>
    <row r="17" spans="1:19" x14ac:dyDescent="0.25">
      <c r="A17" s="151" t="s">
        <v>70</v>
      </c>
      <c r="B17" s="149" t="s">
        <v>71</v>
      </c>
      <c r="C17" s="65">
        <v>1449.69</v>
      </c>
      <c r="D17" s="66">
        <v>5599.78</v>
      </c>
      <c r="E17" s="67">
        <v>4205.05</v>
      </c>
      <c r="F17" s="65">
        <v>20156.55</v>
      </c>
      <c r="G17" s="66">
        <v>21133.239999999998</v>
      </c>
      <c r="H17" s="79">
        <v>27641.86</v>
      </c>
    </row>
    <row r="18" spans="1:19" x14ac:dyDescent="0.25">
      <c r="A18" s="148" t="s">
        <v>72</v>
      </c>
      <c r="B18" s="149" t="s">
        <v>73</v>
      </c>
      <c r="C18" s="65">
        <v>0</v>
      </c>
      <c r="D18" s="66">
        <v>0</v>
      </c>
      <c r="E18" s="67">
        <v>0</v>
      </c>
      <c r="F18" s="65">
        <v>0</v>
      </c>
      <c r="G18" s="66">
        <v>0</v>
      </c>
      <c r="H18" s="79">
        <v>0</v>
      </c>
      <c r="S18" s="153"/>
    </row>
    <row r="19" spans="1:19" x14ac:dyDescent="0.25">
      <c r="A19" s="154">
        <v>4962</v>
      </c>
      <c r="B19" s="149" t="s">
        <v>74</v>
      </c>
      <c r="C19" s="65">
        <v>-86187.67</v>
      </c>
      <c r="D19" s="69">
        <v>132354.39000000001</v>
      </c>
      <c r="E19" s="70">
        <v>181990.69</v>
      </c>
      <c r="F19" s="65">
        <v>-494763.63</v>
      </c>
      <c r="G19" s="69">
        <v>-379085.58999999997</v>
      </c>
      <c r="H19" s="81">
        <v>-189504.49</v>
      </c>
      <c r="S19" s="153"/>
    </row>
    <row r="20" spans="1:19" x14ac:dyDescent="0.25">
      <c r="A20" s="145" t="s">
        <v>75</v>
      </c>
      <c r="B20" s="146"/>
      <c r="C20" s="68">
        <v>2488261.11</v>
      </c>
      <c r="D20" s="68">
        <v>2813125.67</v>
      </c>
      <c r="E20" s="68">
        <v>2476345.04</v>
      </c>
      <c r="F20" s="68">
        <v>27188364.220000006</v>
      </c>
      <c r="G20" s="68">
        <v>27635117.939999998</v>
      </c>
      <c r="H20" s="80">
        <v>27727604.260000005</v>
      </c>
      <c r="S20" s="153"/>
    </row>
    <row r="21" spans="1:19" ht="15.75" thickBot="1" x14ac:dyDescent="0.3">
      <c r="A21" s="145" t="s">
        <v>76</v>
      </c>
      <c r="B21" s="146"/>
      <c r="C21" s="71">
        <v>19051704.219999999</v>
      </c>
      <c r="D21" s="71">
        <v>47411124.609999999</v>
      </c>
      <c r="E21" s="71">
        <v>63311866.670000002</v>
      </c>
      <c r="F21" s="71">
        <v>316484031.84000003</v>
      </c>
      <c r="G21" s="71">
        <v>330430246.81</v>
      </c>
      <c r="H21" s="82">
        <v>343815507.55000001</v>
      </c>
      <c r="S21" s="153"/>
    </row>
    <row r="22" spans="1:19" ht="15.75" thickTop="1" x14ac:dyDescent="0.25">
      <c r="A22" s="155"/>
      <c r="B22" s="146"/>
      <c r="C22" s="65"/>
      <c r="D22" s="66"/>
      <c r="E22" s="67"/>
      <c r="F22" s="65"/>
      <c r="G22" s="66"/>
      <c r="H22" s="79"/>
      <c r="S22" s="153"/>
    </row>
    <row r="23" spans="1:19" x14ac:dyDescent="0.25">
      <c r="A23" s="145" t="s">
        <v>77</v>
      </c>
      <c r="B23" s="146"/>
      <c r="C23" s="65"/>
      <c r="D23" s="66"/>
      <c r="E23" s="67"/>
      <c r="F23" s="65"/>
      <c r="G23" s="66"/>
      <c r="H23" s="79"/>
      <c r="S23" s="153"/>
    </row>
    <row r="24" spans="1:19" x14ac:dyDescent="0.25">
      <c r="A24" s="148" t="s">
        <v>78</v>
      </c>
      <c r="B24" s="149" t="s">
        <v>79</v>
      </c>
      <c r="C24" s="65">
        <v>11201678.85</v>
      </c>
      <c r="D24" s="66">
        <v>25674001.559999999</v>
      </c>
      <c r="E24" s="67">
        <v>47635676.530000001</v>
      </c>
      <c r="F24" s="65">
        <v>186639437.5</v>
      </c>
      <c r="G24" s="66">
        <v>195898317.38</v>
      </c>
      <c r="H24" s="79">
        <v>219148402.56</v>
      </c>
      <c r="S24" s="153"/>
    </row>
    <row r="25" spans="1:19" x14ac:dyDescent="0.25">
      <c r="A25" s="148" t="s">
        <v>80</v>
      </c>
      <c r="B25" s="149" t="s">
        <v>81</v>
      </c>
      <c r="C25" s="65">
        <v>0</v>
      </c>
      <c r="D25" s="66">
        <v>0</v>
      </c>
      <c r="E25" s="67">
        <v>0</v>
      </c>
      <c r="F25" s="65">
        <v>0</v>
      </c>
      <c r="G25" s="66">
        <v>0</v>
      </c>
      <c r="H25" s="79">
        <v>0</v>
      </c>
      <c r="S25" s="153"/>
    </row>
    <row r="26" spans="1:19" x14ac:dyDescent="0.25">
      <c r="A26" s="148" t="s">
        <v>82</v>
      </c>
      <c r="B26" s="149" t="s">
        <v>83</v>
      </c>
      <c r="C26" s="65">
        <v>-2367065.7999999998</v>
      </c>
      <c r="D26" s="66">
        <v>2236303.77</v>
      </c>
      <c r="E26" s="67">
        <v>-10868856.77</v>
      </c>
      <c r="F26" s="65">
        <v>-6019480.2599999979</v>
      </c>
      <c r="G26" s="66">
        <v>-5677528.6499999985</v>
      </c>
      <c r="H26" s="79">
        <v>-20286122.370000001</v>
      </c>
      <c r="J26" s="132"/>
      <c r="S26" s="132"/>
    </row>
    <row r="27" spans="1:19" x14ac:dyDescent="0.25">
      <c r="A27" s="148" t="s">
        <v>84</v>
      </c>
      <c r="B27" s="149" t="s">
        <v>85</v>
      </c>
      <c r="C27" s="65">
        <v>0</v>
      </c>
      <c r="D27" s="66">
        <v>2626823.15</v>
      </c>
      <c r="E27" s="67">
        <v>5391293.0099999998</v>
      </c>
      <c r="F27" s="65">
        <v>9131770.8399999999</v>
      </c>
      <c r="G27" s="66">
        <v>11271488.810000001</v>
      </c>
      <c r="H27" s="79">
        <v>14299238.49</v>
      </c>
      <c r="J27" s="132"/>
    </row>
    <row r="28" spans="1:19" x14ac:dyDescent="0.25">
      <c r="A28" s="148" t="s">
        <v>86</v>
      </c>
      <c r="B28" s="149" t="s">
        <v>87</v>
      </c>
      <c r="C28" s="65">
        <v>-290846.03999999998</v>
      </c>
      <c r="D28" s="66">
        <v>0</v>
      </c>
      <c r="E28" s="67">
        <v>-607663.53</v>
      </c>
      <c r="F28" s="65">
        <v>-18625166.200000003</v>
      </c>
      <c r="G28" s="66">
        <v>-18289997.740000002</v>
      </c>
      <c r="H28" s="79">
        <v>-18796079.579999998</v>
      </c>
      <c r="J28" s="132"/>
    </row>
    <row r="29" spans="1:19" x14ac:dyDescent="0.25">
      <c r="A29" s="148" t="s">
        <v>88</v>
      </c>
      <c r="B29" s="149" t="s">
        <v>89</v>
      </c>
      <c r="C29" s="65">
        <v>-13880.61</v>
      </c>
      <c r="D29" s="66">
        <v>-34767.43</v>
      </c>
      <c r="E29" s="67">
        <v>-43107.69</v>
      </c>
      <c r="F29" s="65">
        <v>-124121.62000000001</v>
      </c>
      <c r="G29" s="66">
        <v>-151010.03</v>
      </c>
      <c r="H29" s="79">
        <v>-185256.5</v>
      </c>
      <c r="J29" s="132"/>
    </row>
    <row r="30" spans="1:19" x14ac:dyDescent="0.25">
      <c r="A30" s="145" t="s">
        <v>90</v>
      </c>
      <c r="B30" s="146"/>
      <c r="C30" s="68">
        <v>8529886.4000000022</v>
      </c>
      <c r="D30" s="68">
        <v>30502361.049999997</v>
      </c>
      <c r="E30" s="68">
        <v>41507341.550000004</v>
      </c>
      <c r="F30" s="68">
        <v>171002440.25999999</v>
      </c>
      <c r="G30" s="68">
        <v>183051269.76999998</v>
      </c>
      <c r="H30" s="80">
        <v>194180182.60000002</v>
      </c>
    </row>
    <row r="31" spans="1:19" x14ac:dyDescent="0.25">
      <c r="A31" s="155"/>
      <c r="B31" s="146"/>
      <c r="C31" s="65"/>
      <c r="D31" s="66"/>
      <c r="E31" s="67"/>
      <c r="F31" s="65"/>
      <c r="G31" s="66"/>
      <c r="H31" s="79"/>
    </row>
    <row r="32" spans="1:19" x14ac:dyDescent="0.25">
      <c r="A32" s="145" t="s">
        <v>91</v>
      </c>
      <c r="B32" s="146"/>
      <c r="C32" s="65"/>
      <c r="D32" s="66"/>
      <c r="E32" s="67"/>
      <c r="F32" s="65"/>
      <c r="G32" s="66"/>
      <c r="H32" s="79"/>
    </row>
    <row r="33" spans="1:20" x14ac:dyDescent="0.25">
      <c r="A33" s="148" t="s">
        <v>92</v>
      </c>
      <c r="B33" s="149" t="s">
        <v>93</v>
      </c>
      <c r="C33" s="65">
        <v>0</v>
      </c>
      <c r="D33" s="66">
        <v>0</v>
      </c>
      <c r="E33" s="67">
        <v>0</v>
      </c>
      <c r="F33" s="65">
        <v>0</v>
      </c>
      <c r="G33" s="66">
        <v>0</v>
      </c>
      <c r="H33" s="79">
        <v>0</v>
      </c>
    </row>
    <row r="34" spans="1:20" x14ac:dyDescent="0.25">
      <c r="A34" s="148" t="s">
        <v>94</v>
      </c>
      <c r="B34" s="149" t="s">
        <v>95</v>
      </c>
      <c r="C34" s="65">
        <v>0</v>
      </c>
      <c r="D34" s="66">
        <v>0</v>
      </c>
      <c r="E34" s="67">
        <v>0</v>
      </c>
      <c r="F34" s="65">
        <v>0</v>
      </c>
      <c r="G34" s="66">
        <v>0</v>
      </c>
      <c r="H34" s="79">
        <v>0</v>
      </c>
    </row>
    <row r="35" spans="1:20" x14ac:dyDescent="0.25">
      <c r="A35" s="148" t="s">
        <v>96</v>
      </c>
      <c r="B35" s="149" t="s">
        <v>97</v>
      </c>
      <c r="C35" s="65">
        <v>0</v>
      </c>
      <c r="D35" s="66">
        <v>0</v>
      </c>
      <c r="E35" s="67">
        <v>0</v>
      </c>
      <c r="F35" s="65">
        <v>0</v>
      </c>
      <c r="G35" s="66">
        <v>0</v>
      </c>
      <c r="H35" s="79">
        <v>0</v>
      </c>
    </row>
    <row r="36" spans="1:20" x14ac:dyDescent="0.25">
      <c r="A36" s="148" t="s">
        <v>98</v>
      </c>
      <c r="B36" s="149" t="s">
        <v>99</v>
      </c>
      <c r="C36" s="65">
        <v>0</v>
      </c>
      <c r="D36" s="66">
        <v>0</v>
      </c>
      <c r="E36" s="67">
        <v>0</v>
      </c>
      <c r="F36" s="65">
        <v>0</v>
      </c>
      <c r="G36" s="66">
        <v>0</v>
      </c>
      <c r="H36" s="79">
        <v>0</v>
      </c>
      <c r="T36" s="147"/>
    </row>
    <row r="37" spans="1:20" x14ac:dyDescent="0.25">
      <c r="A37" s="148" t="s">
        <v>100</v>
      </c>
      <c r="B37" s="149" t="s">
        <v>101</v>
      </c>
      <c r="C37" s="65">
        <v>0</v>
      </c>
      <c r="D37" s="66">
        <v>0</v>
      </c>
      <c r="E37" s="67">
        <v>0</v>
      </c>
      <c r="F37" s="65">
        <v>0</v>
      </c>
      <c r="G37" s="66">
        <v>0</v>
      </c>
      <c r="H37" s="79">
        <v>0</v>
      </c>
      <c r="T37" s="147"/>
    </row>
    <row r="38" spans="1:20" x14ac:dyDescent="0.25">
      <c r="A38" s="148" t="s">
        <v>102</v>
      </c>
      <c r="B38" s="149" t="s">
        <v>103</v>
      </c>
      <c r="C38" s="65">
        <v>0</v>
      </c>
      <c r="D38" s="66">
        <v>0</v>
      </c>
      <c r="E38" s="67">
        <v>0</v>
      </c>
      <c r="F38" s="65">
        <v>0</v>
      </c>
      <c r="G38" s="66">
        <v>0</v>
      </c>
      <c r="H38" s="79">
        <v>0</v>
      </c>
      <c r="T38" s="147"/>
    </row>
    <row r="39" spans="1:20" x14ac:dyDescent="0.25">
      <c r="A39" s="148" t="s">
        <v>104</v>
      </c>
      <c r="B39" s="149" t="s">
        <v>105</v>
      </c>
      <c r="C39" s="65">
        <v>0</v>
      </c>
      <c r="D39" s="66">
        <v>0</v>
      </c>
      <c r="E39" s="67">
        <v>0</v>
      </c>
      <c r="F39" s="65">
        <v>0</v>
      </c>
      <c r="G39" s="66">
        <v>0</v>
      </c>
      <c r="H39" s="79">
        <v>0</v>
      </c>
      <c r="T39" s="147"/>
    </row>
    <row r="40" spans="1:20" x14ac:dyDescent="0.25">
      <c r="A40" s="148" t="s">
        <v>106</v>
      </c>
      <c r="B40" s="149" t="s">
        <v>107</v>
      </c>
      <c r="C40" s="65">
        <v>0</v>
      </c>
      <c r="D40" s="66">
        <v>0</v>
      </c>
      <c r="E40" s="67">
        <v>0</v>
      </c>
      <c r="F40" s="65">
        <v>0</v>
      </c>
      <c r="G40" s="66">
        <v>0</v>
      </c>
      <c r="H40" s="79">
        <v>0</v>
      </c>
      <c r="T40" s="147"/>
    </row>
    <row r="41" spans="1:20" x14ac:dyDescent="0.25">
      <c r="A41" s="148" t="s">
        <v>108</v>
      </c>
      <c r="B41" s="149" t="s">
        <v>109</v>
      </c>
      <c r="C41" s="65">
        <v>0</v>
      </c>
      <c r="D41" s="66">
        <v>0</v>
      </c>
      <c r="E41" s="67">
        <v>0</v>
      </c>
      <c r="F41" s="65">
        <v>0</v>
      </c>
      <c r="G41" s="66">
        <v>0</v>
      </c>
      <c r="H41" s="79">
        <v>0</v>
      </c>
      <c r="T41" s="147"/>
    </row>
    <row r="42" spans="1:20" x14ac:dyDescent="0.25">
      <c r="A42" s="148" t="s">
        <v>110</v>
      </c>
      <c r="B42" s="149" t="s">
        <v>111</v>
      </c>
      <c r="C42" s="65">
        <v>0</v>
      </c>
      <c r="D42" s="66">
        <v>0</v>
      </c>
      <c r="E42" s="67">
        <v>0</v>
      </c>
      <c r="F42" s="65">
        <v>0</v>
      </c>
      <c r="G42" s="66">
        <v>0</v>
      </c>
      <c r="H42" s="79">
        <v>0</v>
      </c>
      <c r="T42" s="147"/>
    </row>
    <row r="43" spans="1:20" x14ac:dyDescent="0.25">
      <c r="A43" s="148" t="s">
        <v>112</v>
      </c>
      <c r="B43" s="149" t="s">
        <v>113</v>
      </c>
      <c r="C43" s="65">
        <v>0</v>
      </c>
      <c r="D43" s="66">
        <v>0</v>
      </c>
      <c r="E43" s="67">
        <v>0</v>
      </c>
      <c r="F43" s="65">
        <v>0</v>
      </c>
      <c r="G43" s="66">
        <v>0</v>
      </c>
      <c r="H43" s="79">
        <v>0</v>
      </c>
      <c r="T43" s="147"/>
    </row>
    <row r="44" spans="1:20" x14ac:dyDescent="0.25">
      <c r="A44" s="145" t="s">
        <v>114</v>
      </c>
      <c r="B44" s="156"/>
      <c r="C44" s="68">
        <v>0</v>
      </c>
      <c r="D44" s="72">
        <v>0</v>
      </c>
      <c r="E44" s="73">
        <v>0</v>
      </c>
      <c r="F44" s="68">
        <v>0</v>
      </c>
      <c r="G44" s="72">
        <v>0</v>
      </c>
      <c r="H44" s="83">
        <v>0</v>
      </c>
    </row>
    <row r="45" spans="1:20" x14ac:dyDescent="0.25">
      <c r="A45" s="155"/>
      <c r="B45" s="146"/>
      <c r="C45" s="65"/>
      <c r="D45" s="66"/>
      <c r="E45" s="67"/>
      <c r="F45" s="65"/>
      <c r="G45" s="66"/>
      <c r="H45" s="79"/>
    </row>
    <row r="46" spans="1:20" x14ac:dyDescent="0.25">
      <c r="A46" s="148" t="s">
        <v>115</v>
      </c>
      <c r="B46" s="149" t="s">
        <v>24</v>
      </c>
      <c r="C46" s="74">
        <v>1231072.8400000001</v>
      </c>
      <c r="D46" s="69">
        <v>3049689.35</v>
      </c>
      <c r="E46" s="75">
        <v>5478623.6399999997</v>
      </c>
      <c r="F46" s="74">
        <v>26812620.429999996</v>
      </c>
      <c r="G46" s="69">
        <v>27618892.779999997</v>
      </c>
      <c r="H46" s="84">
        <v>29885781.23</v>
      </c>
      <c r="J46" s="132"/>
    </row>
    <row r="47" spans="1:20" ht="15.75" thickBot="1" x14ac:dyDescent="0.3">
      <c r="A47" s="145" t="s">
        <v>116</v>
      </c>
      <c r="B47" s="146"/>
      <c r="C47" s="71">
        <v>9290744.9799999967</v>
      </c>
      <c r="D47" s="71">
        <v>13859074.210000003</v>
      </c>
      <c r="E47" s="71">
        <v>16325901.479999997</v>
      </c>
      <c r="F47" s="71">
        <v>118668971.15000005</v>
      </c>
      <c r="G47" s="71">
        <v>119760084.26000002</v>
      </c>
      <c r="H47" s="82">
        <v>119749543.71999998</v>
      </c>
    </row>
    <row r="48" spans="1:20" ht="15.75" thickTop="1" x14ac:dyDescent="0.25">
      <c r="A48" s="145"/>
      <c r="B48" s="146"/>
      <c r="C48" s="65"/>
      <c r="D48" s="66"/>
      <c r="E48" s="70"/>
      <c r="F48" s="65"/>
      <c r="G48" s="66"/>
      <c r="H48" s="79"/>
    </row>
    <row r="49" spans="1:10" x14ac:dyDescent="0.25">
      <c r="A49" s="145" t="s">
        <v>117</v>
      </c>
      <c r="B49" s="146"/>
      <c r="C49" s="65"/>
      <c r="D49" s="66"/>
      <c r="E49" s="70"/>
      <c r="F49" s="65"/>
      <c r="G49" s="66"/>
      <c r="H49" s="79"/>
    </row>
    <row r="50" spans="1:10" x14ac:dyDescent="0.25">
      <c r="A50" s="157">
        <v>813</v>
      </c>
      <c r="B50" s="149" t="s">
        <v>118</v>
      </c>
      <c r="C50" s="65">
        <v>22427.74</v>
      </c>
      <c r="D50" s="66">
        <v>23068.69</v>
      </c>
      <c r="E50" s="70">
        <v>21934.95</v>
      </c>
      <c r="F50" s="65">
        <v>464181.94000000006</v>
      </c>
      <c r="G50" s="66">
        <v>462173.23</v>
      </c>
      <c r="H50" s="79">
        <v>461323.17</v>
      </c>
      <c r="J50" s="132"/>
    </row>
    <row r="51" spans="1:10" x14ac:dyDescent="0.25">
      <c r="A51" s="155"/>
      <c r="B51" s="146"/>
      <c r="C51" s="65"/>
      <c r="D51" s="66"/>
      <c r="E51" s="67"/>
      <c r="F51" s="65"/>
      <c r="G51" s="66"/>
      <c r="H51" s="79"/>
    </row>
    <row r="52" spans="1:10" x14ac:dyDescent="0.25">
      <c r="A52" s="145" t="s">
        <v>119</v>
      </c>
      <c r="B52" s="146"/>
      <c r="C52" s="65"/>
      <c r="D52" s="66"/>
      <c r="E52" s="67"/>
      <c r="F52" s="65"/>
      <c r="G52" s="66"/>
      <c r="H52" s="79"/>
    </row>
    <row r="53" spans="1:10" x14ac:dyDescent="0.25">
      <c r="A53" s="145" t="s">
        <v>120</v>
      </c>
      <c r="B53" s="146"/>
      <c r="C53" s="65"/>
      <c r="D53" s="66"/>
      <c r="E53" s="67"/>
      <c r="F53" s="65"/>
      <c r="G53" s="66"/>
      <c r="H53" s="79"/>
    </row>
    <row r="54" spans="1:10" x14ac:dyDescent="0.25">
      <c r="A54" s="148" t="s">
        <v>121</v>
      </c>
      <c r="B54" s="149" t="s">
        <v>122</v>
      </c>
      <c r="C54" s="65">
        <v>164444.95000000001</v>
      </c>
      <c r="D54" s="66">
        <v>183710.09</v>
      </c>
      <c r="E54" s="67">
        <v>207115.54</v>
      </c>
      <c r="F54" s="65">
        <v>2316421.17</v>
      </c>
      <c r="G54" s="66">
        <v>2319129.75</v>
      </c>
      <c r="H54" s="79">
        <v>2279894.9299999997</v>
      </c>
      <c r="J54" s="132"/>
    </row>
    <row r="55" spans="1:10" x14ac:dyDescent="0.25">
      <c r="A55" s="148" t="s">
        <v>123</v>
      </c>
      <c r="B55" s="149" t="s">
        <v>124</v>
      </c>
      <c r="C55" s="65">
        <v>14431.86</v>
      </c>
      <c r="D55" s="66">
        <v>17630.300000000003</v>
      </c>
      <c r="E55" s="67">
        <v>11227.17</v>
      </c>
      <c r="F55" s="65">
        <v>211627.05</v>
      </c>
      <c r="G55" s="66">
        <v>211602.38</v>
      </c>
      <c r="H55" s="79">
        <v>205757.31</v>
      </c>
    </row>
    <row r="56" spans="1:10" x14ac:dyDescent="0.25">
      <c r="A56" s="151" t="s">
        <v>125</v>
      </c>
      <c r="B56" s="149" t="s">
        <v>126</v>
      </c>
      <c r="C56" s="65">
        <v>6552.88</v>
      </c>
      <c r="D56" s="66">
        <v>9458.17</v>
      </c>
      <c r="E56" s="67">
        <v>3289.51</v>
      </c>
      <c r="F56" s="65">
        <v>84552.760000000009</v>
      </c>
      <c r="G56" s="66">
        <v>90075.03</v>
      </c>
      <c r="H56" s="79">
        <v>82774.929999999993</v>
      </c>
    </row>
    <row r="57" spans="1:10" x14ac:dyDescent="0.25">
      <c r="A57" s="151" t="s">
        <v>127</v>
      </c>
      <c r="B57" s="149" t="s">
        <v>128</v>
      </c>
      <c r="C57" s="65">
        <v>357247.57</v>
      </c>
      <c r="D57" s="66">
        <v>232345.44</v>
      </c>
      <c r="E57" s="67">
        <v>240921.80000000002</v>
      </c>
      <c r="F57" s="65">
        <v>3872811.28</v>
      </c>
      <c r="G57" s="66">
        <v>3838539.24</v>
      </c>
      <c r="H57" s="79">
        <v>3853708.21</v>
      </c>
    </row>
    <row r="58" spans="1:10" x14ac:dyDescent="0.25">
      <c r="A58" s="148" t="s">
        <v>129</v>
      </c>
      <c r="B58" s="149" t="s">
        <v>130</v>
      </c>
      <c r="C58" s="65">
        <v>89771.329999999987</v>
      </c>
      <c r="D58" s="66">
        <v>68021.64</v>
      </c>
      <c r="E58" s="67">
        <v>78506.680000000008</v>
      </c>
      <c r="F58" s="65">
        <v>708330.46</v>
      </c>
      <c r="G58" s="66">
        <v>741818.48</v>
      </c>
      <c r="H58" s="79">
        <v>737269.95000000007</v>
      </c>
    </row>
    <row r="59" spans="1:10" x14ac:dyDescent="0.25">
      <c r="A59" s="148" t="s">
        <v>131</v>
      </c>
      <c r="B59" s="149" t="s">
        <v>132</v>
      </c>
      <c r="C59" s="65">
        <v>76374.710000000006</v>
      </c>
      <c r="D59" s="66">
        <v>48773.42</v>
      </c>
      <c r="E59" s="67">
        <v>69363.51999999999</v>
      </c>
      <c r="F59" s="65">
        <v>705253.68999999983</v>
      </c>
      <c r="G59" s="66">
        <v>701176.65</v>
      </c>
      <c r="H59" s="79">
        <v>717739.05999999994</v>
      </c>
    </row>
    <row r="60" spans="1:10" x14ac:dyDescent="0.25">
      <c r="A60" s="148" t="s">
        <v>133</v>
      </c>
      <c r="B60" s="149" t="s">
        <v>134</v>
      </c>
      <c r="C60" s="65">
        <v>-334674.02</v>
      </c>
      <c r="D60" s="66">
        <v>-52330.42</v>
      </c>
      <c r="E60" s="67">
        <v>-255452.51999999996</v>
      </c>
      <c r="F60" s="65">
        <v>-282902.32000000007</v>
      </c>
      <c r="G60" s="66">
        <v>-313588.34000000008</v>
      </c>
      <c r="H60" s="79">
        <v>-555662.21</v>
      </c>
    </row>
    <row r="61" spans="1:10" x14ac:dyDescent="0.25">
      <c r="A61" s="148" t="s">
        <v>135</v>
      </c>
      <c r="B61" s="149" t="s">
        <v>136</v>
      </c>
      <c r="C61" s="65">
        <v>31083.210000000003</v>
      </c>
      <c r="D61" s="66">
        <v>40394.57</v>
      </c>
      <c r="E61" s="67">
        <v>36959.06</v>
      </c>
      <c r="F61" s="65">
        <v>381492.95999999996</v>
      </c>
      <c r="G61" s="66">
        <v>390106.93000000005</v>
      </c>
      <c r="H61" s="79">
        <v>391826.22000000003</v>
      </c>
    </row>
    <row r="62" spans="1:10" x14ac:dyDescent="0.25">
      <c r="A62" s="148" t="s">
        <v>137</v>
      </c>
      <c r="B62" s="149" t="s">
        <v>138</v>
      </c>
      <c r="C62" s="65">
        <v>407520.29000000004</v>
      </c>
      <c r="D62" s="66">
        <v>588606.23</v>
      </c>
      <c r="E62" s="67">
        <v>516890.91000000003</v>
      </c>
      <c r="F62" s="65">
        <v>6037684.7299999995</v>
      </c>
      <c r="G62" s="66">
        <v>6159874</v>
      </c>
      <c r="H62" s="79">
        <v>6196408.5600000005</v>
      </c>
    </row>
    <row r="63" spans="1:10" x14ac:dyDescent="0.25">
      <c r="A63" s="148" t="s">
        <v>139</v>
      </c>
      <c r="B63" s="149" t="s">
        <v>140</v>
      </c>
      <c r="C63" s="65">
        <v>10140.44</v>
      </c>
      <c r="D63" s="66">
        <v>8382.0300000000007</v>
      </c>
      <c r="E63" s="67">
        <v>18996.370000000003</v>
      </c>
      <c r="F63" s="65">
        <v>149373.45000000001</v>
      </c>
      <c r="G63" s="66">
        <v>139614.64000000001</v>
      </c>
      <c r="H63" s="79">
        <v>140074.19</v>
      </c>
    </row>
    <row r="64" spans="1:10" x14ac:dyDescent="0.25">
      <c r="A64" s="148" t="s">
        <v>141</v>
      </c>
      <c r="B64" s="149" t="s">
        <v>142</v>
      </c>
      <c r="C64" s="65">
        <v>0</v>
      </c>
      <c r="D64" s="66">
        <v>0</v>
      </c>
      <c r="E64" s="67">
        <v>0</v>
      </c>
      <c r="F64" s="65">
        <v>0</v>
      </c>
      <c r="G64" s="66">
        <v>0</v>
      </c>
      <c r="H64" s="79">
        <v>0</v>
      </c>
    </row>
    <row r="65" spans="1:8" x14ac:dyDescent="0.25">
      <c r="A65" s="155"/>
      <c r="B65" s="158" t="s">
        <v>143</v>
      </c>
      <c r="C65" s="68">
        <v>822893.22</v>
      </c>
      <c r="D65" s="68">
        <v>1144991.47</v>
      </c>
      <c r="E65" s="68">
        <v>927818.04000000015</v>
      </c>
      <c r="F65" s="68">
        <v>14184645.229999997</v>
      </c>
      <c r="G65" s="68">
        <v>14278348.760000002</v>
      </c>
      <c r="H65" s="80">
        <v>14049791.15</v>
      </c>
    </row>
    <row r="66" spans="1:8" x14ac:dyDescent="0.25">
      <c r="A66" s="155"/>
      <c r="B66" s="146"/>
      <c r="C66" s="65"/>
      <c r="D66" s="66"/>
      <c r="E66" s="67"/>
      <c r="F66" s="65"/>
      <c r="G66" s="66"/>
      <c r="H66" s="79"/>
    </row>
    <row r="67" spans="1:8" x14ac:dyDescent="0.25">
      <c r="A67" s="145" t="s">
        <v>144</v>
      </c>
      <c r="B67" s="146"/>
      <c r="C67" s="65"/>
      <c r="D67" s="66"/>
      <c r="E67" s="67"/>
      <c r="F67" s="65"/>
      <c r="G67" s="66"/>
      <c r="H67" s="79"/>
    </row>
    <row r="68" spans="1:8" x14ac:dyDescent="0.25">
      <c r="A68" s="148" t="s">
        <v>145</v>
      </c>
      <c r="B68" s="149" t="s">
        <v>146</v>
      </c>
      <c r="C68" s="65">
        <v>85602.889999999985</v>
      </c>
      <c r="D68" s="66">
        <v>90745.91</v>
      </c>
      <c r="E68" s="67">
        <v>96120.72</v>
      </c>
      <c r="F68" s="65">
        <v>1218485</v>
      </c>
      <c r="G68" s="66">
        <v>1213115.7</v>
      </c>
      <c r="H68" s="79">
        <v>1190491.46</v>
      </c>
    </row>
    <row r="69" spans="1:8" x14ac:dyDescent="0.25">
      <c r="A69" s="148" t="s">
        <v>147</v>
      </c>
      <c r="B69" s="149" t="s">
        <v>148</v>
      </c>
      <c r="C69" s="65">
        <v>0</v>
      </c>
      <c r="D69" s="66">
        <v>0</v>
      </c>
      <c r="E69" s="67">
        <v>17147.14</v>
      </c>
      <c r="F69" s="65">
        <v>5352.43</v>
      </c>
      <c r="G69" s="66">
        <v>5352.43</v>
      </c>
      <c r="H69" s="79">
        <v>22499.57</v>
      </c>
    </row>
    <row r="70" spans="1:8" x14ac:dyDescent="0.25">
      <c r="A70" s="148" t="s">
        <v>149</v>
      </c>
      <c r="B70" s="149" t="s">
        <v>150</v>
      </c>
      <c r="C70" s="65">
        <v>245741.15</v>
      </c>
      <c r="D70" s="66">
        <v>219992.59000000003</v>
      </c>
      <c r="E70" s="67">
        <v>251300.86</v>
      </c>
      <c r="F70" s="65">
        <v>2535749.58</v>
      </c>
      <c r="G70" s="66">
        <v>2578029.2400000002</v>
      </c>
      <c r="H70" s="79">
        <v>2626056.75</v>
      </c>
    </row>
    <row r="71" spans="1:8" x14ac:dyDescent="0.25">
      <c r="A71" s="151" t="s">
        <v>151</v>
      </c>
      <c r="B71" s="149" t="s">
        <v>126</v>
      </c>
      <c r="C71" s="65">
        <v>119860.43</v>
      </c>
      <c r="D71" s="66">
        <v>67465.179999999993</v>
      </c>
      <c r="E71" s="67">
        <v>41673.53</v>
      </c>
      <c r="F71" s="65">
        <v>362716.06</v>
      </c>
      <c r="G71" s="66">
        <v>424315.83999999997</v>
      </c>
      <c r="H71" s="79">
        <v>417949.63</v>
      </c>
    </row>
    <row r="72" spans="1:8" x14ac:dyDescent="0.25">
      <c r="A72" s="148" t="s">
        <v>152</v>
      </c>
      <c r="B72" s="149" t="s">
        <v>153</v>
      </c>
      <c r="C72" s="65">
        <v>19447.28</v>
      </c>
      <c r="D72" s="66">
        <v>15936.740000000002</v>
      </c>
      <c r="E72" s="67">
        <v>11879.86</v>
      </c>
      <c r="F72" s="65">
        <v>199931.43</v>
      </c>
      <c r="G72" s="66">
        <v>199022.77</v>
      </c>
      <c r="H72" s="79">
        <v>182944.60000000003</v>
      </c>
    </row>
    <row r="73" spans="1:8" x14ac:dyDescent="0.25">
      <c r="A73" s="148" t="s">
        <v>154</v>
      </c>
      <c r="B73" s="149" t="s">
        <v>155</v>
      </c>
      <c r="C73" s="65">
        <v>5427.22</v>
      </c>
      <c r="D73" s="66">
        <v>4385.6000000000004</v>
      </c>
      <c r="E73" s="67">
        <v>10460.550000000001</v>
      </c>
      <c r="F73" s="65">
        <v>205938.68</v>
      </c>
      <c r="G73" s="66">
        <v>138389.95999999996</v>
      </c>
      <c r="H73" s="79">
        <v>106142.5</v>
      </c>
    </row>
    <row r="74" spans="1:8" x14ac:dyDescent="0.25">
      <c r="A74" s="148" t="s">
        <v>156</v>
      </c>
      <c r="B74" s="149" t="s">
        <v>157</v>
      </c>
      <c r="C74" s="65">
        <v>67262.7</v>
      </c>
      <c r="D74" s="66">
        <v>52368.71</v>
      </c>
      <c r="E74" s="67">
        <v>53090.57</v>
      </c>
      <c r="F74" s="65">
        <v>931543.17</v>
      </c>
      <c r="G74" s="66">
        <v>918251.49000000011</v>
      </c>
      <c r="H74" s="79">
        <v>875851.23</v>
      </c>
    </row>
    <row r="75" spans="1:8" x14ac:dyDescent="0.25">
      <c r="A75" s="148" t="s">
        <v>158</v>
      </c>
      <c r="B75" s="149" t="s">
        <v>159</v>
      </c>
      <c r="C75" s="65">
        <v>88216.35</v>
      </c>
      <c r="D75" s="66">
        <v>79705.48</v>
      </c>
      <c r="E75" s="67">
        <v>88154.85</v>
      </c>
      <c r="F75" s="65">
        <v>1079562.3500000001</v>
      </c>
      <c r="G75" s="66">
        <v>1079240.7999999998</v>
      </c>
      <c r="H75" s="79">
        <v>1073316.92</v>
      </c>
    </row>
    <row r="76" spans="1:8" x14ac:dyDescent="0.25">
      <c r="A76" s="148" t="s">
        <v>160</v>
      </c>
      <c r="B76" s="149" t="s">
        <v>161</v>
      </c>
      <c r="C76" s="65">
        <v>135568.49</v>
      </c>
      <c r="D76" s="66">
        <v>155823.28999999998</v>
      </c>
      <c r="E76" s="67">
        <v>157689.48000000001</v>
      </c>
      <c r="F76" s="65">
        <v>1579499.44</v>
      </c>
      <c r="G76" s="66">
        <v>1614189.05</v>
      </c>
      <c r="H76" s="79">
        <v>1638511.6500000001</v>
      </c>
    </row>
    <row r="77" spans="1:8" x14ac:dyDescent="0.25">
      <c r="A77" s="155"/>
      <c r="B77" s="158" t="s">
        <v>162</v>
      </c>
      <c r="C77" s="68">
        <v>767126.50999999989</v>
      </c>
      <c r="D77" s="68">
        <v>686423.5</v>
      </c>
      <c r="E77" s="68">
        <v>727517.55999999994</v>
      </c>
      <c r="F77" s="68">
        <v>8118778.1399999987</v>
      </c>
      <c r="G77" s="68">
        <v>8169907.2799999993</v>
      </c>
      <c r="H77" s="80">
        <v>8133764.3100000005</v>
      </c>
    </row>
    <row r="78" spans="1:8" x14ac:dyDescent="0.25">
      <c r="A78" s="145" t="s">
        <v>163</v>
      </c>
      <c r="B78" s="146"/>
      <c r="C78" s="74">
        <v>1590019.73</v>
      </c>
      <c r="D78" s="74">
        <v>1831414.97</v>
      </c>
      <c r="E78" s="74">
        <v>1655335.6</v>
      </c>
      <c r="F78" s="74">
        <v>22303423.369999997</v>
      </c>
      <c r="G78" s="74">
        <v>22448256.039999999</v>
      </c>
      <c r="H78" s="81">
        <v>22183555.460000001</v>
      </c>
    </row>
    <row r="79" spans="1:8" x14ac:dyDescent="0.25">
      <c r="A79" s="155"/>
      <c r="B79" s="146"/>
      <c r="C79" s="65"/>
      <c r="D79" s="66"/>
      <c r="E79" s="67"/>
      <c r="F79" s="65"/>
      <c r="G79" s="66"/>
      <c r="H79" s="79"/>
    </row>
    <row r="80" spans="1:8" x14ac:dyDescent="0.25">
      <c r="A80" s="145" t="s">
        <v>164</v>
      </c>
      <c r="B80" s="146"/>
      <c r="C80" s="65"/>
      <c r="D80" s="66"/>
      <c r="E80" s="67"/>
      <c r="F80" s="65"/>
      <c r="G80" s="66"/>
      <c r="H80" s="79"/>
    </row>
    <row r="81" spans="1:8" x14ac:dyDescent="0.25">
      <c r="A81" s="148" t="s">
        <v>165</v>
      </c>
      <c r="B81" s="149" t="s">
        <v>166</v>
      </c>
      <c r="C81" s="65">
        <v>8097.87</v>
      </c>
      <c r="D81" s="66">
        <v>8724.26</v>
      </c>
      <c r="E81" s="67">
        <v>9846.98</v>
      </c>
      <c r="F81" s="65">
        <v>113247.20000000001</v>
      </c>
      <c r="G81" s="66">
        <v>112816.06000000001</v>
      </c>
      <c r="H81" s="79">
        <v>111073.84000000001</v>
      </c>
    </row>
    <row r="82" spans="1:8" x14ac:dyDescent="0.25">
      <c r="A82" s="148" t="s">
        <v>167</v>
      </c>
      <c r="B82" s="149" t="s">
        <v>168</v>
      </c>
      <c r="C82" s="65">
        <v>33706.080000000002</v>
      </c>
      <c r="D82" s="66">
        <v>45729.75</v>
      </c>
      <c r="E82" s="67">
        <v>41653.22</v>
      </c>
      <c r="F82" s="65">
        <v>501396.63999999996</v>
      </c>
      <c r="G82" s="66">
        <v>502863.18999999994</v>
      </c>
      <c r="H82" s="79">
        <v>499699.31</v>
      </c>
    </row>
    <row r="83" spans="1:8" x14ac:dyDescent="0.25">
      <c r="A83" s="148" t="s">
        <v>169</v>
      </c>
      <c r="B83" s="149" t="s">
        <v>170</v>
      </c>
      <c r="C83" s="65">
        <v>332919.58999999997</v>
      </c>
      <c r="D83" s="66">
        <v>409416.76</v>
      </c>
      <c r="E83" s="67">
        <v>367103.52</v>
      </c>
      <c r="F83" s="65">
        <v>4140261.8000000003</v>
      </c>
      <c r="G83" s="66">
        <v>4212285.9899999993</v>
      </c>
      <c r="H83" s="79">
        <v>4221788.26</v>
      </c>
    </row>
    <row r="84" spans="1:8" x14ac:dyDescent="0.25">
      <c r="A84" s="148" t="s">
        <v>171</v>
      </c>
      <c r="B84" s="149" t="s">
        <v>172</v>
      </c>
      <c r="C84" s="65">
        <v>128464.92</v>
      </c>
      <c r="D84" s="66">
        <v>104361.76</v>
      </c>
      <c r="E84" s="67">
        <v>280410.86</v>
      </c>
      <c r="F84" s="65">
        <v>673273.47000000009</v>
      </c>
      <c r="G84" s="66">
        <v>824472.12000000011</v>
      </c>
      <c r="H84" s="79">
        <v>1067884.72</v>
      </c>
    </row>
    <row r="85" spans="1:8" x14ac:dyDescent="0.25">
      <c r="A85" s="148" t="s">
        <v>173</v>
      </c>
      <c r="B85" s="149" t="s">
        <v>174</v>
      </c>
      <c r="C85" s="65">
        <v>625.30999999999995</v>
      </c>
      <c r="D85" s="66">
        <v>1997.4</v>
      </c>
      <c r="E85" s="67">
        <v>0</v>
      </c>
      <c r="F85" s="65">
        <v>625.30999999999995</v>
      </c>
      <c r="G85" s="66">
        <v>2622.71</v>
      </c>
      <c r="H85" s="79">
        <v>2622.71</v>
      </c>
    </row>
    <row r="86" spans="1:8" x14ac:dyDescent="0.25">
      <c r="A86" s="145" t="s">
        <v>175</v>
      </c>
      <c r="B86" s="146"/>
      <c r="C86" s="68">
        <v>503813.76999999996</v>
      </c>
      <c r="D86" s="68">
        <v>570229.93000000005</v>
      </c>
      <c r="E86" s="68">
        <v>699014.58000000007</v>
      </c>
      <c r="F86" s="68">
        <v>5428804.4199999999</v>
      </c>
      <c r="G86" s="68">
        <v>5655060.0699999994</v>
      </c>
      <c r="H86" s="80">
        <v>5903068.8399999999</v>
      </c>
    </row>
    <row r="87" spans="1:8" x14ac:dyDescent="0.25">
      <c r="A87" s="155"/>
      <c r="B87" s="146"/>
      <c r="C87" s="65"/>
      <c r="D87" s="66"/>
      <c r="E87" s="67"/>
      <c r="F87" s="65"/>
      <c r="G87" s="66"/>
      <c r="H87" s="79"/>
    </row>
    <row r="88" spans="1:8" x14ac:dyDescent="0.25">
      <c r="A88" s="145" t="s">
        <v>176</v>
      </c>
      <c r="B88" s="146"/>
      <c r="C88" s="65"/>
      <c r="D88" s="66"/>
      <c r="E88" s="67"/>
      <c r="F88" s="65"/>
      <c r="G88" s="66"/>
      <c r="H88" s="79"/>
    </row>
    <row r="89" spans="1:8" x14ac:dyDescent="0.25">
      <c r="A89" s="148" t="s">
        <v>177</v>
      </c>
      <c r="B89" s="149" t="s">
        <v>166</v>
      </c>
      <c r="C89" s="65">
        <v>0</v>
      </c>
      <c r="D89" s="66">
        <v>0</v>
      </c>
      <c r="E89" s="67">
        <v>0</v>
      </c>
      <c r="F89" s="65">
        <v>0</v>
      </c>
      <c r="G89" s="66">
        <v>0</v>
      </c>
      <c r="H89" s="79">
        <v>0</v>
      </c>
    </row>
    <row r="90" spans="1:8" x14ac:dyDescent="0.25">
      <c r="A90" s="148" t="s">
        <v>178</v>
      </c>
      <c r="B90" s="149" t="s">
        <v>179</v>
      </c>
      <c r="C90" s="65">
        <v>384522.30999999994</v>
      </c>
      <c r="D90" s="66">
        <v>1032832.53</v>
      </c>
      <c r="E90" s="67">
        <v>1037432.6</v>
      </c>
      <c r="F90" s="65">
        <v>7227884.0800000001</v>
      </c>
      <c r="G90" s="66">
        <v>7497581.6800000006</v>
      </c>
      <c r="H90" s="79">
        <v>7281725.3999999994</v>
      </c>
    </row>
    <row r="91" spans="1:8" x14ac:dyDescent="0.25">
      <c r="A91" s="148" t="s">
        <v>180</v>
      </c>
      <c r="B91" s="149" t="s">
        <v>181</v>
      </c>
      <c r="C91" s="65">
        <v>618.78</v>
      </c>
      <c r="D91" s="66">
        <v>16462.38</v>
      </c>
      <c r="E91" s="67">
        <v>12640.09</v>
      </c>
      <c r="F91" s="65">
        <v>189450.16999999998</v>
      </c>
      <c r="G91" s="66">
        <v>164922.79</v>
      </c>
      <c r="H91" s="79">
        <v>156884</v>
      </c>
    </row>
    <row r="92" spans="1:8" x14ac:dyDescent="0.25">
      <c r="A92" s="159" t="s">
        <v>182</v>
      </c>
      <c r="B92" s="149" t="s">
        <v>183</v>
      </c>
      <c r="C92" s="65">
        <v>18121.099999999999</v>
      </c>
      <c r="D92" s="66">
        <v>18883.560000000001</v>
      </c>
      <c r="E92" s="67">
        <v>13418.17</v>
      </c>
      <c r="F92" s="65">
        <v>212982.35</v>
      </c>
      <c r="G92" s="66">
        <v>218748.36</v>
      </c>
      <c r="H92" s="79">
        <v>221687.82</v>
      </c>
    </row>
    <row r="93" spans="1:8" x14ac:dyDescent="0.25">
      <c r="A93" s="150" t="s">
        <v>184</v>
      </c>
      <c r="B93" s="146"/>
      <c r="C93" s="68">
        <v>403262.18999999994</v>
      </c>
      <c r="D93" s="68">
        <v>1068178.47</v>
      </c>
      <c r="E93" s="68">
        <v>1063490.8599999999</v>
      </c>
      <c r="F93" s="68">
        <v>7630316.5999999996</v>
      </c>
      <c r="G93" s="68">
        <v>7881252.830000001</v>
      </c>
      <c r="H93" s="80">
        <v>7660297.2199999997</v>
      </c>
    </row>
    <row r="94" spans="1:8" x14ac:dyDescent="0.25">
      <c r="A94" s="155"/>
      <c r="B94" s="146"/>
      <c r="C94" s="65"/>
      <c r="D94" s="66"/>
      <c r="E94" s="67"/>
      <c r="F94" s="65"/>
      <c r="G94" s="66"/>
      <c r="H94" s="79"/>
    </row>
    <row r="95" spans="1:8" x14ac:dyDescent="0.25">
      <c r="A95" s="145" t="s">
        <v>185</v>
      </c>
      <c r="B95" s="146"/>
      <c r="C95" s="65"/>
      <c r="D95" s="66"/>
      <c r="E95" s="67"/>
      <c r="F95" s="65"/>
      <c r="G95" s="66"/>
      <c r="H95" s="79"/>
    </row>
    <row r="96" spans="1:8" x14ac:dyDescent="0.25">
      <c r="A96" s="148" t="s">
        <v>186</v>
      </c>
      <c r="B96" s="149" t="s">
        <v>166</v>
      </c>
      <c r="C96" s="65">
        <v>0</v>
      </c>
      <c r="D96" s="66">
        <v>0</v>
      </c>
      <c r="E96" s="67">
        <v>0</v>
      </c>
      <c r="F96" s="65">
        <v>0</v>
      </c>
      <c r="G96" s="66">
        <v>0</v>
      </c>
      <c r="H96" s="79">
        <v>0</v>
      </c>
    </row>
    <row r="97" spans="1:8" x14ac:dyDescent="0.25">
      <c r="A97" s="148" t="s">
        <v>187</v>
      </c>
      <c r="B97" s="149" t="s">
        <v>188</v>
      </c>
      <c r="C97" s="65">
        <v>1721.39</v>
      </c>
      <c r="D97" s="66">
        <v>1832.66</v>
      </c>
      <c r="E97" s="67">
        <v>1832.4</v>
      </c>
      <c r="F97" s="65">
        <v>23095.46</v>
      </c>
      <c r="G97" s="66">
        <v>23052.16</v>
      </c>
      <c r="H97" s="79">
        <v>22924.85</v>
      </c>
    </row>
    <row r="98" spans="1:8" x14ac:dyDescent="0.25">
      <c r="A98" s="148" t="s">
        <v>189</v>
      </c>
      <c r="B98" s="149" t="s">
        <v>190</v>
      </c>
      <c r="C98" s="65">
        <v>12000</v>
      </c>
      <c r="D98" s="66">
        <v>1879.5</v>
      </c>
      <c r="E98" s="67">
        <v>-10000</v>
      </c>
      <c r="F98" s="65">
        <v>44909</v>
      </c>
      <c r="G98" s="66">
        <v>46788.5</v>
      </c>
      <c r="H98" s="79">
        <v>36788.5</v>
      </c>
    </row>
    <row r="99" spans="1:8" x14ac:dyDescent="0.25">
      <c r="A99" s="148" t="s">
        <v>191</v>
      </c>
      <c r="B99" s="149" t="s">
        <v>192</v>
      </c>
      <c r="C99" s="65">
        <v>0</v>
      </c>
      <c r="D99" s="66">
        <v>0</v>
      </c>
      <c r="E99" s="67">
        <v>0</v>
      </c>
      <c r="F99" s="65">
        <v>0</v>
      </c>
      <c r="G99" s="66">
        <v>0</v>
      </c>
      <c r="H99" s="79">
        <v>0</v>
      </c>
    </row>
    <row r="100" spans="1:8" x14ac:dyDescent="0.25">
      <c r="A100" s="145" t="s">
        <v>193</v>
      </c>
      <c r="B100" s="146"/>
      <c r="C100" s="68">
        <v>13721.39</v>
      </c>
      <c r="D100" s="68">
        <v>3712.16</v>
      </c>
      <c r="E100" s="68">
        <v>-8167.6</v>
      </c>
      <c r="F100" s="68">
        <v>68004.459999999992</v>
      </c>
      <c r="G100" s="68">
        <v>69840.66</v>
      </c>
      <c r="H100" s="80">
        <v>59713.35</v>
      </c>
    </row>
    <row r="101" spans="1:8" x14ac:dyDescent="0.25">
      <c r="A101" s="155"/>
      <c r="B101" s="146"/>
      <c r="C101" s="65"/>
      <c r="D101" s="66"/>
      <c r="E101" s="67"/>
      <c r="F101" s="65"/>
      <c r="G101" s="66"/>
      <c r="H101" s="79"/>
    </row>
    <row r="102" spans="1:8" x14ac:dyDescent="0.25">
      <c r="A102" s="145" t="s">
        <v>194</v>
      </c>
      <c r="B102" s="146"/>
      <c r="C102" s="65"/>
      <c r="D102" s="66"/>
      <c r="E102" s="67"/>
      <c r="F102" s="65"/>
      <c r="G102" s="66"/>
      <c r="H102" s="79"/>
    </row>
    <row r="103" spans="1:8" x14ac:dyDescent="0.25">
      <c r="A103" s="148" t="s">
        <v>195</v>
      </c>
      <c r="B103" s="149" t="s">
        <v>196</v>
      </c>
      <c r="C103" s="65">
        <v>630226.02</v>
      </c>
      <c r="D103" s="66">
        <v>678101.36</v>
      </c>
      <c r="E103" s="67">
        <v>750182.21</v>
      </c>
      <c r="F103" s="65">
        <v>7029646.25</v>
      </c>
      <c r="G103" s="66">
        <v>7202654.1200000001</v>
      </c>
      <c r="H103" s="79">
        <v>7480577.21</v>
      </c>
    </row>
    <row r="104" spans="1:8" x14ac:dyDescent="0.25">
      <c r="A104" s="148" t="s">
        <v>197</v>
      </c>
      <c r="B104" s="149" t="s">
        <v>198</v>
      </c>
      <c r="C104" s="65">
        <v>160288.00999999998</v>
      </c>
      <c r="D104" s="66">
        <v>215123.97</v>
      </c>
      <c r="E104" s="67">
        <v>164400.37000000002</v>
      </c>
      <c r="F104" s="65">
        <v>5078247.22</v>
      </c>
      <c r="G104" s="66">
        <v>4786907.8500000006</v>
      </c>
      <c r="H104" s="79">
        <v>4660772.5</v>
      </c>
    </row>
    <row r="105" spans="1:8" x14ac:dyDescent="0.25">
      <c r="A105" s="148" t="s">
        <v>199</v>
      </c>
      <c r="B105" s="149" t="s">
        <v>200</v>
      </c>
      <c r="C105" s="65">
        <v>132928.69</v>
      </c>
      <c r="D105" s="66">
        <v>143250.84</v>
      </c>
      <c r="E105" s="67">
        <v>340235.93</v>
      </c>
      <c r="F105" s="65">
        <v>1421484.53</v>
      </c>
      <c r="G105" s="66">
        <v>1534035.7</v>
      </c>
      <c r="H105" s="79">
        <v>1783180.05</v>
      </c>
    </row>
    <row r="106" spans="1:8" x14ac:dyDescent="0.25">
      <c r="A106" s="148" t="s">
        <v>201</v>
      </c>
      <c r="B106" s="149" t="s">
        <v>202</v>
      </c>
      <c r="C106" s="65">
        <v>7875.95</v>
      </c>
      <c r="D106" s="66">
        <v>7875.95</v>
      </c>
      <c r="E106" s="67">
        <v>7833.23</v>
      </c>
      <c r="F106" s="65">
        <v>90891.069999999992</v>
      </c>
      <c r="G106" s="66">
        <v>92701.24</v>
      </c>
      <c r="H106" s="79">
        <v>94468.69</v>
      </c>
    </row>
    <row r="107" spans="1:8" x14ac:dyDescent="0.25">
      <c r="A107" s="148" t="s">
        <v>203</v>
      </c>
      <c r="B107" s="149" t="s">
        <v>204</v>
      </c>
      <c r="C107" s="65">
        <v>149886.49</v>
      </c>
      <c r="D107" s="66">
        <v>146310.71</v>
      </c>
      <c r="E107" s="67">
        <v>184774.46000000002</v>
      </c>
      <c r="F107" s="65">
        <v>1861972.37</v>
      </c>
      <c r="G107" s="66">
        <v>1887529.12</v>
      </c>
      <c r="H107" s="79">
        <v>1914605.29</v>
      </c>
    </row>
    <row r="108" spans="1:8" x14ac:dyDescent="0.25">
      <c r="A108" s="148" t="s">
        <v>205</v>
      </c>
      <c r="B108" s="149" t="s">
        <v>206</v>
      </c>
      <c r="C108" s="65">
        <v>402146.36</v>
      </c>
      <c r="D108" s="66">
        <v>377154.22</v>
      </c>
      <c r="E108" s="67">
        <v>265021.51</v>
      </c>
      <c r="F108" s="65">
        <v>4647793.0599999996</v>
      </c>
      <c r="G108" s="66">
        <v>4558739.68</v>
      </c>
      <c r="H108" s="79">
        <v>4368458.43</v>
      </c>
    </row>
    <row r="109" spans="1:8" x14ac:dyDescent="0.25">
      <c r="A109" s="148" t="s">
        <v>207</v>
      </c>
      <c r="B109" s="149" t="s">
        <v>208</v>
      </c>
      <c r="C109" s="65">
        <v>0</v>
      </c>
      <c r="D109" s="66">
        <v>0</v>
      </c>
      <c r="E109" s="67">
        <v>0</v>
      </c>
      <c r="F109" s="65">
        <v>86344</v>
      </c>
      <c r="G109" s="66">
        <v>75101</v>
      </c>
      <c r="H109" s="79">
        <v>75091</v>
      </c>
    </row>
    <row r="110" spans="1:8" x14ac:dyDescent="0.25">
      <c r="A110" s="148" t="s">
        <v>209</v>
      </c>
      <c r="B110" s="149" t="s">
        <v>210</v>
      </c>
      <c r="C110" s="65">
        <v>1376.03</v>
      </c>
      <c r="D110" s="66">
        <v>873.38000000000011</v>
      </c>
      <c r="E110" s="67">
        <v>8397.68</v>
      </c>
      <c r="F110" s="65">
        <v>-88526.289999999979</v>
      </c>
      <c r="G110" s="66">
        <v>-92819.12999999999</v>
      </c>
      <c r="H110" s="79">
        <v>29585.14</v>
      </c>
    </row>
    <row r="111" spans="1:8" x14ac:dyDescent="0.25">
      <c r="A111" s="148" t="s">
        <v>211</v>
      </c>
      <c r="B111" s="149" t="s">
        <v>212</v>
      </c>
      <c r="C111" s="65">
        <v>31231.860000000004</v>
      </c>
      <c r="D111" s="66">
        <v>38621.17</v>
      </c>
      <c r="E111" s="67">
        <v>59673.22</v>
      </c>
      <c r="F111" s="65">
        <v>273772.73</v>
      </c>
      <c r="G111" s="66">
        <v>464212.56</v>
      </c>
      <c r="H111" s="79">
        <v>488646.98000000004</v>
      </c>
    </row>
    <row r="112" spans="1:8" x14ac:dyDescent="0.25">
      <c r="A112" s="148" t="s">
        <v>213</v>
      </c>
      <c r="B112" s="149" t="s">
        <v>140</v>
      </c>
      <c r="C112" s="65">
        <v>96531.839999999997</v>
      </c>
      <c r="D112" s="66">
        <v>96476.05</v>
      </c>
      <c r="E112" s="67">
        <v>96228.36</v>
      </c>
      <c r="F112" s="65">
        <v>1149117.3400000001</v>
      </c>
      <c r="G112" s="66">
        <v>1153087.0899999999</v>
      </c>
      <c r="H112" s="79">
        <v>1156718.98</v>
      </c>
    </row>
    <row r="113" spans="1:8" x14ac:dyDescent="0.25">
      <c r="A113" s="148" t="s">
        <v>214</v>
      </c>
      <c r="B113" s="149" t="s">
        <v>215</v>
      </c>
      <c r="C113" s="74">
        <v>3780.8</v>
      </c>
      <c r="D113" s="69">
        <v>17905.439999999999</v>
      </c>
      <c r="E113" s="75">
        <v>11595.9</v>
      </c>
      <c r="F113" s="74">
        <v>74072.710000000006</v>
      </c>
      <c r="G113" s="69">
        <v>89220.209999999992</v>
      </c>
      <c r="H113" s="84">
        <v>92943.1</v>
      </c>
    </row>
    <row r="114" spans="1:8" x14ac:dyDescent="0.25">
      <c r="A114" s="155"/>
      <c r="B114" s="146"/>
      <c r="C114" s="76">
        <v>1616272.0500000003</v>
      </c>
      <c r="D114" s="76">
        <v>1721693.0899999996</v>
      </c>
      <c r="E114" s="76">
        <v>1888342.8699999999</v>
      </c>
      <c r="F114" s="76">
        <v>21624814.989999998</v>
      </c>
      <c r="G114" s="76">
        <v>21751369.440000001</v>
      </c>
      <c r="H114" s="85">
        <v>22145047.370000005</v>
      </c>
    </row>
    <row r="115" spans="1:8" x14ac:dyDescent="0.25">
      <c r="A115" s="148" t="s">
        <v>216</v>
      </c>
      <c r="B115" s="149" t="s">
        <v>217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H115" s="86">
        <v>0</v>
      </c>
    </row>
    <row r="116" spans="1:8" x14ac:dyDescent="0.25">
      <c r="A116" s="145" t="s">
        <v>218</v>
      </c>
      <c r="B116" s="146"/>
      <c r="C116" s="68">
        <v>1616272.0500000003</v>
      </c>
      <c r="D116" s="68">
        <v>1721693.0899999996</v>
      </c>
      <c r="E116" s="68">
        <v>1888342.8699999999</v>
      </c>
      <c r="F116" s="68">
        <v>21624814.989999998</v>
      </c>
      <c r="G116" s="68">
        <v>21751369.440000001</v>
      </c>
      <c r="H116" s="80">
        <v>22145047.370000005</v>
      </c>
    </row>
    <row r="117" spans="1:8" ht="13.5" customHeight="1" x14ac:dyDescent="0.25">
      <c r="A117" s="155"/>
      <c r="B117" s="146"/>
      <c r="C117" s="65"/>
      <c r="D117" s="66"/>
      <c r="E117" s="67"/>
      <c r="F117" s="65"/>
      <c r="G117" s="66"/>
      <c r="H117" s="79"/>
    </row>
    <row r="118" spans="1:8" ht="13.5" customHeight="1" thickBot="1" x14ac:dyDescent="0.3">
      <c r="A118" s="177" t="s">
        <v>219</v>
      </c>
      <c r="B118" s="178"/>
      <c r="C118" s="71">
        <v>4149516.8700000006</v>
      </c>
      <c r="D118" s="71">
        <v>5218297.3100000005</v>
      </c>
      <c r="E118" s="71">
        <v>5319951.26</v>
      </c>
      <c r="F118" s="71">
        <v>57519545.780000001</v>
      </c>
      <c r="G118" s="71">
        <v>58267952.269999988</v>
      </c>
      <c r="H118" s="82">
        <v>58413005.410000011</v>
      </c>
    </row>
    <row r="119" spans="1:8" ht="15.75" thickTop="1" x14ac:dyDescent="0.25">
      <c r="A119" s="155"/>
      <c r="B119" s="146"/>
      <c r="C119" s="65"/>
      <c r="D119" s="66"/>
      <c r="E119" s="67"/>
      <c r="F119" s="65"/>
      <c r="G119" s="66"/>
      <c r="H119" s="79"/>
    </row>
    <row r="120" spans="1:8" x14ac:dyDescent="0.25">
      <c r="A120" s="145" t="s">
        <v>220</v>
      </c>
      <c r="B120" s="146"/>
      <c r="C120" s="65"/>
      <c r="D120" s="66"/>
      <c r="E120" s="67"/>
      <c r="F120" s="65"/>
      <c r="G120" s="66"/>
      <c r="H120" s="79"/>
    </row>
    <row r="121" spans="1:8" x14ac:dyDescent="0.25">
      <c r="A121" s="148" t="s">
        <v>221</v>
      </c>
      <c r="B121" s="149" t="s">
        <v>222</v>
      </c>
      <c r="C121" s="65">
        <v>2483420.29</v>
      </c>
      <c r="D121" s="66">
        <v>2494263.7400000002</v>
      </c>
      <c r="E121" s="67">
        <v>2514415.73</v>
      </c>
      <c r="F121" s="65">
        <v>29254686.23</v>
      </c>
      <c r="G121" s="66">
        <v>29372127.890000001</v>
      </c>
      <c r="H121" s="79">
        <v>29506578.309999999</v>
      </c>
    </row>
    <row r="122" spans="1:8" x14ac:dyDescent="0.25">
      <c r="A122" s="155"/>
      <c r="B122" s="149" t="s">
        <v>223</v>
      </c>
      <c r="C122" s="65">
        <v>0</v>
      </c>
      <c r="D122" s="66">
        <v>0</v>
      </c>
      <c r="E122" s="67">
        <v>0</v>
      </c>
      <c r="F122" s="65">
        <v>0</v>
      </c>
      <c r="G122" s="66">
        <v>0</v>
      </c>
      <c r="H122" s="79">
        <v>0</v>
      </c>
    </row>
    <row r="123" spans="1:8" x14ac:dyDescent="0.25">
      <c r="A123" s="155"/>
      <c r="B123" s="149" t="s">
        <v>224</v>
      </c>
      <c r="C123" s="65">
        <v>0</v>
      </c>
      <c r="D123" s="66">
        <v>0</v>
      </c>
      <c r="E123" s="67">
        <v>0</v>
      </c>
      <c r="F123" s="65">
        <v>0</v>
      </c>
      <c r="G123" s="66">
        <v>0</v>
      </c>
      <c r="H123" s="79">
        <v>0</v>
      </c>
    </row>
    <row r="124" spans="1:8" x14ac:dyDescent="0.25">
      <c r="A124" s="155"/>
      <c r="B124" s="149" t="s">
        <v>225</v>
      </c>
      <c r="C124" s="65">
        <v>0</v>
      </c>
      <c r="D124" s="66">
        <v>0</v>
      </c>
      <c r="E124" s="67">
        <v>0</v>
      </c>
      <c r="F124" s="65">
        <v>0</v>
      </c>
      <c r="G124" s="66">
        <v>0</v>
      </c>
      <c r="H124" s="79">
        <v>0</v>
      </c>
    </row>
    <row r="125" spans="1:8" x14ac:dyDescent="0.25">
      <c r="A125" s="155"/>
      <c r="B125" s="149" t="s">
        <v>226</v>
      </c>
      <c r="C125" s="65">
        <v>0</v>
      </c>
      <c r="D125" s="66">
        <v>0</v>
      </c>
      <c r="E125" s="67">
        <v>0</v>
      </c>
      <c r="F125" s="65">
        <v>0</v>
      </c>
      <c r="G125" s="66">
        <v>0</v>
      </c>
      <c r="H125" s="79">
        <v>0</v>
      </c>
    </row>
    <row r="126" spans="1:8" x14ac:dyDescent="0.25">
      <c r="A126" s="155"/>
      <c r="B126" s="149" t="s">
        <v>227</v>
      </c>
      <c r="C126" s="65">
        <v>0</v>
      </c>
      <c r="D126" s="66">
        <v>0</v>
      </c>
      <c r="E126" s="67">
        <v>0</v>
      </c>
      <c r="F126" s="65">
        <v>0</v>
      </c>
      <c r="G126" s="66">
        <v>0</v>
      </c>
      <c r="H126" s="79">
        <v>0</v>
      </c>
    </row>
    <row r="127" spans="1:8" x14ac:dyDescent="0.25">
      <c r="A127" s="148" t="s">
        <v>228</v>
      </c>
      <c r="B127" s="149" t="s">
        <v>229</v>
      </c>
      <c r="C127" s="65">
        <v>0</v>
      </c>
      <c r="D127" s="66">
        <v>0</v>
      </c>
      <c r="E127" s="67">
        <v>0</v>
      </c>
      <c r="F127" s="65">
        <v>0</v>
      </c>
      <c r="G127" s="66">
        <v>0</v>
      </c>
      <c r="H127" s="79">
        <v>0</v>
      </c>
    </row>
    <row r="128" spans="1:8" x14ac:dyDescent="0.25">
      <c r="A128" s="145" t="s">
        <v>230</v>
      </c>
      <c r="B128" s="146"/>
      <c r="C128" s="68">
        <v>2483420.29</v>
      </c>
      <c r="D128" s="68">
        <v>2494263.7400000002</v>
      </c>
      <c r="E128" s="68">
        <v>2514415.73</v>
      </c>
      <c r="F128" s="68">
        <v>29254686.23</v>
      </c>
      <c r="G128" s="68">
        <v>29372127.890000001</v>
      </c>
      <c r="H128" s="80">
        <v>29506578.309999999</v>
      </c>
    </row>
    <row r="129" spans="1:8" x14ac:dyDescent="0.25">
      <c r="A129" s="155"/>
      <c r="B129" s="146"/>
      <c r="C129" s="65"/>
      <c r="D129" s="66"/>
      <c r="E129" s="67"/>
      <c r="F129" s="65"/>
      <c r="G129" s="66"/>
      <c r="H129" s="79"/>
    </row>
    <row r="130" spans="1:8" x14ac:dyDescent="0.25">
      <c r="A130" s="151" t="s">
        <v>231</v>
      </c>
      <c r="B130" s="146" t="s">
        <v>232</v>
      </c>
      <c r="C130" s="65">
        <v>0</v>
      </c>
      <c r="D130" s="66">
        <v>0</v>
      </c>
      <c r="E130" s="67">
        <v>0</v>
      </c>
      <c r="F130" s="65">
        <v>0</v>
      </c>
      <c r="G130" s="66">
        <v>0</v>
      </c>
      <c r="H130" s="79">
        <v>0</v>
      </c>
    </row>
    <row r="131" spans="1:8" x14ac:dyDescent="0.25">
      <c r="A131" s="155"/>
      <c r="B131" s="146"/>
      <c r="C131" s="65"/>
      <c r="D131" s="66"/>
      <c r="E131" s="67"/>
      <c r="F131" s="65"/>
      <c r="G131" s="66"/>
      <c r="H131" s="79"/>
    </row>
    <row r="132" spans="1:8" x14ac:dyDescent="0.25">
      <c r="A132" s="145" t="s">
        <v>233</v>
      </c>
      <c r="B132" s="146"/>
      <c r="C132" s="65"/>
      <c r="D132" s="66"/>
      <c r="E132" s="67"/>
      <c r="F132" s="65"/>
      <c r="G132" s="66"/>
      <c r="H132" s="79"/>
    </row>
    <row r="133" spans="1:8" x14ac:dyDescent="0.25">
      <c r="A133" s="148" t="s">
        <v>234</v>
      </c>
      <c r="B133" s="149" t="s">
        <v>235</v>
      </c>
      <c r="C133" s="74">
        <v>461890.46</v>
      </c>
      <c r="D133" s="69">
        <v>454485.04000000004</v>
      </c>
      <c r="E133" s="77">
        <v>421773.91000000003</v>
      </c>
      <c r="F133" s="74">
        <v>5560222.2800000003</v>
      </c>
      <c r="G133" s="69">
        <v>5609606.7600000007</v>
      </c>
      <c r="H133" s="84">
        <v>5587896.2899999991</v>
      </c>
    </row>
    <row r="134" spans="1:8" x14ac:dyDescent="0.25">
      <c r="A134" s="155"/>
      <c r="B134" s="146"/>
      <c r="C134" s="65"/>
      <c r="D134" s="66"/>
      <c r="E134" s="67"/>
      <c r="F134" s="65"/>
      <c r="G134" s="66"/>
      <c r="H134" s="79"/>
    </row>
    <row r="135" spans="1:8" x14ac:dyDescent="0.25">
      <c r="A135" s="145" t="s">
        <v>236</v>
      </c>
      <c r="B135" s="146"/>
      <c r="C135" s="65"/>
      <c r="D135" s="66"/>
      <c r="E135" s="67"/>
      <c r="F135" s="65"/>
      <c r="G135" s="66"/>
      <c r="H135" s="79"/>
    </row>
    <row r="136" spans="1:8" x14ac:dyDescent="0.25">
      <c r="A136" s="148" t="s">
        <v>237</v>
      </c>
      <c r="B136" s="149" t="s">
        <v>238</v>
      </c>
      <c r="C136" s="65">
        <v>-842524.31</v>
      </c>
      <c r="D136" s="66">
        <v>-88264.4</v>
      </c>
      <c r="E136" s="67">
        <v>-255068.06</v>
      </c>
      <c r="F136" s="65">
        <v>-2239132.1200000015</v>
      </c>
      <c r="G136" s="66">
        <v>-3921389.89</v>
      </c>
      <c r="H136" s="131">
        <v>-4460651.25</v>
      </c>
    </row>
    <row r="137" spans="1:8" x14ac:dyDescent="0.25">
      <c r="A137" s="148" t="s">
        <v>237</v>
      </c>
      <c r="B137" s="149" t="s">
        <v>239</v>
      </c>
      <c r="C137" s="65">
        <v>0</v>
      </c>
      <c r="D137" s="66">
        <v>0</v>
      </c>
      <c r="E137" s="67">
        <v>0</v>
      </c>
      <c r="F137" s="65">
        <v>0</v>
      </c>
      <c r="G137" s="66">
        <v>0</v>
      </c>
      <c r="H137" s="79">
        <v>0</v>
      </c>
    </row>
    <row r="138" spans="1:8" x14ac:dyDescent="0.25">
      <c r="A138" s="148" t="s">
        <v>240</v>
      </c>
      <c r="B138" s="149" t="s">
        <v>241</v>
      </c>
      <c r="C138" s="65">
        <v>1112756.21</v>
      </c>
      <c r="D138" s="66">
        <v>1108925.22</v>
      </c>
      <c r="E138" s="67">
        <v>3716241.53</v>
      </c>
      <c r="F138" s="65">
        <v>12739640.92</v>
      </c>
      <c r="G138" s="66">
        <v>12794187.32</v>
      </c>
      <c r="H138" s="79">
        <v>13093765.199999999</v>
      </c>
    </row>
    <row r="139" spans="1:8" x14ac:dyDescent="0.25">
      <c r="A139" s="148" t="s">
        <v>240</v>
      </c>
      <c r="B139" s="149" t="s">
        <v>242</v>
      </c>
      <c r="C139" s="65">
        <v>0</v>
      </c>
      <c r="D139" s="66">
        <v>0</v>
      </c>
      <c r="E139" s="67">
        <v>0</v>
      </c>
      <c r="F139" s="65">
        <v>0</v>
      </c>
      <c r="G139" s="66">
        <v>0</v>
      </c>
      <c r="H139" s="79">
        <v>0</v>
      </c>
    </row>
    <row r="140" spans="1:8" x14ac:dyDescent="0.25">
      <c r="A140" s="148" t="s">
        <v>243</v>
      </c>
      <c r="B140" s="149" t="s">
        <v>244</v>
      </c>
      <c r="C140" s="65">
        <v>-291120.74</v>
      </c>
      <c r="D140" s="66">
        <v>-2250800.15</v>
      </c>
      <c r="E140" s="67">
        <v>-2141498.61</v>
      </c>
      <c r="F140" s="65">
        <v>-10352626.43</v>
      </c>
      <c r="G140" s="66">
        <v>-10663457.130000001</v>
      </c>
      <c r="H140" s="79">
        <v>-10304536.09</v>
      </c>
    </row>
    <row r="141" spans="1:8" x14ac:dyDescent="0.25">
      <c r="A141" s="148" t="s">
        <v>245</v>
      </c>
      <c r="B141" s="149" t="s">
        <v>246</v>
      </c>
      <c r="C141" s="65">
        <v>-2756.44</v>
      </c>
      <c r="D141" s="66">
        <v>-2756.44</v>
      </c>
      <c r="E141" s="67">
        <v>-2756.44</v>
      </c>
      <c r="F141" s="65">
        <v>-32959.64</v>
      </c>
      <c r="G141" s="66">
        <v>-33018.46</v>
      </c>
      <c r="H141" s="79">
        <v>-33077.279999999999</v>
      </c>
    </row>
    <row r="142" spans="1:8" x14ac:dyDescent="0.25">
      <c r="A142" s="145" t="s">
        <v>247</v>
      </c>
      <c r="B142" s="146"/>
      <c r="C142" s="68">
        <v>-23645.280000000083</v>
      </c>
      <c r="D142" s="68">
        <v>-1232895.77</v>
      </c>
      <c r="E142" s="68">
        <v>1316918.42</v>
      </c>
      <c r="F142" s="68">
        <v>114922.72999999918</v>
      </c>
      <c r="G142" s="68">
        <v>-1823678.1600000011</v>
      </c>
      <c r="H142" s="80">
        <v>-1704499.4200000006</v>
      </c>
    </row>
    <row r="143" spans="1:8" x14ac:dyDescent="0.25">
      <c r="A143" s="145" t="s">
        <v>248</v>
      </c>
      <c r="B143" s="146"/>
      <c r="C143" s="65">
        <v>7071182.3399999999</v>
      </c>
      <c r="D143" s="65">
        <v>6934150.3200000012</v>
      </c>
      <c r="E143" s="65">
        <v>9573059.3199999984</v>
      </c>
      <c r="F143" s="65">
        <v>92449377.020000011</v>
      </c>
      <c r="G143" s="65">
        <v>91426008.760000005</v>
      </c>
      <c r="H143" s="86">
        <v>91802980.590000004</v>
      </c>
    </row>
    <row r="144" spans="1:8" ht="15.75" thickBot="1" x14ac:dyDescent="0.3">
      <c r="A144" s="160" t="s">
        <v>249</v>
      </c>
      <c r="B144" s="161"/>
      <c r="C144" s="78">
        <v>2219562.6399999969</v>
      </c>
      <c r="D144" s="78">
        <v>6924923.8900000015</v>
      </c>
      <c r="E144" s="78">
        <v>6752842.1599999983</v>
      </c>
      <c r="F144" s="78">
        <v>26219594.13000004</v>
      </c>
      <c r="G144" s="78">
        <v>28334075.500000015</v>
      </c>
      <c r="H144" s="87">
        <v>27946563.12999998</v>
      </c>
    </row>
    <row r="145" spans="1:8" x14ac:dyDescent="0.25">
      <c r="A145" s="162"/>
      <c r="B145" s="163"/>
      <c r="C145" s="132"/>
      <c r="D145" s="132"/>
      <c r="E145" s="132"/>
      <c r="F145" s="132"/>
      <c r="G145" s="132"/>
      <c r="H145" s="132"/>
    </row>
  </sheetData>
  <mergeCells count="5">
    <mergeCell ref="A118:B118"/>
    <mergeCell ref="A6:B6"/>
    <mergeCell ref="C5:E5"/>
    <mergeCell ref="F5:H5"/>
    <mergeCell ref="A5:B5"/>
  </mergeCells>
  <conditionalFormatting sqref="W7:W32">
    <cfRule type="containsText" dxfId="0" priority="1" operator="containsText" text="WA">
      <formula>NOT(ISERROR(SEARCH("WA",W7)))</formula>
    </cfRule>
  </conditionalFormatting>
  <printOptions horizontalCentered="1"/>
  <pageMargins left="0.5" right="0.5" top="0.75" bottom="1" header="0.3" footer="0.3"/>
  <pageSetup scale="55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W36"/>
  <sheetViews>
    <sheetView zoomScaleNormal="100" workbookViewId="0">
      <selection activeCell="E13" sqref="E13"/>
    </sheetView>
  </sheetViews>
  <sheetFormatPr defaultRowHeight="12.75" x14ac:dyDescent="0.2"/>
  <cols>
    <col min="1" max="1" width="1.140625" customWidth="1"/>
    <col min="2" max="2" width="33.5703125" bestFit="1" customWidth="1"/>
    <col min="3" max="5" width="14.5703125" style="91" bestFit="1" customWidth="1"/>
    <col min="6" max="8" width="1.28515625" style="91" customWidth="1"/>
    <col min="9" max="9" width="16.5703125" style="91" customWidth="1"/>
    <col min="10" max="10" width="13" style="91" customWidth="1"/>
    <col min="11" max="12" width="12.28515625" style="91" bestFit="1" customWidth="1"/>
    <col min="13" max="13" width="13.140625" style="91" bestFit="1" customWidth="1"/>
    <col min="16" max="18" width="11.85546875" bestFit="1" customWidth="1"/>
  </cols>
  <sheetData>
    <row r="1" spans="2:15" ht="26.25" x14ac:dyDescent="0.4">
      <c r="B1" s="187" t="s">
        <v>250</v>
      </c>
      <c r="C1" s="187"/>
      <c r="D1" s="187"/>
      <c r="E1" s="187"/>
      <c r="F1" s="133"/>
      <c r="G1" s="133"/>
      <c r="H1" s="133"/>
      <c r="I1" s="186" t="s">
        <v>272</v>
      </c>
      <c r="J1" s="186"/>
      <c r="K1" s="186"/>
      <c r="L1" s="186"/>
      <c r="M1" s="186"/>
    </row>
    <row r="2" spans="2:15" ht="12" customHeight="1" x14ac:dyDescent="0.35">
      <c r="B2" s="54"/>
      <c r="I2" s="134"/>
      <c r="J2" s="134"/>
      <c r="K2" s="134"/>
      <c r="L2" s="134"/>
      <c r="M2" s="134"/>
    </row>
    <row r="3" spans="2:15" x14ac:dyDescent="0.2">
      <c r="B3" s="55"/>
      <c r="I3" s="135"/>
      <c r="J3" s="135"/>
    </row>
    <row r="4" spans="2:15" ht="15" x14ac:dyDescent="0.25">
      <c r="B4" s="95" t="s">
        <v>252</v>
      </c>
      <c r="C4" s="136" t="s">
        <v>273</v>
      </c>
      <c r="D4" s="136" t="s">
        <v>274</v>
      </c>
      <c r="E4" s="136" t="s">
        <v>275</v>
      </c>
      <c r="F4" s="96"/>
      <c r="G4" s="96"/>
      <c r="H4" s="96"/>
      <c r="I4" s="137" t="s">
        <v>251</v>
      </c>
      <c r="J4" s="96"/>
      <c r="K4" s="107" t="str">
        <f>C4</f>
        <v>October</v>
      </c>
      <c r="L4" s="107" t="str">
        <f>D4</f>
        <v>November</v>
      </c>
      <c r="M4" s="107" t="str">
        <f>E4</f>
        <v>December</v>
      </c>
    </row>
    <row r="5" spans="2:15" ht="15" x14ac:dyDescent="0.25">
      <c r="B5" s="1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1"/>
      <c r="O5" s="91"/>
    </row>
    <row r="6" spans="2:15" ht="15" x14ac:dyDescent="0.25">
      <c r="B6" s="95" t="s">
        <v>255</v>
      </c>
      <c r="C6" s="165">
        <v>1037143431.72</v>
      </c>
      <c r="D6" s="20">
        <v>1049808265.54</v>
      </c>
      <c r="E6" s="20">
        <v>1058571237.11</v>
      </c>
      <c r="F6" s="96"/>
      <c r="G6" s="96"/>
      <c r="H6" s="96"/>
      <c r="I6" s="97" t="s">
        <v>4</v>
      </c>
      <c r="J6" s="98" t="s">
        <v>253</v>
      </c>
      <c r="K6" s="99">
        <v>6026900</v>
      </c>
      <c r="L6" s="99">
        <v>20345496</v>
      </c>
      <c r="M6" s="99">
        <v>25752606</v>
      </c>
      <c r="N6" s="91"/>
      <c r="O6" s="91"/>
    </row>
    <row r="7" spans="2:15" ht="15" x14ac:dyDescent="0.25">
      <c r="B7" s="95" t="s">
        <v>257</v>
      </c>
      <c r="C7" s="166">
        <v>-454708786.79000002</v>
      </c>
      <c r="D7" s="164">
        <v>-456323895.02000004</v>
      </c>
      <c r="E7" s="164">
        <v>-458547641.08999997</v>
      </c>
      <c r="F7" s="96"/>
      <c r="G7" s="96"/>
      <c r="H7" s="96"/>
      <c r="I7" s="100"/>
      <c r="J7" s="98" t="s">
        <v>254</v>
      </c>
      <c r="K7" s="99">
        <v>6253307</v>
      </c>
      <c r="L7" s="99">
        <v>14151680</v>
      </c>
      <c r="M7" s="99">
        <v>19816579</v>
      </c>
      <c r="N7" s="91"/>
      <c r="O7" s="91"/>
    </row>
    <row r="8" spans="2:15" ht="15" x14ac:dyDescent="0.25">
      <c r="B8" s="95" t="s">
        <v>259</v>
      </c>
      <c r="C8" s="20">
        <f>+C6+C7</f>
        <v>582434644.93000007</v>
      </c>
      <c r="D8" s="20">
        <f>+D6+D7</f>
        <v>593484370.51999998</v>
      </c>
      <c r="E8" s="20">
        <f>+E6+E7</f>
        <v>600023596.01999998</v>
      </c>
      <c r="F8" s="96"/>
      <c r="G8" s="96"/>
      <c r="H8" s="96"/>
      <c r="I8" s="100"/>
      <c r="J8" s="98" t="s">
        <v>256</v>
      </c>
      <c r="K8" s="99">
        <v>1278013</v>
      </c>
      <c r="L8" s="99">
        <v>1393984</v>
      </c>
      <c r="M8" s="99">
        <v>2344051</v>
      </c>
      <c r="N8" s="91"/>
      <c r="O8" s="91"/>
    </row>
    <row r="9" spans="2:15" ht="15" x14ac:dyDescent="0.25">
      <c r="B9" s="95" t="s">
        <v>261</v>
      </c>
      <c r="C9" s="167">
        <v>-78500.319999999803</v>
      </c>
      <c r="D9" s="20">
        <v>-78500.319999999803</v>
      </c>
      <c r="E9" s="20">
        <v>-77555.319999999803</v>
      </c>
      <c r="F9" s="96"/>
      <c r="G9" s="96"/>
      <c r="H9" s="96"/>
      <c r="I9" s="100"/>
      <c r="J9" s="98" t="s">
        <v>258</v>
      </c>
      <c r="K9" s="99">
        <v>168816</v>
      </c>
      <c r="L9" s="99">
        <v>248692</v>
      </c>
      <c r="M9" s="99">
        <v>283039</v>
      </c>
      <c r="N9" s="91"/>
      <c r="O9" s="91"/>
    </row>
    <row r="10" spans="2:15" ht="15" x14ac:dyDescent="0.25">
      <c r="B10" s="95" t="s">
        <v>263</v>
      </c>
      <c r="C10" s="168">
        <v>-77951795.830000013</v>
      </c>
      <c r="D10" s="164">
        <v>-77799274.88000001</v>
      </c>
      <c r="E10" s="164">
        <v>-77569425.030000001</v>
      </c>
      <c r="F10" s="96"/>
      <c r="G10" s="96"/>
      <c r="H10" s="96"/>
      <c r="I10" s="100"/>
      <c r="J10" s="98" t="s">
        <v>260</v>
      </c>
      <c r="K10" s="99">
        <v>81648292</v>
      </c>
      <c r="L10" s="99">
        <v>86618940</v>
      </c>
      <c r="M10" s="99">
        <v>77280596</v>
      </c>
      <c r="N10" s="91"/>
      <c r="O10" s="91"/>
    </row>
    <row r="11" spans="2:15" ht="15" x14ac:dyDescent="0.25">
      <c r="B11" s="95" t="s">
        <v>264</v>
      </c>
      <c r="C11" s="20">
        <f>SUM(C8:C10)</f>
        <v>504404348.77999997</v>
      </c>
      <c r="D11" s="20">
        <f>SUM(D8:D10)</f>
        <v>515606595.31999993</v>
      </c>
      <c r="E11" s="20">
        <f>SUM(E8:E10)</f>
        <v>522376615.66999996</v>
      </c>
      <c r="F11" s="96"/>
      <c r="G11" s="96"/>
      <c r="H11" s="96"/>
      <c r="I11" s="96"/>
      <c r="J11" s="101"/>
      <c r="K11" s="99"/>
      <c r="L11" s="99"/>
      <c r="M11" s="99"/>
      <c r="N11" s="91"/>
      <c r="O11" s="91"/>
    </row>
    <row r="12" spans="2:15" ht="15" x14ac:dyDescent="0.25">
      <c r="B12" s="95" t="s">
        <v>265</v>
      </c>
      <c r="C12" s="164">
        <v>31727033.538261998</v>
      </c>
      <c r="D12" s="164">
        <v>33153504.079075992</v>
      </c>
      <c r="E12" s="164">
        <v>33641054</v>
      </c>
      <c r="F12" s="96"/>
      <c r="G12" s="96"/>
      <c r="H12" s="96"/>
      <c r="I12" s="97" t="s">
        <v>262</v>
      </c>
      <c r="J12" s="98" t="s">
        <v>253</v>
      </c>
      <c r="K12" s="99">
        <v>130470154</v>
      </c>
      <c r="L12" s="99">
        <v>135802590</v>
      </c>
      <c r="M12" s="99">
        <v>137525336</v>
      </c>
      <c r="N12" s="91"/>
      <c r="O12" s="91"/>
    </row>
    <row r="13" spans="2:15" ht="15.75" thickBot="1" x14ac:dyDescent="0.3">
      <c r="B13" s="102" t="s">
        <v>266</v>
      </c>
      <c r="C13" s="103">
        <f>+C12+C11</f>
        <v>536131382.31826198</v>
      </c>
      <c r="D13" s="103">
        <f>+D12+D11</f>
        <v>548760099.39907598</v>
      </c>
      <c r="E13" s="103">
        <f>+E12+E11</f>
        <v>556017669.66999996</v>
      </c>
      <c r="F13" s="96"/>
      <c r="G13" s="96"/>
      <c r="H13" s="96"/>
      <c r="I13" s="100"/>
      <c r="J13" s="98" t="s">
        <v>254</v>
      </c>
      <c r="K13" s="99">
        <v>104993830</v>
      </c>
      <c r="L13" s="99">
        <v>108744211</v>
      </c>
      <c r="M13" s="99">
        <v>111001481</v>
      </c>
      <c r="N13" s="91"/>
      <c r="O13" s="91"/>
    </row>
    <row r="14" spans="2:15" ht="15.75" thickTop="1" x14ac:dyDescent="0.25">
      <c r="B14" s="95"/>
      <c r="C14" s="104"/>
      <c r="D14" s="104"/>
      <c r="E14" s="104"/>
      <c r="F14" s="96"/>
      <c r="G14" s="96"/>
      <c r="H14" s="96"/>
      <c r="I14" s="100"/>
      <c r="J14" s="98" t="s">
        <v>256</v>
      </c>
      <c r="K14" s="99">
        <v>16997164</v>
      </c>
      <c r="L14" s="99">
        <v>17090072</v>
      </c>
      <c r="M14" s="99">
        <v>17605314</v>
      </c>
      <c r="N14" s="91"/>
      <c r="O14" s="91"/>
    </row>
    <row r="15" spans="2:15" ht="15" x14ac:dyDescent="0.25">
      <c r="B15" s="1"/>
      <c r="C15" s="105"/>
      <c r="D15" s="105"/>
      <c r="E15" s="105"/>
      <c r="F15" s="96"/>
      <c r="G15" s="96"/>
      <c r="H15" s="96"/>
      <c r="I15" s="100"/>
      <c r="J15" s="98" t="s">
        <v>258</v>
      </c>
      <c r="K15" s="99">
        <v>2158238</v>
      </c>
      <c r="L15" s="99">
        <v>2191561</v>
      </c>
      <c r="M15" s="99">
        <v>2203410</v>
      </c>
      <c r="N15" s="91"/>
      <c r="O15" s="91"/>
    </row>
    <row r="16" spans="2:15" ht="15" x14ac:dyDescent="0.25">
      <c r="F16" s="96"/>
      <c r="G16" s="96"/>
      <c r="H16" s="96"/>
      <c r="I16" s="100"/>
      <c r="J16" s="98" t="s">
        <v>260</v>
      </c>
      <c r="K16" s="99">
        <v>822685843</v>
      </c>
      <c r="L16" s="99">
        <v>836624590</v>
      </c>
      <c r="M16" s="99">
        <v>840366090</v>
      </c>
      <c r="N16" s="91"/>
      <c r="O16" s="91"/>
    </row>
    <row r="17" spans="2:23" ht="15" x14ac:dyDescent="0.25">
      <c r="B17" s="95" t="s">
        <v>268</v>
      </c>
      <c r="C17" s="104"/>
      <c r="D17" s="104"/>
      <c r="E17" s="104"/>
      <c r="F17" s="96"/>
      <c r="G17" s="96"/>
      <c r="H17" s="96"/>
      <c r="I17" s="96"/>
      <c r="J17" s="96"/>
      <c r="K17" s="106"/>
      <c r="L17" s="106"/>
      <c r="M17" s="106"/>
      <c r="N17" s="91"/>
      <c r="O17" s="91"/>
    </row>
    <row r="18" spans="2:23" ht="15" x14ac:dyDescent="0.25">
      <c r="B18" s="95"/>
      <c r="C18" s="104"/>
      <c r="D18" s="104"/>
      <c r="E18" s="104"/>
      <c r="F18" s="96"/>
      <c r="G18" s="96"/>
      <c r="H18" s="96"/>
      <c r="I18" s="96"/>
      <c r="J18" s="96"/>
      <c r="K18" s="96"/>
      <c r="L18" s="96"/>
      <c r="M18" s="96"/>
      <c r="N18" s="91"/>
      <c r="O18" s="91"/>
    </row>
    <row r="19" spans="2:23" ht="15" x14ac:dyDescent="0.25">
      <c r="B19" s="95" t="s">
        <v>255</v>
      </c>
      <c r="C19" s="165">
        <v>1013796263.3762498</v>
      </c>
      <c r="D19" s="20">
        <v>1018753861.8062501</v>
      </c>
      <c r="E19" s="20">
        <v>1023584630.3204166</v>
      </c>
      <c r="F19" s="96"/>
      <c r="G19" s="96"/>
      <c r="H19" s="96"/>
      <c r="I19" s="96" t="s">
        <v>267</v>
      </c>
      <c r="J19" s="96"/>
      <c r="K19" s="107" t="str">
        <f>C4</f>
        <v>October</v>
      </c>
      <c r="L19" s="107" t="str">
        <f>D4</f>
        <v>November</v>
      </c>
      <c r="M19" s="107" t="str">
        <f>E4</f>
        <v>December</v>
      </c>
      <c r="N19" s="91"/>
      <c r="O19" s="91"/>
      <c r="P19" s="90"/>
      <c r="Q19" s="90"/>
      <c r="R19" s="90"/>
      <c r="U19" s="90"/>
      <c r="V19" s="90"/>
      <c r="W19" s="90"/>
    </row>
    <row r="20" spans="2:23" ht="15" x14ac:dyDescent="0.25">
      <c r="B20" s="95" t="s">
        <v>257</v>
      </c>
      <c r="C20" s="166">
        <v>-441965366.40166664</v>
      </c>
      <c r="D20" s="164">
        <v>-444023821.77333331</v>
      </c>
      <c r="E20" s="164">
        <v>-446049790.85833335</v>
      </c>
      <c r="F20" s="96"/>
      <c r="G20" s="96"/>
      <c r="H20" s="96"/>
      <c r="I20" s="96"/>
      <c r="J20" s="98" t="s">
        <v>253</v>
      </c>
      <c r="K20" s="99">
        <v>201841</v>
      </c>
      <c r="L20" s="99">
        <v>202496</v>
      </c>
      <c r="M20" s="99">
        <v>202833</v>
      </c>
      <c r="N20" s="91"/>
      <c r="O20" s="91"/>
      <c r="U20" s="90"/>
      <c r="V20" s="90"/>
      <c r="W20" s="90"/>
    </row>
    <row r="21" spans="2:23" ht="15" x14ac:dyDescent="0.25">
      <c r="B21" s="95" t="s">
        <v>259</v>
      </c>
      <c r="C21" s="31">
        <f>+C20+C19</f>
        <v>571830896.97458315</v>
      </c>
      <c r="D21" s="31">
        <f>+D20+D19</f>
        <v>574730040.03291678</v>
      </c>
      <c r="E21" s="31">
        <f>+E20+E19</f>
        <v>577534839.46208322</v>
      </c>
      <c r="F21" s="96"/>
      <c r="G21" s="96"/>
      <c r="H21" s="96"/>
      <c r="I21" s="96"/>
      <c r="J21" s="98" t="s">
        <v>254</v>
      </c>
      <c r="K21" s="99">
        <v>27317</v>
      </c>
      <c r="L21" s="99">
        <v>27535</v>
      </c>
      <c r="M21" s="99">
        <v>27646</v>
      </c>
      <c r="N21" s="91"/>
      <c r="O21" s="91"/>
    </row>
    <row r="22" spans="2:23" ht="15" x14ac:dyDescent="0.25">
      <c r="B22" s="95" t="s">
        <v>261</v>
      </c>
      <c r="C22" s="167">
        <v>-2299628.5233333334</v>
      </c>
      <c r="D22" s="20">
        <v>-2005956.4816666672</v>
      </c>
      <c r="E22" s="20">
        <v>-1712300.6400000006</v>
      </c>
      <c r="F22" s="96"/>
      <c r="G22" s="96"/>
      <c r="H22" s="96"/>
      <c r="I22" s="96"/>
      <c r="J22" s="98" t="s">
        <v>256</v>
      </c>
      <c r="K22" s="99">
        <v>516</v>
      </c>
      <c r="L22" s="99">
        <v>518</v>
      </c>
      <c r="M22" s="99">
        <v>521</v>
      </c>
      <c r="N22" s="91"/>
      <c r="O22" s="91"/>
    </row>
    <row r="23" spans="2:23" ht="15" x14ac:dyDescent="0.25">
      <c r="B23" s="95" t="s">
        <v>263</v>
      </c>
      <c r="C23" s="168">
        <v>-77594626.865833342</v>
      </c>
      <c r="D23" s="164">
        <v>-77651350.295000017</v>
      </c>
      <c r="E23" s="164">
        <v>-77704838.832916677</v>
      </c>
      <c r="F23" s="96"/>
      <c r="G23" s="96"/>
      <c r="H23" s="96"/>
      <c r="I23" s="96"/>
      <c r="J23" s="98" t="s">
        <v>258</v>
      </c>
      <c r="K23" s="99">
        <v>7</v>
      </c>
      <c r="L23" s="99">
        <v>7</v>
      </c>
      <c r="M23" s="99">
        <v>7</v>
      </c>
      <c r="N23" s="91"/>
      <c r="O23" s="91"/>
    </row>
    <row r="24" spans="2:23" ht="15" x14ac:dyDescent="0.25">
      <c r="B24" s="95" t="s">
        <v>264</v>
      </c>
      <c r="C24" s="31">
        <f>SUM(C21:C23)</f>
        <v>491936641.5854165</v>
      </c>
      <c r="D24" s="31">
        <f>SUM(D21:D23)</f>
        <v>495072733.25625008</v>
      </c>
      <c r="E24" s="31">
        <f>SUM(E21:E23)</f>
        <v>498117699.98916656</v>
      </c>
      <c r="F24" s="96"/>
      <c r="G24" s="96"/>
      <c r="H24" s="96"/>
      <c r="I24" s="96"/>
      <c r="J24" s="98" t="s">
        <v>260</v>
      </c>
      <c r="K24" s="99">
        <v>205</v>
      </c>
      <c r="L24" s="99">
        <v>204</v>
      </c>
      <c r="M24" s="99">
        <v>202</v>
      </c>
      <c r="N24" s="91"/>
      <c r="O24" s="91"/>
    </row>
    <row r="25" spans="2:23" ht="15" x14ac:dyDescent="0.25">
      <c r="B25" s="95" t="s">
        <v>265</v>
      </c>
      <c r="C25" s="164">
        <v>30959427.649999999</v>
      </c>
      <c r="D25" s="164">
        <v>31855554.600000001</v>
      </c>
      <c r="E25" s="164">
        <v>32057311.91</v>
      </c>
      <c r="F25" s="96"/>
      <c r="G25" s="96"/>
      <c r="H25" s="96"/>
      <c r="I25" s="96"/>
      <c r="J25" s="96"/>
      <c r="K25" s="108" t="s">
        <v>269</v>
      </c>
      <c r="L25" s="108" t="s">
        <v>269</v>
      </c>
      <c r="M25" s="108" t="s">
        <v>269</v>
      </c>
      <c r="N25" s="91"/>
      <c r="O25" s="91"/>
    </row>
    <row r="26" spans="2:23" ht="15.75" thickBot="1" x14ac:dyDescent="0.3">
      <c r="B26" s="102" t="s">
        <v>271</v>
      </c>
      <c r="C26" s="103">
        <f>+C25+C24</f>
        <v>522896069.23541647</v>
      </c>
      <c r="D26" s="109">
        <f>+D25+D24</f>
        <v>526928287.85625011</v>
      </c>
      <c r="E26" s="109">
        <f>+E25+E24</f>
        <v>530175011.89916658</v>
      </c>
      <c r="F26" s="96"/>
      <c r="G26" s="96"/>
      <c r="H26" s="96"/>
      <c r="I26" s="96"/>
      <c r="J26" s="98" t="s">
        <v>270</v>
      </c>
      <c r="K26" s="106">
        <f>SUM(K20:K24)</f>
        <v>229886</v>
      </c>
      <c r="L26" s="106">
        <f t="shared" ref="L26:M26" si="0">SUM(L20:L24)</f>
        <v>230760</v>
      </c>
      <c r="M26" s="106">
        <f t="shared" si="0"/>
        <v>231209</v>
      </c>
    </row>
    <row r="27" spans="2:23" ht="15.75" thickTop="1" x14ac:dyDescent="0.25">
      <c r="B27" s="63"/>
      <c r="C27" s="138"/>
      <c r="D27" s="139"/>
      <c r="E27" s="139"/>
      <c r="F27" s="96"/>
      <c r="G27" s="96"/>
      <c r="H27" s="96"/>
      <c r="I27" s="88"/>
      <c r="J27" s="93"/>
      <c r="K27" s="92"/>
      <c r="L27" s="92"/>
      <c r="M27" s="94"/>
    </row>
    <row r="28" spans="2:23" x14ac:dyDescent="0.2">
      <c r="K28" s="92"/>
      <c r="L28" s="92"/>
      <c r="M28" s="92"/>
    </row>
    <row r="29" spans="2:23" x14ac:dyDescent="0.2">
      <c r="I29" s="140"/>
      <c r="K29" s="92"/>
      <c r="L29" s="92"/>
      <c r="M29" s="92"/>
    </row>
    <row r="30" spans="2:23" x14ac:dyDescent="0.2">
      <c r="I30" s="64"/>
      <c r="K30" s="92"/>
      <c r="L30" s="92"/>
      <c r="M30" s="92"/>
    </row>
    <row r="31" spans="2:23" x14ac:dyDescent="0.2">
      <c r="K31" s="141"/>
      <c r="L31" s="141"/>
      <c r="M31" s="141"/>
    </row>
    <row r="32" spans="2:23" x14ac:dyDescent="0.2">
      <c r="I32" s="140"/>
    </row>
    <row r="33" spans="9:9" x14ac:dyDescent="0.2">
      <c r="I33" s="64"/>
    </row>
    <row r="35" spans="9:9" x14ac:dyDescent="0.2">
      <c r="I35" s="140"/>
    </row>
    <row r="36" spans="9:9" x14ac:dyDescent="0.2">
      <c r="I36" s="64"/>
    </row>
  </sheetData>
  <mergeCells count="2">
    <mergeCell ref="I1:M1"/>
    <mergeCell ref="B1:E1"/>
  </mergeCells>
  <phoneticPr fontId="35" type="noConversion"/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2023-02-13T08:00:00+00:00</OpenedDate>
    <SignificantOrder xmlns="dc463f71-b30c-4ab2-9473-d307f9d35888">false</SignificantOrder>
    <Date1 xmlns="dc463f71-b30c-4ab2-9473-d307f9d35888">2023-02-13T08:00:00+00:00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230086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A58C428387C34489787771E411325D1" ma:contentTypeVersion="16" ma:contentTypeDescription="" ma:contentTypeScope="" ma:versionID="3aec718e7a4089325a3729319e920f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6D0B3D-21C7-4F3C-8E04-DF07BBD915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2B2E10-7EDF-4F86-B7A2-5DB667D62A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1392CA-F651-46C5-8120-ED83585218CF}"/>
</file>

<file path=customXml/itemProps4.xml><?xml version="1.0" encoding="utf-8"?>
<ds:datastoreItem xmlns:ds="http://schemas.openxmlformats.org/officeDocument/2006/customXml" ds:itemID="{BE9D71ED-7B09-4515-B178-0FC0560857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Manager/>
  <Company>Cascade Natural Gas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Ogami, Niki</cp:lastModifiedBy>
  <cp:revision/>
  <cp:lastPrinted>2023-01-31T23:10:18Z</cp:lastPrinted>
  <dcterms:created xsi:type="dcterms:W3CDTF">2004-02-03T00:32:55Z</dcterms:created>
  <dcterms:modified xsi:type="dcterms:W3CDTF">2023-01-31T23:23:52Z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0x0101006E56B4D1795A2E4DB2F0B01679ED314A005A58C428387C34489787771E411325D1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