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G:\Rates\Allocation and 3 factor formula\Statement of Operations\2022\Q3\"/>
    </mc:Choice>
  </mc:AlternateContent>
  <xr:revisionPtr revIDLastSave="0" documentId="13_ncr:1_{6CC722C9-41B5-4958-A2DB-1432D980607C}" xr6:coauthVersionLast="47" xr6:coauthVersionMax="47" xr10:uidLastSave="{00000000-0000-0000-0000-000000000000}"/>
  <bookViews>
    <workbookView xWindow="-120" yWindow="-120" windowWidth="29040" windowHeight="15840" tabRatio="760" activeTab="5" xr2:uid="{00000000-000D-0000-FFFF-FFFF00000000}"/>
  </bookViews>
  <sheets>
    <sheet name="Qtryly Stats" sheetId="124" r:id="rId1"/>
    <sheet name="WA - Month 1" sheetId="123" r:id="rId2"/>
    <sheet name="WA - Month 2" sheetId="122" r:id="rId3"/>
    <sheet name="WA Month 3" sheetId="121" r:id="rId4"/>
    <sheet name="Copy Allocation Report Here" sheetId="125" r:id="rId5"/>
    <sheet name="Copy Other Data Here" sheetId="127" r:id="rId6"/>
  </sheets>
  <definedNames>
    <definedName name="_xlnm.Print_Area" localSheetId="4">'Copy Allocation Report Here'!$A$1:$H$144</definedName>
    <definedName name="_xlnm.Print_Area" localSheetId="1">'WA - Month 1'!$A$1:$E$57</definedName>
    <definedName name="_xlnm.Print_Area" localSheetId="2">'WA - Month 2'!$A$1:$E$57</definedName>
    <definedName name="_xlnm.Print_Area" localSheetId="3">'WA Month 3'!$A$1:$E$57</definedName>
    <definedName name="_xlnm.Print_Titles" localSheetId="4">'Copy Allocation Report Here'!$1:$6</definedName>
    <definedName name="solver_eng" localSheetId="5" hidden="1">1</definedName>
    <definedName name="solver_neg" localSheetId="5" hidden="1">1</definedName>
    <definedName name="solver_num" localSheetId="5" hidden="1">0</definedName>
    <definedName name="solver_opt" localSheetId="5" hidden="1">'Copy Other Data Here'!$D$19</definedName>
    <definedName name="solver_typ" localSheetId="5" hidden="1">1</definedName>
    <definedName name="solver_val" localSheetId="5" hidden="1">0</definedName>
    <definedName name="solver_ver" localSheetId="5" hidden="1">3</definedName>
    <definedName name="StatementDate">'Copy Allocation Report Here'!$B$3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27" l="1"/>
  <c r="C8" i="127"/>
  <c r="C11" i="127" s="1"/>
  <c r="B3" i="125" l="1"/>
  <c r="L19" i="127" l="1"/>
  <c r="M19" i="127"/>
  <c r="K19" i="127"/>
  <c r="L4" i="127"/>
  <c r="M4" i="127"/>
  <c r="K4" i="127"/>
  <c r="D46" i="121"/>
  <c r="D43" i="121"/>
  <c r="D42" i="121"/>
  <c r="D38" i="121"/>
  <c r="D37" i="121"/>
  <c r="D46" i="122"/>
  <c r="D43" i="122"/>
  <c r="D42" i="122"/>
  <c r="D38" i="122"/>
  <c r="D37" i="122"/>
  <c r="D46" i="123"/>
  <c r="D43" i="123"/>
  <c r="D42" i="123"/>
  <c r="D38" i="123"/>
  <c r="D37" i="123"/>
  <c r="D39" i="122" l="1"/>
  <c r="D44" i="122" s="1"/>
  <c r="D47" i="122" s="1"/>
  <c r="D39" i="121"/>
  <c r="D44" i="121" s="1"/>
  <c r="D47" i="121" s="1"/>
  <c r="L26" i="127"/>
  <c r="M26" i="127"/>
  <c r="K26" i="127"/>
  <c r="E46" i="121" l="1"/>
  <c r="E46" i="122"/>
  <c r="E46" i="123"/>
  <c r="D12" i="124" l="1"/>
  <c r="C13" i="127" l="1"/>
  <c r="E21" i="127" l="1"/>
  <c r="E24" i="127" s="1"/>
  <c r="E26" i="127" s="1"/>
  <c r="E8" i="127"/>
  <c r="E11" i="127" s="1"/>
  <c r="E13" i="127" s="1"/>
  <c r="C21" i="127"/>
  <c r="C24" i="127" s="1"/>
  <c r="C26" i="127" s="1"/>
  <c r="D21" i="127"/>
  <c r="D24" i="127" s="1"/>
  <c r="D26" i="127" s="1"/>
  <c r="D11" i="127"/>
  <c r="D13" i="127" s="1"/>
  <c r="D10" i="122" l="1"/>
  <c r="D27" i="124" l="1"/>
  <c r="D26" i="124"/>
  <c r="D25" i="124"/>
  <c r="D24" i="124"/>
  <c r="D23" i="124"/>
  <c r="C27" i="124"/>
  <c r="C26" i="124"/>
  <c r="C25" i="124"/>
  <c r="C24" i="124"/>
  <c r="C23" i="124"/>
  <c r="B27" i="124"/>
  <c r="B26" i="124"/>
  <c r="B25" i="124"/>
  <c r="B24" i="124"/>
  <c r="B23" i="124"/>
  <c r="H13" i="124"/>
  <c r="H12" i="124"/>
  <c r="H11" i="124"/>
  <c r="H10" i="124"/>
  <c r="H9" i="124"/>
  <c r="G13" i="124"/>
  <c r="G12" i="124"/>
  <c r="G11" i="124"/>
  <c r="G10" i="124"/>
  <c r="G9" i="124"/>
  <c r="F13" i="124"/>
  <c r="F12" i="124"/>
  <c r="F11" i="124"/>
  <c r="F10" i="124"/>
  <c r="F9" i="124"/>
  <c r="D13" i="124"/>
  <c r="D11" i="124"/>
  <c r="D10" i="124"/>
  <c r="D9" i="124"/>
  <c r="C13" i="124"/>
  <c r="C12" i="124"/>
  <c r="C11" i="124"/>
  <c r="C10" i="124"/>
  <c r="C9" i="124"/>
  <c r="B13" i="124"/>
  <c r="B12" i="124"/>
  <c r="B11" i="124"/>
  <c r="B10" i="124"/>
  <c r="B9" i="124"/>
  <c r="D7" i="124"/>
  <c r="H7" i="124" s="1"/>
  <c r="C28" i="124" l="1"/>
  <c r="D28" i="124"/>
  <c r="B28" i="124"/>
  <c r="H14" i="124"/>
  <c r="F14" i="124"/>
  <c r="B14" i="124"/>
  <c r="D14" i="124"/>
  <c r="C14" i="124"/>
  <c r="D21" i="124"/>
  <c r="G14" i="124"/>
  <c r="E25" i="122" l="1"/>
  <c r="E18" i="122"/>
  <c r="E15" i="122"/>
  <c r="E11" i="122"/>
  <c r="D25" i="122"/>
  <c r="D18" i="122"/>
  <c r="D15" i="122"/>
  <c r="D11" i="122"/>
  <c r="E43" i="123"/>
  <c r="E42" i="123"/>
  <c r="E38" i="123"/>
  <c r="E37" i="123"/>
  <c r="D25" i="123"/>
  <c r="D18" i="123"/>
  <c r="D15" i="123"/>
  <c r="D11" i="123"/>
  <c r="E25" i="123"/>
  <c r="E18" i="123"/>
  <c r="E15" i="123"/>
  <c r="E11" i="123"/>
  <c r="E26" i="121"/>
  <c r="D25" i="121"/>
  <c r="D18" i="121"/>
  <c r="D15" i="121"/>
  <c r="D11" i="121"/>
  <c r="D26" i="121"/>
  <c r="E24" i="123"/>
  <c r="E23" i="123"/>
  <c r="E22" i="123"/>
  <c r="E21" i="123"/>
  <c r="E20" i="123"/>
  <c r="E14" i="123"/>
  <c r="E12" i="123"/>
  <c r="E10" i="123"/>
  <c r="E43" i="121"/>
  <c r="E42" i="121"/>
  <c r="E38" i="121"/>
  <c r="E37" i="121"/>
  <c r="E25" i="121"/>
  <c r="E18" i="121"/>
  <c r="E15" i="121"/>
  <c r="E11" i="121"/>
  <c r="E43" i="122"/>
  <c r="E42" i="122"/>
  <c r="E38" i="122"/>
  <c r="E37" i="122"/>
  <c r="D8" i="124"/>
  <c r="A5" i="121"/>
  <c r="A5" i="122"/>
  <c r="A5" i="123"/>
  <c r="C7" i="124" l="1"/>
  <c r="B7" i="124" s="1"/>
  <c r="E13" i="123"/>
  <c r="E16" i="123" s="1"/>
  <c r="D39" i="123"/>
  <c r="E39" i="121"/>
  <c r="E44" i="121" s="1"/>
  <c r="E47" i="121" s="1"/>
  <c r="E30" i="121" s="1"/>
  <c r="E39" i="122"/>
  <c r="E44" i="122" s="1"/>
  <c r="E47" i="122" s="1"/>
  <c r="E30" i="122" s="1"/>
  <c r="E39" i="123"/>
  <c r="E44" i="123" s="1"/>
  <c r="E47" i="123" s="1"/>
  <c r="E30" i="123" s="1"/>
  <c r="D30" i="122"/>
  <c r="E19" i="123"/>
  <c r="E26" i="123"/>
  <c r="E24" i="121"/>
  <c r="E23" i="121"/>
  <c r="E22" i="121"/>
  <c r="E21" i="121"/>
  <c r="E20" i="121"/>
  <c r="E14" i="121"/>
  <c r="E12" i="121"/>
  <c r="E10" i="121"/>
  <c r="D24" i="121"/>
  <c r="D23" i="121"/>
  <c r="D21" i="121"/>
  <c r="D20" i="121"/>
  <c r="D14" i="121"/>
  <c r="D12" i="121"/>
  <c r="D10" i="121"/>
  <c r="E26" i="122"/>
  <c r="E24" i="122"/>
  <c r="E23" i="122"/>
  <c r="E22" i="122"/>
  <c r="E21" i="122"/>
  <c r="E20" i="122"/>
  <c r="E14" i="122"/>
  <c r="E12" i="122"/>
  <c r="D22" i="121"/>
  <c r="D26" i="122"/>
  <c r="D24" i="122"/>
  <c r="D23" i="122"/>
  <c r="D22" i="122"/>
  <c r="D21" i="122"/>
  <c r="D20" i="122"/>
  <c r="D14" i="122"/>
  <c r="D12" i="122"/>
  <c r="D26" i="123"/>
  <c r="D24" i="123"/>
  <c r="D22" i="123"/>
  <c r="D23" i="123"/>
  <c r="D21" i="123"/>
  <c r="D20" i="123"/>
  <c r="D14" i="123"/>
  <c r="D12" i="123"/>
  <c r="D10" i="123"/>
  <c r="D30" i="121" l="1"/>
  <c r="D44" i="123"/>
  <c r="D47" i="123" s="1"/>
  <c r="D30" i="123" s="1"/>
  <c r="G7" i="124"/>
  <c r="C21" i="124"/>
  <c r="E19" i="121"/>
  <c r="E27" i="121" s="1"/>
  <c r="E13" i="121"/>
  <c r="E16" i="121" s="1"/>
  <c r="D13" i="121"/>
  <c r="D16" i="121" s="1"/>
  <c r="E19" i="122"/>
  <c r="E27" i="122" s="1"/>
  <c r="E10" i="122"/>
  <c r="E13" i="122" s="1"/>
  <c r="E16" i="122" s="1"/>
  <c r="D19" i="122"/>
  <c r="D27" i="122" s="1"/>
  <c r="D13" i="122"/>
  <c r="D16" i="122" s="1"/>
  <c r="E27" i="123"/>
  <c r="E28" i="123" s="1"/>
  <c r="E32" i="123" s="1"/>
  <c r="D19" i="123"/>
  <c r="D27" i="123" s="1"/>
  <c r="D13" i="123"/>
  <c r="D16" i="123" s="1"/>
  <c r="B21" i="124" l="1"/>
  <c r="F7" i="124"/>
  <c r="E28" i="121"/>
  <c r="E32" i="121" s="1"/>
  <c r="D19" i="121"/>
  <c r="D27" i="121" s="1"/>
  <c r="D28" i="121" s="1"/>
  <c r="D32" i="121" s="1"/>
  <c r="E28" i="122"/>
  <c r="E32" i="122" s="1"/>
  <c r="D28" i="122"/>
  <c r="D32" i="122" s="1"/>
  <c r="D28" i="123"/>
  <c r="D32" i="123" s="1"/>
  <c r="C8" i="124"/>
  <c r="B8" i="124" s="1"/>
  <c r="F8" i="124" l="1"/>
  <c r="G8" i="124"/>
  <c r="H8" i="124"/>
  <c r="C22" i="124" l="1"/>
  <c r="D22" i="124"/>
  <c r="B22" i="124"/>
</calcChain>
</file>

<file path=xl/sharedStrings.xml><?xml version="1.0" encoding="utf-8"?>
<sst xmlns="http://schemas.openxmlformats.org/spreadsheetml/2006/main" count="396" uniqueCount="279">
  <si>
    <t>CASCADE NATURAL GAS CORPORATION</t>
  </si>
  <si>
    <t>Washington Statement of Operations</t>
  </si>
  <si>
    <t>QUARTERLY STATISTICAL INFORMATION</t>
  </si>
  <si>
    <t>THERM SALES</t>
  </si>
  <si>
    <t>Monthly</t>
  </si>
  <si>
    <t>12 Months Ending</t>
  </si>
  <si>
    <t>Residential</t>
  </si>
  <si>
    <t>Commercial</t>
  </si>
  <si>
    <t>Industrial Firm</t>
  </si>
  <si>
    <t>Core Interruptible</t>
  </si>
  <si>
    <t>Noncore</t>
  </si>
  <si>
    <t>TOTAL WASHINGTON</t>
  </si>
  <si>
    <t>AVERAGE CUSTOMERS</t>
  </si>
  <si>
    <t>Cascade Natural Gas Corporation</t>
  </si>
  <si>
    <t>State of Washington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</si>
  <si>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</si>
  <si>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</si>
  <si>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</si>
  <si>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</si>
  <si>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</si>
  <si>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</si>
  <si>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</si>
  <si>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</si>
  <si>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</si>
  <si>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</si>
  <si>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</si>
  <si>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</si>
  <si>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Production</t>
  </si>
  <si>
    <t>Distribution</t>
  </si>
  <si>
    <t>Customer Accounts</t>
  </si>
  <si>
    <t>Customer Service &amp; Informational</t>
  </si>
  <si>
    <t>Sales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</si>
  <si>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</si>
  <si>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</si>
  <si>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</si>
  <si>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</si>
  <si>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</si>
  <si>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</si>
  <si>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</si>
  <si>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</si>
  <si>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SCHEDULE OF RATE BASE</t>
  </si>
  <si>
    <t>Utility Plant In Service</t>
  </si>
  <si>
    <t>Accumulated Depreciation</t>
  </si>
  <si>
    <t>Net Utility Plant</t>
  </si>
  <si>
    <t>Other:</t>
  </si>
  <si>
    <t>Customer Advances for Construction</t>
  </si>
  <si>
    <t>Accumulated Deferred Income Taxes</t>
  </si>
  <si>
    <t>Subtotal</t>
  </si>
  <si>
    <t>Working Capital</t>
  </si>
  <si>
    <t>TOTAL RATE BASE</t>
  </si>
  <si>
    <t>All rate base items in the "Twelve Months" column represent average of monthly average balances.</t>
  </si>
  <si>
    <t>Quarter Ending:</t>
  </si>
  <si>
    <t>Month Ended</t>
  </si>
  <si>
    <t>12 MONTH Ended</t>
  </si>
  <si>
    <t>STATE ALLOCATION OF INCOME &amp; EXPENSES</t>
  </si>
  <si>
    <t>GAS SALES</t>
  </si>
  <si>
    <t>480</t>
  </si>
  <si>
    <t>Residential Sales</t>
  </si>
  <si>
    <t>481</t>
  </si>
  <si>
    <t>Commercial - Interruptible Sales</t>
  </si>
  <si>
    <t xml:space="preserve">    TOTAL GAS SALES</t>
  </si>
  <si>
    <t>OTHER OPERATING REVENUE</t>
  </si>
  <si>
    <t xml:space="preserve"> 4880</t>
  </si>
  <si>
    <t>Miscellaneous Service Revenues</t>
  </si>
  <si>
    <t>4890</t>
  </si>
  <si>
    <t>Rev. From Transp. of Gas of Others</t>
  </si>
  <si>
    <t>4930</t>
  </si>
  <si>
    <t>Rent From Gas Property</t>
  </si>
  <si>
    <t>4940</t>
  </si>
  <si>
    <t>Interdepartmental Rents</t>
  </si>
  <si>
    <t>4950</t>
  </si>
  <si>
    <t>Other Gas Revenue</t>
  </si>
  <si>
    <t xml:space="preserve"> 495.1</t>
  </si>
  <si>
    <t>Overrun Penalty Income</t>
  </si>
  <si>
    <t>Provision for Rate Refund</t>
  </si>
  <si>
    <t xml:space="preserve">    TOTAL OTHER OPERATING REVENUE</t>
  </si>
  <si>
    <t xml:space="preserve">      * TOTAL OPERATING REVENUE *</t>
  </si>
  <si>
    <t>NATURAL GAS PURCHASED</t>
  </si>
  <si>
    <t>804</t>
  </si>
  <si>
    <t>Natural Gas City Gate Purchases</t>
  </si>
  <si>
    <t>805</t>
  </si>
  <si>
    <t>Other Gas Purchases</t>
  </si>
  <si>
    <t xml:space="preserve"> 805.1</t>
  </si>
  <si>
    <t>Purchased Gas Cost Adjustments</t>
  </si>
  <si>
    <t xml:space="preserve"> 808.1</t>
  </si>
  <si>
    <t>Gas Withdrawn From Storage</t>
  </si>
  <si>
    <t xml:space="preserve"> 808.2</t>
  </si>
  <si>
    <t>Gas Delivered To Storage</t>
  </si>
  <si>
    <t>812</t>
  </si>
  <si>
    <t>Gas Used For Other Utility Oper.</t>
  </si>
  <si>
    <t xml:space="preserve">    TOTAL NATURAL GAS PURCHASED</t>
  </si>
  <si>
    <t>MANUFACTURED GAS PRODUCTION</t>
  </si>
  <si>
    <t>712</t>
  </si>
  <si>
    <t>Other Power Expenses</t>
  </si>
  <si>
    <t>717</t>
  </si>
  <si>
    <t>Liquefied Petroleum Gas Expenses</t>
  </si>
  <si>
    <t>718</t>
  </si>
  <si>
    <t>Other Process Production Expenses</t>
  </si>
  <si>
    <t>723</t>
  </si>
  <si>
    <t>Fuel for Liq. Petrol. Gas Process</t>
  </si>
  <si>
    <t>724</t>
  </si>
  <si>
    <t>Other Gas Fuels</t>
  </si>
  <si>
    <t>728</t>
  </si>
  <si>
    <t>Liquefied Petroleum Gas</t>
  </si>
  <si>
    <t>733</t>
  </si>
  <si>
    <t>Gas Mixing Expenses</t>
  </si>
  <si>
    <t>735</t>
  </si>
  <si>
    <t>Miscellaneous Production Expenses</t>
  </si>
  <si>
    <t>740</t>
  </si>
  <si>
    <t>Maint. Supervision &amp; Engineering</t>
  </si>
  <si>
    <t>741</t>
  </si>
  <si>
    <t>Maint. of Structures &amp; Improvement</t>
  </si>
  <si>
    <t>742</t>
  </si>
  <si>
    <t>Maint. of Production Equipment</t>
  </si>
  <si>
    <t xml:space="preserve">    TOTAL MANUFACTURED GAS PRODUCTION EXPENSE</t>
  </si>
  <si>
    <t xml:space="preserve"> 408.5</t>
  </si>
  <si>
    <t xml:space="preserve">          * OPERATING MARGIN *</t>
  </si>
  <si>
    <t>PRODUCTION EXPENSES</t>
  </si>
  <si>
    <t>Other Gas Supply Expenses</t>
  </si>
  <si>
    <t>DISTRIBUTION EXPENSES</t>
  </si>
  <si>
    <t xml:space="preserve">   Operation</t>
  </si>
  <si>
    <t>870</t>
  </si>
  <si>
    <t>Oper.,Supervision &amp; Engineering</t>
  </si>
  <si>
    <t>871</t>
  </si>
  <si>
    <t>Distribution Load Dispatching</t>
  </si>
  <si>
    <t>872</t>
  </si>
  <si>
    <t>Compressor Station</t>
  </si>
  <si>
    <t xml:space="preserve"> 874</t>
  </si>
  <si>
    <t>Mains &amp; Services Exp.</t>
  </si>
  <si>
    <t>875</t>
  </si>
  <si>
    <t>Meas. &amp; Reg. Stat. Exp.-Gen.</t>
  </si>
  <si>
    <t>876</t>
  </si>
  <si>
    <t>Meas. &amp; Reg. Stat. Exp.-Ind.</t>
  </si>
  <si>
    <t>878</t>
  </si>
  <si>
    <t>Meter &amp; House Regulator Exp.</t>
  </si>
  <si>
    <t>879</t>
  </si>
  <si>
    <t>Customer Installations Exp.</t>
  </si>
  <si>
    <t>880</t>
  </si>
  <si>
    <t>Other Exp.</t>
  </si>
  <si>
    <t>881</t>
  </si>
  <si>
    <t>Rents</t>
  </si>
  <si>
    <t>882</t>
  </si>
  <si>
    <t>Transportation Exp.</t>
  </si>
  <si>
    <t>Subtotal Operations</t>
  </si>
  <si>
    <t xml:space="preserve">   Maintenance</t>
  </si>
  <si>
    <t>885</t>
  </si>
  <si>
    <t>Supervision &amp; Engineering</t>
  </si>
  <si>
    <t>886</t>
  </si>
  <si>
    <t>Structures &amp; Improvements</t>
  </si>
  <si>
    <t>887</t>
  </si>
  <si>
    <t>Mains</t>
  </si>
  <si>
    <t>8880</t>
  </si>
  <si>
    <t>889</t>
  </si>
  <si>
    <t>Meas. &amp; Reg. Equip.-Gen.</t>
  </si>
  <si>
    <t>890</t>
  </si>
  <si>
    <t>Meas. &amp; Reg. Equip.-Ind.</t>
  </si>
  <si>
    <t>892</t>
  </si>
  <si>
    <t>Services</t>
  </si>
  <si>
    <t>893</t>
  </si>
  <si>
    <t>Meters &amp; House Regulators</t>
  </si>
  <si>
    <t>894</t>
  </si>
  <si>
    <t>Other Equipment</t>
  </si>
  <si>
    <t>Subtotal Maintenance</t>
  </si>
  <si>
    <t xml:space="preserve">    TOTAL DISTRIBUTION EXPENSES</t>
  </si>
  <si>
    <t>CUSTOMER ACCOUNTS EXPENSES</t>
  </si>
  <si>
    <t>901</t>
  </si>
  <si>
    <t>Supervision</t>
  </si>
  <si>
    <t>902</t>
  </si>
  <si>
    <t>Meter Reading Exp.</t>
  </si>
  <si>
    <t>903</t>
  </si>
  <si>
    <t>Cust. Records &amp; Collection Exp.</t>
  </si>
  <si>
    <t>904</t>
  </si>
  <si>
    <t>Uncollectible Accounts</t>
  </si>
  <si>
    <t>905</t>
  </si>
  <si>
    <t>Misc. Exp.</t>
  </si>
  <si>
    <t xml:space="preserve">    TOTAL CUSTOMER ACCOUNTS EXP.</t>
  </si>
  <si>
    <t>CUSTOMER SERVICE AND INFORMATIONAL EXPENSES</t>
  </si>
  <si>
    <t>907</t>
  </si>
  <si>
    <t>908</t>
  </si>
  <si>
    <t>Cust. Assistance Exp.</t>
  </si>
  <si>
    <t>909</t>
  </si>
  <si>
    <t>Info. &amp; Instr. Advertising Exp.</t>
  </si>
  <si>
    <t>910</t>
  </si>
  <si>
    <t>Misc. Cust. Serv. &amp; Info. Exp.</t>
  </si>
  <si>
    <t xml:space="preserve">    TOTAL CUST. SRVC. &amp; INFO. EXPENSES</t>
  </si>
  <si>
    <t>SALES EXPENSES</t>
  </si>
  <si>
    <t>911</t>
  </si>
  <si>
    <t>912</t>
  </si>
  <si>
    <t>Demonstrating &amp; Selling</t>
  </si>
  <si>
    <t>913</t>
  </si>
  <si>
    <t>Advertising</t>
  </si>
  <si>
    <t>916</t>
  </si>
  <si>
    <t>Misc. Sales Exp.</t>
  </si>
  <si>
    <t xml:space="preserve">    TOTAL SALES EXPENSES</t>
  </si>
  <si>
    <t>ADMINISTRATIVE AND GENERAL EXPENSES</t>
  </si>
  <si>
    <t>920</t>
  </si>
  <si>
    <t>Admin. &amp; General Salaries</t>
  </si>
  <si>
    <t>921</t>
  </si>
  <si>
    <t>Office Supplies &amp; Exp.</t>
  </si>
  <si>
    <t>923</t>
  </si>
  <si>
    <t>Outside Services Employed</t>
  </si>
  <si>
    <t>924</t>
  </si>
  <si>
    <t>Property Insurance</t>
  </si>
  <si>
    <t>925</t>
  </si>
  <si>
    <t>Injuries &amp; Damages</t>
  </si>
  <si>
    <t>926</t>
  </si>
  <si>
    <t>Employee Pensions &amp; Benefits</t>
  </si>
  <si>
    <t>928</t>
  </si>
  <si>
    <t>Regulatory Commission Exp.</t>
  </si>
  <si>
    <t xml:space="preserve"> 930.1</t>
  </si>
  <si>
    <t>General Advertising Exp.</t>
  </si>
  <si>
    <t xml:space="preserve"> 930.2</t>
  </si>
  <si>
    <t>Misc. General Exp.</t>
  </si>
  <si>
    <t>931</t>
  </si>
  <si>
    <t>932</t>
  </si>
  <si>
    <t>Maintenance of General Plant</t>
  </si>
  <si>
    <t>922</t>
  </si>
  <si>
    <t>Capitalized Exp.</t>
  </si>
  <si>
    <t xml:space="preserve">    TOTAL ADM. &amp; GEN. EXPENSES</t>
  </si>
  <si>
    <t xml:space="preserve">       TOTAL O&amp;M EXPENSES (Excluding Gas Cost and Production Cost and Revenue Taxes)</t>
  </si>
  <si>
    <t>DEPRECIATION AND AMORTIZATION</t>
  </si>
  <si>
    <t>403</t>
  </si>
  <si>
    <t>Depreciation Expense</t>
  </si>
  <si>
    <t xml:space="preserve">  Propane Air Plant</t>
  </si>
  <si>
    <t xml:space="preserve">  Telemetry</t>
  </si>
  <si>
    <t xml:space="preserve">  Meters &amp; Regulators</t>
  </si>
  <si>
    <t xml:space="preserve">  Central Stores Warehouse</t>
  </si>
  <si>
    <t xml:space="preserve">  General Office</t>
  </si>
  <si>
    <t>407.1</t>
  </si>
  <si>
    <t>Amortization of Property Losses</t>
  </si>
  <si>
    <t xml:space="preserve">    TOTAL DEPRECIATION AND AMORTIZATION</t>
  </si>
  <si>
    <t>407.3</t>
  </si>
  <si>
    <t>Regulatory Debits</t>
  </si>
  <si>
    <t>TAXES OTHER THAN INCOME TAXES</t>
  </si>
  <si>
    <t xml:space="preserve"> 408.1</t>
  </si>
  <si>
    <t>Property, Payroll and Misc. Taxes</t>
  </si>
  <si>
    <t>INCOME TAXES - OPERATING</t>
  </si>
  <si>
    <t xml:space="preserve"> 409.1</t>
  </si>
  <si>
    <t>Federal Inc Taxes, Util Oper Inc</t>
  </si>
  <si>
    <t>State Income Taxes, Util Oper Inc</t>
  </si>
  <si>
    <t xml:space="preserve"> 410.1</t>
  </si>
  <si>
    <t>Provision For Defer'd Fed Inc Tax</t>
  </si>
  <si>
    <t>Provis'n For Defer'd State Inc Tax</t>
  </si>
  <si>
    <t xml:space="preserve"> 411.1</t>
  </si>
  <si>
    <t>Prov For Deferred Inc Tax - Credit</t>
  </si>
  <si>
    <t xml:space="preserve"> 411.4</t>
  </si>
  <si>
    <t>Investment Tax Credit Adjustments</t>
  </si>
  <si>
    <t xml:space="preserve">    TOTAL INCOME TAXES - OPERATING</t>
  </si>
  <si>
    <t xml:space="preserve">      * TOTAL OPERATING EXPENSES *</t>
  </si>
  <si>
    <t xml:space="preserve">          * TOTAL OPERATING INCOME *</t>
  </si>
  <si>
    <t>COPY FROM RATEBASE HERE</t>
  </si>
  <si>
    <t>THERMS</t>
  </si>
  <si>
    <t>STATE OF WASHINGTON - MONTH</t>
  </si>
  <si>
    <t>RES</t>
  </si>
  <si>
    <t>COM</t>
  </si>
  <si>
    <t>UTILITY PLANT IN SERVICE</t>
  </si>
  <si>
    <t>IND</t>
  </si>
  <si>
    <t>ACCUMULATED DEPRECIATION</t>
  </si>
  <si>
    <t>CORE INT</t>
  </si>
  <si>
    <t>NET PLANT IN SERVICE</t>
  </si>
  <si>
    <t>NONCORE</t>
  </si>
  <si>
    <t>CUSTOMER ADVANCES FOR CONST</t>
  </si>
  <si>
    <t>12-Month Ending</t>
  </si>
  <si>
    <t>DEFERRED INCOME TAX</t>
  </si>
  <si>
    <t>SUBTOTAL</t>
  </si>
  <si>
    <t>WORKING CAPITAL</t>
  </si>
  <si>
    <t>TOTAL MONTHLY RATE BASE</t>
  </si>
  <si>
    <t>CUSTOMER COUNTS</t>
  </si>
  <si>
    <t>STATE OF WASHINGTON - 12 MONTH AVG OF AVGS</t>
  </si>
  <si>
    <t xml:space="preserve"> </t>
  </si>
  <si>
    <t>Total</t>
  </si>
  <si>
    <t>TOTAL WA 12 MONTH RATE BASE</t>
  </si>
  <si>
    <t>COPY FROM SALES REPORT HERE</t>
  </si>
  <si>
    <t>July</t>
  </si>
  <si>
    <t>August</t>
  </si>
  <si>
    <t>September</t>
  </si>
  <si>
    <t>August 1, 2021 THROUGH July 31, 2022</t>
  </si>
  <si>
    <t>September 1, 2021 THROUGH August 31, 2022</t>
  </si>
  <si>
    <t>Ocotber 1, 2021 THROUGH September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</si>
</sst>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#,##0.00;[Red]\(#,##0.00\)"/>
    <numFmt numFmtId="167" formatCode="General_)"/>
    <numFmt numFmtId="168" formatCode="mmmm"/>
    <numFmt numFmtId="169" formatCode="[$-409]mmmm\-yy;@"/>
    <numFmt numFmtId="170" formatCode="#,##0.0000_);\(#,##0.0000\)"/>
    <numFmt numFmtId="171" formatCode="0_);\(0\)"/>
    <numFmt numFmtId="172" formatCode="&quot;$&quot;#,##0.0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2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4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sz val="20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81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39" fontId="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39" fontId="9" fillId="0" borderId="0"/>
    <xf numFmtId="165" fontId="9" fillId="0" borderId="0"/>
    <xf numFmtId="39" fontId="9" fillId="0" borderId="0"/>
    <xf numFmtId="39" fontId="9" fillId="0" borderId="0"/>
    <xf numFmtId="165" fontId="9" fillId="0" borderId="0"/>
    <xf numFmtId="0" fontId="11" fillId="0" borderId="0"/>
    <xf numFmtId="9" fontId="7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top"/>
    </xf>
    <xf numFmtId="41" fontId="10" fillId="0" borderId="0">
      <alignment vertical="top"/>
    </xf>
    <xf numFmtId="0" fontId="10" fillId="0" borderId="0">
      <alignment vertical="top"/>
    </xf>
    <xf numFmtId="0" fontId="10" fillId="0" borderId="0" applyNumberFormat="0" applyFill="0" applyBorder="0" applyAlignment="0" applyProtection="0">
      <alignment vertical="top"/>
    </xf>
    <xf numFmtId="41" fontId="10" fillId="0" borderId="0">
      <alignment vertical="top"/>
    </xf>
    <xf numFmtId="0" fontId="10" fillId="0" borderId="0">
      <alignment vertical="top"/>
    </xf>
    <xf numFmtId="9" fontId="11" fillId="0" borderId="0" applyFont="0" applyFill="0" applyBorder="0" applyAlignment="0" applyProtection="0"/>
    <xf numFmtId="0" fontId="10" fillId="0" borderId="0">
      <alignment vertical="top"/>
    </xf>
    <xf numFmtId="0" fontId="10" fillId="0" borderId="0" applyNumberFormat="0" applyFill="0" applyBorder="0" applyAlignment="0" applyProtection="0">
      <alignment vertical="top"/>
    </xf>
    <xf numFmtId="41" fontId="10" fillId="0" borderId="0">
      <alignment vertical="top"/>
    </xf>
    <xf numFmtId="0" fontId="7" fillId="0" borderId="0"/>
    <xf numFmtId="49" fontId="7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>
      <alignment vertical="top"/>
    </xf>
    <xf numFmtId="39" fontId="9" fillId="0" borderId="0"/>
    <xf numFmtId="39" fontId="9" fillId="0" borderId="0"/>
    <xf numFmtId="39" fontId="9" fillId="0" borderId="0"/>
    <xf numFmtId="165" fontId="9" fillId="0" borderId="0"/>
    <xf numFmtId="39" fontId="9" fillId="0" borderId="0"/>
    <xf numFmtId="39" fontId="9" fillId="0" borderId="0"/>
    <xf numFmtId="165" fontId="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166" fontId="10" fillId="2" borderId="0">
      <alignment horizontal="right"/>
    </xf>
    <xf numFmtId="0" fontId="16" fillId="3" borderId="0">
      <alignment horizontal="center"/>
    </xf>
    <xf numFmtId="0" fontId="17" fillId="4" borderId="0"/>
    <xf numFmtId="0" fontId="18" fillId="2" borderId="0" applyBorder="0">
      <alignment horizontal="centerContinuous"/>
    </xf>
    <xf numFmtId="0" fontId="19" fillId="4" borderId="0" applyBorder="0">
      <alignment horizontal="centerContinuous"/>
    </xf>
    <xf numFmtId="39" fontId="9" fillId="0" borderId="0"/>
    <xf numFmtId="0" fontId="10" fillId="0" borderId="0">
      <alignment vertical="top"/>
    </xf>
    <xf numFmtId="39" fontId="9" fillId="0" borderId="0"/>
    <xf numFmtId="39" fontId="9" fillId="0" borderId="0"/>
    <xf numFmtId="39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top"/>
    </xf>
    <xf numFmtId="41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" fillId="0" borderId="0">
      <alignment vertical="top"/>
    </xf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10" fillId="0" borderId="0">
      <alignment vertical="top"/>
    </xf>
    <xf numFmtId="43" fontId="8" fillId="0" borderId="0" applyFont="0" applyFill="0" applyBorder="0" applyAlignment="0" applyProtection="0"/>
    <xf numFmtId="0" fontId="8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20" fillId="0" borderId="0"/>
    <xf numFmtId="0" fontId="7" fillId="0" borderId="0"/>
    <xf numFmtId="43" fontId="7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  <xf numFmtId="167" fontId="2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39" fontId="9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39" fontId="20" fillId="0" borderId="0"/>
    <xf numFmtId="49" fontId="21" fillId="0" borderId="0"/>
    <xf numFmtId="49" fontId="21" fillId="0" borderId="0"/>
    <xf numFmtId="49" fontId="21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90">
    <xf numFmtId="0" fontId="0" fillId="0" borderId="0" xfId="0"/>
    <xf numFmtId="0" fontId="23" fillId="0" borderId="0" xfId="0" applyFont="1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2" fillId="0" borderId="0" xfId="0" applyFont="1" applyAlignment="1">
      <alignment horizontal="centerContinuous"/>
    </xf>
    <xf numFmtId="0" fontId="23" fillId="0" borderId="0" xfId="0" applyFont="1" applyAlignment="1">
      <alignment horizontal="left"/>
    </xf>
    <xf numFmtId="0" fontId="22" fillId="0" borderId="2" xfId="0" applyFont="1" applyBorder="1" applyAlignment="1">
      <alignment horizontal="centerContinuous"/>
    </xf>
    <xf numFmtId="0" fontId="22" fillId="0" borderId="3" xfId="0" applyFont="1" applyBorder="1" applyAlignment="1">
      <alignment horizontal="centerContinuous"/>
    </xf>
    <xf numFmtId="0" fontId="22" fillId="0" borderId="1" xfId="0" applyFont="1" applyBorder="1" applyAlignment="1">
      <alignment horizontal="centerContinuous"/>
    </xf>
    <xf numFmtId="0" fontId="23" fillId="0" borderId="0" xfId="0" applyFont="1" applyAlignment="1">
      <alignment horizontal="center"/>
    </xf>
    <xf numFmtId="168" fontId="23" fillId="0" borderId="21" xfId="0" applyNumberFormat="1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37" fontId="23" fillId="0" borderId="0" xfId="0" applyNumberFormat="1" applyFont="1"/>
    <xf numFmtId="164" fontId="23" fillId="0" borderId="21" xfId="1" applyNumberFormat="1" applyFont="1" applyFill="1" applyBorder="1" applyProtection="1"/>
    <xf numFmtId="37" fontId="23" fillId="0" borderId="0" xfId="0" applyNumberFormat="1" applyFont="1" applyAlignment="1">
      <alignment horizontal="right"/>
    </xf>
    <xf numFmtId="164" fontId="23" fillId="0" borderId="0" xfId="0" applyNumberFormat="1" applyFont="1"/>
    <xf numFmtId="0" fontId="23" fillId="0" borderId="0" xfId="0" applyFont="1" applyAlignment="1">
      <alignment horizontal="centerContinuous"/>
    </xf>
    <xf numFmtId="164" fontId="23" fillId="0" borderId="0" xfId="1" applyNumberFormat="1" applyFont="1" applyFill="1" applyAlignment="1">
      <alignment horizontal="centerContinuous"/>
    </xf>
    <xf numFmtId="0" fontId="23" fillId="0" borderId="0" xfId="0" applyFont="1" applyProtection="1">
      <protection locked="0"/>
    </xf>
    <xf numFmtId="164" fontId="23" fillId="0" borderId="0" xfId="1" applyNumberFormat="1" applyFont="1" applyFill="1"/>
    <xf numFmtId="0" fontId="23" fillId="0" borderId="4" xfId="0" applyFont="1" applyBorder="1" applyAlignment="1">
      <alignment wrapText="1"/>
    </xf>
    <xf numFmtId="0" fontId="23" fillId="0" borderId="5" xfId="0" applyFont="1" applyBorder="1" applyAlignment="1">
      <alignment wrapText="1"/>
    </xf>
    <xf numFmtId="164" fontId="23" fillId="0" borderId="6" xfId="1" applyNumberFormat="1" applyFont="1" applyFill="1" applyBorder="1" applyAlignment="1">
      <alignment horizontal="center" wrapText="1"/>
    </xf>
    <xf numFmtId="164" fontId="23" fillId="0" borderId="7" xfId="1" applyNumberFormat="1" applyFont="1" applyFill="1" applyBorder="1" applyAlignment="1">
      <alignment horizontal="center" wrapText="1"/>
    </xf>
    <xf numFmtId="0" fontId="23" fillId="0" borderId="8" xfId="0" applyFont="1" applyBorder="1"/>
    <xf numFmtId="164" fontId="23" fillId="0" borderId="9" xfId="1" applyNumberFormat="1" applyFont="1" applyFill="1" applyBorder="1"/>
    <xf numFmtId="164" fontId="23" fillId="0" borderId="0" xfId="1" applyNumberFormat="1" applyFont="1" applyFill="1" applyBorder="1" applyProtection="1">
      <protection locked="0"/>
    </xf>
    <xf numFmtId="164" fontId="23" fillId="0" borderId="9" xfId="1" applyNumberFormat="1" applyFont="1" applyFill="1" applyBorder="1" applyProtection="1">
      <protection locked="0"/>
    </xf>
    <xf numFmtId="164" fontId="23" fillId="0" borderId="10" xfId="1" applyNumberFormat="1" applyFont="1" applyFill="1" applyBorder="1" applyProtection="1">
      <protection locked="0"/>
    </xf>
    <xf numFmtId="164" fontId="23" fillId="0" borderId="11" xfId="1" applyNumberFormat="1" applyFont="1" applyFill="1" applyBorder="1" applyProtection="1">
      <protection locked="0"/>
    </xf>
    <xf numFmtId="164" fontId="23" fillId="0" borderId="0" xfId="1" applyNumberFormat="1" applyFont="1" applyFill="1" applyBorder="1"/>
    <xf numFmtId="164" fontId="23" fillId="0" borderId="2" xfId="1" applyNumberFormat="1" applyFont="1" applyFill="1" applyBorder="1"/>
    <xf numFmtId="164" fontId="23" fillId="0" borderId="12" xfId="1" applyNumberFormat="1" applyFont="1" applyFill="1" applyBorder="1"/>
    <xf numFmtId="164" fontId="23" fillId="0" borderId="13" xfId="1" applyNumberFormat="1" applyFont="1" applyFill="1" applyBorder="1"/>
    <xf numFmtId="164" fontId="23" fillId="0" borderId="14" xfId="1" applyNumberFormat="1" applyFont="1" applyFill="1" applyBorder="1"/>
    <xf numFmtId="164" fontId="23" fillId="0" borderId="15" xfId="1" applyNumberFormat="1" applyFont="1" applyFill="1" applyBorder="1"/>
    <xf numFmtId="164" fontId="23" fillId="0" borderId="16" xfId="1" applyNumberFormat="1" applyFont="1" applyFill="1" applyBorder="1"/>
    <xf numFmtId="10" fontId="23" fillId="0" borderId="8" xfId="4" applyNumberFormat="1" applyFont="1" applyFill="1" applyBorder="1"/>
    <xf numFmtId="10" fontId="23" fillId="0" borderId="0" xfId="4" applyNumberFormat="1" applyFont="1" applyFill="1" applyBorder="1"/>
    <xf numFmtId="10" fontId="23" fillId="0" borderId="15" xfId="4" applyNumberFormat="1" applyFont="1" applyFill="1" applyBorder="1"/>
    <xf numFmtId="10" fontId="23" fillId="0" borderId="16" xfId="4" applyNumberFormat="1" applyFont="1" applyFill="1" applyBorder="1"/>
    <xf numFmtId="0" fontId="23" fillId="0" borderId="17" xfId="0" applyFont="1" applyBorder="1"/>
    <xf numFmtId="0" fontId="23" fillId="0" borderId="18" xfId="0" applyFont="1" applyBorder="1"/>
    <xf numFmtId="164" fontId="26" fillId="0" borderId="18" xfId="1" applyNumberFormat="1" applyFont="1" applyFill="1" applyBorder="1"/>
    <xf numFmtId="164" fontId="26" fillId="0" borderId="19" xfId="1" applyNumberFormat="1" applyFont="1" applyFill="1" applyBorder="1"/>
    <xf numFmtId="164" fontId="22" fillId="0" borderId="0" xfId="1" applyNumberFormat="1" applyFont="1" applyFill="1"/>
    <xf numFmtId="0" fontId="23" fillId="0" borderId="4" xfId="0" applyFont="1" applyBorder="1"/>
    <xf numFmtId="0" fontId="23" fillId="0" borderId="5" xfId="0" applyFont="1" applyBorder="1"/>
    <xf numFmtId="164" fontId="23" fillId="0" borderId="18" xfId="1" applyNumberFormat="1" applyFont="1" applyFill="1" applyBorder="1"/>
    <xf numFmtId="164" fontId="23" fillId="0" borderId="19" xfId="1" applyNumberFormat="1" applyFont="1" applyFill="1" applyBorder="1"/>
    <xf numFmtId="164" fontId="22" fillId="0" borderId="0" xfId="1" applyNumberFormat="1" applyFont="1" applyFill="1" applyAlignment="1">
      <alignment horizontal="centerContinuous"/>
    </xf>
    <xf numFmtId="0" fontId="22" fillId="0" borderId="0" xfId="0" applyFont="1" applyProtection="1">
      <protection locked="0"/>
    </xf>
    <xf numFmtId="0" fontId="22" fillId="0" borderId="0" xfId="0" applyFont="1"/>
    <xf numFmtId="49" fontId="13" fillId="0" borderId="0" xfId="35" applyFont="1"/>
    <xf numFmtId="0" fontId="12" fillId="0" borderId="0" xfId="35" applyNumberFormat="1" applyFont="1"/>
    <xf numFmtId="164" fontId="23" fillId="0" borderId="5" xfId="1" applyNumberFormat="1" applyFont="1" applyFill="1" applyBorder="1" applyProtection="1">
      <protection locked="0"/>
    </xf>
    <xf numFmtId="164" fontId="23" fillId="0" borderId="20" xfId="1" applyNumberFormat="1" applyFont="1" applyFill="1" applyBorder="1" applyProtection="1">
      <protection locked="0"/>
    </xf>
    <xf numFmtId="0" fontId="23" fillId="0" borderId="0" xfId="3" applyFont="1"/>
    <xf numFmtId="37" fontId="23" fillId="0" borderId="0" xfId="3" applyNumberFormat="1" applyFont="1"/>
    <xf numFmtId="164" fontId="23" fillId="0" borderId="0" xfId="1" applyNumberFormat="1" applyFont="1" applyFill="1" applyBorder="1" applyAlignment="1">
      <alignment horizontal="right"/>
    </xf>
    <xf numFmtId="0" fontId="23" fillId="0" borderId="0" xfId="2" applyFont="1" applyAlignment="1">
      <alignment horizontal="right"/>
    </xf>
    <xf numFmtId="10" fontId="23" fillId="0" borderId="0" xfId="4" applyNumberFormat="1" applyFont="1" applyFill="1" applyBorder="1" applyAlignment="1">
      <alignment horizontal="center"/>
    </xf>
    <xf numFmtId="49" fontId="31" fillId="0" borderId="0" xfId="35" applyFont="1"/>
    <xf numFmtId="164" fontId="12" fillId="0" borderId="0" xfId="1" applyNumberFormat="1" applyFont="1" applyFill="1" applyBorder="1"/>
    <xf numFmtId="43" fontId="23" fillId="0" borderId="27" xfId="1" applyFont="1" applyFill="1" applyBorder="1"/>
    <xf numFmtId="43" fontId="23" fillId="0" borderId="22" xfId="1" applyFont="1" applyFill="1" applyBorder="1"/>
    <xf numFmtId="43" fontId="23" fillId="0" borderId="26" xfId="1" applyFont="1" applyFill="1" applyBorder="1"/>
    <xf numFmtId="43" fontId="23" fillId="0" borderId="1" xfId="1" applyFont="1" applyFill="1" applyBorder="1"/>
    <xf numFmtId="43" fontId="23" fillId="0" borderId="23" xfId="1" applyFont="1" applyFill="1" applyBorder="1"/>
    <xf numFmtId="43" fontId="23" fillId="0" borderId="0" xfId="1" applyFont="1" applyFill="1" applyBorder="1"/>
    <xf numFmtId="43" fontId="23" fillId="0" borderId="29" xfId="1" applyFont="1" applyFill="1" applyBorder="1"/>
    <xf numFmtId="43" fontId="23" fillId="0" borderId="24" xfId="1" applyFont="1" applyFill="1" applyBorder="1"/>
    <xf numFmtId="43" fontId="23" fillId="0" borderId="3" xfId="1" applyFont="1" applyFill="1" applyBorder="1"/>
    <xf numFmtId="43" fontId="23" fillId="0" borderId="28" xfId="1" applyFont="1" applyFill="1" applyBorder="1"/>
    <xf numFmtId="43" fontId="23" fillId="0" borderId="25" xfId="1" applyFont="1" applyFill="1" applyBorder="1"/>
    <xf numFmtId="43" fontId="23" fillId="0" borderId="32" xfId="1" applyFont="1" applyFill="1" applyBorder="1"/>
    <xf numFmtId="43" fontId="23" fillId="0" borderId="10" xfId="1" applyFont="1" applyFill="1" applyBorder="1"/>
    <xf numFmtId="43" fontId="23" fillId="0" borderId="30" xfId="1" applyFont="1" applyFill="1" applyBorder="1"/>
    <xf numFmtId="43" fontId="23" fillId="0" borderId="9" xfId="1" applyFont="1" applyFill="1" applyBorder="1"/>
    <xf numFmtId="43" fontId="23" fillId="0" borderId="34" xfId="1" applyFont="1" applyFill="1" applyBorder="1"/>
    <xf numFmtId="43" fontId="23" fillId="0" borderId="35" xfId="1" applyFont="1" applyFill="1" applyBorder="1"/>
    <xf numFmtId="43" fontId="23" fillId="0" borderId="36" xfId="1" applyFont="1" applyFill="1" applyBorder="1"/>
    <xf numFmtId="43" fontId="23" fillId="0" borderId="12" xfId="1" applyFont="1" applyFill="1" applyBorder="1"/>
    <xf numFmtId="43" fontId="23" fillId="0" borderId="11" xfId="1" applyFont="1" applyFill="1" applyBorder="1"/>
    <xf numFmtId="43" fontId="23" fillId="0" borderId="37" xfId="1" applyFont="1" applyFill="1" applyBorder="1"/>
    <xf numFmtId="43" fontId="23" fillId="0" borderId="38" xfId="1" applyFont="1" applyFill="1" applyBorder="1"/>
    <xf numFmtId="43" fontId="23" fillId="0" borderId="39" xfId="1" applyFont="1" applyFill="1" applyBorder="1"/>
    <xf numFmtId="164" fontId="12" fillId="0" borderId="0" xfId="1" applyNumberFormat="1" applyFont="1" applyFill="1" applyAlignment="1">
      <alignment horizontal="center" vertical="center"/>
    </xf>
    <xf numFmtId="164" fontId="23" fillId="0" borderId="0" xfId="1" applyNumberFormat="1" applyFont="1" applyFill="1" applyAlignment="1">
      <alignment horizontal="center"/>
    </xf>
    <xf numFmtId="164" fontId="0" fillId="0" borderId="0" xfId="1" applyNumberFormat="1" applyFont="1"/>
    <xf numFmtId="0" fontId="0" fillId="0" borderId="0" xfId="0" applyFill="1"/>
    <xf numFmtId="37" fontId="15" fillId="0" borderId="0" xfId="39" applyNumberFormat="1" applyFont="1" applyFill="1"/>
    <xf numFmtId="49" fontId="31" fillId="0" borderId="0" xfId="35" applyFont="1" applyFill="1"/>
    <xf numFmtId="170" fontId="15" fillId="0" borderId="0" xfId="39" applyNumberFormat="1" applyFont="1" applyFill="1"/>
    <xf numFmtId="49" fontId="23" fillId="0" borderId="0" xfId="35" applyFont="1"/>
    <xf numFmtId="164" fontId="1" fillId="0" borderId="0" xfId="1" applyNumberFormat="1" applyFont="1" applyFill="1" applyBorder="1"/>
    <xf numFmtId="0" fontId="23" fillId="0" borderId="0" xfId="0" applyFont="1" applyFill="1"/>
    <xf numFmtId="0" fontId="23" fillId="0" borderId="0" xfId="39" applyFont="1" applyFill="1" applyAlignment="1">
      <alignment horizontal="center"/>
    </xf>
    <xf numFmtId="0" fontId="23" fillId="0" borderId="0" xfId="39" applyFont="1" applyFill="1" applyAlignment="1">
      <alignment horizontal="left"/>
    </xf>
    <xf numFmtId="37" fontId="23" fillId="0" borderId="0" xfId="39" applyNumberFormat="1" applyFont="1" applyFill="1"/>
    <xf numFmtId="164" fontId="1" fillId="0" borderId="10" xfId="1" applyNumberFormat="1" applyFont="1" applyFill="1" applyBorder="1"/>
    <xf numFmtId="164" fontId="23" fillId="0" borderId="10" xfId="1" applyNumberFormat="1" applyFont="1" applyFill="1" applyBorder="1"/>
    <xf numFmtId="0" fontId="23" fillId="0" borderId="0" xfId="39" applyFont="1" applyFill="1"/>
    <xf numFmtId="164" fontId="1" fillId="0" borderId="0" xfId="0" applyNumberFormat="1" applyFont="1" applyFill="1"/>
    <xf numFmtId="164" fontId="1" fillId="0" borderId="10" xfId="0" applyNumberFormat="1" applyFont="1" applyFill="1" applyBorder="1"/>
    <xf numFmtId="0" fontId="23" fillId="0" borderId="0" xfId="0" applyFont="1" applyFill="1" applyAlignment="1">
      <alignment horizontal="left"/>
    </xf>
    <xf numFmtId="49" fontId="22" fillId="0" borderId="0" xfId="35" applyFont="1"/>
    <xf numFmtId="164" fontId="22" fillId="0" borderId="13" xfId="1" applyNumberFormat="1" applyFont="1" applyFill="1" applyBorder="1"/>
    <xf numFmtId="49" fontId="23" fillId="0" borderId="0" xfId="35" applyFont="1" applyFill="1"/>
    <xf numFmtId="164" fontId="23" fillId="0" borderId="0" xfId="35" applyNumberFormat="1" applyFont="1" applyFill="1"/>
    <xf numFmtId="37" fontId="23" fillId="0" borderId="0" xfId="0" applyNumberFormat="1" applyFont="1" applyFill="1"/>
    <xf numFmtId="164" fontId="23" fillId="0" borderId="0" xfId="178" applyNumberFormat="1" applyFont="1" applyFill="1"/>
    <xf numFmtId="164" fontId="23" fillId="0" borderId="10" xfId="178" applyNumberFormat="1" applyFont="1" applyFill="1" applyBorder="1"/>
    <xf numFmtId="37" fontId="32" fillId="0" borderId="0" xfId="39" applyNumberFormat="1" applyFont="1" applyFill="1" applyAlignment="1">
      <alignment horizontal="center"/>
    </xf>
    <xf numFmtId="37" fontId="1" fillId="0" borderId="0" xfId="39" applyNumberFormat="1" applyFont="1" applyFill="1"/>
    <xf numFmtId="164" fontId="32" fillId="0" borderId="13" xfId="1" applyNumberFormat="1" applyFont="1" applyFill="1" applyBorder="1"/>
    <xf numFmtId="0" fontId="23" fillId="0" borderId="0" xfId="0" applyFont="1" applyAlignment="1"/>
    <xf numFmtId="168" fontId="23" fillId="0" borderId="21" xfId="0" applyNumberFormat="1" applyFont="1" applyFill="1" applyBorder="1" applyAlignment="1">
      <alignment horizontal="center"/>
    </xf>
    <xf numFmtId="0" fontId="23" fillId="0" borderId="23" xfId="0" applyFont="1" applyFill="1" applyBorder="1" applyAlignment="1">
      <alignment horizontal="center"/>
    </xf>
    <xf numFmtId="0" fontId="23" fillId="0" borderId="25" xfId="0" applyFont="1" applyFill="1" applyBorder="1" applyAlignment="1">
      <alignment horizontal="center"/>
    </xf>
    <xf numFmtId="37" fontId="23" fillId="0" borderId="22" xfId="5" applyNumberFormat="1" applyFont="1" applyFill="1" applyBorder="1"/>
    <xf numFmtId="0" fontId="23" fillId="0" borderId="0" xfId="3" applyFont="1" applyFill="1"/>
    <xf numFmtId="37" fontId="23" fillId="0" borderId="23" xfId="5" applyNumberFormat="1" applyFont="1" applyFill="1" applyBorder="1"/>
    <xf numFmtId="37" fontId="24" fillId="0" borderId="0" xfId="3" applyNumberFormat="1" applyFont="1" applyFill="1"/>
    <xf numFmtId="37" fontId="23" fillId="0" borderId="24" xfId="0" applyNumberFormat="1" applyFont="1" applyFill="1" applyBorder="1"/>
    <xf numFmtId="37" fontId="23" fillId="0" borderId="1" xfId="0" applyNumberFormat="1" applyFont="1" applyFill="1" applyBorder="1"/>
    <xf numFmtId="3" fontId="23" fillId="0" borderId="0" xfId="0" applyNumberFormat="1" applyFont="1" applyFill="1"/>
    <xf numFmtId="3" fontId="25" fillId="0" borderId="0" xfId="0" applyNumberFormat="1" applyFont="1" applyFill="1" applyAlignment="1">
      <alignment horizontal="center"/>
    </xf>
    <xf numFmtId="3" fontId="27" fillId="0" borderId="0" xfId="0" applyNumberFormat="1" applyFont="1" applyFill="1"/>
    <xf numFmtId="169" fontId="22" fillId="0" borderId="33" xfId="159" applyNumberFormat="1" applyFont="1" applyFill="1" applyBorder="1" applyAlignment="1">
      <alignment horizontal="center" wrapText="1"/>
    </xf>
    <xf numFmtId="49" fontId="33" fillId="0" borderId="33" xfId="159" applyNumberFormat="1" applyFont="1" applyFill="1" applyBorder="1" applyAlignment="1">
      <alignment horizontal="center" wrapText="1"/>
    </xf>
    <xf numFmtId="49" fontId="33" fillId="0" borderId="41" xfId="159" applyNumberFormat="1" applyFont="1" applyFill="1" applyBorder="1" applyAlignment="1">
      <alignment horizontal="center" wrapText="1"/>
    </xf>
    <xf numFmtId="0" fontId="23" fillId="0" borderId="27" xfId="0" applyFont="1" applyFill="1" applyBorder="1"/>
    <xf numFmtId="0" fontId="23" fillId="0" borderId="22" xfId="0" applyFont="1" applyFill="1" applyBorder="1"/>
    <xf numFmtId="0" fontId="23" fillId="0" borderId="26" xfId="0" applyFont="1" applyFill="1" applyBorder="1"/>
    <xf numFmtId="0" fontId="23" fillId="0" borderId="9" xfId="0" applyFont="1" applyFill="1" applyBorder="1"/>
    <xf numFmtId="43" fontId="23" fillId="0" borderId="26" xfId="0" applyNumberFormat="1" applyFont="1" applyFill="1" applyBorder="1"/>
    <xf numFmtId="39" fontId="23" fillId="0" borderId="9" xfId="0" applyNumberFormat="1" applyFont="1" applyFill="1" applyBorder="1"/>
    <xf numFmtId="43" fontId="23" fillId="0" borderId="0" xfId="0" applyNumberFormat="1" applyFont="1" applyFill="1"/>
    <xf numFmtId="0" fontId="28" fillId="0" borderId="0" xfId="0" applyFont="1" applyFill="1"/>
    <xf numFmtId="0" fontId="14" fillId="0" borderId="0" xfId="0" applyFont="1" applyFill="1" applyAlignment="1">
      <alignment horizontal="center"/>
    </xf>
    <xf numFmtId="0" fontId="15" fillId="0" borderId="0" xfId="39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1" fillId="0" borderId="0" xfId="39" applyFont="1" applyFill="1"/>
    <xf numFmtId="164" fontId="12" fillId="0" borderId="0" xfId="0" applyNumberFormat="1" applyFont="1" applyFill="1"/>
    <xf numFmtId="164" fontId="30" fillId="0" borderId="0" xfId="0" applyNumberFormat="1" applyFont="1" applyFill="1"/>
    <xf numFmtId="0" fontId="31" fillId="0" borderId="0" xfId="0" applyFont="1" applyFill="1"/>
    <xf numFmtId="37" fontId="0" fillId="0" borderId="0" xfId="0" applyNumberFormat="1" applyFill="1"/>
    <xf numFmtId="0" fontId="22" fillId="0" borderId="0" xfId="0" applyFont="1" applyFill="1" applyAlignment="1">
      <alignment horizontal="centerContinuous"/>
    </xf>
    <xf numFmtId="14" fontId="23" fillId="0" borderId="0" xfId="0" applyNumberFormat="1" applyFont="1" applyFill="1" applyAlignment="1" applyProtection="1">
      <alignment horizontal="left"/>
      <protection locked="0"/>
    </xf>
    <xf numFmtId="0" fontId="22" fillId="0" borderId="0" xfId="0" applyFont="1" applyFill="1" applyAlignment="1">
      <alignment wrapText="1"/>
    </xf>
    <xf numFmtId="39" fontId="22" fillId="0" borderId="8" xfId="159" applyFont="1" applyFill="1" applyBorder="1" applyAlignment="1">
      <alignment horizontal="left"/>
    </xf>
    <xf numFmtId="39" fontId="23" fillId="0" borderId="26" xfId="159" applyFont="1" applyFill="1" applyBorder="1"/>
    <xf numFmtId="4" fontId="23" fillId="0" borderId="0" xfId="0" applyNumberFormat="1" applyFont="1" applyFill="1"/>
    <xf numFmtId="39" fontId="23" fillId="0" borderId="8" xfId="159" applyFont="1" applyFill="1" applyBorder="1" applyAlignment="1">
      <alignment horizontal="center"/>
    </xf>
    <xf numFmtId="39" fontId="23" fillId="0" borderId="26" xfId="159" applyFont="1" applyFill="1" applyBorder="1" applyAlignment="1">
      <alignment horizontal="left"/>
    </xf>
    <xf numFmtId="39" fontId="23" fillId="0" borderId="8" xfId="159" applyFont="1" applyFill="1" applyBorder="1" applyAlignment="1">
      <alignment horizontal="left"/>
    </xf>
    <xf numFmtId="39" fontId="23" fillId="0" borderId="8" xfId="159" quotePrefix="1" applyFont="1" applyFill="1" applyBorder="1" applyAlignment="1">
      <alignment horizontal="center"/>
    </xf>
    <xf numFmtId="172" fontId="23" fillId="0" borderId="0" xfId="0" applyNumberFormat="1" applyFont="1" applyFill="1"/>
    <xf numFmtId="43" fontId="23" fillId="0" borderId="0" xfId="1" applyFont="1" applyFill="1"/>
    <xf numFmtId="171" fontId="23" fillId="0" borderId="8" xfId="159" applyNumberFormat="1" applyFont="1" applyFill="1" applyBorder="1" applyAlignment="1">
      <alignment horizontal="center"/>
    </xf>
    <xf numFmtId="39" fontId="23" fillId="0" borderId="8" xfId="159" applyFont="1" applyFill="1" applyBorder="1"/>
    <xf numFmtId="39" fontId="22" fillId="0" borderId="26" xfId="159" applyFont="1" applyFill="1" applyBorder="1"/>
    <xf numFmtId="49" fontId="23" fillId="0" borderId="8" xfId="159" applyNumberFormat="1" applyFont="1" applyFill="1" applyBorder="1" applyAlignment="1">
      <alignment horizontal="center"/>
    </xf>
    <xf numFmtId="39" fontId="22" fillId="0" borderId="26" xfId="159" applyFont="1" applyFill="1" applyBorder="1" applyAlignment="1">
      <alignment horizontal="left" indent="2"/>
    </xf>
    <xf numFmtId="39" fontId="22" fillId="0" borderId="8" xfId="159" applyFont="1" applyFill="1" applyBorder="1" applyAlignment="1">
      <alignment horizontal="center"/>
    </xf>
    <xf numFmtId="39" fontId="22" fillId="0" borderId="17" xfId="159" applyFont="1" applyFill="1" applyBorder="1" applyAlignment="1">
      <alignment horizontal="left"/>
    </xf>
    <xf numFmtId="39" fontId="23" fillId="0" borderId="31" xfId="159" applyFont="1" applyFill="1" applyBorder="1"/>
    <xf numFmtId="39" fontId="23" fillId="0" borderId="27" xfId="159" applyFont="1" applyFill="1" applyBorder="1"/>
    <xf numFmtId="39" fontId="23" fillId="0" borderId="0" xfId="159" applyFont="1" applyFill="1"/>
    <xf numFmtId="0" fontId="22" fillId="0" borderId="1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3" fillId="0" borderId="0" xfId="0" applyFont="1" applyAlignment="1">
      <alignment horizontal="center"/>
    </xf>
    <xf numFmtId="39" fontId="22" fillId="0" borderId="8" xfId="159" applyFont="1" applyFill="1" applyBorder="1" applyAlignment="1">
      <alignment horizontal="left" wrapText="1" indent="1"/>
    </xf>
    <xf numFmtId="39" fontId="22" fillId="0" borderId="26" xfId="159" applyFont="1" applyFill="1" applyBorder="1" applyAlignment="1">
      <alignment horizontal="left" wrapText="1" indent="1"/>
    </xf>
    <xf numFmtId="0" fontId="22" fillId="0" borderId="42" xfId="0" applyFont="1" applyFill="1" applyBorder="1" applyAlignment="1">
      <alignment horizontal="left" vertical="top"/>
    </xf>
    <xf numFmtId="0" fontId="22" fillId="0" borderId="41" xfId="0" applyFont="1" applyFill="1" applyBorder="1" applyAlignment="1">
      <alignment horizontal="left" vertical="top"/>
    </xf>
    <xf numFmtId="0" fontId="29" fillId="0" borderId="42" xfId="0" applyFont="1" applyFill="1" applyBorder="1" applyAlignment="1">
      <alignment horizontal="center" vertical="top"/>
    </xf>
    <xf numFmtId="0" fontId="29" fillId="0" borderId="40" xfId="0" applyFont="1" applyFill="1" applyBorder="1" applyAlignment="1">
      <alignment horizontal="center" vertical="top"/>
    </xf>
    <xf numFmtId="0" fontId="29" fillId="0" borderId="41" xfId="0" applyFont="1" applyFill="1" applyBorder="1" applyAlignment="1">
      <alignment horizontal="center" vertical="top"/>
    </xf>
    <xf numFmtId="0" fontId="22" fillId="0" borderId="4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center"/>
    </xf>
    <xf numFmtId="0" fontId="34" fillId="0" borderId="0" xfId="0" applyFont="1" applyAlignment="1">
      <alignment horizontal="center"/>
    </xf>
  </cellXfs>
  <cellStyles count="181">
    <cellStyle name="Comma" xfId="1" builtinId="3"/>
    <cellStyle name="Comma 10" xfId="127" xr:uid="{00000000-0005-0000-0000-000001000000}"/>
    <cellStyle name="Comma 11" xfId="137" xr:uid="{00000000-0005-0000-0000-000002000000}"/>
    <cellStyle name="Comma 12" xfId="147" xr:uid="{00000000-0005-0000-0000-000003000000}"/>
    <cellStyle name="Comma 13" xfId="151" xr:uid="{00000000-0005-0000-0000-000004000000}"/>
    <cellStyle name="Comma 14" xfId="165" xr:uid="{00000000-0005-0000-0000-000005000000}"/>
    <cellStyle name="Comma 15" xfId="179" xr:uid="{00000000-0005-0000-0000-000006000000}"/>
    <cellStyle name="Comma 2" xfId="11" xr:uid="{00000000-0005-0000-0000-000007000000}"/>
    <cellStyle name="Comma 2 2" xfId="118" xr:uid="{00000000-0005-0000-0000-000008000000}"/>
    <cellStyle name="Comma 3" xfId="12" xr:uid="{00000000-0005-0000-0000-000009000000}"/>
    <cellStyle name="Comma 3 2" xfId="154" xr:uid="{00000000-0005-0000-0000-00000A000000}"/>
    <cellStyle name="Comma 3 2 2" xfId="175" xr:uid="{00000000-0005-0000-0000-00000B000000}"/>
    <cellStyle name="Comma 3 3" xfId="166" xr:uid="{00000000-0005-0000-0000-00000C000000}"/>
    <cellStyle name="Comma 4" xfId="10" xr:uid="{00000000-0005-0000-0000-00000D000000}"/>
    <cellStyle name="Comma 5" xfId="23" xr:uid="{00000000-0005-0000-0000-00000E000000}"/>
    <cellStyle name="Comma 5 2" xfId="105" xr:uid="{00000000-0005-0000-0000-00000F000000}"/>
    <cellStyle name="Comma 5 3" xfId="51" xr:uid="{00000000-0005-0000-0000-000010000000}"/>
    <cellStyle name="Comma 6" xfId="27" xr:uid="{00000000-0005-0000-0000-000011000000}"/>
    <cellStyle name="Comma 6 2" xfId="32" xr:uid="{00000000-0005-0000-0000-000012000000}"/>
    <cellStyle name="Comma 7" xfId="7" xr:uid="{00000000-0005-0000-0000-000013000000}"/>
    <cellStyle name="Comma 7 2" xfId="40" xr:uid="{00000000-0005-0000-0000-000014000000}"/>
    <cellStyle name="Comma 7 2 2" xfId="133" xr:uid="{00000000-0005-0000-0000-000015000000}"/>
    <cellStyle name="Comma 7 2 3" xfId="143" xr:uid="{00000000-0005-0000-0000-000016000000}"/>
    <cellStyle name="Comma 7 2 4" xfId="124" xr:uid="{00000000-0005-0000-0000-000017000000}"/>
    <cellStyle name="Comma 7 3" xfId="130" xr:uid="{00000000-0005-0000-0000-000018000000}"/>
    <cellStyle name="Comma 7 4" xfId="140" xr:uid="{00000000-0005-0000-0000-000019000000}"/>
    <cellStyle name="Comma 7 5" xfId="111" xr:uid="{00000000-0005-0000-0000-00001A000000}"/>
    <cellStyle name="Comma 8" xfId="37" xr:uid="{00000000-0005-0000-0000-00001B000000}"/>
    <cellStyle name="Comma 8 2" xfId="121" xr:uid="{00000000-0005-0000-0000-00001C000000}"/>
    <cellStyle name="Comma 8 2 2" xfId="173" xr:uid="{00000000-0005-0000-0000-00001D000000}"/>
    <cellStyle name="Comma 8 3" xfId="114" xr:uid="{00000000-0005-0000-0000-00001E000000}"/>
    <cellStyle name="Comma 8 4" xfId="170" xr:uid="{00000000-0005-0000-0000-00001F000000}"/>
    <cellStyle name="Comma 9" xfId="103" xr:uid="{00000000-0005-0000-0000-000020000000}"/>
    <cellStyle name="Currency 10" xfId="128" xr:uid="{00000000-0005-0000-0000-000021000000}"/>
    <cellStyle name="Currency 11" xfId="138" xr:uid="{00000000-0005-0000-0000-000022000000}"/>
    <cellStyle name="Currency 12" xfId="152" xr:uid="{00000000-0005-0000-0000-000023000000}"/>
    <cellStyle name="Currency 13" xfId="164" xr:uid="{00000000-0005-0000-0000-000024000000}"/>
    <cellStyle name="Currency 2" xfId="14" xr:uid="{00000000-0005-0000-0000-000025000000}"/>
    <cellStyle name="Currency 3" xfId="15" xr:uid="{00000000-0005-0000-0000-000026000000}"/>
    <cellStyle name="Currency 3 2" xfId="155" xr:uid="{00000000-0005-0000-0000-000027000000}"/>
    <cellStyle name="Currency 3 2 2" xfId="176" xr:uid="{00000000-0005-0000-0000-000028000000}"/>
    <cellStyle name="Currency 3 3" xfId="167" xr:uid="{00000000-0005-0000-0000-000029000000}"/>
    <cellStyle name="Currency 4" xfId="13" xr:uid="{00000000-0005-0000-0000-00002A000000}"/>
    <cellStyle name="Currency 5" xfId="25" xr:uid="{00000000-0005-0000-0000-00002B000000}"/>
    <cellStyle name="Currency 5 2" xfId="107" xr:uid="{00000000-0005-0000-0000-00002C000000}"/>
    <cellStyle name="Currency 5 3" xfId="52" xr:uid="{00000000-0005-0000-0000-00002D000000}"/>
    <cellStyle name="Currency 6" xfId="28" xr:uid="{00000000-0005-0000-0000-00002E000000}"/>
    <cellStyle name="Currency 6 2" xfId="33" xr:uid="{00000000-0005-0000-0000-00002F000000}"/>
    <cellStyle name="Currency 7" xfId="8" xr:uid="{00000000-0005-0000-0000-000030000000}"/>
    <cellStyle name="Currency 7 2" xfId="41" xr:uid="{00000000-0005-0000-0000-000031000000}"/>
    <cellStyle name="Currency 7 2 2" xfId="134" xr:uid="{00000000-0005-0000-0000-000032000000}"/>
    <cellStyle name="Currency 7 2 3" xfId="144" xr:uid="{00000000-0005-0000-0000-000033000000}"/>
    <cellStyle name="Currency 7 2 4" xfId="125" xr:uid="{00000000-0005-0000-0000-000034000000}"/>
    <cellStyle name="Currency 7 3" xfId="131" xr:uid="{00000000-0005-0000-0000-000035000000}"/>
    <cellStyle name="Currency 7 4" xfId="141" xr:uid="{00000000-0005-0000-0000-000036000000}"/>
    <cellStyle name="Currency 7 5" xfId="112" xr:uid="{00000000-0005-0000-0000-000037000000}"/>
    <cellStyle name="Currency 8" xfId="38" xr:uid="{00000000-0005-0000-0000-000038000000}"/>
    <cellStyle name="Currency 8 2" xfId="115" xr:uid="{00000000-0005-0000-0000-000039000000}"/>
    <cellStyle name="Currency 8 3" xfId="171" xr:uid="{00000000-0005-0000-0000-00003A000000}"/>
    <cellStyle name="Currency 9" xfId="104" xr:uid="{00000000-0005-0000-0000-00003B000000}"/>
    <cellStyle name="Normal" xfId="0" builtinId="0"/>
    <cellStyle name="Normal 10" xfId="6" xr:uid="{00000000-0005-0000-0000-00003D000000}"/>
    <cellStyle name="Normal 10 2" xfId="39" xr:uid="{00000000-0005-0000-0000-00003E000000}"/>
    <cellStyle name="Normal 10 2 2" xfId="132" xr:uid="{00000000-0005-0000-0000-00003F000000}"/>
    <cellStyle name="Normal 10 2 3" xfId="142" xr:uid="{00000000-0005-0000-0000-000040000000}"/>
    <cellStyle name="Normal 10 2 4" xfId="123" xr:uid="{00000000-0005-0000-0000-000041000000}"/>
    <cellStyle name="Normal 10 3" xfId="110" xr:uid="{00000000-0005-0000-0000-000042000000}"/>
    <cellStyle name="Normal 10 4" xfId="129" xr:uid="{00000000-0005-0000-0000-000043000000}"/>
    <cellStyle name="Normal 10 5" xfId="139" xr:uid="{00000000-0005-0000-0000-000044000000}"/>
    <cellStyle name="Normal 10 6" xfId="64" xr:uid="{00000000-0005-0000-0000-000045000000}"/>
    <cellStyle name="Normal 11" xfId="5" xr:uid="{00000000-0005-0000-0000-000046000000}"/>
    <cellStyle name="Normal 11 2" xfId="120" xr:uid="{00000000-0005-0000-0000-000047000000}"/>
    <cellStyle name="Normal 11 2 2" xfId="172" xr:uid="{00000000-0005-0000-0000-000048000000}"/>
    <cellStyle name="Normal 11 3" xfId="116" xr:uid="{00000000-0005-0000-0000-000049000000}"/>
    <cellStyle name="Normal 12" xfId="35" xr:uid="{00000000-0005-0000-0000-00004A000000}"/>
    <cellStyle name="Normal 12 2" xfId="102" xr:uid="{00000000-0005-0000-0000-00004B000000}"/>
    <cellStyle name="Normal 12 3" xfId="157" xr:uid="{00000000-0005-0000-0000-00004C000000}"/>
    <cellStyle name="Normal 13" xfId="36" xr:uid="{00000000-0005-0000-0000-00004D000000}"/>
    <cellStyle name="Normal 13 2" xfId="126" xr:uid="{00000000-0005-0000-0000-00004E000000}"/>
    <cellStyle name="Normal 14" xfId="136" xr:uid="{00000000-0005-0000-0000-00004F000000}"/>
    <cellStyle name="Normal 14 2" xfId="158" xr:uid="{00000000-0005-0000-0000-000050000000}"/>
    <cellStyle name="Normal 15" xfId="145" xr:uid="{00000000-0005-0000-0000-000051000000}"/>
    <cellStyle name="Normal 16" xfId="146" xr:uid="{00000000-0005-0000-0000-000052000000}"/>
    <cellStyle name="Normal 17" xfId="148" xr:uid="{00000000-0005-0000-0000-000053000000}"/>
    <cellStyle name="Normal 18" xfId="150" xr:uid="{00000000-0005-0000-0000-000054000000}"/>
    <cellStyle name="Normal 19" xfId="153" xr:uid="{00000000-0005-0000-0000-000055000000}"/>
    <cellStyle name="Normal 2" xfId="16" xr:uid="{00000000-0005-0000-0000-000056000000}"/>
    <cellStyle name="Normal 2 2" xfId="17" xr:uid="{00000000-0005-0000-0000-000057000000}"/>
    <cellStyle name="Normal 2 2 2" xfId="46" xr:uid="{00000000-0005-0000-0000-000058000000}"/>
    <cellStyle name="Normal 2 3" xfId="29" xr:uid="{00000000-0005-0000-0000-000059000000}"/>
    <cellStyle name="Normal 2 3 2" xfId="61" xr:uid="{00000000-0005-0000-0000-00005A000000}"/>
    <cellStyle name="Normal 2 3 3" xfId="109" xr:uid="{00000000-0005-0000-0000-00005B000000}"/>
    <cellStyle name="Normal 2 3 4" xfId="43" xr:uid="{00000000-0005-0000-0000-00005C000000}"/>
    <cellStyle name="Normal 2 4" xfId="34" xr:uid="{00000000-0005-0000-0000-00005D000000}"/>
    <cellStyle name="Normal 2 4 2" xfId="119" xr:uid="{00000000-0005-0000-0000-00005E000000}"/>
    <cellStyle name="Normal 2 4 3" xfId="45" xr:uid="{00000000-0005-0000-0000-00005F000000}"/>
    <cellStyle name="Normal 2 5" xfId="53" xr:uid="{00000000-0005-0000-0000-000060000000}"/>
    <cellStyle name="Normal 2 6" xfId="60" xr:uid="{00000000-0005-0000-0000-000061000000}"/>
    <cellStyle name="Normal 2 7" xfId="135" xr:uid="{00000000-0005-0000-0000-000062000000}"/>
    <cellStyle name="Normal 20" xfId="160" xr:uid="{00000000-0005-0000-0000-000063000000}"/>
    <cellStyle name="Normal 21" xfId="162" xr:uid="{00000000-0005-0000-0000-000064000000}"/>
    <cellStyle name="Normal 22" xfId="161" xr:uid="{00000000-0005-0000-0000-000065000000}"/>
    <cellStyle name="Normal 23" xfId="163" xr:uid="{00000000-0005-0000-0000-000066000000}"/>
    <cellStyle name="Normal 24" xfId="178" xr:uid="{00000000-0005-0000-0000-000067000000}"/>
    <cellStyle name="Normal 3" xfId="18" xr:uid="{00000000-0005-0000-0000-000068000000}"/>
    <cellStyle name="Normal 3 2" xfId="44" xr:uid="{00000000-0005-0000-0000-000069000000}"/>
    <cellStyle name="Normal 3 2 2" xfId="62" xr:uid="{00000000-0005-0000-0000-00006A000000}"/>
    <cellStyle name="Normal 3 2 3" xfId="117" xr:uid="{00000000-0005-0000-0000-00006B000000}"/>
    <cellStyle name="Normal 3 3" xfId="47" xr:uid="{00000000-0005-0000-0000-00006C000000}"/>
    <cellStyle name="Normal 3 4" xfId="42" xr:uid="{00000000-0005-0000-0000-00006D000000}"/>
    <cellStyle name="Normal 4" xfId="19" xr:uid="{00000000-0005-0000-0000-00006E000000}"/>
    <cellStyle name="Normal 4 2" xfId="48" xr:uid="{00000000-0005-0000-0000-00006F000000}"/>
    <cellStyle name="Normal 5" xfId="20" xr:uid="{00000000-0005-0000-0000-000070000000}"/>
    <cellStyle name="Normal 5 2" xfId="49" xr:uid="{00000000-0005-0000-0000-000071000000}"/>
    <cellStyle name="Normal 57" xfId="65" xr:uid="{00000000-0005-0000-0000-000072000000}"/>
    <cellStyle name="Normal 58" xfId="66" xr:uid="{00000000-0005-0000-0000-000073000000}"/>
    <cellStyle name="Normal 59" xfId="67" xr:uid="{00000000-0005-0000-0000-000074000000}"/>
    <cellStyle name="Normal 6" xfId="21" xr:uid="{00000000-0005-0000-0000-000075000000}"/>
    <cellStyle name="Normal 6 2" xfId="156" xr:uid="{00000000-0005-0000-0000-000076000000}"/>
    <cellStyle name="Normal 6 2 2" xfId="177" xr:uid="{00000000-0005-0000-0000-000077000000}"/>
    <cellStyle name="Normal 6 3" xfId="168" xr:uid="{00000000-0005-0000-0000-000078000000}"/>
    <cellStyle name="Normal 61" xfId="68" xr:uid="{00000000-0005-0000-0000-000079000000}"/>
    <cellStyle name="Normal 62" xfId="69" xr:uid="{00000000-0005-0000-0000-00007A000000}"/>
    <cellStyle name="Normal 63" xfId="70" xr:uid="{00000000-0005-0000-0000-00007B000000}"/>
    <cellStyle name="Normal 64" xfId="71" xr:uid="{00000000-0005-0000-0000-00007C000000}"/>
    <cellStyle name="Normal 65" xfId="72" xr:uid="{00000000-0005-0000-0000-00007D000000}"/>
    <cellStyle name="Normal 66" xfId="73" xr:uid="{00000000-0005-0000-0000-00007E000000}"/>
    <cellStyle name="Normal 67" xfId="74" xr:uid="{00000000-0005-0000-0000-00007F000000}"/>
    <cellStyle name="Normal 68" xfId="75" xr:uid="{00000000-0005-0000-0000-000080000000}"/>
    <cellStyle name="Normal 7" xfId="9" xr:uid="{00000000-0005-0000-0000-000081000000}"/>
    <cellStyle name="Normal 71" xfId="76" xr:uid="{00000000-0005-0000-0000-000082000000}"/>
    <cellStyle name="Normal 73" xfId="77" xr:uid="{00000000-0005-0000-0000-000083000000}"/>
    <cellStyle name="Normal 75" xfId="78" xr:uid="{00000000-0005-0000-0000-000084000000}"/>
    <cellStyle name="Normal 76" xfId="79" xr:uid="{00000000-0005-0000-0000-000085000000}"/>
    <cellStyle name="Normal 77" xfId="80" xr:uid="{00000000-0005-0000-0000-000086000000}"/>
    <cellStyle name="Normal 8" xfId="24" xr:uid="{00000000-0005-0000-0000-000087000000}"/>
    <cellStyle name="Normal 8 2" xfId="106" xr:uid="{00000000-0005-0000-0000-000088000000}"/>
    <cellStyle name="Normal 8 3" xfId="50" xr:uid="{00000000-0005-0000-0000-000089000000}"/>
    <cellStyle name="Normal 9" xfId="26" xr:uid="{00000000-0005-0000-0000-00008A000000}"/>
    <cellStyle name="Normal 9 2" xfId="31" xr:uid="{00000000-0005-0000-0000-00008B000000}"/>
    <cellStyle name="Normal 9 2 2" xfId="113" xr:uid="{00000000-0005-0000-0000-00008C000000}"/>
    <cellStyle name="Normal 9 2 3" xfId="63" xr:uid="{00000000-0005-0000-0000-00008D000000}"/>
    <cellStyle name="Normal 9 3" xfId="108" xr:uid="{00000000-0005-0000-0000-00008E000000}"/>
    <cellStyle name="Normal 9 4" xfId="59" xr:uid="{00000000-0005-0000-0000-00008F000000}"/>
    <cellStyle name="Normal_adj_01shifts" xfId="2" xr:uid="{00000000-0005-0000-0000-000090000000}"/>
    <cellStyle name="Normal_Book2" xfId="3" xr:uid="{00000000-0005-0000-0000-000091000000}"/>
    <cellStyle name="Normal_Jan 08" xfId="159" xr:uid="{00000000-0005-0000-0000-000092000000}"/>
    <cellStyle name="OUTPUT AMOUNTS" xfId="54" xr:uid="{00000000-0005-0000-0000-000093000000}"/>
    <cellStyle name="OUTPUT COLUMN HEADINGS" xfId="55" xr:uid="{00000000-0005-0000-0000-000094000000}"/>
    <cellStyle name="OUTPUT LINE ITEMS" xfId="56" xr:uid="{00000000-0005-0000-0000-000095000000}"/>
    <cellStyle name="OUTPUT REPORT HEADING" xfId="57" xr:uid="{00000000-0005-0000-0000-000096000000}"/>
    <cellStyle name="OUTPUT REPORT TITLE" xfId="58" xr:uid="{00000000-0005-0000-0000-000097000000}"/>
    <cellStyle name="Percent" xfId="4" builtinId="5"/>
    <cellStyle name="Percent 2" xfId="22" xr:uid="{00000000-0005-0000-0000-000099000000}"/>
    <cellStyle name="Percent 2 10" xfId="81" xr:uid="{00000000-0005-0000-0000-00009A000000}"/>
    <cellStyle name="Percent 2 11" xfId="82" xr:uid="{00000000-0005-0000-0000-00009B000000}"/>
    <cellStyle name="Percent 2 12" xfId="83" xr:uid="{00000000-0005-0000-0000-00009C000000}"/>
    <cellStyle name="Percent 2 13" xfId="84" xr:uid="{00000000-0005-0000-0000-00009D000000}"/>
    <cellStyle name="Percent 2 14" xfId="85" xr:uid="{00000000-0005-0000-0000-00009E000000}"/>
    <cellStyle name="Percent 2 15" xfId="86" xr:uid="{00000000-0005-0000-0000-00009F000000}"/>
    <cellStyle name="Percent 2 16" xfId="87" xr:uid="{00000000-0005-0000-0000-0000A0000000}"/>
    <cellStyle name="Percent 2 17" xfId="88" xr:uid="{00000000-0005-0000-0000-0000A1000000}"/>
    <cellStyle name="Percent 2 18" xfId="89" xr:uid="{00000000-0005-0000-0000-0000A2000000}"/>
    <cellStyle name="Percent 2 19" xfId="90" xr:uid="{00000000-0005-0000-0000-0000A3000000}"/>
    <cellStyle name="Percent 2 2" xfId="91" xr:uid="{00000000-0005-0000-0000-0000A4000000}"/>
    <cellStyle name="Percent 2 20" xfId="92" xr:uid="{00000000-0005-0000-0000-0000A5000000}"/>
    <cellStyle name="Percent 2 21" xfId="93" xr:uid="{00000000-0005-0000-0000-0000A6000000}"/>
    <cellStyle name="Percent 2 22" xfId="94" xr:uid="{00000000-0005-0000-0000-0000A7000000}"/>
    <cellStyle name="Percent 2 3" xfId="95" xr:uid="{00000000-0005-0000-0000-0000A8000000}"/>
    <cellStyle name="Percent 2 4" xfId="96" xr:uid="{00000000-0005-0000-0000-0000A9000000}"/>
    <cellStyle name="Percent 2 5" xfId="97" xr:uid="{00000000-0005-0000-0000-0000AA000000}"/>
    <cellStyle name="Percent 2 6" xfId="98" xr:uid="{00000000-0005-0000-0000-0000AB000000}"/>
    <cellStyle name="Percent 2 7" xfId="99" xr:uid="{00000000-0005-0000-0000-0000AC000000}"/>
    <cellStyle name="Percent 2 8" xfId="100" xr:uid="{00000000-0005-0000-0000-0000AD000000}"/>
    <cellStyle name="Percent 2 9" xfId="101" xr:uid="{00000000-0005-0000-0000-0000AE000000}"/>
    <cellStyle name="Percent 3" xfId="30" xr:uid="{00000000-0005-0000-0000-0000AF000000}"/>
    <cellStyle name="Percent 3 2" xfId="169" xr:uid="{00000000-0005-0000-0000-0000B0000000}"/>
    <cellStyle name="Percent 4" xfId="122" xr:uid="{00000000-0005-0000-0000-0000B1000000}"/>
    <cellStyle name="Percent 4 2" xfId="174" xr:uid="{00000000-0005-0000-0000-0000B2000000}"/>
    <cellStyle name="Percent 5" xfId="149" xr:uid="{00000000-0005-0000-0000-0000B3000000}"/>
    <cellStyle name="Percent 6" xfId="180" xr:uid="{00000000-0005-0000-0000-0000B4000000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B956D085-9343-4477-9640-9392042112B3}"/>
  </tableStyles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93345</xdr:colOff>
      <xdr:row>9</xdr:row>
      <xdr:rowOff>130175</xdr:rowOff>
    </xdr:to>
    <xdr:sp macro="" textlink="">
      <xdr:nvSpPr>
        <xdr:cNvPr id="60446" name="Text Box 1">
          <a:extLst>
            <a:ext uri="{FF2B5EF4-FFF2-40B4-BE49-F238E27FC236}">
              <a16:creationId xmlns:a16="http://schemas.microsoft.com/office/drawing/2014/main" id="{00000000-0008-0000-0100-00001EEC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97155</xdr:colOff>
      <xdr:row>8</xdr:row>
      <xdr:rowOff>97155</xdr:rowOff>
    </xdr:to>
    <xdr:sp macro="" textlink="">
      <xdr:nvSpPr>
        <xdr:cNvPr id="61455" name="Text Box 1">
          <a:extLst>
            <a:ext uri="{FF2B5EF4-FFF2-40B4-BE49-F238E27FC236}">
              <a16:creationId xmlns:a16="http://schemas.microsoft.com/office/drawing/2014/main" id="{00000000-0008-0000-0200-00000FF0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97155</xdr:colOff>
      <xdr:row>8</xdr:row>
      <xdr:rowOff>97155</xdr:rowOff>
    </xdr:to>
    <xdr:sp macro="" textlink="">
      <xdr:nvSpPr>
        <xdr:cNvPr id="62479" name="Text Box 1">
          <a:extLst>
            <a:ext uri="{FF2B5EF4-FFF2-40B4-BE49-F238E27FC236}">
              <a16:creationId xmlns:a16="http://schemas.microsoft.com/office/drawing/2014/main" id="{00000000-0008-0000-0300-00000FF4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9"/>
  <sheetViews>
    <sheetView zoomScaleNormal="100" zoomScaleSheetLayoutView="100" workbookViewId="0">
      <selection activeCell="G29" sqref="G29"/>
    </sheetView>
  </sheetViews>
  <sheetFormatPr defaultColWidth="9.140625" defaultRowHeight="15" x14ac:dyDescent="0.25"/>
  <cols>
    <col min="1" max="1" width="20.140625" style="1" bestFit="1" customWidth="1"/>
    <col min="2" max="3" width="11.5703125" style="1" bestFit="1" customWidth="1"/>
    <col min="4" max="4" width="11.85546875" style="1" bestFit="1" customWidth="1"/>
    <col min="5" max="5" width="2.28515625" style="1" customWidth="1"/>
    <col min="6" max="6" width="14" style="1" customWidth="1"/>
    <col min="7" max="7" width="13.5703125" style="1" bestFit="1" customWidth="1"/>
    <col min="8" max="8" width="13.28515625" style="1" customWidth="1"/>
    <col min="9" max="9" width="3.7109375" style="1" customWidth="1"/>
    <col min="10" max="16384" width="9.140625" style="1"/>
  </cols>
  <sheetData>
    <row r="1" spans="1:11" x14ac:dyDescent="0.25">
      <c r="A1" s="174" t="s">
        <v>0</v>
      </c>
      <c r="B1" s="174"/>
      <c r="C1" s="174"/>
      <c r="D1" s="174"/>
      <c r="E1" s="174"/>
      <c r="F1" s="174"/>
      <c r="G1" s="174"/>
      <c r="H1" s="174"/>
    </row>
    <row r="2" spans="1:11" x14ac:dyDescent="0.25">
      <c r="A2" s="178" t="s">
        <v>1</v>
      </c>
      <c r="B2" s="178"/>
      <c r="C2" s="178"/>
      <c r="D2" s="178"/>
      <c r="E2" s="178"/>
      <c r="F2" s="178"/>
      <c r="G2" s="178"/>
      <c r="H2" s="178"/>
    </row>
    <row r="3" spans="1:11" x14ac:dyDescent="0.25">
      <c r="A3" s="178" t="s">
        <v>2</v>
      </c>
      <c r="B3" s="178"/>
      <c r="C3" s="178"/>
      <c r="D3" s="178"/>
      <c r="E3" s="178"/>
      <c r="F3" s="178"/>
      <c r="G3" s="178"/>
      <c r="H3" s="178"/>
    </row>
    <row r="4" spans="1:11" x14ac:dyDescent="0.25">
      <c r="A4" s="2"/>
    </row>
    <row r="5" spans="1:11" x14ac:dyDescent="0.25">
      <c r="B5" s="174" t="s">
        <v>3</v>
      </c>
      <c r="C5" s="174"/>
      <c r="D5" s="174"/>
      <c r="E5" s="174"/>
      <c r="F5" s="174"/>
      <c r="G5" s="174"/>
      <c r="H5" s="174"/>
    </row>
    <row r="6" spans="1:11" x14ac:dyDescent="0.25">
      <c r="A6" s="5"/>
      <c r="B6" s="175" t="s">
        <v>4</v>
      </c>
      <c r="C6" s="176"/>
      <c r="D6" s="177"/>
      <c r="F6" s="8" t="s">
        <v>5</v>
      </c>
      <c r="G6" s="6"/>
      <c r="H6" s="7"/>
      <c r="K6" s="3"/>
    </row>
    <row r="7" spans="1:11" x14ac:dyDescent="0.25">
      <c r="B7" s="118">
        <f>+C7-31</f>
        <v>44772</v>
      </c>
      <c r="C7" s="118">
        <f>+D7-31</f>
        <v>44803</v>
      </c>
      <c r="D7" s="118">
        <f>+StatementDate</f>
        <v>44834</v>
      </c>
      <c r="E7" s="97"/>
      <c r="F7" s="118">
        <f>+B7</f>
        <v>44772</v>
      </c>
      <c r="G7" s="118">
        <f>+C7</f>
        <v>44803</v>
      </c>
      <c r="H7" s="118">
        <f>+D7</f>
        <v>44834</v>
      </c>
      <c r="I7" s="97"/>
      <c r="J7" s="97"/>
      <c r="K7" s="3"/>
    </row>
    <row r="8" spans="1:11" x14ac:dyDescent="0.25">
      <c r="A8" s="5"/>
      <c r="B8" s="119">
        <f>+C8</f>
        <v>2022</v>
      </c>
      <c r="C8" s="120">
        <f>+D8</f>
        <v>2022</v>
      </c>
      <c r="D8" s="120">
        <f>YEAR(StatementDate)</f>
        <v>2022</v>
      </c>
      <c r="E8" s="97"/>
      <c r="F8" s="119">
        <f t="shared" ref="F8:H8" si="0">+B8</f>
        <v>2022</v>
      </c>
      <c r="G8" s="120">
        <f t="shared" si="0"/>
        <v>2022</v>
      </c>
      <c r="H8" s="120">
        <f t="shared" si="0"/>
        <v>2022</v>
      </c>
      <c r="I8" s="97"/>
      <c r="J8" s="97"/>
    </row>
    <row r="9" spans="1:11" ht="15" customHeight="1" x14ac:dyDescent="0.25">
      <c r="A9" s="2" t="s">
        <v>6</v>
      </c>
      <c r="B9" s="14">
        <f>+'Copy Other Data Here'!K6</f>
        <v>2366196</v>
      </c>
      <c r="C9" s="14">
        <f>+'Copy Other Data Here'!L6</f>
        <v>2930210</v>
      </c>
      <c r="D9" s="14">
        <f>+'Copy Other Data Here'!M6</f>
        <v>3090729</v>
      </c>
      <c r="E9" s="97"/>
      <c r="F9" s="121">
        <f>+'Copy Other Data Here'!K12</f>
        <v>134190790</v>
      </c>
      <c r="G9" s="121">
        <f>+'Copy Other Data Here'!L12</f>
        <v>134385631</v>
      </c>
      <c r="H9" s="121">
        <f>+'Copy Other Data Here'!M12</f>
        <v>133478464</v>
      </c>
      <c r="I9" s="97"/>
      <c r="J9" s="122"/>
    </row>
    <row r="10" spans="1:11" ht="14.25" customHeight="1" x14ac:dyDescent="0.25">
      <c r="A10" s="2" t="s">
        <v>7</v>
      </c>
      <c r="B10" s="121">
        <f>+'Copy Other Data Here'!K7</f>
        <v>2567934</v>
      </c>
      <c r="C10" s="121">
        <f>+'Copy Other Data Here'!L7</f>
        <v>3298446</v>
      </c>
      <c r="D10" s="121">
        <f>+'Copy Other Data Here'!M7</f>
        <v>3480238</v>
      </c>
      <c r="E10" s="97"/>
      <c r="F10" s="121">
        <f>+'Copy Other Data Here'!K13</f>
        <v>106252680</v>
      </c>
      <c r="G10" s="121">
        <f>+'Copy Other Data Here'!L13</f>
        <v>106508971</v>
      </c>
      <c r="H10" s="121">
        <f>+'Copy Other Data Here'!M13</f>
        <v>105960595</v>
      </c>
      <c r="I10" s="97"/>
      <c r="J10" s="122"/>
    </row>
    <row r="11" spans="1:11" ht="15" customHeight="1" x14ac:dyDescent="0.25">
      <c r="A11" s="2" t="s">
        <v>8</v>
      </c>
      <c r="B11" s="121">
        <f>+'Copy Other Data Here'!K8</f>
        <v>891110</v>
      </c>
      <c r="C11" s="121">
        <f>+'Copy Other Data Here'!L8</f>
        <v>830858</v>
      </c>
      <c r="D11" s="121">
        <f>+'Copy Other Data Here'!M8</f>
        <v>907699</v>
      </c>
      <c r="E11" s="97"/>
      <c r="F11" s="121">
        <f>+'Copy Other Data Here'!K14</f>
        <v>17193831</v>
      </c>
      <c r="G11" s="121">
        <f>+'Copy Other Data Here'!L14</f>
        <v>17243570</v>
      </c>
      <c r="H11" s="121">
        <f>+'Copy Other Data Here'!M14</f>
        <v>17273299</v>
      </c>
      <c r="I11" s="97"/>
      <c r="J11" s="122"/>
    </row>
    <row r="12" spans="1:11" ht="15" customHeight="1" x14ac:dyDescent="0.25">
      <c r="A12" s="2" t="s">
        <v>9</v>
      </c>
      <c r="B12" s="121">
        <f>+'Copy Other Data Here'!K9</f>
        <v>88882</v>
      </c>
      <c r="C12" s="121">
        <f>+'Copy Other Data Here'!L9</f>
        <v>101586</v>
      </c>
      <c r="D12" s="121">
        <f>+'Copy Other Data Here'!M9</f>
        <v>100025</v>
      </c>
      <c r="E12" s="97"/>
      <c r="F12" s="121">
        <f>+'Copy Other Data Here'!K15</f>
        <v>2206624</v>
      </c>
      <c r="G12" s="121">
        <f>+'Copy Other Data Here'!L15</f>
        <v>2205177</v>
      </c>
      <c r="H12" s="121">
        <f>+'Copy Other Data Here'!M15</f>
        <v>2177704</v>
      </c>
      <c r="I12" s="97"/>
      <c r="J12" s="122"/>
    </row>
    <row r="13" spans="1:11" ht="15" customHeight="1" x14ac:dyDescent="0.25">
      <c r="A13" s="2" t="s">
        <v>10</v>
      </c>
      <c r="B13" s="123">
        <f>+'Copy Other Data Here'!K10</f>
        <v>66692841</v>
      </c>
      <c r="C13" s="123">
        <f>+'Copy Other Data Here'!L10</f>
        <v>79954501</v>
      </c>
      <c r="D13" s="123">
        <f>+'Copy Other Data Here'!M10</f>
        <v>86649615</v>
      </c>
      <c r="E13" s="97"/>
      <c r="F13" s="121">
        <f>+'Copy Other Data Here'!K16</f>
        <v>822793586</v>
      </c>
      <c r="G13" s="121">
        <f>+'Copy Other Data Here'!L16</f>
        <v>816181772</v>
      </c>
      <c r="H13" s="121">
        <f>+'Copy Other Data Here'!M16</f>
        <v>817561802</v>
      </c>
      <c r="I13" s="97"/>
      <c r="J13" s="124"/>
      <c r="K13" s="9"/>
    </row>
    <row r="14" spans="1:11" ht="15" customHeight="1" x14ac:dyDescent="0.25">
      <c r="A14" s="2" t="s">
        <v>11</v>
      </c>
      <c r="B14" s="125">
        <f>SUM(B9:B13)</f>
        <v>72606963</v>
      </c>
      <c r="C14" s="125">
        <f>SUM(C9:C13)</f>
        <v>87115601</v>
      </c>
      <c r="D14" s="125">
        <f>SUM(D9:D13)</f>
        <v>94228306</v>
      </c>
      <c r="E14" s="97"/>
      <c r="F14" s="126">
        <f>SUM(F9:F13)</f>
        <v>1082637511</v>
      </c>
      <c r="G14" s="126">
        <f>SUM(G9:G13)</f>
        <v>1076525121</v>
      </c>
      <c r="H14" s="125">
        <f>SUM(H9:H13)</f>
        <v>1076451864</v>
      </c>
      <c r="I14" s="97"/>
      <c r="J14" s="111"/>
      <c r="K14" s="9"/>
    </row>
    <row r="15" spans="1:11" x14ac:dyDescent="0.25">
      <c r="B15" s="97"/>
      <c r="C15" s="97"/>
      <c r="D15" s="97"/>
      <c r="E15" s="97"/>
      <c r="F15" s="97"/>
      <c r="G15" s="97"/>
      <c r="H15" s="97"/>
      <c r="I15" s="97"/>
      <c r="J15" s="97"/>
      <c r="K15" s="9"/>
    </row>
    <row r="16" spans="1:11" x14ac:dyDescent="0.25">
      <c r="J16" s="59"/>
    </row>
    <row r="17" spans="1:11" x14ac:dyDescent="0.25">
      <c r="J17" s="59"/>
    </row>
    <row r="18" spans="1:11" x14ac:dyDescent="0.25">
      <c r="J18" s="59"/>
    </row>
    <row r="19" spans="1:11" x14ac:dyDescent="0.25">
      <c r="F19" s="4"/>
      <c r="G19" s="4"/>
      <c r="H19" s="4"/>
      <c r="J19" s="15"/>
    </row>
    <row r="20" spans="1:11" x14ac:dyDescent="0.25">
      <c r="B20" s="171" t="s">
        <v>12</v>
      </c>
      <c r="C20" s="172"/>
      <c r="D20" s="173"/>
      <c r="F20" s="149"/>
      <c r="G20" s="4"/>
      <c r="H20" s="4"/>
      <c r="J20" s="60"/>
    </row>
    <row r="21" spans="1:11" x14ac:dyDescent="0.25">
      <c r="B21" s="10">
        <f>+B7</f>
        <v>44772</v>
      </c>
      <c r="C21" s="10">
        <f>+C7</f>
        <v>44803</v>
      </c>
      <c r="D21" s="10">
        <f>+D7</f>
        <v>44834</v>
      </c>
      <c r="F21" s="117"/>
      <c r="G21" s="5"/>
      <c r="H21" s="9"/>
      <c r="J21" s="61"/>
    </row>
    <row r="22" spans="1:11" x14ac:dyDescent="0.25">
      <c r="B22" s="11">
        <f t="shared" ref="B22:D22" si="1">+B8</f>
        <v>2022</v>
      </c>
      <c r="C22" s="12">
        <f t="shared" si="1"/>
        <v>2022</v>
      </c>
      <c r="D22" s="12">
        <f t="shared" si="1"/>
        <v>2022</v>
      </c>
      <c r="F22" s="9"/>
      <c r="G22" s="9"/>
      <c r="J22" s="16"/>
    </row>
    <row r="23" spans="1:11" x14ac:dyDescent="0.25">
      <c r="A23" s="2" t="s">
        <v>6</v>
      </c>
      <c r="B23" s="121">
        <f>+'Copy Other Data Here'!K20</f>
        <v>200930</v>
      </c>
      <c r="C23" s="121">
        <f>+'Copy Other Data Here'!L20</f>
        <v>200995</v>
      </c>
      <c r="D23" s="121">
        <f>+'Copy Other Data Here'!M20</f>
        <v>201194</v>
      </c>
      <c r="F23" s="13"/>
      <c r="G23" s="13"/>
    </row>
    <row r="24" spans="1:11" x14ac:dyDescent="0.25">
      <c r="A24" s="2" t="s">
        <v>7</v>
      </c>
      <c r="B24" s="121">
        <f>+'Copy Other Data Here'!K21</f>
        <v>27241</v>
      </c>
      <c r="C24" s="121">
        <f>+'Copy Other Data Here'!L21</f>
        <v>27229</v>
      </c>
      <c r="D24" s="121">
        <f>+'Copy Other Data Here'!M21</f>
        <v>27230</v>
      </c>
      <c r="F24" s="13"/>
      <c r="G24" s="13"/>
      <c r="J24" s="61"/>
    </row>
    <row r="25" spans="1:11" x14ac:dyDescent="0.25">
      <c r="A25" s="2" t="s">
        <v>8</v>
      </c>
      <c r="B25" s="121">
        <f>+'Copy Other Data Here'!K22</f>
        <v>513</v>
      </c>
      <c r="C25" s="121">
        <f>+'Copy Other Data Here'!L22</f>
        <v>515</v>
      </c>
      <c r="D25" s="121">
        <f>+'Copy Other Data Here'!M22</f>
        <v>515</v>
      </c>
      <c r="F25" s="13"/>
      <c r="G25" s="13"/>
      <c r="J25" s="3"/>
    </row>
    <row r="26" spans="1:11" x14ac:dyDescent="0.25">
      <c r="A26" s="2" t="s">
        <v>9</v>
      </c>
      <c r="B26" s="121">
        <f>+'Copy Other Data Here'!K23</f>
        <v>7</v>
      </c>
      <c r="C26" s="121">
        <f>+'Copy Other Data Here'!L23</f>
        <v>7</v>
      </c>
      <c r="D26" s="121">
        <f>+'Copy Other Data Here'!M23</f>
        <v>7</v>
      </c>
      <c r="F26" s="13"/>
      <c r="G26" s="13"/>
      <c r="J26" s="16"/>
    </row>
    <row r="27" spans="1:11" x14ac:dyDescent="0.25">
      <c r="A27" s="2" t="s">
        <v>10</v>
      </c>
      <c r="B27" s="121">
        <f>+'Copy Other Data Here'!K24</f>
        <v>204</v>
      </c>
      <c r="C27" s="121">
        <f>+'Copy Other Data Here'!L24</f>
        <v>205</v>
      </c>
      <c r="D27" s="121">
        <f>+'Copy Other Data Here'!M24</f>
        <v>205</v>
      </c>
      <c r="F27" s="13"/>
      <c r="G27" s="13"/>
      <c r="J27" s="58"/>
      <c r="K27" s="9"/>
    </row>
    <row r="28" spans="1:11" x14ac:dyDescent="0.25">
      <c r="A28" s="2" t="s">
        <v>11</v>
      </c>
      <c r="B28" s="125">
        <f>SUM(B23:B27)</f>
        <v>228895</v>
      </c>
      <c r="C28" s="125">
        <f>SUM(C23:C27)</f>
        <v>228951</v>
      </c>
      <c r="D28" s="125">
        <f>SUM(D23:D27)</f>
        <v>229151</v>
      </c>
      <c r="F28" s="13"/>
      <c r="G28" s="13"/>
      <c r="H28" s="13"/>
      <c r="J28" s="3"/>
    </row>
    <row r="29" spans="1:11" x14ac:dyDescent="0.25">
      <c r="J29" s="3"/>
    </row>
  </sheetData>
  <mergeCells count="6">
    <mergeCell ref="B20:D20"/>
    <mergeCell ref="B5:H5"/>
    <mergeCell ref="B6:D6"/>
    <mergeCell ref="A2:H2"/>
    <mergeCell ref="A1:H1"/>
    <mergeCell ref="A3:H3"/>
  </mergeCells>
  <printOptions horizontalCentered="1"/>
  <pageMargins left="0.5" right="0.5" top="1" bottom="1" header="0.5" footer="0.5"/>
  <pageSetup scale="97" orientation="portrait" r:id="rId1"/>
  <headerFooter scaleWithDoc="0" alignWithMargins="0"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56"/>
  <sheetViews>
    <sheetView zoomScaleNormal="100" zoomScaleSheetLayoutView="85" workbookViewId="0">
      <selection activeCell="G29" sqref="G29"/>
    </sheetView>
  </sheetViews>
  <sheetFormatPr defaultColWidth="9.140625" defaultRowHeight="15" x14ac:dyDescent="0.25"/>
  <cols>
    <col min="1" max="1" width="6.42578125" style="1" customWidth="1"/>
    <col min="2" max="2" width="7.7109375" style="1" customWidth="1"/>
    <col min="3" max="3" width="34.28515625" style="1" customWidth="1"/>
    <col min="4" max="4" width="16.28515625" style="127" customWidth="1"/>
    <col min="5" max="5" width="16.28515625" style="129" customWidth="1"/>
    <col min="6" max="16384" width="9.140625" style="1"/>
  </cols>
  <sheetData>
    <row r="1" spans="1:5" ht="21" customHeight="1" x14ac:dyDescent="0.25">
      <c r="E1" s="128"/>
    </row>
    <row r="2" spans="1:5" ht="18.75" customHeight="1" x14ac:dyDescent="0.25">
      <c r="A2" s="4" t="s">
        <v>13</v>
      </c>
      <c r="B2" s="4"/>
      <c r="C2" s="4"/>
      <c r="D2" s="51"/>
      <c r="E2" s="51"/>
    </row>
    <row r="3" spans="1:5" ht="18" customHeight="1" x14ac:dyDescent="0.25">
      <c r="A3" s="4" t="s">
        <v>14</v>
      </c>
      <c r="B3" s="4"/>
      <c r="C3" s="4"/>
      <c r="D3" s="51"/>
      <c r="E3" s="51"/>
    </row>
    <row r="4" spans="1:5" x14ac:dyDescent="0.25">
      <c r="A4" s="4" t="s">
        <v>15</v>
      </c>
      <c r="B4" s="4"/>
      <c r="C4" s="4"/>
      <c r="D4" s="51"/>
      <c r="E4" s="51"/>
    </row>
    <row r="5" spans="1:5" x14ac:dyDescent="0.25">
      <c r="A5" s="174" t="str">
        <f>"Month and Twelve Months Ended " &amp; TEXT(DATE(YEAR(StatementDate),MONTH(StatementDate)-1,1)-1,"m/d/yyy")</f>
        <v>Month and Twelve Months Ended 7/31/2022</v>
      </c>
      <c r="B5" s="174"/>
      <c r="C5" s="174"/>
      <c r="D5" s="174"/>
      <c r="E5" s="174"/>
    </row>
    <row r="6" spans="1:5" x14ac:dyDescent="0.25">
      <c r="A6" s="19"/>
      <c r="D6" s="20"/>
      <c r="E6" s="20"/>
    </row>
    <row r="7" spans="1:5" ht="15.75" thickBot="1" x14ac:dyDescent="0.3">
      <c r="A7" s="4"/>
      <c r="B7" s="17"/>
      <c r="C7" s="17"/>
      <c r="D7" s="18"/>
      <c r="E7" s="18"/>
    </row>
    <row r="8" spans="1:5" x14ac:dyDescent="0.25">
      <c r="A8" s="21"/>
      <c r="B8" s="22"/>
      <c r="C8" s="22"/>
      <c r="D8" s="23" t="s">
        <v>16</v>
      </c>
      <c r="E8" s="24" t="s">
        <v>17</v>
      </c>
    </row>
    <row r="9" spans="1:5" x14ac:dyDescent="0.25">
      <c r="A9" s="25" t="s">
        <v>18</v>
      </c>
      <c r="D9" s="97"/>
      <c r="E9" s="26"/>
    </row>
    <row r="10" spans="1:5" x14ac:dyDescent="0.25">
      <c r="A10" s="25"/>
      <c r="B10" s="1" t="s">
        <v>19</v>
      </c>
      <c r="D10" s="27">
        <f>+'Copy Allocation Report Here'!C10</f>
        <v>7926461.6399999997</v>
      </c>
      <c r="E10" s="28">
        <f>+'Copy Allocation Report Here'!F10</f>
        <v>289249710.01999998</v>
      </c>
    </row>
    <row r="11" spans="1:5" x14ac:dyDescent="0.25">
      <c r="A11" s="25"/>
      <c r="B11" s="1" t="s">
        <v>20</v>
      </c>
      <c r="D11" s="27">
        <f>+'Copy Allocation Report Here'!C14</f>
        <v>2132324.2599999998</v>
      </c>
      <c r="E11" s="28">
        <f>+'Copy Allocation Report Here'!F14</f>
        <v>26913897.940000001</v>
      </c>
    </row>
    <row r="12" spans="1:5" x14ac:dyDescent="0.25">
      <c r="A12" s="25"/>
      <c r="B12" s="1" t="s">
        <v>21</v>
      </c>
      <c r="D12" s="29">
        <f>+'Copy Allocation Report Here'!C20-'Copy Allocation Report Here'!C14</f>
        <v>-134643.48999999976</v>
      </c>
      <c r="E12" s="30">
        <f>+'Copy Allocation Report Here'!F20-'Copy Allocation Report Here'!F14</f>
        <v>-64433.730000000447</v>
      </c>
    </row>
    <row r="13" spans="1:5" x14ac:dyDescent="0.25">
      <c r="A13" s="25"/>
      <c r="D13" s="31">
        <f>SUM(D10:D12)</f>
        <v>9924142.4099999983</v>
      </c>
      <c r="E13" s="26">
        <f>SUM(E10:E12)</f>
        <v>316099174.22999996</v>
      </c>
    </row>
    <row r="14" spans="1:5" x14ac:dyDescent="0.25">
      <c r="A14" s="25" t="s">
        <v>22</v>
      </c>
      <c r="B14" s="1" t="s">
        <v>23</v>
      </c>
      <c r="D14" s="27">
        <f>+'Copy Allocation Report Here'!C30+'Copy Allocation Report Here'!C44</f>
        <v>3667014.649999999</v>
      </c>
      <c r="E14" s="28">
        <f>+'Copy Allocation Report Here'!F30+'Copy Allocation Report Here'!F44</f>
        <v>172096028.78999999</v>
      </c>
    </row>
    <row r="15" spans="1:5" x14ac:dyDescent="0.25">
      <c r="A15" s="25"/>
      <c r="B15" s="1" t="s">
        <v>24</v>
      </c>
      <c r="D15" s="27">
        <f>+'Copy Allocation Report Here'!C46</f>
        <v>911247.91</v>
      </c>
      <c r="E15" s="28">
        <f>+'Copy Allocation Report Here'!F46</f>
        <v>26730382</v>
      </c>
    </row>
    <row r="16" spans="1:5" x14ac:dyDescent="0.25">
      <c r="A16" s="25" t="s">
        <v>25</v>
      </c>
      <c r="D16" s="32">
        <f>D13-D14-D15</f>
        <v>5345879.8499999996</v>
      </c>
      <c r="E16" s="33">
        <f>E13-E14-E15</f>
        <v>117272763.43999997</v>
      </c>
    </row>
    <row r="17" spans="1:5" x14ac:dyDescent="0.25">
      <c r="A17" s="25" t="s">
        <v>26</v>
      </c>
      <c r="D17" s="31"/>
      <c r="E17" s="26"/>
    </row>
    <row r="18" spans="1:5" x14ac:dyDescent="0.25">
      <c r="A18" s="25"/>
      <c r="B18" s="1" t="s">
        <v>27</v>
      </c>
      <c r="D18" s="31">
        <f>'Copy Allocation Report Here'!C50</f>
        <v>24551.72</v>
      </c>
      <c r="E18" s="26">
        <f>'Copy Allocation Report Here'!F50</f>
        <v>462119.78</v>
      </c>
    </row>
    <row r="19" spans="1:5" x14ac:dyDescent="0.25">
      <c r="A19" s="25"/>
      <c r="B19" s="1" t="s">
        <v>28</v>
      </c>
      <c r="D19" s="27">
        <f>+'Copy Allocation Report Here'!C78</f>
        <v>2053524.6300000001</v>
      </c>
      <c r="E19" s="28">
        <f>+'Copy Allocation Report Here'!F78</f>
        <v>21540243.159999996</v>
      </c>
    </row>
    <row r="20" spans="1:5" x14ac:dyDescent="0.25">
      <c r="A20" s="25"/>
      <c r="B20" s="1" t="s">
        <v>29</v>
      </c>
      <c r="D20" s="27">
        <f>+'Copy Allocation Report Here'!C86</f>
        <v>424044.46000000008</v>
      </c>
      <c r="E20" s="28">
        <f>+'Copy Allocation Report Here'!F86</f>
        <v>4990973.1599999992</v>
      </c>
    </row>
    <row r="21" spans="1:5" x14ac:dyDescent="0.25">
      <c r="A21" s="25"/>
      <c r="B21" s="1" t="s">
        <v>30</v>
      </c>
      <c r="D21" s="27">
        <f>+'Copy Allocation Report Here'!C93</f>
        <v>194046.03</v>
      </c>
      <c r="E21" s="28">
        <f>+'Copy Allocation Report Here'!F93</f>
        <v>7644554.4099999992</v>
      </c>
    </row>
    <row r="22" spans="1:5" x14ac:dyDescent="0.25">
      <c r="A22" s="25"/>
      <c r="B22" s="1" t="s">
        <v>31</v>
      </c>
      <c r="D22" s="27">
        <f>+'Copy Allocation Report Here'!C100</f>
        <v>2467.9</v>
      </c>
      <c r="E22" s="28">
        <f>+'Copy Allocation Report Here'!F100</f>
        <v>55901.89</v>
      </c>
    </row>
    <row r="23" spans="1:5" x14ac:dyDescent="0.25">
      <c r="A23" s="25"/>
      <c r="B23" s="1" t="s">
        <v>32</v>
      </c>
      <c r="D23" s="27">
        <f>+'Copy Allocation Report Here'!C116</f>
        <v>1690500.6800000002</v>
      </c>
      <c r="E23" s="28">
        <f>+'Copy Allocation Report Here'!F116</f>
        <v>21936657.59</v>
      </c>
    </row>
    <row r="24" spans="1:5" x14ac:dyDescent="0.25">
      <c r="A24" s="25"/>
      <c r="B24" s="1" t="s">
        <v>33</v>
      </c>
      <c r="D24" s="27">
        <f>+'Copy Allocation Report Here'!C128</f>
        <v>2455295.58</v>
      </c>
      <c r="E24" s="28">
        <f>+'Copy Allocation Report Here'!F128</f>
        <v>28958941.530000001</v>
      </c>
    </row>
    <row r="25" spans="1:5" x14ac:dyDescent="0.25">
      <c r="A25" s="25"/>
      <c r="B25" s="1" t="s">
        <v>34</v>
      </c>
      <c r="D25" s="27">
        <f>+'Copy Allocation Report Here'!C133</f>
        <v>437928.64</v>
      </c>
      <c r="E25" s="28">
        <f>+'Copy Allocation Report Here'!F133</f>
        <v>5465586.4199999999</v>
      </c>
    </row>
    <row r="26" spans="1:5" x14ac:dyDescent="0.25">
      <c r="A26" s="25"/>
      <c r="B26" s="1" t="s">
        <v>35</v>
      </c>
      <c r="D26" s="27">
        <f>+'Copy Allocation Report Here'!C142</f>
        <v>-859977.41999999981</v>
      </c>
      <c r="E26" s="28">
        <f>+'Copy Allocation Report Here'!F142</f>
        <v>261493.73999999807</v>
      </c>
    </row>
    <row r="27" spans="1:5" x14ac:dyDescent="0.25">
      <c r="A27" s="25"/>
      <c r="C27" s="1" t="s">
        <v>36</v>
      </c>
      <c r="D27" s="32">
        <f>SUM(D18:D26)</f>
        <v>6422382.2199999997</v>
      </c>
      <c r="E27" s="33">
        <f>SUM(E18:E26)</f>
        <v>91316471.679999992</v>
      </c>
    </row>
    <row r="28" spans="1:5" ht="15.75" thickBot="1" x14ac:dyDescent="0.3">
      <c r="A28" s="25" t="s">
        <v>37</v>
      </c>
      <c r="D28" s="34">
        <f>D16-D27</f>
        <v>-1076502.3700000001</v>
      </c>
      <c r="E28" s="35">
        <f>E16-E27</f>
        <v>25956291.759999976</v>
      </c>
    </row>
    <row r="29" spans="1:5" ht="15.75" thickTop="1" x14ac:dyDescent="0.25">
      <c r="A29" s="25"/>
      <c r="D29" s="31"/>
      <c r="E29" s="26"/>
    </row>
    <row r="30" spans="1:5" ht="15.75" thickBot="1" x14ac:dyDescent="0.3">
      <c r="A30" s="25" t="s">
        <v>38</v>
      </c>
      <c r="D30" s="36">
        <f>D47</f>
        <v>526186771.25243002</v>
      </c>
      <c r="E30" s="37">
        <f>E47</f>
        <v>512650040.92041701</v>
      </c>
    </row>
    <row r="31" spans="1:5" ht="15.75" thickTop="1" x14ac:dyDescent="0.25">
      <c r="A31" s="25"/>
      <c r="D31" s="31"/>
      <c r="E31" s="26"/>
    </row>
    <row r="32" spans="1:5" ht="15.75" thickBot="1" x14ac:dyDescent="0.3">
      <c r="A32" s="38" t="s">
        <v>39</v>
      </c>
      <c r="B32" s="39"/>
      <c r="C32" s="39"/>
      <c r="D32" s="40">
        <f>D28/D30</f>
        <v>-2.0458560131371389E-3</v>
      </c>
      <c r="E32" s="41">
        <f>E28/E30</f>
        <v>5.0631599898827255E-2</v>
      </c>
    </row>
    <row r="33" spans="1:5" ht="16.5" thickTop="1" thickBot="1" x14ac:dyDescent="0.3">
      <c r="A33" s="42"/>
      <c r="B33" s="43"/>
      <c r="C33" s="43"/>
      <c r="D33" s="44"/>
      <c r="E33" s="45"/>
    </row>
    <row r="34" spans="1:5" x14ac:dyDescent="0.25">
      <c r="D34" s="20"/>
      <c r="E34" s="20"/>
    </row>
    <row r="35" spans="1:5" x14ac:dyDescent="0.25">
      <c r="A35" s="1" t="s">
        <v>40</v>
      </c>
      <c r="D35" s="20"/>
      <c r="E35" s="20"/>
    </row>
    <row r="36" spans="1:5" ht="15.75" thickBot="1" x14ac:dyDescent="0.3">
      <c r="D36" s="89" t="s">
        <v>16</v>
      </c>
      <c r="E36" s="89" t="s">
        <v>17</v>
      </c>
    </row>
    <row r="37" spans="1:5" x14ac:dyDescent="0.25">
      <c r="A37" s="47" t="s">
        <v>41</v>
      </c>
      <c r="B37" s="48"/>
      <c r="C37" s="48"/>
      <c r="D37" s="56">
        <f>'Copy Other Data Here'!C6</f>
        <v>1023326616.0700001</v>
      </c>
      <c r="E37" s="57">
        <f>+'Copy Other Data Here'!C19</f>
        <v>1000456840.8341669</v>
      </c>
    </row>
    <row r="38" spans="1:5" x14ac:dyDescent="0.25">
      <c r="A38" s="25" t="s">
        <v>42</v>
      </c>
      <c r="D38" s="29">
        <f>'Copy Other Data Here'!C7</f>
        <v>-448038208.35000002</v>
      </c>
      <c r="E38" s="30">
        <f>+'Copy Other Data Here'!C20</f>
        <v>-435756111.99791664</v>
      </c>
    </row>
    <row r="39" spans="1:5" x14ac:dyDescent="0.25">
      <c r="A39" s="25" t="s">
        <v>43</v>
      </c>
      <c r="D39" s="31">
        <f>D37+D38</f>
        <v>575288407.72000003</v>
      </c>
      <c r="E39" s="26">
        <f>E37+E38</f>
        <v>564700728.83625031</v>
      </c>
    </row>
    <row r="40" spans="1:5" x14ac:dyDescent="0.25">
      <c r="A40" s="25"/>
      <c r="D40" s="31"/>
      <c r="E40" s="26"/>
    </row>
    <row r="41" spans="1:5" x14ac:dyDescent="0.25">
      <c r="A41" s="25" t="s">
        <v>44</v>
      </c>
      <c r="D41" s="31"/>
      <c r="E41" s="26"/>
    </row>
    <row r="42" spans="1:5" x14ac:dyDescent="0.25">
      <c r="A42" s="25"/>
      <c r="B42" s="1" t="s">
        <v>45</v>
      </c>
      <c r="D42" s="27">
        <f>'Copy Other Data Here'!C9</f>
        <v>-182823.6899999998</v>
      </c>
      <c r="E42" s="28">
        <f>+'Copy Other Data Here'!C22</f>
        <v>-3024578.6295833327</v>
      </c>
    </row>
    <row r="43" spans="1:5" x14ac:dyDescent="0.25">
      <c r="A43" s="25"/>
      <c r="B43" s="1" t="s">
        <v>46</v>
      </c>
      <c r="D43" s="29">
        <f>'Copy Other Data Here'!C10</f>
        <v>-78046476.480000019</v>
      </c>
      <c r="E43" s="30">
        <f>+'Copy Other Data Here'!C23</f>
        <v>-77426897.466250002</v>
      </c>
    </row>
    <row r="44" spans="1:5" x14ac:dyDescent="0.25">
      <c r="A44" s="25"/>
      <c r="C44" s="1" t="s">
        <v>47</v>
      </c>
      <c r="D44" s="31">
        <f>D39+SUM(D42:D43)</f>
        <v>497059107.55000001</v>
      </c>
      <c r="E44" s="26">
        <f>E39+SUM(E42:E43)</f>
        <v>484249252.740417</v>
      </c>
    </row>
    <row r="45" spans="1:5" x14ac:dyDescent="0.25">
      <c r="A45" s="25"/>
      <c r="D45" s="31"/>
      <c r="E45" s="26"/>
    </row>
    <row r="46" spans="1:5" x14ac:dyDescent="0.25">
      <c r="A46" s="25" t="s">
        <v>48</v>
      </c>
      <c r="D46" s="29">
        <f>'Copy Other Data Here'!C12</f>
        <v>29127663.702429999</v>
      </c>
      <c r="E46" s="30">
        <f>'Copy Other Data Here'!C25</f>
        <v>28400788.18</v>
      </c>
    </row>
    <row r="47" spans="1:5" ht="15.75" thickBot="1" x14ac:dyDescent="0.3">
      <c r="A47" s="42" t="s">
        <v>49</v>
      </c>
      <c r="B47" s="43"/>
      <c r="C47" s="43"/>
      <c r="D47" s="49">
        <f>D44+D46</f>
        <v>526186771.25243002</v>
      </c>
      <c r="E47" s="50">
        <f>E44+E46</f>
        <v>512650040.92041701</v>
      </c>
    </row>
    <row r="48" spans="1:5" x14ac:dyDescent="0.25">
      <c r="D48" s="20"/>
      <c r="E48" s="20"/>
    </row>
    <row r="49" spans="1:5" x14ac:dyDescent="0.25">
      <c r="A49" s="1" t="s">
        <v>50</v>
      </c>
      <c r="D49" s="20"/>
      <c r="E49" s="20"/>
    </row>
    <row r="50" spans="1:5" x14ac:dyDescent="0.25">
      <c r="D50" s="20"/>
      <c r="E50" s="20"/>
    </row>
    <row r="51" spans="1:5" x14ac:dyDescent="0.25">
      <c r="D51" s="20"/>
      <c r="E51" s="20"/>
    </row>
    <row r="52" spans="1:5" x14ac:dyDescent="0.25">
      <c r="D52" s="20"/>
      <c r="E52" s="20"/>
    </row>
    <row r="53" spans="1:5" x14ac:dyDescent="0.25">
      <c r="D53" s="20"/>
      <c r="E53" s="20"/>
    </row>
    <row r="54" spans="1:5" x14ac:dyDescent="0.25">
      <c r="D54" s="20"/>
      <c r="E54" s="20"/>
    </row>
    <row r="55" spans="1:5" x14ac:dyDescent="0.25">
      <c r="D55" s="20"/>
      <c r="E55" s="20"/>
    </row>
    <row r="56" spans="1:5" x14ac:dyDescent="0.25">
      <c r="D56" s="20"/>
      <c r="E56" s="20"/>
    </row>
  </sheetData>
  <mergeCells count="1">
    <mergeCell ref="A5:E5"/>
  </mergeCells>
  <printOptions horizontalCentered="1"/>
  <pageMargins left="0.5" right="0.5" top="1" bottom="1" header="0.5" footer="0.5"/>
  <pageSetup scale="74" orientation="portrait" r:id="rId1"/>
  <headerFooter scaleWithDoc="0" alignWithMargins="0"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E56"/>
  <sheetViews>
    <sheetView zoomScaleNormal="100" zoomScaleSheetLayoutView="70" workbookViewId="0">
      <selection activeCell="D30" sqref="D30"/>
    </sheetView>
  </sheetViews>
  <sheetFormatPr defaultColWidth="9.140625" defaultRowHeight="15" x14ac:dyDescent="0.25"/>
  <cols>
    <col min="1" max="1" width="6.42578125" style="1" customWidth="1"/>
    <col min="2" max="2" width="7.7109375" style="1" customWidth="1"/>
    <col min="3" max="3" width="34.28515625" style="1" customWidth="1"/>
    <col min="4" max="4" width="17.5703125" style="127" customWidth="1"/>
    <col min="5" max="5" width="17.5703125" style="129" customWidth="1"/>
    <col min="6" max="16384" width="9.140625" style="1"/>
  </cols>
  <sheetData>
    <row r="1" spans="1:5" ht="21" customHeight="1" x14ac:dyDescent="0.25">
      <c r="E1" s="128"/>
    </row>
    <row r="2" spans="1:5" ht="18.75" customHeight="1" x14ac:dyDescent="0.25">
      <c r="A2" s="4" t="s">
        <v>13</v>
      </c>
      <c r="B2" s="4"/>
      <c r="C2" s="4"/>
      <c r="D2" s="51"/>
      <c r="E2" s="51"/>
    </row>
    <row r="3" spans="1:5" ht="18" customHeight="1" x14ac:dyDescent="0.25">
      <c r="A3" s="4" t="s">
        <v>14</v>
      </c>
      <c r="B3" s="4"/>
      <c r="C3" s="4"/>
      <c r="D3" s="51"/>
      <c r="E3" s="51"/>
    </row>
    <row r="4" spans="1:5" x14ac:dyDescent="0.25">
      <c r="A4" s="4" t="s">
        <v>15</v>
      </c>
      <c r="B4" s="4"/>
      <c r="C4" s="4"/>
      <c r="D4" s="51"/>
      <c r="E4" s="51"/>
    </row>
    <row r="5" spans="1:5" x14ac:dyDescent="0.25">
      <c r="A5" s="174" t="str">
        <f>"Month and Twelve Months Ended " &amp; TEXT(DATE(YEAR(StatementDate),MONTH(StatementDate),1)-1,"m/d/yyy")</f>
        <v>Month and Twelve Months Ended 8/31/2022</v>
      </c>
      <c r="B5" s="174"/>
      <c r="C5" s="174"/>
      <c r="D5" s="174"/>
      <c r="E5" s="174"/>
    </row>
    <row r="6" spans="1:5" x14ac:dyDescent="0.25">
      <c r="A6" s="19"/>
      <c r="D6" s="20"/>
      <c r="E6" s="20"/>
    </row>
    <row r="7" spans="1:5" ht="15.75" thickBot="1" x14ac:dyDescent="0.3">
      <c r="A7" s="4"/>
      <c r="B7" s="17"/>
      <c r="C7" s="17"/>
      <c r="D7" s="18"/>
      <c r="E7" s="18"/>
    </row>
    <row r="8" spans="1:5" x14ac:dyDescent="0.25">
      <c r="A8" s="21"/>
      <c r="B8" s="22"/>
      <c r="C8" s="22"/>
      <c r="D8" s="23" t="s">
        <v>16</v>
      </c>
      <c r="E8" s="24" t="s">
        <v>17</v>
      </c>
    </row>
    <row r="9" spans="1:5" x14ac:dyDescent="0.25">
      <c r="A9" s="25" t="s">
        <v>18</v>
      </c>
      <c r="D9" s="97"/>
      <c r="E9" s="26"/>
    </row>
    <row r="10" spans="1:5" x14ac:dyDescent="0.25">
      <c r="A10" s="25"/>
      <c r="B10" s="1" t="s">
        <v>19</v>
      </c>
      <c r="D10" s="27">
        <f>+'Copy Allocation Report Here'!D10</f>
        <v>9300528.7899999991</v>
      </c>
      <c r="E10" s="28">
        <f>+'Copy Allocation Report Here'!G10</f>
        <v>290779185.30000001</v>
      </c>
    </row>
    <row r="11" spans="1:5" x14ac:dyDescent="0.25">
      <c r="A11" s="25"/>
      <c r="B11" s="1" t="s">
        <v>20</v>
      </c>
      <c r="D11" s="27">
        <f>+'Copy Allocation Report Here'!D14</f>
        <v>2386348.04</v>
      </c>
      <c r="E11" s="28">
        <f>+'Copy Allocation Report Here'!G14</f>
        <v>26977656.41</v>
      </c>
    </row>
    <row r="12" spans="1:5" x14ac:dyDescent="0.25">
      <c r="A12" s="25"/>
      <c r="B12" s="1" t="s">
        <v>21</v>
      </c>
      <c r="D12" s="29">
        <f>+'Copy Allocation Report Here'!D20-'Copy Allocation Report Here'!D14</f>
        <v>-110444.72999999952</v>
      </c>
      <c r="E12" s="30">
        <f>+'Copy Allocation Report Here'!G20-'Copy Allocation Report Here'!G14</f>
        <v>-77781.04999999702</v>
      </c>
    </row>
    <row r="13" spans="1:5" x14ac:dyDescent="0.25">
      <c r="A13" s="25"/>
      <c r="D13" s="31">
        <f>SUM(D10:D12)</f>
        <v>11576432.099999998</v>
      </c>
      <c r="E13" s="26">
        <f>SUM(E10:E12)</f>
        <v>317679060.66000003</v>
      </c>
    </row>
    <row r="14" spans="1:5" x14ac:dyDescent="0.25">
      <c r="A14" s="25" t="s">
        <v>22</v>
      </c>
      <c r="B14" s="1" t="s">
        <v>23</v>
      </c>
      <c r="D14" s="27">
        <f>+'Copy Allocation Report Here'!D30+'Copy Allocation Report Here'!D44</f>
        <v>4445253.32</v>
      </c>
      <c r="E14" s="28">
        <f>+'Copy Allocation Report Here'!G30+'Copy Allocation Report Here'!G44</f>
        <v>172833473.63000003</v>
      </c>
    </row>
    <row r="15" spans="1:5" x14ac:dyDescent="0.25">
      <c r="A15" s="25"/>
      <c r="B15" s="1" t="s">
        <v>24</v>
      </c>
      <c r="D15" s="27">
        <f>+'Copy Allocation Report Here'!D46</f>
        <v>892358.66</v>
      </c>
      <c r="E15" s="28">
        <f>+'Copy Allocation Report Here'!G46</f>
        <v>26846503.739999998</v>
      </c>
    </row>
    <row r="16" spans="1:5" x14ac:dyDescent="0.25">
      <c r="A16" s="25" t="s">
        <v>25</v>
      </c>
      <c r="D16" s="32">
        <f>D13-D14-D15</f>
        <v>6238820.1199999973</v>
      </c>
      <c r="E16" s="33">
        <f>E13-E14-E15</f>
        <v>117999083.29000001</v>
      </c>
    </row>
    <row r="17" spans="1:5" x14ac:dyDescent="0.25">
      <c r="A17" s="25" t="s">
        <v>26</v>
      </c>
      <c r="D17" s="31"/>
      <c r="E17" s="26"/>
    </row>
    <row r="18" spans="1:5" x14ac:dyDescent="0.25">
      <c r="A18" s="25"/>
      <c r="B18" s="1" t="s">
        <v>27</v>
      </c>
      <c r="D18" s="31">
        <f>'Copy Allocation Report Here'!D50</f>
        <v>27182.240000000002</v>
      </c>
      <c r="E18" s="26">
        <f>'Copy Allocation Report Here'!G50</f>
        <v>467447.43</v>
      </c>
    </row>
    <row r="19" spans="1:5" x14ac:dyDescent="0.25">
      <c r="A19" s="25"/>
      <c r="B19" s="1" t="s">
        <v>28</v>
      </c>
      <c r="D19" s="27">
        <f>+'Copy Allocation Report Here'!D78</f>
        <v>2397704.1799999997</v>
      </c>
      <c r="E19" s="28">
        <f>+'Copy Allocation Report Here'!G78</f>
        <v>22063823.039999999</v>
      </c>
    </row>
    <row r="20" spans="1:5" x14ac:dyDescent="0.25">
      <c r="A20" s="25"/>
      <c r="B20" s="1" t="s">
        <v>29</v>
      </c>
      <c r="D20" s="27">
        <f>+'Copy Allocation Report Here'!D86</f>
        <v>590552.52</v>
      </c>
      <c r="E20" s="28">
        <f>+'Copy Allocation Report Here'!G86</f>
        <v>5117604.66</v>
      </c>
    </row>
    <row r="21" spans="1:5" x14ac:dyDescent="0.25">
      <c r="A21" s="25"/>
      <c r="B21" s="1" t="s">
        <v>30</v>
      </c>
      <c r="D21" s="27">
        <f>+'Copy Allocation Report Here'!D93</f>
        <v>217930.76</v>
      </c>
      <c r="E21" s="28">
        <f>+'Copy Allocation Report Here'!G93</f>
        <v>7679390.7199999997</v>
      </c>
    </row>
    <row r="22" spans="1:5" x14ac:dyDescent="0.25">
      <c r="A22" s="25"/>
      <c r="B22" s="1" t="s">
        <v>31</v>
      </c>
      <c r="D22" s="27">
        <f>+'Copy Allocation Report Here'!D100</f>
        <v>2079.6799999999998</v>
      </c>
      <c r="E22" s="28">
        <f>+'Copy Allocation Report Here'!G100</f>
        <v>55998.03</v>
      </c>
    </row>
    <row r="23" spans="1:5" x14ac:dyDescent="0.25">
      <c r="A23" s="25"/>
      <c r="B23" s="1" t="s">
        <v>32</v>
      </c>
      <c r="D23" s="27">
        <f>+'Copy Allocation Report Here'!D116</f>
        <v>1624444.3099999998</v>
      </c>
      <c r="E23" s="28">
        <f>+'Copy Allocation Report Here'!G116</f>
        <v>21995162.620000001</v>
      </c>
    </row>
    <row r="24" spans="1:5" x14ac:dyDescent="0.25">
      <c r="A24" s="25"/>
      <c r="B24" s="1" t="s">
        <v>33</v>
      </c>
      <c r="D24" s="27">
        <f>+'Copy Allocation Report Here'!D128</f>
        <v>2459927.61</v>
      </c>
      <c r="E24" s="28">
        <f>+'Copy Allocation Report Here'!G128</f>
        <v>29058172.220000003</v>
      </c>
    </row>
    <row r="25" spans="1:5" x14ac:dyDescent="0.25">
      <c r="A25" s="25"/>
      <c r="B25" s="1" t="s">
        <v>34</v>
      </c>
      <c r="D25" s="27">
        <f>+'Copy Allocation Report Here'!D133</f>
        <v>669582.43000000005</v>
      </c>
      <c r="E25" s="28">
        <f>+'Copy Allocation Report Here'!G133</f>
        <v>5495896.2799999993</v>
      </c>
    </row>
    <row r="26" spans="1:5" x14ac:dyDescent="0.25">
      <c r="A26" s="25"/>
      <c r="B26" s="1" t="s">
        <v>35</v>
      </c>
      <c r="D26" s="27">
        <f>+'Copy Allocation Report Here'!D142</f>
        <v>-833188.71999999974</v>
      </c>
      <c r="E26" s="28">
        <f>+'Copy Allocation Report Here'!G142</f>
        <v>184414.94999999925</v>
      </c>
    </row>
    <row r="27" spans="1:5" x14ac:dyDescent="0.25">
      <c r="A27" s="25"/>
      <c r="C27" s="1" t="s">
        <v>36</v>
      </c>
      <c r="D27" s="32">
        <f>SUM(D18:D26)</f>
        <v>7156215.0100000007</v>
      </c>
      <c r="E27" s="33">
        <f>SUM(E18:E26)</f>
        <v>92117909.950000003</v>
      </c>
    </row>
    <row r="28" spans="1:5" ht="15.75" thickBot="1" x14ac:dyDescent="0.3">
      <c r="A28" s="25" t="s">
        <v>37</v>
      </c>
      <c r="D28" s="34">
        <f>D16-D27</f>
        <v>-917394.89000000339</v>
      </c>
      <c r="E28" s="35">
        <f>E16-E27</f>
        <v>25881173.340000004</v>
      </c>
    </row>
    <row r="29" spans="1:5" ht="15.75" thickTop="1" x14ac:dyDescent="0.25">
      <c r="A29" s="25"/>
      <c r="D29" s="31"/>
      <c r="E29" s="26"/>
    </row>
    <row r="30" spans="1:5" ht="15.75" thickBot="1" x14ac:dyDescent="0.3">
      <c r="A30" s="25" t="s">
        <v>38</v>
      </c>
      <c r="D30" s="36">
        <f>D47</f>
        <v>526139932.5352</v>
      </c>
      <c r="E30" s="37">
        <f>E47</f>
        <v>515988114.42958325</v>
      </c>
    </row>
    <row r="31" spans="1:5" ht="15.75" thickTop="1" x14ac:dyDescent="0.25">
      <c r="A31" s="25"/>
      <c r="D31" s="31"/>
      <c r="E31" s="26"/>
    </row>
    <row r="32" spans="1:5" ht="15.75" thickBot="1" x14ac:dyDescent="0.3">
      <c r="A32" s="38" t="s">
        <v>39</v>
      </c>
      <c r="B32" s="39"/>
      <c r="C32" s="39"/>
      <c r="D32" s="40">
        <f>D28/D30</f>
        <v>-1.743632887888865E-3</v>
      </c>
      <c r="E32" s="41">
        <f>E28/E30</f>
        <v>5.0158468027139025E-2</v>
      </c>
    </row>
    <row r="33" spans="1:5" ht="16.5" thickTop="1" thickBot="1" x14ac:dyDescent="0.3">
      <c r="A33" s="42"/>
      <c r="B33" s="43"/>
      <c r="C33" s="43"/>
      <c r="D33" s="44"/>
      <c r="E33" s="45"/>
    </row>
    <row r="34" spans="1:5" x14ac:dyDescent="0.25">
      <c r="D34" s="20"/>
      <c r="E34" s="20"/>
    </row>
    <row r="35" spans="1:5" x14ac:dyDescent="0.25">
      <c r="A35" s="1" t="s">
        <v>40</v>
      </c>
      <c r="D35" s="20"/>
      <c r="E35" s="20"/>
    </row>
    <row r="36" spans="1:5" ht="15.75" thickBot="1" x14ac:dyDescent="0.3">
      <c r="D36" s="89" t="s">
        <v>16</v>
      </c>
      <c r="E36" s="89" t="s">
        <v>17</v>
      </c>
    </row>
    <row r="37" spans="1:5" x14ac:dyDescent="0.25">
      <c r="A37" s="47" t="s">
        <v>41</v>
      </c>
      <c r="B37" s="48"/>
      <c r="C37" s="48"/>
      <c r="D37" s="56">
        <f>'Copy Other Data Here'!D6</f>
        <v>1024847925.71</v>
      </c>
      <c r="E37" s="57">
        <f>+'Copy Other Data Here'!D19</f>
        <v>1004871769.8366666</v>
      </c>
    </row>
    <row r="38" spans="1:5" x14ac:dyDescent="0.25">
      <c r="A38" s="25" t="s">
        <v>42</v>
      </c>
      <c r="D38" s="29">
        <f>'Copy Other Data Here'!D7</f>
        <v>-450291935.72999996</v>
      </c>
      <c r="E38" s="30">
        <f>+'Copy Other Data Here'!D20</f>
        <v>-437806589.08916664</v>
      </c>
    </row>
    <row r="39" spans="1:5" x14ac:dyDescent="0.25">
      <c r="A39" s="25" t="s">
        <v>43</v>
      </c>
      <c r="D39" s="31">
        <f>D37+D38</f>
        <v>574555989.98000002</v>
      </c>
      <c r="E39" s="26">
        <f>E37+E38</f>
        <v>567065180.74749994</v>
      </c>
    </row>
    <row r="40" spans="1:5" x14ac:dyDescent="0.25">
      <c r="A40" s="25"/>
      <c r="D40" s="31"/>
      <c r="E40" s="26"/>
    </row>
    <row r="41" spans="1:5" x14ac:dyDescent="0.25">
      <c r="A41" s="25" t="s">
        <v>44</v>
      </c>
      <c r="D41" s="31"/>
      <c r="E41" s="26"/>
    </row>
    <row r="42" spans="1:5" x14ac:dyDescent="0.25">
      <c r="A42" s="25"/>
      <c r="B42" s="1" t="s">
        <v>45</v>
      </c>
      <c r="D42" s="27">
        <f>'Copy Other Data Here'!D9</f>
        <v>-182823.6899999998</v>
      </c>
      <c r="E42" s="28">
        <f>+'Copy Other Data Here'!D22</f>
        <v>-2796283.9737500004</v>
      </c>
    </row>
    <row r="43" spans="1:5" x14ac:dyDescent="0.25">
      <c r="A43" s="25"/>
      <c r="B43" s="1" t="s">
        <v>46</v>
      </c>
      <c r="D43" s="29">
        <f>'Copy Other Data Here'!D10</f>
        <v>-78014739.37000002</v>
      </c>
      <c r="E43" s="30">
        <f>+'Copy Other Data Here'!D23</f>
        <v>-77482092.974166676</v>
      </c>
    </row>
    <row r="44" spans="1:5" x14ac:dyDescent="0.25">
      <c r="A44" s="25"/>
      <c r="C44" s="1" t="s">
        <v>47</v>
      </c>
      <c r="D44" s="31">
        <f>D39+SUM(D42:D43)</f>
        <v>496358426.92000002</v>
      </c>
      <c r="E44" s="26">
        <f>E39+SUM(E42:E43)</f>
        <v>486786803.79958326</v>
      </c>
    </row>
    <row r="45" spans="1:5" x14ac:dyDescent="0.25">
      <c r="A45" s="25"/>
      <c r="D45" s="31"/>
      <c r="E45" s="26"/>
    </row>
    <row r="46" spans="1:5" x14ac:dyDescent="0.25">
      <c r="A46" s="25" t="s">
        <v>48</v>
      </c>
      <c r="D46" s="29">
        <f>'Copy Other Data Here'!D12</f>
        <v>29781505.615199998</v>
      </c>
      <c r="E46" s="30">
        <f>+'Copy Other Data Here'!D25</f>
        <v>29201310.629999999</v>
      </c>
    </row>
    <row r="47" spans="1:5" ht="15.75" thickBot="1" x14ac:dyDescent="0.3">
      <c r="A47" s="42" t="s">
        <v>49</v>
      </c>
      <c r="B47" s="43"/>
      <c r="C47" s="43"/>
      <c r="D47" s="49">
        <f>D44+D46</f>
        <v>526139932.5352</v>
      </c>
      <c r="E47" s="50">
        <f>E44+E46</f>
        <v>515988114.42958325</v>
      </c>
    </row>
    <row r="48" spans="1:5" x14ac:dyDescent="0.25">
      <c r="D48" s="20"/>
      <c r="E48" s="20"/>
    </row>
    <row r="49" spans="1:5" x14ac:dyDescent="0.25">
      <c r="A49" s="1" t="s">
        <v>50</v>
      </c>
      <c r="D49" s="20"/>
      <c r="E49" s="20"/>
    </row>
    <row r="50" spans="1:5" x14ac:dyDescent="0.25">
      <c r="D50" s="20"/>
      <c r="E50" s="20"/>
    </row>
    <row r="51" spans="1:5" x14ac:dyDescent="0.25">
      <c r="D51" s="20"/>
      <c r="E51" s="20"/>
    </row>
    <row r="52" spans="1:5" x14ac:dyDescent="0.25">
      <c r="D52" s="20"/>
      <c r="E52" s="20"/>
    </row>
    <row r="53" spans="1:5" x14ac:dyDescent="0.25">
      <c r="D53" s="20"/>
      <c r="E53" s="20"/>
    </row>
    <row r="54" spans="1:5" x14ac:dyDescent="0.25">
      <c r="D54" s="20"/>
      <c r="E54" s="20"/>
    </row>
    <row r="55" spans="1:5" x14ac:dyDescent="0.25">
      <c r="D55" s="20"/>
      <c r="E55" s="20"/>
    </row>
    <row r="56" spans="1:5" x14ac:dyDescent="0.25">
      <c r="D56" s="20"/>
      <c r="E56" s="20"/>
    </row>
  </sheetData>
  <mergeCells count="1">
    <mergeCell ref="A5:E5"/>
  </mergeCells>
  <printOptions horizontalCentered="1"/>
  <pageMargins left="0.5" right="0.5" top="1" bottom="1" header="0.5" footer="0.5"/>
  <pageSetup scale="74" orientation="portrait" r:id="rId1"/>
  <headerFooter scaleWithDoc="0" alignWithMargins="0">
    <oddFooter>&amp;CPage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E56"/>
  <sheetViews>
    <sheetView zoomScaleNormal="100" zoomScaleSheetLayoutView="80" workbookViewId="0">
      <selection activeCell="N12" sqref="N12"/>
    </sheetView>
  </sheetViews>
  <sheetFormatPr defaultColWidth="9.140625" defaultRowHeight="15" x14ac:dyDescent="0.25"/>
  <cols>
    <col min="1" max="1" width="6.42578125" style="1" customWidth="1"/>
    <col min="2" max="2" width="7.7109375" style="1" customWidth="1"/>
    <col min="3" max="3" width="34.28515625" style="1" customWidth="1"/>
    <col min="4" max="4" width="17.7109375" style="127" customWidth="1"/>
    <col min="5" max="5" width="17.7109375" style="129" customWidth="1"/>
    <col min="6" max="16384" width="9.140625" style="1"/>
  </cols>
  <sheetData>
    <row r="1" spans="1:5" ht="21" customHeight="1" x14ac:dyDescent="0.25">
      <c r="E1" s="128"/>
    </row>
    <row r="2" spans="1:5" ht="18.75" customHeight="1" x14ac:dyDescent="0.25">
      <c r="A2" s="4" t="s">
        <v>13</v>
      </c>
      <c r="B2" s="4"/>
      <c r="C2" s="4"/>
      <c r="D2" s="51"/>
      <c r="E2" s="51"/>
    </row>
    <row r="3" spans="1:5" ht="18" customHeight="1" x14ac:dyDescent="0.25">
      <c r="A3" s="4" t="s">
        <v>14</v>
      </c>
      <c r="B3" s="4"/>
      <c r="C3" s="4"/>
      <c r="D3" s="51"/>
      <c r="E3" s="51"/>
    </row>
    <row r="4" spans="1:5" x14ac:dyDescent="0.25">
      <c r="A4" s="4" t="s">
        <v>15</v>
      </c>
      <c r="B4" s="4"/>
      <c r="C4" s="4"/>
      <c r="D4" s="51"/>
      <c r="E4" s="51"/>
    </row>
    <row r="5" spans="1:5" x14ac:dyDescent="0.25">
      <c r="A5" s="174" t="str">
        <f>"Month and Twelve Months Ended " &amp; TEXT(StatementDate,"m/d/yyy")</f>
        <v>Month and Twelve Months Ended 9/30/2022</v>
      </c>
      <c r="B5" s="174"/>
      <c r="C5" s="174"/>
      <c r="D5" s="174"/>
      <c r="E5" s="174"/>
    </row>
    <row r="6" spans="1:5" x14ac:dyDescent="0.25">
      <c r="A6" s="52"/>
      <c r="B6" s="53"/>
      <c r="C6" s="53"/>
      <c r="D6" s="46"/>
      <c r="E6" s="46"/>
    </row>
    <row r="7" spans="1:5" ht="15.75" thickBot="1" x14ac:dyDescent="0.3">
      <c r="A7" s="4"/>
      <c r="B7" s="17"/>
      <c r="C7" s="17"/>
      <c r="D7" s="18"/>
      <c r="E7" s="18"/>
    </row>
    <row r="8" spans="1:5" x14ac:dyDescent="0.25">
      <c r="A8" s="21"/>
      <c r="B8" s="22"/>
      <c r="C8" s="22"/>
      <c r="D8" s="23" t="s">
        <v>16</v>
      </c>
      <c r="E8" s="24" t="s">
        <v>17</v>
      </c>
    </row>
    <row r="9" spans="1:5" x14ac:dyDescent="0.25">
      <c r="A9" s="25" t="s">
        <v>18</v>
      </c>
      <c r="D9" s="97"/>
      <c r="E9" s="26"/>
    </row>
    <row r="10" spans="1:5" x14ac:dyDescent="0.25">
      <c r="A10" s="25"/>
      <c r="B10" s="1" t="s">
        <v>19</v>
      </c>
      <c r="D10" s="27">
        <f>+'Copy Allocation Report Here'!E10</f>
        <v>9590745.9600000009</v>
      </c>
      <c r="E10" s="28">
        <f>+'Copy Allocation Report Here'!H10</f>
        <v>290687282.69</v>
      </c>
    </row>
    <row r="11" spans="1:5" x14ac:dyDescent="0.25">
      <c r="A11" s="25"/>
      <c r="B11" s="1" t="s">
        <v>20</v>
      </c>
      <c r="D11" s="27">
        <f>+'Copy Allocation Report Here'!E14</f>
        <v>2536180.59</v>
      </c>
      <c r="E11" s="28">
        <f>+'Copy Allocation Report Here'!H14</f>
        <v>27116383.039999999</v>
      </c>
    </row>
    <row r="12" spans="1:5" x14ac:dyDescent="0.25">
      <c r="A12" s="25"/>
      <c r="B12" s="1" t="s">
        <v>21</v>
      </c>
      <c r="D12" s="29">
        <f>+'Copy Allocation Report Here'!E20-'Copy Allocation Report Here'!E14</f>
        <v>-131759.72999999998</v>
      </c>
      <c r="E12" s="30">
        <f>+'Copy Allocation Report Here'!H20-'Copy Allocation Report Here'!H14</f>
        <v>-112914.45999999717</v>
      </c>
    </row>
    <row r="13" spans="1:5" x14ac:dyDescent="0.25">
      <c r="A13" s="25"/>
      <c r="D13" s="31">
        <f>SUM(D10:D12)</f>
        <v>11995166.82</v>
      </c>
      <c r="E13" s="26">
        <f>SUM(E10:E12)</f>
        <v>317690751.27000004</v>
      </c>
    </row>
    <row r="14" spans="1:5" x14ac:dyDescent="0.25">
      <c r="A14" s="25" t="s">
        <v>22</v>
      </c>
      <c r="B14" s="1" t="s">
        <v>23</v>
      </c>
      <c r="D14" s="27">
        <f>+'Copy Allocation Report Here'!E30+'Copy Allocation Report Here'!E44</f>
        <v>4704742.0400000019</v>
      </c>
      <c r="E14" s="28">
        <f>+'Copy Allocation Report Here'!H30+'Copy Allocation Report Here'!H44</f>
        <v>172506749.08000001</v>
      </c>
    </row>
    <row r="15" spans="1:5" x14ac:dyDescent="0.25">
      <c r="A15" s="25"/>
      <c r="B15" s="1" t="s">
        <v>24</v>
      </c>
      <c r="D15" s="27">
        <f>+'Copy Allocation Report Here'!E46</f>
        <v>974068.17</v>
      </c>
      <c r="E15" s="28">
        <f>+'Copy Allocation Report Here'!H46</f>
        <v>26928940.129999995</v>
      </c>
    </row>
    <row r="16" spans="1:5" x14ac:dyDescent="0.25">
      <c r="A16" s="25" t="s">
        <v>25</v>
      </c>
      <c r="D16" s="32">
        <f>D13-D14-D15</f>
        <v>6316356.6099999985</v>
      </c>
      <c r="E16" s="33">
        <f>E13-E14-E15</f>
        <v>118255062.06000003</v>
      </c>
    </row>
    <row r="17" spans="1:5" x14ac:dyDescent="0.25">
      <c r="A17" s="25" t="s">
        <v>26</v>
      </c>
      <c r="D17" s="31"/>
      <c r="E17" s="26"/>
    </row>
    <row r="18" spans="1:5" x14ac:dyDescent="0.25">
      <c r="A18" s="25"/>
      <c r="B18" s="1" t="s">
        <v>27</v>
      </c>
      <c r="D18" s="31">
        <f>'Copy Allocation Report Here'!E50</f>
        <v>26325.599999999999</v>
      </c>
      <c r="E18" s="26">
        <f>'Copy Allocation Report Here'!H50</f>
        <v>462992.22</v>
      </c>
    </row>
    <row r="19" spans="1:5" x14ac:dyDescent="0.25">
      <c r="A19" s="25"/>
      <c r="B19" s="1" t="s">
        <v>28</v>
      </c>
      <c r="D19" s="27">
        <f>+'Copy Allocation Report Here'!E78</f>
        <v>2034429.37</v>
      </c>
      <c r="E19" s="28">
        <f>+'Copy Allocation Report Here'!H78</f>
        <v>22374142.75</v>
      </c>
    </row>
    <row r="20" spans="1:5" x14ac:dyDescent="0.25">
      <c r="A20" s="25"/>
      <c r="B20" s="1" t="s">
        <v>29</v>
      </c>
      <c r="D20" s="27">
        <f>+'Copy Allocation Report Here'!E86</f>
        <v>539054.6</v>
      </c>
      <c r="E20" s="28">
        <f>+'Copy Allocation Report Here'!H86</f>
        <v>5317614.6199999992</v>
      </c>
    </row>
    <row r="21" spans="1:5" x14ac:dyDescent="0.25">
      <c r="A21" s="25"/>
      <c r="B21" s="1" t="s">
        <v>30</v>
      </c>
      <c r="D21" s="27">
        <f>+'Copy Allocation Report Here'!E93</f>
        <v>254088.61</v>
      </c>
      <c r="E21" s="28">
        <f>+'Copy Allocation Report Here'!H93</f>
        <v>7692309.5399999991</v>
      </c>
    </row>
    <row r="22" spans="1:5" x14ac:dyDescent="0.25">
      <c r="A22" s="25"/>
      <c r="B22" s="1" t="s">
        <v>31</v>
      </c>
      <c r="D22" s="27">
        <f>+'Copy Allocation Report Here'!E100</f>
        <v>1957.73</v>
      </c>
      <c r="E22" s="28">
        <f>+'Copy Allocation Report Here'!H100</f>
        <v>56072.05</v>
      </c>
    </row>
    <row r="23" spans="1:5" x14ac:dyDescent="0.25">
      <c r="A23" s="25"/>
      <c r="B23" s="1" t="s">
        <v>32</v>
      </c>
      <c r="D23" s="27">
        <f>+'Copy Allocation Report Here'!E116</f>
        <v>1383049</v>
      </c>
      <c r="E23" s="28">
        <f>+'Copy Allocation Report Here'!H116</f>
        <v>21745681.099999998</v>
      </c>
    </row>
    <row r="24" spans="1:5" x14ac:dyDescent="0.25">
      <c r="A24" s="25"/>
      <c r="B24" s="1" t="s">
        <v>33</v>
      </c>
      <c r="D24" s="27">
        <f>+'Copy Allocation Report Here'!E128</f>
        <v>2467911.89</v>
      </c>
      <c r="E24" s="28">
        <f>+'Copy Allocation Report Here'!H128</f>
        <v>29155763.260000002</v>
      </c>
    </row>
    <row r="25" spans="1:5" x14ac:dyDescent="0.25">
      <c r="A25" s="25"/>
      <c r="B25" s="1" t="s">
        <v>34</v>
      </c>
      <c r="D25" s="27">
        <f>+'Copy Allocation Report Here'!E133</f>
        <v>456627.94999999995</v>
      </c>
      <c r="E25" s="28">
        <f>+'Copy Allocation Report Here'!H133</f>
        <v>5519929.2299999995</v>
      </c>
    </row>
    <row r="26" spans="1:5" x14ac:dyDescent="0.25">
      <c r="A26" s="25"/>
      <c r="B26" s="1" t="s">
        <v>35</v>
      </c>
      <c r="D26" s="27">
        <f>+'Copy Allocation Report Here'!E142</f>
        <v>-658156.80000000005</v>
      </c>
      <c r="E26" s="28">
        <f>+'Copy Allocation Report Here'!H142</f>
        <v>97134.690000001647</v>
      </c>
    </row>
    <row r="27" spans="1:5" x14ac:dyDescent="0.25">
      <c r="A27" s="25"/>
      <c r="C27" s="1" t="s">
        <v>36</v>
      </c>
      <c r="D27" s="32">
        <f>SUM(D18:D26)</f>
        <v>6505287.9500000011</v>
      </c>
      <c r="E27" s="33">
        <f>SUM(E18:E26)</f>
        <v>92421639.459999993</v>
      </c>
    </row>
    <row r="28" spans="1:5" ht="15.75" thickBot="1" x14ac:dyDescent="0.3">
      <c r="A28" s="25" t="s">
        <v>37</v>
      </c>
      <c r="D28" s="34">
        <f>D16-D27</f>
        <v>-188931.34000000264</v>
      </c>
      <c r="E28" s="35">
        <f>E16-E27</f>
        <v>25833422.600000039</v>
      </c>
    </row>
    <row r="29" spans="1:5" ht="15.75" thickTop="1" x14ac:dyDescent="0.25">
      <c r="A29" s="25"/>
      <c r="D29" s="31"/>
      <c r="E29" s="26"/>
    </row>
    <row r="30" spans="1:5" ht="15.75" thickBot="1" x14ac:dyDescent="0.3">
      <c r="A30" s="25" t="s">
        <v>38</v>
      </c>
      <c r="D30" s="36">
        <f>D47</f>
        <v>530452256.18478006</v>
      </c>
      <c r="E30" s="37">
        <f>E47</f>
        <v>519360464.21500009</v>
      </c>
    </row>
    <row r="31" spans="1:5" ht="15.75" thickTop="1" x14ac:dyDescent="0.25">
      <c r="A31" s="25"/>
      <c r="D31" s="31"/>
      <c r="E31" s="26"/>
    </row>
    <row r="32" spans="1:5" ht="15.75" thickBot="1" x14ac:dyDescent="0.3">
      <c r="A32" s="38" t="s">
        <v>39</v>
      </c>
      <c r="B32" s="39"/>
      <c r="C32" s="39"/>
      <c r="D32" s="40">
        <f>D28/D30</f>
        <v>-3.5617030146854436E-4</v>
      </c>
      <c r="E32" s="41">
        <f>E28/E30</f>
        <v>4.9740833929372327E-2</v>
      </c>
    </row>
    <row r="33" spans="1:5" ht="16.5" thickTop="1" thickBot="1" x14ac:dyDescent="0.3">
      <c r="A33" s="42"/>
      <c r="B33" s="43"/>
      <c r="C33" s="43"/>
      <c r="D33" s="44"/>
      <c r="E33" s="45"/>
    </row>
    <row r="34" spans="1:5" x14ac:dyDescent="0.25">
      <c r="D34" s="20"/>
      <c r="E34" s="20"/>
    </row>
    <row r="35" spans="1:5" x14ac:dyDescent="0.25">
      <c r="A35" s="1" t="s">
        <v>40</v>
      </c>
      <c r="D35" s="20"/>
      <c r="E35" s="20"/>
    </row>
    <row r="36" spans="1:5" ht="15.75" thickBot="1" x14ac:dyDescent="0.3">
      <c r="D36" s="89" t="s">
        <v>16</v>
      </c>
      <c r="E36" s="89" t="s">
        <v>17</v>
      </c>
    </row>
    <row r="37" spans="1:5" x14ac:dyDescent="0.25">
      <c r="A37" s="47" t="s">
        <v>41</v>
      </c>
      <c r="B37" s="48"/>
      <c r="C37" s="48"/>
      <c r="D37" s="56">
        <f>'Copy Other Data Here'!E6</f>
        <v>1030346124.49</v>
      </c>
      <c r="E37" s="57">
        <f>+'Copy Other Data Here'!E19</f>
        <v>1009281185.3491668</v>
      </c>
    </row>
    <row r="38" spans="1:5" x14ac:dyDescent="0.25">
      <c r="A38" s="25" t="s">
        <v>42</v>
      </c>
      <c r="D38" s="29">
        <f>'Copy Other Data Here'!E7</f>
        <v>-452517503.52999997</v>
      </c>
      <c r="E38" s="30">
        <f>+'Copy Other Data Here'!E20</f>
        <v>-439879354.20416665</v>
      </c>
    </row>
    <row r="39" spans="1:5" x14ac:dyDescent="0.25">
      <c r="A39" s="25" t="s">
        <v>43</v>
      </c>
      <c r="D39" s="31">
        <f>D37+D38</f>
        <v>577828620.96000004</v>
      </c>
      <c r="E39" s="26">
        <f>E37+E38</f>
        <v>569401831.1450001</v>
      </c>
    </row>
    <row r="40" spans="1:5" x14ac:dyDescent="0.25">
      <c r="A40" s="25"/>
      <c r="D40" s="31"/>
      <c r="E40" s="26"/>
    </row>
    <row r="41" spans="1:5" x14ac:dyDescent="0.25">
      <c r="A41" s="25" t="s">
        <v>44</v>
      </c>
      <c r="D41" s="31"/>
      <c r="E41" s="26"/>
    </row>
    <row r="42" spans="1:5" x14ac:dyDescent="0.25">
      <c r="A42" s="25"/>
      <c r="B42" s="1" t="s">
        <v>45</v>
      </c>
      <c r="D42" s="27">
        <f>'Copy Other Data Here'!E9</f>
        <v>-78500.319999999803</v>
      </c>
      <c r="E42" s="28">
        <f>+'Copy Other Data Here'!E22</f>
        <v>-2564300.5950000002</v>
      </c>
    </row>
    <row r="43" spans="1:5" x14ac:dyDescent="0.25">
      <c r="A43" s="25"/>
      <c r="B43" s="1" t="s">
        <v>46</v>
      </c>
      <c r="D43" s="29">
        <f>'Copy Other Data Here'!E10</f>
        <v>-77983532.939999998</v>
      </c>
      <c r="E43" s="30">
        <f>+'Copy Other Data Here'!E23</f>
        <v>-77536009.415000007</v>
      </c>
    </row>
    <row r="44" spans="1:5" x14ac:dyDescent="0.25">
      <c r="A44" s="25"/>
      <c r="C44" s="1" t="s">
        <v>47</v>
      </c>
      <c r="D44" s="31">
        <f>D39+SUM(D42:D43)</f>
        <v>499766587.70000005</v>
      </c>
      <c r="E44" s="26">
        <f>E39+SUM(E42:E43)</f>
        <v>489301521.13500011</v>
      </c>
    </row>
    <row r="45" spans="1:5" x14ac:dyDescent="0.25">
      <c r="A45" s="25"/>
      <c r="D45" s="31"/>
      <c r="E45" s="26"/>
    </row>
    <row r="46" spans="1:5" x14ac:dyDescent="0.25">
      <c r="A46" s="25" t="s">
        <v>48</v>
      </c>
      <c r="D46" s="29">
        <f>'Copy Other Data Here'!E12</f>
        <v>30685668.484780002</v>
      </c>
      <c r="E46" s="30">
        <f>+'Copy Other Data Here'!E25</f>
        <v>30058943.079999998</v>
      </c>
    </row>
    <row r="47" spans="1:5" ht="15.75" thickBot="1" x14ac:dyDescent="0.3">
      <c r="A47" s="42" t="s">
        <v>49</v>
      </c>
      <c r="B47" s="43"/>
      <c r="C47" s="43"/>
      <c r="D47" s="49">
        <f>D44+D46</f>
        <v>530452256.18478006</v>
      </c>
      <c r="E47" s="50">
        <f>E44+E46</f>
        <v>519360464.21500009</v>
      </c>
    </row>
    <row r="48" spans="1:5" x14ac:dyDescent="0.25">
      <c r="D48" s="20"/>
      <c r="E48" s="20"/>
    </row>
    <row r="49" spans="1:5" x14ac:dyDescent="0.25">
      <c r="A49" s="1" t="s">
        <v>50</v>
      </c>
      <c r="D49" s="20"/>
      <c r="E49" s="20"/>
    </row>
    <row r="50" spans="1:5" x14ac:dyDescent="0.25">
      <c r="D50" s="20"/>
      <c r="E50" s="20"/>
    </row>
    <row r="51" spans="1:5" x14ac:dyDescent="0.25">
      <c r="D51" s="20"/>
      <c r="E51" s="20"/>
    </row>
    <row r="52" spans="1:5" x14ac:dyDescent="0.25">
      <c r="D52" s="20"/>
      <c r="E52" s="20"/>
    </row>
    <row r="53" spans="1:5" x14ac:dyDescent="0.25">
      <c r="D53" s="20"/>
      <c r="E53" s="20"/>
    </row>
    <row r="54" spans="1:5" x14ac:dyDescent="0.25">
      <c r="D54" s="20"/>
      <c r="E54" s="20"/>
    </row>
    <row r="55" spans="1:5" x14ac:dyDescent="0.25">
      <c r="D55" s="20"/>
      <c r="E55" s="20"/>
    </row>
    <row r="56" spans="1:5" x14ac:dyDescent="0.25">
      <c r="D56" s="20"/>
      <c r="E56" s="20"/>
    </row>
  </sheetData>
  <mergeCells count="1">
    <mergeCell ref="A5:E5"/>
  </mergeCells>
  <printOptions horizontalCentered="1"/>
  <pageMargins left="0.5" right="0.5" top="1" bottom="1" header="0.5" footer="0.5"/>
  <pageSetup scale="74" orientation="portrait" r:id="rId1"/>
  <headerFooter scaleWithDoc="0" alignWithMargins="0">
    <oddFooter>&amp;CPage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T145"/>
  <sheetViews>
    <sheetView zoomScaleNormal="100" zoomScaleSheetLayoutView="100" workbookViewId="0">
      <pane xSplit="2" topLeftCell="C1" activePane="topRight" state="frozen"/>
      <selection activeCell="K40" sqref="K40"/>
      <selection pane="topRight" activeCell="J12" sqref="J12"/>
    </sheetView>
  </sheetViews>
  <sheetFormatPr defaultColWidth="9.140625" defaultRowHeight="15" x14ac:dyDescent="0.25"/>
  <cols>
    <col min="1" max="1" width="14.5703125" style="97" customWidth="1"/>
    <col min="2" max="2" width="33.5703125" style="97" bestFit="1" customWidth="1"/>
    <col min="3" max="3" width="14.42578125" style="97" customWidth="1"/>
    <col min="4" max="4" width="15" style="97" customWidth="1"/>
    <col min="5" max="5" width="14.28515625" style="97" bestFit="1" customWidth="1"/>
    <col min="6" max="6" width="15.42578125" style="97" customWidth="1"/>
    <col min="7" max="7" width="17.140625" style="97" customWidth="1"/>
    <col min="8" max="8" width="18.85546875" style="97" customWidth="1"/>
    <col min="9" max="9" width="9.140625" style="97"/>
    <col min="10" max="10" width="14.28515625" style="97" bestFit="1" customWidth="1"/>
    <col min="11" max="15" width="9.140625" style="97"/>
    <col min="16" max="16" width="19" style="97" bestFit="1" customWidth="1"/>
    <col min="17" max="17" width="28.140625" style="97" bestFit="1" customWidth="1"/>
    <col min="18" max="18" width="9.140625" style="97"/>
    <col min="19" max="19" width="13.5703125" style="97" bestFit="1" customWidth="1"/>
    <col min="20" max="20" width="13.42578125" style="97" customWidth="1"/>
    <col min="21" max="16384" width="9.140625" style="97"/>
  </cols>
  <sheetData>
    <row r="1" spans="1:20" x14ac:dyDescent="0.25">
      <c r="A1" s="97" t="s">
        <v>13</v>
      </c>
    </row>
    <row r="2" spans="1:20" x14ac:dyDescent="0.25">
      <c r="A2" s="97" t="s">
        <v>1</v>
      </c>
    </row>
    <row r="3" spans="1:20" x14ac:dyDescent="0.25">
      <c r="A3" s="97" t="s">
        <v>51</v>
      </c>
      <c r="B3" s="150">
        <f>E6</f>
        <v>44834</v>
      </c>
      <c r="C3" s="62"/>
      <c r="D3" s="62"/>
      <c r="E3" s="62"/>
      <c r="F3" s="62"/>
      <c r="G3" s="62"/>
      <c r="H3" s="62"/>
    </row>
    <row r="4" spans="1:20" ht="15.75" thickBot="1" x14ac:dyDescent="0.3">
      <c r="B4" s="150"/>
      <c r="C4" s="62"/>
      <c r="D4" s="62"/>
      <c r="E4" s="62"/>
      <c r="F4" s="62"/>
      <c r="G4" s="62"/>
      <c r="H4" s="62"/>
    </row>
    <row r="5" spans="1:20" ht="18.75" customHeight="1" thickBot="1" x14ac:dyDescent="0.3">
      <c r="A5" s="186"/>
      <c r="B5" s="187"/>
      <c r="C5" s="183" t="s">
        <v>52</v>
      </c>
      <c r="D5" s="184"/>
      <c r="E5" s="185"/>
      <c r="F5" s="183" t="s">
        <v>53</v>
      </c>
      <c r="G5" s="184"/>
      <c r="H5" s="185"/>
    </row>
    <row r="6" spans="1:20" s="151" customFormat="1" ht="52.5" customHeight="1" thickBot="1" x14ac:dyDescent="0.35">
      <c r="A6" s="181" t="s">
        <v>54</v>
      </c>
      <c r="B6" s="182"/>
      <c r="C6" s="130">
        <v>44773</v>
      </c>
      <c r="D6" s="130">
        <v>44804</v>
      </c>
      <c r="E6" s="130">
        <v>44834</v>
      </c>
      <c r="F6" s="131" t="s">
        <v>276</v>
      </c>
      <c r="G6" s="131" t="s">
        <v>277</v>
      </c>
      <c r="H6" s="132" t="s">
        <v>278</v>
      </c>
    </row>
    <row r="7" spans="1:20" x14ac:dyDescent="0.25">
      <c r="A7" s="152" t="s">
        <v>55</v>
      </c>
      <c r="B7" s="153"/>
      <c r="C7" s="133"/>
      <c r="D7" s="134"/>
      <c r="E7" s="135"/>
      <c r="F7" s="133"/>
      <c r="G7" s="134"/>
      <c r="H7" s="136"/>
      <c r="S7" s="154"/>
      <c r="T7" s="154"/>
    </row>
    <row r="8" spans="1:20" x14ac:dyDescent="0.25">
      <c r="A8" s="155" t="s">
        <v>56</v>
      </c>
      <c r="B8" s="156" t="s">
        <v>57</v>
      </c>
      <c r="C8" s="65">
        <v>3849957.8</v>
      </c>
      <c r="D8" s="137">
        <v>4785299.3</v>
      </c>
      <c r="E8" s="67">
        <v>4628810.6900000004</v>
      </c>
      <c r="F8" s="65">
        <v>158879031.84000003</v>
      </c>
      <c r="G8" s="66">
        <v>159859746.79000002</v>
      </c>
      <c r="H8" s="79">
        <v>159633077.41000003</v>
      </c>
      <c r="S8" s="154"/>
      <c r="T8" s="154"/>
    </row>
    <row r="9" spans="1:20" x14ac:dyDescent="0.25">
      <c r="A9" s="155" t="s">
        <v>58</v>
      </c>
      <c r="B9" s="156" t="s">
        <v>59</v>
      </c>
      <c r="C9" s="65">
        <v>4076503.84</v>
      </c>
      <c r="D9" s="137">
        <v>4515229.49</v>
      </c>
      <c r="E9" s="67">
        <v>4961935.2699999996</v>
      </c>
      <c r="F9" s="65">
        <v>130370678.17999998</v>
      </c>
      <c r="G9" s="66">
        <v>130919438.50999999</v>
      </c>
      <c r="H9" s="79">
        <v>131054205.27999999</v>
      </c>
      <c r="S9" s="154"/>
      <c r="T9" s="154"/>
    </row>
    <row r="10" spans="1:20" x14ac:dyDescent="0.25">
      <c r="A10" s="152" t="s">
        <v>60</v>
      </c>
      <c r="B10" s="153"/>
      <c r="C10" s="68">
        <v>7926461.6399999997</v>
      </c>
      <c r="D10" s="68">
        <v>9300528.7899999991</v>
      </c>
      <c r="E10" s="68">
        <v>9590745.9600000009</v>
      </c>
      <c r="F10" s="68">
        <v>289249710.01999998</v>
      </c>
      <c r="G10" s="68">
        <v>290779185.30000001</v>
      </c>
      <c r="H10" s="80">
        <v>290687282.69</v>
      </c>
      <c r="S10" s="154"/>
      <c r="T10" s="154"/>
    </row>
    <row r="11" spans="1:20" x14ac:dyDescent="0.25">
      <c r="A11" s="157"/>
      <c r="B11" s="153"/>
      <c r="C11" s="65"/>
      <c r="D11" s="66"/>
      <c r="E11" s="67"/>
      <c r="F11" s="65"/>
      <c r="G11" s="66"/>
      <c r="H11" s="79"/>
      <c r="S11" s="154"/>
      <c r="T11" s="154"/>
    </row>
    <row r="12" spans="1:20" x14ac:dyDescent="0.25">
      <c r="A12" s="152" t="s">
        <v>61</v>
      </c>
      <c r="B12" s="153"/>
      <c r="C12" s="65"/>
      <c r="D12" s="66"/>
      <c r="E12" s="67"/>
      <c r="F12" s="65"/>
      <c r="G12" s="66"/>
      <c r="H12" s="79"/>
      <c r="S12" s="154"/>
      <c r="T12" s="154"/>
    </row>
    <row r="13" spans="1:20" x14ac:dyDescent="0.25">
      <c r="A13" s="155" t="s">
        <v>62</v>
      </c>
      <c r="B13" s="156" t="s">
        <v>63</v>
      </c>
      <c r="C13" s="65">
        <v>17810.95</v>
      </c>
      <c r="D13" s="66">
        <v>20195.96</v>
      </c>
      <c r="E13" s="67">
        <v>17876.57</v>
      </c>
      <c r="F13" s="65">
        <v>224067.68</v>
      </c>
      <c r="G13" s="66">
        <v>218774.62000000002</v>
      </c>
      <c r="H13" s="79">
        <v>227823.85</v>
      </c>
      <c r="S13" s="154"/>
      <c r="T13" s="154"/>
    </row>
    <row r="14" spans="1:20" x14ac:dyDescent="0.25">
      <c r="A14" s="158" t="s">
        <v>64</v>
      </c>
      <c r="B14" s="156" t="s">
        <v>65</v>
      </c>
      <c r="C14" s="65">
        <v>2132324.2599999998</v>
      </c>
      <c r="D14" s="66">
        <v>2386348.04</v>
      </c>
      <c r="E14" s="67">
        <v>2536180.59</v>
      </c>
      <c r="F14" s="65">
        <v>26913897.940000001</v>
      </c>
      <c r="G14" s="66">
        <v>26977656.41</v>
      </c>
      <c r="H14" s="79">
        <v>27116383.039999999</v>
      </c>
      <c r="S14" s="154"/>
      <c r="T14" s="154"/>
    </row>
    <row r="15" spans="1:20" x14ac:dyDescent="0.25">
      <c r="A15" s="158" t="s">
        <v>66</v>
      </c>
      <c r="B15" s="156" t="s">
        <v>67</v>
      </c>
      <c r="C15" s="65">
        <v>0</v>
      </c>
      <c r="D15" s="66">
        <v>0</v>
      </c>
      <c r="E15" s="67">
        <v>0</v>
      </c>
      <c r="F15" s="65">
        <v>100</v>
      </c>
      <c r="G15" s="66">
        <v>100</v>
      </c>
      <c r="H15" s="79">
        <v>100</v>
      </c>
      <c r="S15" s="159"/>
      <c r="T15" s="159"/>
    </row>
    <row r="16" spans="1:20" x14ac:dyDescent="0.25">
      <c r="A16" s="158" t="s">
        <v>68</v>
      </c>
      <c r="B16" s="156" t="s">
        <v>69</v>
      </c>
      <c r="C16" s="65">
        <v>7800.68</v>
      </c>
      <c r="D16" s="66">
        <v>7800.68</v>
      </c>
      <c r="E16" s="67">
        <v>7800.68</v>
      </c>
      <c r="F16" s="65">
        <v>88207.919999999984</v>
      </c>
      <c r="G16" s="66">
        <v>89287.97</v>
      </c>
      <c r="H16" s="79">
        <v>90368.02</v>
      </c>
    </row>
    <row r="17" spans="1:19" x14ac:dyDescent="0.25">
      <c r="A17" s="158" t="s">
        <v>70</v>
      </c>
      <c r="B17" s="156" t="s">
        <v>71</v>
      </c>
      <c r="C17" s="65">
        <v>0</v>
      </c>
      <c r="D17" s="66">
        <v>123.72</v>
      </c>
      <c r="E17" s="67">
        <v>1563.95</v>
      </c>
      <c r="F17" s="65">
        <v>26752.2</v>
      </c>
      <c r="G17" s="66">
        <v>22705.600000000002</v>
      </c>
      <c r="H17" s="79">
        <v>21964.28</v>
      </c>
    </row>
    <row r="18" spans="1:19" x14ac:dyDescent="0.25">
      <c r="A18" s="155" t="s">
        <v>72</v>
      </c>
      <c r="B18" s="156" t="s">
        <v>73</v>
      </c>
      <c r="C18" s="65">
        <v>0</v>
      </c>
      <c r="D18" s="66">
        <v>0</v>
      </c>
      <c r="E18" s="67">
        <v>0</v>
      </c>
      <c r="F18" s="65">
        <v>0</v>
      </c>
      <c r="G18" s="66">
        <v>0</v>
      </c>
      <c r="H18" s="79">
        <v>0</v>
      </c>
      <c r="S18" s="160"/>
    </row>
    <row r="19" spans="1:19" x14ac:dyDescent="0.25">
      <c r="A19" s="161">
        <v>4962</v>
      </c>
      <c r="B19" s="156" t="s">
        <v>74</v>
      </c>
      <c r="C19" s="65">
        <v>-160255.12</v>
      </c>
      <c r="D19" s="69">
        <v>-138565.09</v>
      </c>
      <c r="E19" s="70">
        <v>-159000.93</v>
      </c>
      <c r="F19" s="65">
        <v>-403561.53</v>
      </c>
      <c r="G19" s="69">
        <v>-408649.24</v>
      </c>
      <c r="H19" s="81">
        <v>-453170.61000000004</v>
      </c>
      <c r="S19" s="160"/>
    </row>
    <row r="20" spans="1:19" x14ac:dyDescent="0.25">
      <c r="A20" s="152" t="s">
        <v>75</v>
      </c>
      <c r="B20" s="153"/>
      <c r="C20" s="68">
        <v>1997680.77</v>
      </c>
      <c r="D20" s="68">
        <v>2275903.3100000005</v>
      </c>
      <c r="E20" s="68">
        <v>2404420.86</v>
      </c>
      <c r="F20" s="68">
        <v>26849464.210000001</v>
      </c>
      <c r="G20" s="68">
        <v>26899875.360000003</v>
      </c>
      <c r="H20" s="80">
        <v>27003468.580000002</v>
      </c>
      <c r="S20" s="160"/>
    </row>
    <row r="21" spans="1:19" ht="15.75" thickBot="1" x14ac:dyDescent="0.3">
      <c r="A21" s="152" t="s">
        <v>76</v>
      </c>
      <c r="B21" s="153"/>
      <c r="C21" s="71">
        <v>9924142.4100000001</v>
      </c>
      <c r="D21" s="71">
        <v>11576432.1</v>
      </c>
      <c r="E21" s="71">
        <v>11995166.82</v>
      </c>
      <c r="F21" s="71">
        <v>316099174.22999996</v>
      </c>
      <c r="G21" s="71">
        <v>317679060.66000003</v>
      </c>
      <c r="H21" s="82">
        <v>317690751.26999998</v>
      </c>
      <c r="S21" s="160"/>
    </row>
    <row r="22" spans="1:19" ht="15.75" thickTop="1" x14ac:dyDescent="0.25">
      <c r="A22" s="162"/>
      <c r="B22" s="153"/>
      <c r="C22" s="65"/>
      <c r="D22" s="66"/>
      <c r="E22" s="67"/>
      <c r="F22" s="65"/>
      <c r="G22" s="66"/>
      <c r="H22" s="79"/>
      <c r="S22" s="160"/>
    </row>
    <row r="23" spans="1:19" x14ac:dyDescent="0.25">
      <c r="A23" s="152" t="s">
        <v>77</v>
      </c>
      <c r="B23" s="153"/>
      <c r="C23" s="65"/>
      <c r="D23" s="66"/>
      <c r="E23" s="67"/>
      <c r="F23" s="65"/>
      <c r="G23" s="66"/>
      <c r="H23" s="79"/>
      <c r="S23" s="160"/>
    </row>
    <row r="24" spans="1:19" x14ac:dyDescent="0.25">
      <c r="A24" s="155" t="s">
        <v>78</v>
      </c>
      <c r="B24" s="156" t="s">
        <v>79</v>
      </c>
      <c r="C24" s="65">
        <v>9650325.7899999991</v>
      </c>
      <c r="D24" s="66">
        <v>14146694</v>
      </c>
      <c r="E24" s="67">
        <v>13598555.880000001</v>
      </c>
      <c r="F24" s="65">
        <v>179074387.84999999</v>
      </c>
      <c r="G24" s="66">
        <v>184885481.24000001</v>
      </c>
      <c r="H24" s="79">
        <v>188148829.17000002</v>
      </c>
      <c r="S24" s="160"/>
    </row>
    <row r="25" spans="1:19" x14ac:dyDescent="0.25">
      <c r="A25" s="155" t="s">
        <v>80</v>
      </c>
      <c r="B25" s="156" t="s">
        <v>81</v>
      </c>
      <c r="C25" s="65">
        <v>0</v>
      </c>
      <c r="D25" s="66">
        <v>0</v>
      </c>
      <c r="E25" s="67">
        <v>0</v>
      </c>
      <c r="F25" s="65">
        <v>0</v>
      </c>
      <c r="G25" s="66">
        <v>0</v>
      </c>
      <c r="H25" s="79">
        <v>0</v>
      </c>
      <c r="S25" s="160"/>
    </row>
    <row r="26" spans="1:19" x14ac:dyDescent="0.25">
      <c r="A26" s="155" t="s">
        <v>82</v>
      </c>
      <c r="B26" s="156" t="s">
        <v>83</v>
      </c>
      <c r="C26" s="65">
        <v>-3371985.33</v>
      </c>
      <c r="D26" s="66">
        <v>-4338443.01</v>
      </c>
      <c r="E26" s="67">
        <v>-4911986.53</v>
      </c>
      <c r="F26" s="65">
        <v>-1474535.9399999995</v>
      </c>
      <c r="G26" s="66">
        <v>-2821102.4299999997</v>
      </c>
      <c r="H26" s="79">
        <v>-5054282.32</v>
      </c>
      <c r="J26" s="139"/>
      <c r="S26" s="139"/>
    </row>
    <row r="27" spans="1:19" x14ac:dyDescent="0.25">
      <c r="A27" s="155" t="s">
        <v>84</v>
      </c>
      <c r="B27" s="156" t="s">
        <v>85</v>
      </c>
      <c r="C27" s="65">
        <v>0</v>
      </c>
      <c r="D27" s="66">
        <v>0</v>
      </c>
      <c r="E27" s="67">
        <v>0</v>
      </c>
      <c r="F27" s="65">
        <v>9131770.8399999999</v>
      </c>
      <c r="G27" s="66">
        <v>9131770.8399999999</v>
      </c>
      <c r="H27" s="79">
        <v>9131770.8399999999</v>
      </c>
      <c r="J27" s="139"/>
    </row>
    <row r="28" spans="1:19" x14ac:dyDescent="0.25">
      <c r="A28" s="155" t="s">
        <v>86</v>
      </c>
      <c r="B28" s="156" t="s">
        <v>87</v>
      </c>
      <c r="C28" s="65">
        <v>-2607277.7400000002</v>
      </c>
      <c r="D28" s="66">
        <v>-5356295.59</v>
      </c>
      <c r="E28" s="67">
        <v>-3973735.28</v>
      </c>
      <c r="F28" s="65">
        <v>-14516969.359999999</v>
      </c>
      <c r="G28" s="66">
        <v>-18247180.609999999</v>
      </c>
      <c r="H28" s="79">
        <v>-19600907.280000001</v>
      </c>
      <c r="J28" s="139"/>
    </row>
    <row r="29" spans="1:19" x14ac:dyDescent="0.25">
      <c r="A29" s="155" t="s">
        <v>88</v>
      </c>
      <c r="B29" s="156" t="s">
        <v>89</v>
      </c>
      <c r="C29" s="65">
        <v>-4048.07</v>
      </c>
      <c r="D29" s="66">
        <v>-6702.08</v>
      </c>
      <c r="E29" s="67">
        <v>-8092.03</v>
      </c>
      <c r="F29" s="65">
        <v>-118624.6</v>
      </c>
      <c r="G29" s="66">
        <v>-115495.41</v>
      </c>
      <c r="H29" s="79">
        <v>-118661.33</v>
      </c>
      <c r="J29" s="139"/>
    </row>
    <row r="30" spans="1:19" x14ac:dyDescent="0.25">
      <c r="A30" s="152" t="s">
        <v>90</v>
      </c>
      <c r="B30" s="153"/>
      <c r="C30" s="68">
        <v>3667014.649999999</v>
      </c>
      <c r="D30" s="68">
        <v>4445253.32</v>
      </c>
      <c r="E30" s="68">
        <v>4704742.0400000019</v>
      </c>
      <c r="F30" s="68">
        <v>172096028.78999999</v>
      </c>
      <c r="G30" s="68">
        <v>172833473.63000003</v>
      </c>
      <c r="H30" s="80">
        <v>172506749.08000001</v>
      </c>
    </row>
    <row r="31" spans="1:19" x14ac:dyDescent="0.25">
      <c r="A31" s="162"/>
      <c r="B31" s="153"/>
      <c r="C31" s="65"/>
      <c r="D31" s="66"/>
      <c r="E31" s="67"/>
      <c r="F31" s="65"/>
      <c r="G31" s="66"/>
      <c r="H31" s="79"/>
    </row>
    <row r="32" spans="1:19" x14ac:dyDescent="0.25">
      <c r="A32" s="152" t="s">
        <v>91</v>
      </c>
      <c r="B32" s="153"/>
      <c r="C32" s="65"/>
      <c r="D32" s="66"/>
      <c r="E32" s="67"/>
      <c r="F32" s="65"/>
      <c r="G32" s="66"/>
      <c r="H32" s="79"/>
    </row>
    <row r="33" spans="1:20" x14ac:dyDescent="0.25">
      <c r="A33" s="155" t="s">
        <v>92</v>
      </c>
      <c r="B33" s="156" t="s">
        <v>93</v>
      </c>
      <c r="C33" s="65">
        <v>0</v>
      </c>
      <c r="D33" s="66">
        <v>0</v>
      </c>
      <c r="E33" s="67">
        <v>0</v>
      </c>
      <c r="F33" s="65">
        <v>0</v>
      </c>
      <c r="G33" s="66">
        <v>0</v>
      </c>
      <c r="H33" s="79">
        <v>0</v>
      </c>
    </row>
    <row r="34" spans="1:20" x14ac:dyDescent="0.25">
      <c r="A34" s="155" t="s">
        <v>94</v>
      </c>
      <c r="B34" s="156" t="s">
        <v>95</v>
      </c>
      <c r="C34" s="65">
        <v>0</v>
      </c>
      <c r="D34" s="66">
        <v>0</v>
      </c>
      <c r="E34" s="67">
        <v>0</v>
      </c>
      <c r="F34" s="65">
        <v>0</v>
      </c>
      <c r="G34" s="66">
        <v>0</v>
      </c>
      <c r="H34" s="79">
        <v>0</v>
      </c>
    </row>
    <row r="35" spans="1:20" x14ac:dyDescent="0.25">
      <c r="A35" s="155" t="s">
        <v>96</v>
      </c>
      <c r="B35" s="156" t="s">
        <v>97</v>
      </c>
      <c r="C35" s="65">
        <v>0</v>
      </c>
      <c r="D35" s="66">
        <v>0</v>
      </c>
      <c r="E35" s="67">
        <v>0</v>
      </c>
      <c r="F35" s="65">
        <v>0</v>
      </c>
      <c r="G35" s="66">
        <v>0</v>
      </c>
      <c r="H35" s="79">
        <v>0</v>
      </c>
    </row>
    <row r="36" spans="1:20" x14ac:dyDescent="0.25">
      <c r="A36" s="155" t="s">
        <v>98</v>
      </c>
      <c r="B36" s="156" t="s">
        <v>99</v>
      </c>
      <c r="C36" s="65">
        <v>0</v>
      </c>
      <c r="D36" s="66">
        <v>0</v>
      </c>
      <c r="E36" s="67">
        <v>0</v>
      </c>
      <c r="F36" s="65">
        <v>0</v>
      </c>
      <c r="G36" s="66">
        <v>0</v>
      </c>
      <c r="H36" s="79">
        <v>0</v>
      </c>
      <c r="T36" s="154"/>
    </row>
    <row r="37" spans="1:20" x14ac:dyDescent="0.25">
      <c r="A37" s="155" t="s">
        <v>100</v>
      </c>
      <c r="B37" s="156" t="s">
        <v>101</v>
      </c>
      <c r="C37" s="65">
        <v>0</v>
      </c>
      <c r="D37" s="66">
        <v>0</v>
      </c>
      <c r="E37" s="67">
        <v>0</v>
      </c>
      <c r="F37" s="65">
        <v>0</v>
      </c>
      <c r="G37" s="66">
        <v>0</v>
      </c>
      <c r="H37" s="79">
        <v>0</v>
      </c>
      <c r="T37" s="154"/>
    </row>
    <row r="38" spans="1:20" x14ac:dyDescent="0.25">
      <c r="A38" s="155" t="s">
        <v>102</v>
      </c>
      <c r="B38" s="156" t="s">
        <v>103</v>
      </c>
      <c r="C38" s="65">
        <v>0</v>
      </c>
      <c r="D38" s="66">
        <v>0</v>
      </c>
      <c r="E38" s="67">
        <v>0</v>
      </c>
      <c r="F38" s="65">
        <v>0</v>
      </c>
      <c r="G38" s="66">
        <v>0</v>
      </c>
      <c r="H38" s="79">
        <v>0</v>
      </c>
      <c r="T38" s="154"/>
    </row>
    <row r="39" spans="1:20" x14ac:dyDescent="0.25">
      <c r="A39" s="155" t="s">
        <v>104</v>
      </c>
      <c r="B39" s="156" t="s">
        <v>105</v>
      </c>
      <c r="C39" s="65">
        <v>0</v>
      </c>
      <c r="D39" s="66">
        <v>0</v>
      </c>
      <c r="E39" s="67">
        <v>0</v>
      </c>
      <c r="F39" s="65">
        <v>0</v>
      </c>
      <c r="G39" s="66">
        <v>0</v>
      </c>
      <c r="H39" s="79">
        <v>0</v>
      </c>
      <c r="T39" s="154"/>
    </row>
    <row r="40" spans="1:20" x14ac:dyDescent="0.25">
      <c r="A40" s="155" t="s">
        <v>106</v>
      </c>
      <c r="B40" s="156" t="s">
        <v>107</v>
      </c>
      <c r="C40" s="65">
        <v>0</v>
      </c>
      <c r="D40" s="66">
        <v>0</v>
      </c>
      <c r="E40" s="67">
        <v>0</v>
      </c>
      <c r="F40" s="65">
        <v>0</v>
      </c>
      <c r="G40" s="66">
        <v>0</v>
      </c>
      <c r="H40" s="79">
        <v>0</v>
      </c>
      <c r="T40" s="154"/>
    </row>
    <row r="41" spans="1:20" x14ac:dyDescent="0.25">
      <c r="A41" s="155" t="s">
        <v>108</v>
      </c>
      <c r="B41" s="156" t="s">
        <v>109</v>
      </c>
      <c r="C41" s="65">
        <v>0</v>
      </c>
      <c r="D41" s="66">
        <v>0</v>
      </c>
      <c r="E41" s="67">
        <v>0</v>
      </c>
      <c r="F41" s="65">
        <v>0</v>
      </c>
      <c r="G41" s="66">
        <v>0</v>
      </c>
      <c r="H41" s="79">
        <v>0</v>
      </c>
      <c r="T41" s="154"/>
    </row>
    <row r="42" spans="1:20" x14ac:dyDescent="0.25">
      <c r="A42" s="155" t="s">
        <v>110</v>
      </c>
      <c r="B42" s="156" t="s">
        <v>111</v>
      </c>
      <c r="C42" s="65">
        <v>0</v>
      </c>
      <c r="D42" s="66">
        <v>0</v>
      </c>
      <c r="E42" s="67">
        <v>0</v>
      </c>
      <c r="F42" s="65">
        <v>0</v>
      </c>
      <c r="G42" s="66">
        <v>0</v>
      </c>
      <c r="H42" s="79">
        <v>0</v>
      </c>
      <c r="T42" s="154"/>
    </row>
    <row r="43" spans="1:20" x14ac:dyDescent="0.25">
      <c r="A43" s="155" t="s">
        <v>112</v>
      </c>
      <c r="B43" s="156" t="s">
        <v>113</v>
      </c>
      <c r="C43" s="65">
        <v>0</v>
      </c>
      <c r="D43" s="66">
        <v>0</v>
      </c>
      <c r="E43" s="67">
        <v>0</v>
      </c>
      <c r="F43" s="65">
        <v>0</v>
      </c>
      <c r="G43" s="66">
        <v>0</v>
      </c>
      <c r="H43" s="79">
        <v>0</v>
      </c>
      <c r="T43" s="154"/>
    </row>
    <row r="44" spans="1:20" x14ac:dyDescent="0.25">
      <c r="A44" s="152" t="s">
        <v>114</v>
      </c>
      <c r="B44" s="163"/>
      <c r="C44" s="68">
        <v>0</v>
      </c>
      <c r="D44" s="72">
        <v>0</v>
      </c>
      <c r="E44" s="73">
        <v>0</v>
      </c>
      <c r="F44" s="68">
        <v>0</v>
      </c>
      <c r="G44" s="72">
        <v>0</v>
      </c>
      <c r="H44" s="83">
        <v>0</v>
      </c>
    </row>
    <row r="45" spans="1:20" x14ac:dyDescent="0.25">
      <c r="A45" s="162"/>
      <c r="B45" s="153"/>
      <c r="C45" s="65"/>
      <c r="D45" s="66"/>
      <c r="E45" s="67"/>
      <c r="F45" s="65"/>
      <c r="G45" s="66"/>
      <c r="H45" s="79"/>
    </row>
    <row r="46" spans="1:20" x14ac:dyDescent="0.25">
      <c r="A46" s="155" t="s">
        <v>115</v>
      </c>
      <c r="B46" s="156" t="s">
        <v>24</v>
      </c>
      <c r="C46" s="74">
        <v>911247.91</v>
      </c>
      <c r="D46" s="69">
        <v>892358.66</v>
      </c>
      <c r="E46" s="75">
        <v>974068.17</v>
      </c>
      <c r="F46" s="74">
        <v>26730382</v>
      </c>
      <c r="G46" s="69">
        <v>26846503.739999998</v>
      </c>
      <c r="H46" s="84">
        <v>26928940.129999995</v>
      </c>
      <c r="J46" s="139"/>
    </row>
    <row r="47" spans="1:20" ht="15.75" thickBot="1" x14ac:dyDescent="0.3">
      <c r="A47" s="152" t="s">
        <v>116</v>
      </c>
      <c r="B47" s="153"/>
      <c r="C47" s="71">
        <v>5345879.8500000015</v>
      </c>
      <c r="D47" s="71">
        <v>6238820.1199999992</v>
      </c>
      <c r="E47" s="71">
        <v>6316356.6099999985</v>
      </c>
      <c r="F47" s="71">
        <v>117272763.43999997</v>
      </c>
      <c r="G47" s="71">
        <v>117999083.29000001</v>
      </c>
      <c r="H47" s="82">
        <v>118255062.05999997</v>
      </c>
    </row>
    <row r="48" spans="1:20" ht="15.75" thickTop="1" x14ac:dyDescent="0.25">
      <c r="A48" s="152"/>
      <c r="B48" s="153"/>
      <c r="C48" s="65"/>
      <c r="D48" s="66"/>
      <c r="E48" s="70"/>
      <c r="F48" s="65"/>
      <c r="G48" s="66"/>
      <c r="H48" s="79"/>
    </row>
    <row r="49" spans="1:10" x14ac:dyDescent="0.25">
      <c r="A49" s="152" t="s">
        <v>117</v>
      </c>
      <c r="B49" s="153"/>
      <c r="C49" s="65"/>
      <c r="D49" s="66"/>
      <c r="E49" s="70"/>
      <c r="F49" s="65"/>
      <c r="G49" s="66"/>
      <c r="H49" s="79"/>
    </row>
    <row r="50" spans="1:10" x14ac:dyDescent="0.25">
      <c r="A50" s="164">
        <v>813</v>
      </c>
      <c r="B50" s="156" t="s">
        <v>118</v>
      </c>
      <c r="C50" s="65">
        <v>24551.72</v>
      </c>
      <c r="D50" s="66">
        <v>27182.240000000002</v>
      </c>
      <c r="E50" s="70">
        <v>26325.599999999999</v>
      </c>
      <c r="F50" s="65">
        <v>462119.78</v>
      </c>
      <c r="G50" s="66">
        <v>467447.43</v>
      </c>
      <c r="H50" s="79">
        <v>462992.22</v>
      </c>
      <c r="J50" s="139"/>
    </row>
    <row r="51" spans="1:10" x14ac:dyDescent="0.25">
      <c r="A51" s="162"/>
      <c r="B51" s="153"/>
      <c r="C51" s="65"/>
      <c r="D51" s="66"/>
      <c r="E51" s="67"/>
      <c r="F51" s="65"/>
      <c r="G51" s="66"/>
      <c r="H51" s="79"/>
    </row>
    <row r="52" spans="1:10" x14ac:dyDescent="0.25">
      <c r="A52" s="152" t="s">
        <v>119</v>
      </c>
      <c r="B52" s="153"/>
      <c r="C52" s="65"/>
      <c r="D52" s="66"/>
      <c r="E52" s="67"/>
      <c r="F52" s="65"/>
      <c r="G52" s="66"/>
      <c r="H52" s="79"/>
    </row>
    <row r="53" spans="1:10" x14ac:dyDescent="0.25">
      <c r="A53" s="152" t="s">
        <v>120</v>
      </c>
      <c r="B53" s="153"/>
      <c r="C53" s="65"/>
      <c r="D53" s="66"/>
      <c r="E53" s="67"/>
      <c r="F53" s="65"/>
      <c r="G53" s="66"/>
      <c r="H53" s="79"/>
    </row>
    <row r="54" spans="1:10" x14ac:dyDescent="0.25">
      <c r="A54" s="155" t="s">
        <v>121</v>
      </c>
      <c r="B54" s="156" t="s">
        <v>122</v>
      </c>
      <c r="C54" s="65">
        <v>199776.21999999997</v>
      </c>
      <c r="D54" s="66">
        <v>200947.52000000002</v>
      </c>
      <c r="E54" s="67">
        <v>200541.56</v>
      </c>
      <c r="F54" s="65">
        <v>2332350.61</v>
      </c>
      <c r="G54" s="66">
        <v>2306271.2999999998</v>
      </c>
      <c r="H54" s="79">
        <v>2318697.9000000004</v>
      </c>
      <c r="J54" s="139"/>
    </row>
    <row r="55" spans="1:10" x14ac:dyDescent="0.25">
      <c r="A55" s="155" t="s">
        <v>123</v>
      </c>
      <c r="B55" s="156" t="s">
        <v>124</v>
      </c>
      <c r="C55" s="65">
        <v>18791.990000000002</v>
      </c>
      <c r="D55" s="66">
        <v>15774.32</v>
      </c>
      <c r="E55" s="67">
        <v>18580.04</v>
      </c>
      <c r="F55" s="65">
        <v>211617.74</v>
      </c>
      <c r="G55" s="66">
        <v>211843.89999999997</v>
      </c>
      <c r="H55" s="79">
        <v>214065.33000000002</v>
      </c>
    </row>
    <row r="56" spans="1:10" x14ac:dyDescent="0.25">
      <c r="A56" s="158" t="s">
        <v>125</v>
      </c>
      <c r="B56" s="156" t="s">
        <v>126</v>
      </c>
      <c r="C56" s="65">
        <v>6199.91</v>
      </c>
      <c r="D56" s="66">
        <v>3603.97</v>
      </c>
      <c r="E56" s="67">
        <v>11661.14</v>
      </c>
      <c r="F56" s="65">
        <v>87182.399999999994</v>
      </c>
      <c r="G56" s="66">
        <v>82519.56</v>
      </c>
      <c r="H56" s="79">
        <v>87002.410000000018</v>
      </c>
    </row>
    <row r="57" spans="1:10" x14ac:dyDescent="0.25">
      <c r="A57" s="158" t="s">
        <v>127</v>
      </c>
      <c r="B57" s="156" t="s">
        <v>128</v>
      </c>
      <c r="C57" s="65">
        <v>475678.33999999997</v>
      </c>
      <c r="D57" s="66">
        <v>389305.98</v>
      </c>
      <c r="E57" s="67">
        <v>323223</v>
      </c>
      <c r="F57" s="65">
        <v>3761035.66</v>
      </c>
      <c r="G57" s="66">
        <v>3805298.2300000004</v>
      </c>
      <c r="H57" s="79">
        <v>3828635.42</v>
      </c>
    </row>
    <row r="58" spans="1:10" x14ac:dyDescent="0.25">
      <c r="A58" s="155" t="s">
        <v>129</v>
      </c>
      <c r="B58" s="156" t="s">
        <v>130</v>
      </c>
      <c r="C58" s="65">
        <v>43845.54</v>
      </c>
      <c r="D58" s="66">
        <v>58220.1</v>
      </c>
      <c r="E58" s="67">
        <v>56276.21</v>
      </c>
      <c r="F58" s="65">
        <v>665394.64</v>
      </c>
      <c r="G58" s="66">
        <v>661092.56000000006</v>
      </c>
      <c r="H58" s="79">
        <v>666711.54</v>
      </c>
    </row>
    <row r="59" spans="1:10" x14ac:dyDescent="0.25">
      <c r="A59" s="155" t="s">
        <v>131</v>
      </c>
      <c r="B59" s="156" t="s">
        <v>132</v>
      </c>
      <c r="C59" s="65">
        <v>70060.84</v>
      </c>
      <c r="D59" s="66">
        <v>69425.099999999991</v>
      </c>
      <c r="E59" s="67">
        <v>64051.73</v>
      </c>
      <c r="F59" s="65">
        <v>646769.87999999989</v>
      </c>
      <c r="G59" s="66">
        <v>653953.34</v>
      </c>
      <c r="H59" s="79">
        <v>682349.79999999981</v>
      </c>
    </row>
    <row r="60" spans="1:10" x14ac:dyDescent="0.25">
      <c r="A60" s="155" t="s">
        <v>133</v>
      </c>
      <c r="B60" s="156" t="s">
        <v>134</v>
      </c>
      <c r="C60" s="65">
        <v>-15167.46</v>
      </c>
      <c r="D60" s="66">
        <v>80592.12</v>
      </c>
      <c r="E60" s="67">
        <v>75174.899999999994</v>
      </c>
      <c r="F60" s="65">
        <v>-100544.77000000014</v>
      </c>
      <c r="G60" s="66">
        <v>-23034.660000000149</v>
      </c>
      <c r="H60" s="79">
        <v>70563.479999999981</v>
      </c>
    </row>
    <row r="61" spans="1:10" x14ac:dyDescent="0.25">
      <c r="A61" s="155" t="s">
        <v>135</v>
      </c>
      <c r="B61" s="156" t="s">
        <v>136</v>
      </c>
      <c r="C61" s="65">
        <v>30277.29</v>
      </c>
      <c r="D61" s="66">
        <v>27369.96</v>
      </c>
      <c r="E61" s="67">
        <v>35209.199999999997</v>
      </c>
      <c r="F61" s="65">
        <v>375234.45999999996</v>
      </c>
      <c r="G61" s="66">
        <v>372913.23</v>
      </c>
      <c r="H61" s="79">
        <v>380243.93</v>
      </c>
    </row>
    <row r="62" spans="1:10" x14ac:dyDescent="0.25">
      <c r="A62" s="155" t="s">
        <v>137</v>
      </c>
      <c r="B62" s="156" t="s">
        <v>138</v>
      </c>
      <c r="C62" s="65">
        <v>501342.81999999995</v>
      </c>
      <c r="D62" s="66">
        <v>539309.77</v>
      </c>
      <c r="E62" s="67">
        <v>562236.78</v>
      </c>
      <c r="F62" s="65">
        <v>5811922.8899999997</v>
      </c>
      <c r="G62" s="66">
        <v>5940599.4899999993</v>
      </c>
      <c r="H62" s="79">
        <v>6058416.1500000004</v>
      </c>
    </row>
    <row r="63" spans="1:10" x14ac:dyDescent="0.25">
      <c r="A63" s="155" t="s">
        <v>139</v>
      </c>
      <c r="B63" s="156" t="s">
        <v>140</v>
      </c>
      <c r="C63" s="65">
        <v>10486.29</v>
      </c>
      <c r="D63" s="66">
        <v>33082.020000000004</v>
      </c>
      <c r="E63" s="67">
        <v>8332.24</v>
      </c>
      <c r="F63" s="65">
        <v>136075.51</v>
      </c>
      <c r="G63" s="66">
        <v>144368.54</v>
      </c>
      <c r="H63" s="79">
        <v>145109.84</v>
      </c>
    </row>
    <row r="64" spans="1:10" x14ac:dyDescent="0.25">
      <c r="A64" s="155" t="s">
        <v>141</v>
      </c>
      <c r="B64" s="156" t="s">
        <v>142</v>
      </c>
      <c r="C64" s="65">
        <v>0</v>
      </c>
      <c r="D64" s="66">
        <v>0</v>
      </c>
      <c r="E64" s="67">
        <v>0</v>
      </c>
      <c r="F64" s="65">
        <v>0</v>
      </c>
      <c r="G64" s="66">
        <v>0</v>
      </c>
      <c r="H64" s="79">
        <v>0</v>
      </c>
    </row>
    <row r="65" spans="1:8" x14ac:dyDescent="0.25">
      <c r="A65" s="162"/>
      <c r="B65" s="165" t="s">
        <v>143</v>
      </c>
      <c r="C65" s="68">
        <v>1341291.78</v>
      </c>
      <c r="D65" s="68">
        <v>1417630.8599999999</v>
      </c>
      <c r="E65" s="68">
        <v>1355286.8</v>
      </c>
      <c r="F65" s="68">
        <v>13927039.019999998</v>
      </c>
      <c r="G65" s="68">
        <v>14155825.489999998</v>
      </c>
      <c r="H65" s="80">
        <v>14451795.800000001</v>
      </c>
    </row>
    <row r="66" spans="1:8" x14ac:dyDescent="0.25">
      <c r="A66" s="162"/>
      <c r="B66" s="153"/>
      <c r="C66" s="65"/>
      <c r="D66" s="66"/>
      <c r="E66" s="67"/>
      <c r="F66" s="65"/>
      <c r="G66" s="66"/>
      <c r="H66" s="79"/>
    </row>
    <row r="67" spans="1:8" x14ac:dyDescent="0.25">
      <c r="A67" s="152" t="s">
        <v>144</v>
      </c>
      <c r="B67" s="153"/>
      <c r="C67" s="65"/>
      <c r="D67" s="66"/>
      <c r="E67" s="67"/>
      <c r="F67" s="65"/>
      <c r="G67" s="66"/>
      <c r="H67" s="79"/>
    </row>
    <row r="68" spans="1:8" x14ac:dyDescent="0.25">
      <c r="A68" s="155" t="s">
        <v>145</v>
      </c>
      <c r="B68" s="156" t="s">
        <v>146</v>
      </c>
      <c r="C68" s="65">
        <v>91317.51</v>
      </c>
      <c r="D68" s="66">
        <v>103807.34000000001</v>
      </c>
      <c r="E68" s="67">
        <v>98807.72</v>
      </c>
      <c r="F68" s="65">
        <v>1227075.49</v>
      </c>
      <c r="G68" s="66">
        <v>1228595.82</v>
      </c>
      <c r="H68" s="79">
        <v>1227994.8</v>
      </c>
    </row>
    <row r="69" spans="1:8" x14ac:dyDescent="0.25">
      <c r="A69" s="155" t="s">
        <v>147</v>
      </c>
      <c r="B69" s="156" t="s">
        <v>148</v>
      </c>
      <c r="C69" s="65">
        <v>0</v>
      </c>
      <c r="D69" s="66">
        <v>154.22</v>
      </c>
      <c r="E69" s="67">
        <v>0</v>
      </c>
      <c r="F69" s="65">
        <v>5198.21</v>
      </c>
      <c r="G69" s="66">
        <v>5352.43</v>
      </c>
      <c r="H69" s="79">
        <v>5352.43</v>
      </c>
    </row>
    <row r="70" spans="1:8" x14ac:dyDescent="0.25">
      <c r="A70" s="155" t="s">
        <v>149</v>
      </c>
      <c r="B70" s="156" t="s">
        <v>150</v>
      </c>
      <c r="C70" s="65">
        <v>209280.72999999998</v>
      </c>
      <c r="D70" s="66">
        <v>420726.04</v>
      </c>
      <c r="E70" s="67">
        <v>219779.29</v>
      </c>
      <c r="F70" s="65">
        <v>2141986.1800000002</v>
      </c>
      <c r="G70" s="66">
        <v>2374722.34</v>
      </c>
      <c r="H70" s="79">
        <v>2443567.9700000002</v>
      </c>
    </row>
    <row r="71" spans="1:8" x14ac:dyDescent="0.25">
      <c r="A71" s="158" t="s">
        <v>151</v>
      </c>
      <c r="B71" s="156" t="s">
        <v>126</v>
      </c>
      <c r="C71" s="65">
        <v>22537.7</v>
      </c>
      <c r="D71" s="66">
        <v>42292.74</v>
      </c>
      <c r="E71" s="67">
        <v>35831.410000000003</v>
      </c>
      <c r="F71" s="65">
        <v>203798.38000000003</v>
      </c>
      <c r="G71" s="66">
        <v>233267.95000000004</v>
      </c>
      <c r="H71" s="79">
        <v>262718.23</v>
      </c>
    </row>
    <row r="72" spans="1:8" x14ac:dyDescent="0.25">
      <c r="A72" s="155" t="s">
        <v>152</v>
      </c>
      <c r="B72" s="156" t="s">
        <v>153</v>
      </c>
      <c r="C72" s="65">
        <v>15530.289999999999</v>
      </c>
      <c r="D72" s="66">
        <v>14653.34</v>
      </c>
      <c r="E72" s="67">
        <v>22032.239999999998</v>
      </c>
      <c r="F72" s="65">
        <v>280859.31999999995</v>
      </c>
      <c r="G72" s="66">
        <v>251063.94999999998</v>
      </c>
      <c r="H72" s="79">
        <v>190975.06</v>
      </c>
    </row>
    <row r="73" spans="1:8" x14ac:dyDescent="0.25">
      <c r="A73" s="155" t="s">
        <v>154</v>
      </c>
      <c r="B73" s="156" t="s">
        <v>155</v>
      </c>
      <c r="C73" s="65">
        <v>8541.84</v>
      </c>
      <c r="D73" s="66">
        <v>9533.880000000001</v>
      </c>
      <c r="E73" s="67">
        <v>6015.3600000000006</v>
      </c>
      <c r="F73" s="65">
        <v>235492.27000000002</v>
      </c>
      <c r="G73" s="66">
        <v>231357.28</v>
      </c>
      <c r="H73" s="79">
        <v>228178.93</v>
      </c>
    </row>
    <row r="74" spans="1:8" x14ac:dyDescent="0.25">
      <c r="A74" s="155" t="s">
        <v>156</v>
      </c>
      <c r="B74" s="156" t="s">
        <v>157</v>
      </c>
      <c r="C74" s="65">
        <v>86473.33</v>
      </c>
      <c r="D74" s="66">
        <v>96633.13</v>
      </c>
      <c r="E74" s="67">
        <v>76942.89</v>
      </c>
      <c r="F74" s="65">
        <v>961180.27000000014</v>
      </c>
      <c r="G74" s="66">
        <v>959411.26000000013</v>
      </c>
      <c r="H74" s="79">
        <v>943995.99000000011</v>
      </c>
    </row>
    <row r="75" spans="1:8" x14ac:dyDescent="0.25">
      <c r="A75" s="155" t="s">
        <v>158</v>
      </c>
      <c r="B75" s="156" t="s">
        <v>159</v>
      </c>
      <c r="C75" s="65">
        <v>114776.04</v>
      </c>
      <c r="D75" s="66">
        <v>151558.21</v>
      </c>
      <c r="E75" s="67">
        <v>68562.209999999992</v>
      </c>
      <c r="F75" s="65">
        <v>1043677.4500000001</v>
      </c>
      <c r="G75" s="66">
        <v>1093866.3999999999</v>
      </c>
      <c r="H75" s="79">
        <v>1065750.9099999999</v>
      </c>
    </row>
    <row r="76" spans="1:8" x14ac:dyDescent="0.25">
      <c r="A76" s="155" t="s">
        <v>160</v>
      </c>
      <c r="B76" s="156" t="s">
        <v>161</v>
      </c>
      <c r="C76" s="65">
        <v>163775.41</v>
      </c>
      <c r="D76" s="66">
        <v>140714.42000000001</v>
      </c>
      <c r="E76" s="67">
        <v>151171.44999999998</v>
      </c>
      <c r="F76" s="65">
        <v>1513936.5699999998</v>
      </c>
      <c r="G76" s="66">
        <v>1530360.1199999999</v>
      </c>
      <c r="H76" s="79">
        <v>1553812.63</v>
      </c>
    </row>
    <row r="77" spans="1:8" x14ac:dyDescent="0.25">
      <c r="A77" s="162"/>
      <c r="B77" s="165" t="s">
        <v>162</v>
      </c>
      <c r="C77" s="68">
        <v>712232.85000000009</v>
      </c>
      <c r="D77" s="68">
        <v>980073.32</v>
      </c>
      <c r="E77" s="68">
        <v>679142.57</v>
      </c>
      <c r="F77" s="68">
        <v>7613204.1400000006</v>
      </c>
      <c r="G77" s="68">
        <v>7907997.5499999998</v>
      </c>
      <c r="H77" s="80">
        <v>7922346.9500000002</v>
      </c>
    </row>
    <row r="78" spans="1:8" x14ac:dyDescent="0.25">
      <c r="A78" s="152" t="s">
        <v>163</v>
      </c>
      <c r="B78" s="153"/>
      <c r="C78" s="74">
        <v>2053524.6300000001</v>
      </c>
      <c r="D78" s="74">
        <v>2397704.1799999997</v>
      </c>
      <c r="E78" s="74">
        <v>2034429.37</v>
      </c>
      <c r="F78" s="74">
        <v>21540243.159999996</v>
      </c>
      <c r="G78" s="74">
        <v>22063823.039999999</v>
      </c>
      <c r="H78" s="81">
        <v>22374142.75</v>
      </c>
    </row>
    <row r="79" spans="1:8" x14ac:dyDescent="0.25">
      <c r="A79" s="162"/>
      <c r="B79" s="153"/>
      <c r="C79" s="65"/>
      <c r="D79" s="66"/>
      <c r="E79" s="67"/>
      <c r="F79" s="65"/>
      <c r="G79" s="66"/>
      <c r="H79" s="79"/>
    </row>
    <row r="80" spans="1:8" x14ac:dyDescent="0.25">
      <c r="A80" s="152" t="s">
        <v>164</v>
      </c>
      <c r="B80" s="153"/>
      <c r="C80" s="65"/>
      <c r="D80" s="66"/>
      <c r="E80" s="67"/>
      <c r="F80" s="65"/>
      <c r="G80" s="66"/>
      <c r="H80" s="79"/>
    </row>
    <row r="81" spans="1:8" x14ac:dyDescent="0.25">
      <c r="A81" s="155" t="s">
        <v>165</v>
      </c>
      <c r="B81" s="156" t="s">
        <v>166</v>
      </c>
      <c r="C81" s="65">
        <v>9372.76</v>
      </c>
      <c r="D81" s="66">
        <v>9158.6200000000008</v>
      </c>
      <c r="E81" s="67">
        <v>9400.09</v>
      </c>
      <c r="F81" s="65">
        <v>113634.1</v>
      </c>
      <c r="G81" s="66">
        <v>113570.39000000001</v>
      </c>
      <c r="H81" s="79">
        <v>113994.02</v>
      </c>
    </row>
    <row r="82" spans="1:8" x14ac:dyDescent="0.25">
      <c r="A82" s="155" t="s">
        <v>167</v>
      </c>
      <c r="B82" s="156" t="s">
        <v>168</v>
      </c>
      <c r="C82" s="65">
        <v>41365.64</v>
      </c>
      <c r="D82" s="66">
        <v>45639.189999999995</v>
      </c>
      <c r="E82" s="67">
        <v>36225.82</v>
      </c>
      <c r="F82" s="65">
        <v>517442.07999999996</v>
      </c>
      <c r="G82" s="66">
        <v>514705.25</v>
      </c>
      <c r="H82" s="79">
        <v>512041.74999999994</v>
      </c>
    </row>
    <row r="83" spans="1:8" x14ac:dyDescent="0.25">
      <c r="A83" s="155" t="s">
        <v>169</v>
      </c>
      <c r="B83" s="156" t="s">
        <v>170</v>
      </c>
      <c r="C83" s="65">
        <v>335732.09</v>
      </c>
      <c r="D83" s="66">
        <v>369732.29</v>
      </c>
      <c r="E83" s="67">
        <v>380663.43</v>
      </c>
      <c r="F83" s="65">
        <v>4075254.9699999997</v>
      </c>
      <c r="G83" s="66">
        <v>4104058.2399999998</v>
      </c>
      <c r="H83" s="79">
        <v>4161349.6799999997</v>
      </c>
    </row>
    <row r="84" spans="1:8" x14ac:dyDescent="0.25">
      <c r="A84" s="155" t="s">
        <v>171</v>
      </c>
      <c r="B84" s="156" t="s">
        <v>172</v>
      </c>
      <c r="C84" s="65">
        <v>37573.97</v>
      </c>
      <c r="D84" s="66">
        <v>166022.42000000001</v>
      </c>
      <c r="E84" s="67">
        <v>112765.26000000001</v>
      </c>
      <c r="F84" s="65">
        <v>284642.01000000007</v>
      </c>
      <c r="G84" s="66">
        <v>385270.78000000009</v>
      </c>
      <c r="H84" s="79">
        <v>530229.17000000004</v>
      </c>
    </row>
    <row r="85" spans="1:8" x14ac:dyDescent="0.25">
      <c r="A85" s="155" t="s">
        <v>173</v>
      </c>
      <c r="B85" s="156" t="s">
        <v>174</v>
      </c>
      <c r="C85" s="65">
        <v>0</v>
      </c>
      <c r="D85" s="66">
        <v>0</v>
      </c>
      <c r="E85" s="67">
        <v>0</v>
      </c>
      <c r="F85" s="65">
        <v>0</v>
      </c>
      <c r="G85" s="66">
        <v>0</v>
      </c>
      <c r="H85" s="79">
        <v>0</v>
      </c>
    </row>
    <row r="86" spans="1:8" x14ac:dyDescent="0.25">
      <c r="A86" s="152" t="s">
        <v>175</v>
      </c>
      <c r="B86" s="153"/>
      <c r="C86" s="68">
        <v>424044.46000000008</v>
      </c>
      <c r="D86" s="68">
        <v>590552.52</v>
      </c>
      <c r="E86" s="68">
        <v>539054.6</v>
      </c>
      <c r="F86" s="68">
        <v>4990973.1599999992</v>
      </c>
      <c r="G86" s="68">
        <v>5117604.66</v>
      </c>
      <c r="H86" s="80">
        <v>5317614.6199999992</v>
      </c>
    </row>
    <row r="87" spans="1:8" x14ac:dyDescent="0.25">
      <c r="A87" s="162"/>
      <c r="B87" s="153"/>
      <c r="C87" s="65"/>
      <c r="D87" s="66"/>
      <c r="E87" s="67"/>
      <c r="F87" s="65"/>
      <c r="G87" s="66"/>
      <c r="H87" s="79"/>
    </row>
    <row r="88" spans="1:8" x14ac:dyDescent="0.25">
      <c r="A88" s="152" t="s">
        <v>176</v>
      </c>
      <c r="B88" s="153"/>
      <c r="C88" s="65"/>
      <c r="D88" s="66"/>
      <c r="E88" s="67"/>
      <c r="F88" s="65"/>
      <c r="G88" s="66"/>
      <c r="H88" s="79"/>
    </row>
    <row r="89" spans="1:8" x14ac:dyDescent="0.25">
      <c r="A89" s="155" t="s">
        <v>177</v>
      </c>
      <c r="B89" s="156" t="s">
        <v>166</v>
      </c>
      <c r="C89" s="65">
        <v>0</v>
      </c>
      <c r="D89" s="66">
        <v>0</v>
      </c>
      <c r="E89" s="67">
        <v>0</v>
      </c>
      <c r="F89" s="65">
        <v>0</v>
      </c>
      <c r="G89" s="66">
        <v>0</v>
      </c>
      <c r="H89" s="79">
        <v>0</v>
      </c>
    </row>
    <row r="90" spans="1:8" x14ac:dyDescent="0.25">
      <c r="A90" s="155" t="s">
        <v>178</v>
      </c>
      <c r="B90" s="156" t="s">
        <v>179</v>
      </c>
      <c r="C90" s="65">
        <v>160163.91</v>
      </c>
      <c r="D90" s="66">
        <v>193939.55</v>
      </c>
      <c r="E90" s="67">
        <v>206944.27</v>
      </c>
      <c r="F90" s="65">
        <v>7290327.2299999995</v>
      </c>
      <c r="G90" s="66">
        <v>7317149.6399999997</v>
      </c>
      <c r="H90" s="79">
        <v>7295967.4999999991</v>
      </c>
    </row>
    <row r="91" spans="1:8" x14ac:dyDescent="0.25">
      <c r="A91" s="155" t="s">
        <v>180</v>
      </c>
      <c r="B91" s="156" t="s">
        <v>181</v>
      </c>
      <c r="C91" s="65">
        <v>14562.69</v>
      </c>
      <c r="D91" s="66">
        <v>2998.88</v>
      </c>
      <c r="E91" s="67">
        <v>26222.129999999997</v>
      </c>
      <c r="F91" s="65">
        <v>164279.88</v>
      </c>
      <c r="G91" s="66">
        <v>164245.49999999997</v>
      </c>
      <c r="H91" s="79">
        <v>189399.88999999998</v>
      </c>
    </row>
    <row r="92" spans="1:8" x14ac:dyDescent="0.25">
      <c r="A92" s="166" t="s">
        <v>182</v>
      </c>
      <c r="B92" s="156" t="s">
        <v>183</v>
      </c>
      <c r="C92" s="65">
        <v>19319.43</v>
      </c>
      <c r="D92" s="66">
        <v>20992.33</v>
      </c>
      <c r="E92" s="67">
        <v>20922.21</v>
      </c>
      <c r="F92" s="65">
        <v>189947.3</v>
      </c>
      <c r="G92" s="66">
        <v>197995.58000000002</v>
      </c>
      <c r="H92" s="79">
        <v>206942.15</v>
      </c>
    </row>
    <row r="93" spans="1:8" x14ac:dyDescent="0.25">
      <c r="A93" s="157" t="s">
        <v>184</v>
      </c>
      <c r="B93" s="153"/>
      <c r="C93" s="68">
        <v>194046.03</v>
      </c>
      <c r="D93" s="68">
        <v>217930.76</v>
      </c>
      <c r="E93" s="68">
        <v>254088.61</v>
      </c>
      <c r="F93" s="68">
        <v>7644554.4099999992</v>
      </c>
      <c r="G93" s="68">
        <v>7679390.7199999997</v>
      </c>
      <c r="H93" s="80">
        <v>7692309.5399999991</v>
      </c>
    </row>
    <row r="94" spans="1:8" x14ac:dyDescent="0.25">
      <c r="A94" s="162"/>
      <c r="B94" s="153"/>
      <c r="C94" s="65"/>
      <c r="D94" s="66"/>
      <c r="E94" s="67"/>
      <c r="F94" s="65"/>
      <c r="G94" s="66"/>
      <c r="H94" s="79"/>
    </row>
    <row r="95" spans="1:8" x14ac:dyDescent="0.25">
      <c r="A95" s="152" t="s">
        <v>185</v>
      </c>
      <c r="B95" s="153"/>
      <c r="C95" s="65"/>
      <c r="D95" s="66"/>
      <c r="E95" s="67"/>
      <c r="F95" s="65"/>
      <c r="G95" s="66"/>
      <c r="H95" s="79"/>
    </row>
    <row r="96" spans="1:8" x14ac:dyDescent="0.25">
      <c r="A96" s="155" t="s">
        <v>186</v>
      </c>
      <c r="B96" s="156" t="s">
        <v>166</v>
      </c>
      <c r="C96" s="65">
        <v>0</v>
      </c>
      <c r="D96" s="66">
        <v>0</v>
      </c>
      <c r="E96" s="67">
        <v>0</v>
      </c>
      <c r="F96" s="65">
        <v>0</v>
      </c>
      <c r="G96" s="66">
        <v>0</v>
      </c>
      <c r="H96" s="79">
        <v>0</v>
      </c>
    </row>
    <row r="97" spans="1:8" x14ac:dyDescent="0.25">
      <c r="A97" s="155" t="s">
        <v>187</v>
      </c>
      <c r="B97" s="156" t="s">
        <v>188</v>
      </c>
      <c r="C97" s="65">
        <v>1867.9</v>
      </c>
      <c r="D97" s="66">
        <v>2079.6799999999998</v>
      </c>
      <c r="E97" s="67">
        <v>1957.73</v>
      </c>
      <c r="F97" s="65">
        <v>22992.89</v>
      </c>
      <c r="G97" s="66">
        <v>23089.03</v>
      </c>
      <c r="H97" s="79">
        <v>23163.05</v>
      </c>
    </row>
    <row r="98" spans="1:8" x14ac:dyDescent="0.25">
      <c r="A98" s="155" t="s">
        <v>189</v>
      </c>
      <c r="B98" s="156" t="s">
        <v>190</v>
      </c>
      <c r="C98" s="65">
        <v>600</v>
      </c>
      <c r="D98" s="66">
        <v>0</v>
      </c>
      <c r="E98" s="67">
        <v>0</v>
      </c>
      <c r="F98" s="65">
        <v>32909</v>
      </c>
      <c r="G98" s="66">
        <v>32909</v>
      </c>
      <c r="H98" s="79">
        <v>32909</v>
      </c>
    </row>
    <row r="99" spans="1:8" x14ac:dyDescent="0.25">
      <c r="A99" s="155" t="s">
        <v>191</v>
      </c>
      <c r="B99" s="156" t="s">
        <v>192</v>
      </c>
      <c r="C99" s="65">
        <v>0</v>
      </c>
      <c r="D99" s="66">
        <v>0</v>
      </c>
      <c r="E99" s="67">
        <v>0</v>
      </c>
      <c r="F99" s="65">
        <v>0</v>
      </c>
      <c r="G99" s="66">
        <v>0</v>
      </c>
      <c r="H99" s="79">
        <v>0</v>
      </c>
    </row>
    <row r="100" spans="1:8" x14ac:dyDescent="0.25">
      <c r="A100" s="152" t="s">
        <v>193</v>
      </c>
      <c r="B100" s="153"/>
      <c r="C100" s="68">
        <v>2467.9</v>
      </c>
      <c r="D100" s="68">
        <v>2079.6799999999998</v>
      </c>
      <c r="E100" s="68">
        <v>1957.73</v>
      </c>
      <c r="F100" s="68">
        <v>55901.89</v>
      </c>
      <c r="G100" s="68">
        <v>55998.03</v>
      </c>
      <c r="H100" s="80">
        <v>56072.05</v>
      </c>
    </row>
    <row r="101" spans="1:8" x14ac:dyDescent="0.25">
      <c r="A101" s="162"/>
      <c r="B101" s="153"/>
      <c r="C101" s="65"/>
      <c r="D101" s="66"/>
      <c r="E101" s="67"/>
      <c r="F101" s="65"/>
      <c r="G101" s="66"/>
      <c r="H101" s="79"/>
    </row>
    <row r="102" spans="1:8" x14ac:dyDescent="0.25">
      <c r="A102" s="152" t="s">
        <v>194</v>
      </c>
      <c r="B102" s="153"/>
      <c r="C102" s="65"/>
      <c r="D102" s="66"/>
      <c r="E102" s="67"/>
      <c r="F102" s="65"/>
      <c r="G102" s="66"/>
      <c r="H102" s="79"/>
    </row>
    <row r="103" spans="1:8" x14ac:dyDescent="0.25">
      <c r="A103" s="155" t="s">
        <v>195</v>
      </c>
      <c r="B103" s="156" t="s">
        <v>196</v>
      </c>
      <c r="C103" s="65">
        <v>648657.93000000005</v>
      </c>
      <c r="D103" s="66">
        <v>715976.45</v>
      </c>
      <c r="E103" s="67">
        <v>225779.55</v>
      </c>
      <c r="F103" s="65">
        <v>7403522.5500000007</v>
      </c>
      <c r="G103" s="66">
        <v>7461065.9000000004</v>
      </c>
      <c r="H103" s="79">
        <v>7033933.3799999999</v>
      </c>
    </row>
    <row r="104" spans="1:8" x14ac:dyDescent="0.25">
      <c r="A104" s="155" t="s">
        <v>197</v>
      </c>
      <c r="B104" s="156" t="s">
        <v>198</v>
      </c>
      <c r="C104" s="65">
        <v>207001.24000000005</v>
      </c>
      <c r="D104" s="66">
        <v>106599.13999999998</v>
      </c>
      <c r="E104" s="67">
        <v>324848.58</v>
      </c>
      <c r="F104" s="65">
        <v>5344964.58</v>
      </c>
      <c r="G104" s="66">
        <v>5229356.18</v>
      </c>
      <c r="H104" s="79">
        <v>5228744.0699999994</v>
      </c>
    </row>
    <row r="105" spans="1:8" x14ac:dyDescent="0.25">
      <c r="A105" s="155" t="s">
        <v>199</v>
      </c>
      <c r="B105" s="156" t="s">
        <v>200</v>
      </c>
      <c r="C105" s="65">
        <v>189184.53</v>
      </c>
      <c r="D105" s="66">
        <v>57694.16</v>
      </c>
      <c r="E105" s="67">
        <v>150969.07</v>
      </c>
      <c r="F105" s="65">
        <v>1346276.67</v>
      </c>
      <c r="G105" s="66">
        <v>1364621.24</v>
      </c>
      <c r="H105" s="79">
        <v>1466225.62</v>
      </c>
    </row>
    <row r="106" spans="1:8" x14ac:dyDescent="0.25">
      <c r="A106" s="155" t="s">
        <v>201</v>
      </c>
      <c r="B106" s="156" t="s">
        <v>202</v>
      </c>
      <c r="C106" s="65">
        <v>7875.95</v>
      </c>
      <c r="D106" s="66">
        <v>7875.95</v>
      </c>
      <c r="E106" s="67">
        <v>7875.96</v>
      </c>
      <c r="F106" s="65">
        <v>85372.829999999987</v>
      </c>
      <c r="G106" s="66">
        <v>87212.239999999991</v>
      </c>
      <c r="H106" s="79">
        <v>89051.66</v>
      </c>
    </row>
    <row r="107" spans="1:8" x14ac:dyDescent="0.25">
      <c r="A107" s="155" t="s">
        <v>203</v>
      </c>
      <c r="B107" s="156" t="s">
        <v>204</v>
      </c>
      <c r="C107" s="65">
        <v>143209.16</v>
      </c>
      <c r="D107" s="66">
        <v>169685.77000000002</v>
      </c>
      <c r="E107" s="67">
        <v>150320.34</v>
      </c>
      <c r="F107" s="65">
        <v>1749533.1599999997</v>
      </c>
      <c r="G107" s="66">
        <v>1795919.9499999997</v>
      </c>
      <c r="H107" s="79">
        <v>1830685.5299999998</v>
      </c>
    </row>
    <row r="108" spans="1:8" x14ac:dyDescent="0.25">
      <c r="A108" s="155" t="s">
        <v>205</v>
      </c>
      <c r="B108" s="156" t="s">
        <v>206</v>
      </c>
      <c r="C108" s="65">
        <v>370475.89</v>
      </c>
      <c r="D108" s="66">
        <v>425581.36999999994</v>
      </c>
      <c r="E108" s="67">
        <v>381760.58999999997</v>
      </c>
      <c r="F108" s="65">
        <v>4552833.3999999994</v>
      </c>
      <c r="G108" s="66">
        <v>4589118.88</v>
      </c>
      <c r="H108" s="79">
        <v>4599108.3899999997</v>
      </c>
    </row>
    <row r="109" spans="1:8" x14ac:dyDescent="0.25">
      <c r="A109" s="155" t="s">
        <v>207</v>
      </c>
      <c r="B109" s="156" t="s">
        <v>208</v>
      </c>
      <c r="C109" s="65">
        <v>0</v>
      </c>
      <c r="D109" s="66">
        <v>0</v>
      </c>
      <c r="E109" s="67">
        <v>0</v>
      </c>
      <c r="F109" s="65">
        <v>87112.5</v>
      </c>
      <c r="G109" s="66">
        <v>86344</v>
      </c>
      <c r="H109" s="79">
        <v>86344</v>
      </c>
    </row>
    <row r="110" spans="1:8" x14ac:dyDescent="0.25">
      <c r="A110" s="155" t="s">
        <v>209</v>
      </c>
      <c r="B110" s="156" t="s">
        <v>210</v>
      </c>
      <c r="C110" s="65">
        <v>1128.3699999999999</v>
      </c>
      <c r="D110" s="66">
        <v>2041.21</v>
      </c>
      <c r="E110" s="67">
        <v>2856.73</v>
      </c>
      <c r="F110" s="65">
        <v>-85565.560000000012</v>
      </c>
      <c r="G110" s="66">
        <v>-84274.49</v>
      </c>
      <c r="H110" s="79">
        <v>-85229.04</v>
      </c>
    </row>
    <row r="111" spans="1:8" x14ac:dyDescent="0.25">
      <c r="A111" s="155" t="s">
        <v>211</v>
      </c>
      <c r="B111" s="156" t="s">
        <v>212</v>
      </c>
      <c r="C111" s="65">
        <v>24268.25</v>
      </c>
      <c r="D111" s="66">
        <v>23964.489999999998</v>
      </c>
      <c r="E111" s="67">
        <v>33621.32</v>
      </c>
      <c r="F111" s="65">
        <v>257447.54000000004</v>
      </c>
      <c r="G111" s="66">
        <v>255050.97000000003</v>
      </c>
      <c r="H111" s="79">
        <v>274914.62</v>
      </c>
    </row>
    <row r="112" spans="1:8" x14ac:dyDescent="0.25">
      <c r="A112" s="155" t="s">
        <v>213</v>
      </c>
      <c r="B112" s="156" t="s">
        <v>140</v>
      </c>
      <c r="C112" s="65">
        <v>96274.22</v>
      </c>
      <c r="D112" s="66">
        <v>96928.66</v>
      </c>
      <c r="E112" s="67">
        <v>96177.3</v>
      </c>
      <c r="F112" s="65">
        <v>1140860.58</v>
      </c>
      <c r="G112" s="66">
        <v>1143565.7700000003</v>
      </c>
      <c r="H112" s="79">
        <v>1146816.5599999998</v>
      </c>
    </row>
    <row r="113" spans="1:8" x14ac:dyDescent="0.25">
      <c r="A113" s="155" t="s">
        <v>214</v>
      </c>
      <c r="B113" s="156" t="s">
        <v>215</v>
      </c>
      <c r="C113" s="74">
        <v>2425.14</v>
      </c>
      <c r="D113" s="69">
        <v>18097.11</v>
      </c>
      <c r="E113" s="75">
        <v>8839.56</v>
      </c>
      <c r="F113" s="74">
        <v>54299.340000000004</v>
      </c>
      <c r="G113" s="69">
        <v>67181.98</v>
      </c>
      <c r="H113" s="84">
        <v>75086.31</v>
      </c>
    </row>
    <row r="114" spans="1:8" x14ac:dyDescent="0.25">
      <c r="A114" s="162"/>
      <c r="B114" s="153"/>
      <c r="C114" s="76">
        <v>1690500.6800000002</v>
      </c>
      <c r="D114" s="76">
        <v>1624444.3099999998</v>
      </c>
      <c r="E114" s="76">
        <v>1383049</v>
      </c>
      <c r="F114" s="76">
        <v>21936657.59</v>
      </c>
      <c r="G114" s="76">
        <v>21995162.620000001</v>
      </c>
      <c r="H114" s="85">
        <v>21745681.099999998</v>
      </c>
    </row>
    <row r="115" spans="1:8" x14ac:dyDescent="0.25">
      <c r="A115" s="155" t="s">
        <v>216</v>
      </c>
      <c r="B115" s="156" t="s">
        <v>217</v>
      </c>
      <c r="C115" s="65">
        <v>0</v>
      </c>
      <c r="D115" s="65">
        <v>0</v>
      </c>
      <c r="E115" s="65">
        <v>0</v>
      </c>
      <c r="F115" s="65">
        <v>0</v>
      </c>
      <c r="G115" s="65">
        <v>0</v>
      </c>
      <c r="H115" s="86">
        <v>0</v>
      </c>
    </row>
    <row r="116" spans="1:8" x14ac:dyDescent="0.25">
      <c r="A116" s="152" t="s">
        <v>218</v>
      </c>
      <c r="B116" s="153"/>
      <c r="C116" s="68">
        <v>1690500.6800000002</v>
      </c>
      <c r="D116" s="68">
        <v>1624444.3099999998</v>
      </c>
      <c r="E116" s="68">
        <v>1383049</v>
      </c>
      <c r="F116" s="68">
        <v>21936657.59</v>
      </c>
      <c r="G116" s="68">
        <v>21995162.620000001</v>
      </c>
      <c r="H116" s="80">
        <v>21745681.099999998</v>
      </c>
    </row>
    <row r="117" spans="1:8" ht="13.5" customHeight="1" x14ac:dyDescent="0.25">
      <c r="A117" s="162"/>
      <c r="B117" s="153"/>
      <c r="C117" s="65"/>
      <c r="D117" s="66"/>
      <c r="E117" s="67"/>
      <c r="F117" s="65"/>
      <c r="G117" s="66"/>
      <c r="H117" s="79"/>
    </row>
    <row r="118" spans="1:8" ht="13.5" customHeight="1" thickBot="1" x14ac:dyDescent="0.3">
      <c r="A118" s="179" t="s">
        <v>219</v>
      </c>
      <c r="B118" s="180"/>
      <c r="C118" s="71">
        <v>4389135.42</v>
      </c>
      <c r="D118" s="71">
        <v>4859893.6900000004</v>
      </c>
      <c r="E118" s="71">
        <v>4238904.91</v>
      </c>
      <c r="F118" s="71">
        <v>56630449.989999995</v>
      </c>
      <c r="G118" s="71">
        <v>57379426.500000007</v>
      </c>
      <c r="H118" s="82">
        <v>57648812.279999986</v>
      </c>
    </row>
    <row r="119" spans="1:8" ht="15.75" thickTop="1" x14ac:dyDescent="0.25">
      <c r="A119" s="162"/>
      <c r="B119" s="153"/>
      <c r="C119" s="65"/>
      <c r="D119" s="66"/>
      <c r="E119" s="67"/>
      <c r="F119" s="65"/>
      <c r="G119" s="66"/>
      <c r="H119" s="79"/>
    </row>
    <row r="120" spans="1:8" x14ac:dyDescent="0.25">
      <c r="A120" s="152" t="s">
        <v>220</v>
      </c>
      <c r="B120" s="153"/>
      <c r="C120" s="65"/>
      <c r="D120" s="66"/>
      <c r="E120" s="67"/>
      <c r="F120" s="65"/>
      <c r="G120" s="66"/>
      <c r="H120" s="79"/>
    </row>
    <row r="121" spans="1:8" x14ac:dyDescent="0.25">
      <c r="A121" s="155" t="s">
        <v>221</v>
      </c>
      <c r="B121" s="156" t="s">
        <v>222</v>
      </c>
      <c r="C121" s="65">
        <v>2455295.58</v>
      </c>
      <c r="D121" s="66">
        <v>2459927.61</v>
      </c>
      <c r="E121" s="67">
        <v>2467911.89</v>
      </c>
      <c r="F121" s="65">
        <v>28958941.530000001</v>
      </c>
      <c r="G121" s="66">
        <v>29058172.220000003</v>
      </c>
      <c r="H121" s="79">
        <v>29155763.260000002</v>
      </c>
    </row>
    <row r="122" spans="1:8" x14ac:dyDescent="0.25">
      <c r="A122" s="162"/>
      <c r="B122" s="156" t="s">
        <v>223</v>
      </c>
      <c r="C122" s="65">
        <v>0</v>
      </c>
      <c r="D122" s="66">
        <v>0</v>
      </c>
      <c r="E122" s="67">
        <v>0</v>
      </c>
      <c r="F122" s="65">
        <v>0</v>
      </c>
      <c r="G122" s="66">
        <v>0</v>
      </c>
      <c r="H122" s="79">
        <v>0</v>
      </c>
    </row>
    <row r="123" spans="1:8" x14ac:dyDescent="0.25">
      <c r="A123" s="162"/>
      <c r="B123" s="156" t="s">
        <v>224</v>
      </c>
      <c r="C123" s="65">
        <v>0</v>
      </c>
      <c r="D123" s="66">
        <v>0</v>
      </c>
      <c r="E123" s="67">
        <v>0</v>
      </c>
      <c r="F123" s="65">
        <v>0</v>
      </c>
      <c r="G123" s="66">
        <v>0</v>
      </c>
      <c r="H123" s="79">
        <v>0</v>
      </c>
    </row>
    <row r="124" spans="1:8" x14ac:dyDescent="0.25">
      <c r="A124" s="162"/>
      <c r="B124" s="156" t="s">
        <v>225</v>
      </c>
      <c r="C124" s="65">
        <v>0</v>
      </c>
      <c r="D124" s="66">
        <v>0</v>
      </c>
      <c r="E124" s="67">
        <v>0</v>
      </c>
      <c r="F124" s="65">
        <v>0</v>
      </c>
      <c r="G124" s="66">
        <v>0</v>
      </c>
      <c r="H124" s="79">
        <v>0</v>
      </c>
    </row>
    <row r="125" spans="1:8" x14ac:dyDescent="0.25">
      <c r="A125" s="162"/>
      <c r="B125" s="156" t="s">
        <v>226</v>
      </c>
      <c r="C125" s="65">
        <v>0</v>
      </c>
      <c r="D125" s="66">
        <v>0</v>
      </c>
      <c r="E125" s="67">
        <v>0</v>
      </c>
      <c r="F125" s="65">
        <v>0</v>
      </c>
      <c r="G125" s="66">
        <v>0</v>
      </c>
      <c r="H125" s="79">
        <v>0</v>
      </c>
    </row>
    <row r="126" spans="1:8" x14ac:dyDescent="0.25">
      <c r="A126" s="162"/>
      <c r="B126" s="156" t="s">
        <v>227</v>
      </c>
      <c r="C126" s="65">
        <v>0</v>
      </c>
      <c r="D126" s="66">
        <v>0</v>
      </c>
      <c r="E126" s="67">
        <v>0</v>
      </c>
      <c r="F126" s="65">
        <v>0</v>
      </c>
      <c r="G126" s="66">
        <v>0</v>
      </c>
      <c r="H126" s="79">
        <v>0</v>
      </c>
    </row>
    <row r="127" spans="1:8" x14ac:dyDescent="0.25">
      <c r="A127" s="155" t="s">
        <v>228</v>
      </c>
      <c r="B127" s="156" t="s">
        <v>229</v>
      </c>
      <c r="C127" s="65">
        <v>0</v>
      </c>
      <c r="D127" s="66">
        <v>0</v>
      </c>
      <c r="E127" s="67">
        <v>0</v>
      </c>
      <c r="F127" s="65">
        <v>0</v>
      </c>
      <c r="G127" s="66">
        <v>0</v>
      </c>
      <c r="H127" s="79">
        <v>0</v>
      </c>
    </row>
    <row r="128" spans="1:8" x14ac:dyDescent="0.25">
      <c r="A128" s="152" t="s">
        <v>230</v>
      </c>
      <c r="B128" s="153"/>
      <c r="C128" s="68">
        <v>2455295.58</v>
      </c>
      <c r="D128" s="68">
        <v>2459927.61</v>
      </c>
      <c r="E128" s="68">
        <v>2467911.89</v>
      </c>
      <c r="F128" s="68">
        <v>28958941.530000001</v>
      </c>
      <c r="G128" s="68">
        <v>29058172.220000003</v>
      </c>
      <c r="H128" s="80">
        <v>29155763.260000002</v>
      </c>
    </row>
    <row r="129" spans="1:8" x14ac:dyDescent="0.25">
      <c r="A129" s="162"/>
      <c r="B129" s="153"/>
      <c r="C129" s="65"/>
      <c r="D129" s="66"/>
      <c r="E129" s="67"/>
      <c r="F129" s="65"/>
      <c r="G129" s="66"/>
      <c r="H129" s="79"/>
    </row>
    <row r="130" spans="1:8" x14ac:dyDescent="0.25">
      <c r="A130" s="158" t="s">
        <v>231</v>
      </c>
      <c r="B130" s="153" t="s">
        <v>232</v>
      </c>
      <c r="C130" s="65">
        <v>0</v>
      </c>
      <c r="D130" s="66">
        <v>0</v>
      </c>
      <c r="E130" s="67">
        <v>0</v>
      </c>
      <c r="F130" s="65">
        <v>0</v>
      </c>
      <c r="G130" s="66">
        <v>0</v>
      </c>
      <c r="H130" s="79">
        <v>0</v>
      </c>
    </row>
    <row r="131" spans="1:8" x14ac:dyDescent="0.25">
      <c r="A131" s="162"/>
      <c r="B131" s="153"/>
      <c r="C131" s="65"/>
      <c r="D131" s="66"/>
      <c r="E131" s="67"/>
      <c r="F131" s="65"/>
      <c r="G131" s="66"/>
      <c r="H131" s="79"/>
    </row>
    <row r="132" spans="1:8" x14ac:dyDescent="0.25">
      <c r="A132" s="152" t="s">
        <v>233</v>
      </c>
      <c r="B132" s="153"/>
      <c r="C132" s="65"/>
      <c r="D132" s="66"/>
      <c r="E132" s="67"/>
      <c r="F132" s="65"/>
      <c r="G132" s="66"/>
      <c r="H132" s="79"/>
    </row>
    <row r="133" spans="1:8" x14ac:dyDescent="0.25">
      <c r="A133" s="155" t="s">
        <v>234</v>
      </c>
      <c r="B133" s="156" t="s">
        <v>235</v>
      </c>
      <c r="C133" s="74">
        <v>437928.64</v>
      </c>
      <c r="D133" s="69">
        <v>669582.43000000005</v>
      </c>
      <c r="E133" s="77">
        <v>456627.94999999995</v>
      </c>
      <c r="F133" s="74">
        <v>5465586.4199999999</v>
      </c>
      <c r="G133" s="69">
        <v>5495896.2799999993</v>
      </c>
      <c r="H133" s="84">
        <v>5519929.2299999995</v>
      </c>
    </row>
    <row r="134" spans="1:8" x14ac:dyDescent="0.25">
      <c r="A134" s="162"/>
      <c r="B134" s="153"/>
      <c r="C134" s="65"/>
      <c r="D134" s="66"/>
      <c r="E134" s="67"/>
      <c r="F134" s="65"/>
      <c r="G134" s="66"/>
      <c r="H134" s="79"/>
    </row>
    <row r="135" spans="1:8" x14ac:dyDescent="0.25">
      <c r="A135" s="152" t="s">
        <v>236</v>
      </c>
      <c r="B135" s="153"/>
      <c r="C135" s="65"/>
      <c r="D135" s="66"/>
      <c r="E135" s="67"/>
      <c r="F135" s="65"/>
      <c r="G135" s="66"/>
      <c r="H135" s="79"/>
    </row>
    <row r="136" spans="1:8" x14ac:dyDescent="0.25">
      <c r="A136" s="155" t="s">
        <v>237</v>
      </c>
      <c r="B136" s="156" t="s">
        <v>238</v>
      </c>
      <c r="C136" s="65">
        <v>-1588951.7</v>
      </c>
      <c r="D136" s="66">
        <v>-1871172.39</v>
      </c>
      <c r="E136" s="67">
        <v>-2032320.53</v>
      </c>
      <c r="F136" s="65">
        <v>-215571.89000000106</v>
      </c>
      <c r="G136" s="66">
        <v>-702041.9700000002</v>
      </c>
      <c r="H136" s="138">
        <v>-1707901.9300000002</v>
      </c>
    </row>
    <row r="137" spans="1:8" x14ac:dyDescent="0.25">
      <c r="A137" s="155" t="s">
        <v>237</v>
      </c>
      <c r="B137" s="156" t="s">
        <v>239</v>
      </c>
      <c r="C137" s="65">
        <v>0</v>
      </c>
      <c r="D137" s="66">
        <v>0</v>
      </c>
      <c r="E137" s="67">
        <v>0</v>
      </c>
      <c r="F137" s="65">
        <v>0</v>
      </c>
      <c r="G137" s="66">
        <v>0</v>
      </c>
      <c r="H137" s="79">
        <v>0</v>
      </c>
    </row>
    <row r="138" spans="1:8" x14ac:dyDescent="0.25">
      <c r="A138" s="155" t="s">
        <v>240</v>
      </c>
      <c r="B138" s="156" t="s">
        <v>241</v>
      </c>
      <c r="C138" s="65">
        <v>956708.55</v>
      </c>
      <c r="D138" s="66">
        <v>1414133.8</v>
      </c>
      <c r="E138" s="67">
        <v>1622806.73</v>
      </c>
      <c r="F138" s="65">
        <v>11215935.539999999</v>
      </c>
      <c r="G138" s="66">
        <v>11727606.4</v>
      </c>
      <c r="H138" s="79">
        <v>12359278.810000001</v>
      </c>
    </row>
    <row r="139" spans="1:8" x14ac:dyDescent="0.25">
      <c r="A139" s="155" t="s">
        <v>240</v>
      </c>
      <c r="B139" s="156" t="s">
        <v>242</v>
      </c>
      <c r="C139" s="65">
        <v>0</v>
      </c>
      <c r="D139" s="66">
        <v>0</v>
      </c>
      <c r="E139" s="67">
        <v>0</v>
      </c>
      <c r="F139" s="65">
        <v>0</v>
      </c>
      <c r="G139" s="66">
        <v>0</v>
      </c>
      <c r="H139" s="79">
        <v>0</v>
      </c>
    </row>
    <row r="140" spans="1:8" x14ac:dyDescent="0.25">
      <c r="A140" s="155" t="s">
        <v>243</v>
      </c>
      <c r="B140" s="156" t="s">
        <v>244</v>
      </c>
      <c r="C140" s="65">
        <v>-224977.83</v>
      </c>
      <c r="D140" s="66">
        <v>-373393.69</v>
      </c>
      <c r="E140" s="67">
        <v>-245886.56</v>
      </c>
      <c r="F140" s="65">
        <v>-10706086.73</v>
      </c>
      <c r="G140" s="66">
        <v>-10808307.48</v>
      </c>
      <c r="H140" s="79">
        <v>-10521341.369999999</v>
      </c>
    </row>
    <row r="141" spans="1:8" x14ac:dyDescent="0.25">
      <c r="A141" s="155" t="s">
        <v>245</v>
      </c>
      <c r="B141" s="156" t="s">
        <v>246</v>
      </c>
      <c r="C141" s="65">
        <v>-2756.44</v>
      </c>
      <c r="D141" s="66">
        <v>-2756.44</v>
      </c>
      <c r="E141" s="67">
        <v>-2756.44</v>
      </c>
      <c r="F141" s="65">
        <v>-32783.18</v>
      </c>
      <c r="G141" s="66">
        <v>-32842</v>
      </c>
      <c r="H141" s="79">
        <v>-32900.819999999992</v>
      </c>
    </row>
    <row r="142" spans="1:8" x14ac:dyDescent="0.25">
      <c r="A142" s="152" t="s">
        <v>247</v>
      </c>
      <c r="B142" s="153"/>
      <c r="C142" s="68">
        <v>-859977.41999999981</v>
      </c>
      <c r="D142" s="68">
        <v>-833188.71999999974</v>
      </c>
      <c r="E142" s="68">
        <v>-658156.80000000005</v>
      </c>
      <c r="F142" s="68">
        <v>261493.73999999807</v>
      </c>
      <c r="G142" s="68">
        <v>184414.94999999925</v>
      </c>
      <c r="H142" s="80">
        <v>97134.690000001647</v>
      </c>
    </row>
    <row r="143" spans="1:8" x14ac:dyDescent="0.25">
      <c r="A143" s="152" t="s">
        <v>248</v>
      </c>
      <c r="B143" s="153"/>
      <c r="C143" s="65">
        <v>6422382.2199999997</v>
      </c>
      <c r="D143" s="65">
        <v>7156215.0100000007</v>
      </c>
      <c r="E143" s="65">
        <v>6505287.9500000011</v>
      </c>
      <c r="F143" s="65">
        <v>91316471.679999992</v>
      </c>
      <c r="G143" s="65">
        <v>92117909.950000018</v>
      </c>
      <c r="H143" s="86">
        <v>92421639.459999993</v>
      </c>
    </row>
    <row r="144" spans="1:8" ht="15.75" thickBot="1" x14ac:dyDescent="0.3">
      <c r="A144" s="167" t="s">
        <v>249</v>
      </c>
      <c r="B144" s="168"/>
      <c r="C144" s="78">
        <v>-1076502.3699999982</v>
      </c>
      <c r="D144" s="78">
        <v>-917394.89000000153</v>
      </c>
      <c r="E144" s="78">
        <v>-188931.34000000264</v>
      </c>
      <c r="F144" s="78">
        <v>25956291.759999976</v>
      </c>
      <c r="G144" s="78">
        <v>25881173.339999989</v>
      </c>
      <c r="H144" s="87">
        <v>25833422.599999979</v>
      </c>
    </row>
    <row r="145" spans="1:8" x14ac:dyDescent="0.25">
      <c r="A145" s="169"/>
      <c r="B145" s="170"/>
      <c r="C145" s="139"/>
      <c r="D145" s="139"/>
      <c r="E145" s="139"/>
      <c r="F145" s="139"/>
      <c r="G145" s="139"/>
      <c r="H145" s="139"/>
    </row>
  </sheetData>
  <mergeCells count="5">
    <mergeCell ref="A118:B118"/>
    <mergeCell ref="A6:B6"/>
    <mergeCell ref="C5:E5"/>
    <mergeCell ref="F5:H5"/>
    <mergeCell ref="A5:B5"/>
  </mergeCells>
  <conditionalFormatting sqref="W7:W32">
    <cfRule type="containsText" dxfId="0" priority="1" operator="containsText" text="WA">
      <formula>NOT(ISERROR(SEARCH("WA",W7)))</formula>
    </cfRule>
  </conditionalFormatting>
  <printOptions horizontalCentered="1"/>
  <pageMargins left="0.5" right="0.5" top="0.75" bottom="1" header="0.3" footer="0.3"/>
  <pageSetup scale="55" fitToHeight="2" orientation="portrait" r:id="rId1"/>
  <headerFooter scaleWithDoc="0" alignWithMargins="0">
    <oddFooter>&amp;CPage &amp;P of &amp;N</oddFooter>
  </headerFooter>
  <rowBreaks count="3" manualBreakCount="3">
    <brk id="50" max="16383" man="1"/>
    <brk id="94" max="16383" man="1"/>
    <brk id="1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W36"/>
  <sheetViews>
    <sheetView tabSelected="1" zoomScale="120" zoomScaleNormal="120" workbookViewId="0">
      <selection activeCell="E13" sqref="E13"/>
    </sheetView>
  </sheetViews>
  <sheetFormatPr defaultRowHeight="12.75" x14ac:dyDescent="0.2"/>
  <cols>
    <col min="1" max="1" width="1.140625" customWidth="1"/>
    <col min="2" max="2" width="33.5703125" bestFit="1" customWidth="1"/>
    <col min="3" max="5" width="14.5703125" style="91" bestFit="1" customWidth="1"/>
    <col min="6" max="8" width="1.28515625" style="91" customWidth="1"/>
    <col min="9" max="9" width="16.5703125" style="91" customWidth="1"/>
    <col min="10" max="10" width="13" style="91" customWidth="1"/>
    <col min="11" max="12" width="12.28515625" style="91" bestFit="1" customWidth="1"/>
    <col min="13" max="13" width="13.140625" style="91" bestFit="1" customWidth="1"/>
    <col min="16" max="18" width="11.85546875" bestFit="1" customWidth="1"/>
  </cols>
  <sheetData>
    <row r="1" spans="2:15" ht="26.25" x14ac:dyDescent="0.4">
      <c r="B1" s="189" t="s">
        <v>250</v>
      </c>
      <c r="C1" s="189"/>
      <c r="D1" s="189"/>
      <c r="E1" s="189"/>
      <c r="F1" s="140"/>
      <c r="G1" s="140"/>
      <c r="H1" s="140"/>
      <c r="I1" s="188" t="s">
        <v>272</v>
      </c>
      <c r="J1" s="188"/>
      <c r="K1" s="188"/>
      <c r="L1" s="188"/>
      <c r="M1" s="188"/>
    </row>
    <row r="2" spans="2:15" ht="12" customHeight="1" x14ac:dyDescent="0.35">
      <c r="B2" s="54"/>
      <c r="I2" s="141"/>
      <c r="J2" s="141"/>
      <c r="K2" s="141"/>
      <c r="L2" s="141"/>
      <c r="M2" s="141"/>
    </row>
    <row r="3" spans="2:15" x14ac:dyDescent="0.2">
      <c r="B3" s="55"/>
      <c r="I3" s="142"/>
      <c r="J3" s="142"/>
    </row>
    <row r="4" spans="2:15" ht="15" x14ac:dyDescent="0.25">
      <c r="B4" s="95" t="s">
        <v>252</v>
      </c>
      <c r="C4" s="143" t="s">
        <v>273</v>
      </c>
      <c r="D4" s="143" t="s">
        <v>274</v>
      </c>
      <c r="E4" s="143" t="s">
        <v>275</v>
      </c>
      <c r="F4" s="97"/>
      <c r="G4" s="97"/>
      <c r="H4" s="97"/>
      <c r="I4" s="144" t="s">
        <v>251</v>
      </c>
      <c r="J4" s="97"/>
      <c r="K4" s="114" t="str">
        <f>C4</f>
        <v>July</v>
      </c>
      <c r="L4" s="114" t="str">
        <f>D4</f>
        <v>August</v>
      </c>
      <c r="M4" s="114" t="str">
        <f>E4</f>
        <v>September</v>
      </c>
    </row>
    <row r="5" spans="2:15" ht="15" x14ac:dyDescent="0.25">
      <c r="B5" s="1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1"/>
      <c r="O5" s="91"/>
    </row>
    <row r="6" spans="2:15" ht="15" x14ac:dyDescent="0.25">
      <c r="B6" s="95" t="s">
        <v>255</v>
      </c>
      <c r="C6" s="96">
        <v>1023326616.0700001</v>
      </c>
      <c r="D6" s="20">
        <v>1024847925.71</v>
      </c>
      <c r="E6" s="20">
        <v>1030346124.49</v>
      </c>
      <c r="F6" s="97"/>
      <c r="G6" s="97"/>
      <c r="H6" s="97"/>
      <c r="I6" s="98" t="s">
        <v>4</v>
      </c>
      <c r="J6" s="99" t="s">
        <v>253</v>
      </c>
      <c r="K6" s="100">
        <v>2366196</v>
      </c>
      <c r="L6" s="100">
        <v>2930210</v>
      </c>
      <c r="M6" s="100">
        <v>3090729</v>
      </c>
      <c r="N6" s="91"/>
      <c r="O6" s="91"/>
    </row>
    <row r="7" spans="2:15" ht="15" x14ac:dyDescent="0.25">
      <c r="B7" s="95" t="s">
        <v>257</v>
      </c>
      <c r="C7" s="101">
        <v>-448038208.35000002</v>
      </c>
      <c r="D7" s="102">
        <v>-450291935.72999996</v>
      </c>
      <c r="E7" s="102">
        <v>-452517503.52999997</v>
      </c>
      <c r="F7" s="97"/>
      <c r="G7" s="97"/>
      <c r="H7" s="97"/>
      <c r="I7" s="103"/>
      <c r="J7" s="99" t="s">
        <v>254</v>
      </c>
      <c r="K7" s="100">
        <v>2567934</v>
      </c>
      <c r="L7" s="100">
        <v>3298446</v>
      </c>
      <c r="M7" s="100">
        <v>3480238</v>
      </c>
      <c r="N7" s="91"/>
      <c r="O7" s="91"/>
    </row>
    <row r="8" spans="2:15" ht="15" x14ac:dyDescent="0.25">
      <c r="B8" s="95" t="s">
        <v>259</v>
      </c>
      <c r="C8" s="20">
        <f>+C6+C7</f>
        <v>575288407.72000003</v>
      </c>
      <c r="D8" s="20">
        <f>+D6+D7</f>
        <v>574555989.98000002</v>
      </c>
      <c r="E8" s="20">
        <f>+E6+E7</f>
        <v>577828620.96000004</v>
      </c>
      <c r="F8" s="97"/>
      <c r="G8" s="97"/>
      <c r="H8" s="97"/>
      <c r="I8" s="103"/>
      <c r="J8" s="99" t="s">
        <v>256</v>
      </c>
      <c r="K8" s="100">
        <v>891110</v>
      </c>
      <c r="L8" s="100">
        <v>830858</v>
      </c>
      <c r="M8" s="100">
        <v>907699</v>
      </c>
      <c r="N8" s="91"/>
      <c r="O8" s="91"/>
    </row>
    <row r="9" spans="2:15" ht="15" x14ac:dyDescent="0.25">
      <c r="B9" s="95" t="s">
        <v>261</v>
      </c>
      <c r="C9" s="104">
        <v>-182823.6899999998</v>
      </c>
      <c r="D9" s="20">
        <v>-182823.6899999998</v>
      </c>
      <c r="E9" s="20">
        <v>-78500.319999999803</v>
      </c>
      <c r="F9" s="97"/>
      <c r="G9" s="97"/>
      <c r="H9" s="97"/>
      <c r="I9" s="103"/>
      <c r="J9" s="99" t="s">
        <v>258</v>
      </c>
      <c r="K9" s="100">
        <v>88882</v>
      </c>
      <c r="L9" s="100">
        <v>101586</v>
      </c>
      <c r="M9" s="100">
        <v>100025</v>
      </c>
      <c r="N9" s="91"/>
      <c r="O9" s="91"/>
    </row>
    <row r="10" spans="2:15" ht="15" x14ac:dyDescent="0.25">
      <c r="B10" s="95" t="s">
        <v>263</v>
      </c>
      <c r="C10" s="105">
        <v>-78046476.480000019</v>
      </c>
      <c r="D10" s="102">
        <v>-78014739.37000002</v>
      </c>
      <c r="E10" s="102">
        <v>-77983532.939999998</v>
      </c>
      <c r="F10" s="97"/>
      <c r="G10" s="97"/>
      <c r="H10" s="97"/>
      <c r="I10" s="103"/>
      <c r="J10" s="99" t="s">
        <v>260</v>
      </c>
      <c r="K10" s="100">
        <v>66692841</v>
      </c>
      <c r="L10" s="100">
        <v>79954501</v>
      </c>
      <c r="M10" s="100">
        <v>86649615</v>
      </c>
      <c r="N10" s="91"/>
      <c r="O10" s="91"/>
    </row>
    <row r="11" spans="2:15" ht="15" x14ac:dyDescent="0.25">
      <c r="B11" s="95" t="s">
        <v>264</v>
      </c>
      <c r="C11" s="20">
        <f>SUM(C8:C10)</f>
        <v>497059107.54999995</v>
      </c>
      <c r="D11" s="20">
        <f>SUM(D8:D10)</f>
        <v>496358426.91999996</v>
      </c>
      <c r="E11" s="20">
        <f>SUM(E8:E10)</f>
        <v>499766587.69999999</v>
      </c>
      <c r="F11" s="97"/>
      <c r="G11" s="97"/>
      <c r="H11" s="97"/>
      <c r="I11" s="97"/>
      <c r="J11" s="106"/>
      <c r="K11" s="100"/>
      <c r="L11" s="100"/>
      <c r="M11" s="100"/>
      <c r="N11" s="91"/>
      <c r="O11" s="91"/>
    </row>
    <row r="12" spans="2:15" ht="15" x14ac:dyDescent="0.25">
      <c r="B12" s="95" t="s">
        <v>265</v>
      </c>
      <c r="C12" s="102">
        <v>29127663.702429999</v>
      </c>
      <c r="D12" s="102">
        <v>29781505.615199998</v>
      </c>
      <c r="E12" s="102">
        <v>30685668.484780002</v>
      </c>
      <c r="F12" s="97"/>
      <c r="G12" s="97"/>
      <c r="H12" s="97"/>
      <c r="I12" s="98" t="s">
        <v>262</v>
      </c>
      <c r="J12" s="99" t="s">
        <v>253</v>
      </c>
      <c r="K12" s="100">
        <v>134190790</v>
      </c>
      <c r="L12" s="100">
        <v>134385631</v>
      </c>
      <c r="M12" s="100">
        <v>133478464</v>
      </c>
      <c r="N12" s="91"/>
      <c r="O12" s="91"/>
    </row>
    <row r="13" spans="2:15" ht="15.75" thickBot="1" x14ac:dyDescent="0.3">
      <c r="B13" s="107" t="s">
        <v>266</v>
      </c>
      <c r="C13" s="108">
        <f>+C12+C11</f>
        <v>526186771.25242996</v>
      </c>
      <c r="D13" s="108">
        <f>+D12+D11</f>
        <v>526139932.53519994</v>
      </c>
      <c r="E13" s="108">
        <f>+E12+E11</f>
        <v>530452256.18478</v>
      </c>
      <c r="F13" s="97"/>
      <c r="G13" s="97"/>
      <c r="H13" s="97"/>
      <c r="I13" s="103"/>
      <c r="J13" s="99" t="s">
        <v>254</v>
      </c>
      <c r="K13" s="100">
        <v>106252680</v>
      </c>
      <c r="L13" s="100">
        <v>106508971</v>
      </c>
      <c r="M13" s="100">
        <v>105960595</v>
      </c>
      <c r="N13" s="91"/>
      <c r="O13" s="91"/>
    </row>
    <row r="14" spans="2:15" ht="15.75" thickTop="1" x14ac:dyDescent="0.25">
      <c r="B14" s="95"/>
      <c r="C14" s="109"/>
      <c r="D14" s="109"/>
      <c r="E14" s="109"/>
      <c r="F14" s="97"/>
      <c r="G14" s="97"/>
      <c r="H14" s="97"/>
      <c r="I14" s="103"/>
      <c r="J14" s="99" t="s">
        <v>256</v>
      </c>
      <c r="K14" s="100">
        <v>17193831</v>
      </c>
      <c r="L14" s="100">
        <v>17243570</v>
      </c>
      <c r="M14" s="100">
        <v>17273299</v>
      </c>
      <c r="N14" s="91"/>
      <c r="O14" s="91"/>
    </row>
    <row r="15" spans="2:15" ht="15" x14ac:dyDescent="0.25">
      <c r="B15" s="1"/>
      <c r="C15" s="110"/>
      <c r="D15" s="110"/>
      <c r="E15" s="110"/>
      <c r="F15" s="97"/>
      <c r="G15" s="97"/>
      <c r="H15" s="97"/>
      <c r="I15" s="103"/>
      <c r="J15" s="99" t="s">
        <v>258</v>
      </c>
      <c r="K15" s="100">
        <v>2206624</v>
      </c>
      <c r="L15" s="100">
        <v>2205177</v>
      </c>
      <c r="M15" s="100">
        <v>2177704</v>
      </c>
      <c r="N15" s="91"/>
      <c r="O15" s="91"/>
    </row>
    <row r="16" spans="2:15" ht="15" x14ac:dyDescent="0.25">
      <c r="F16" s="97"/>
      <c r="G16" s="97"/>
      <c r="H16" s="97"/>
      <c r="I16" s="103"/>
      <c r="J16" s="99" t="s">
        <v>260</v>
      </c>
      <c r="K16" s="100">
        <v>822793586</v>
      </c>
      <c r="L16" s="100">
        <v>816181772</v>
      </c>
      <c r="M16" s="100">
        <v>817561802</v>
      </c>
      <c r="N16" s="91"/>
      <c r="O16" s="91"/>
    </row>
    <row r="17" spans="2:23" ht="15" x14ac:dyDescent="0.25">
      <c r="B17" s="95" t="s">
        <v>268</v>
      </c>
      <c r="C17" s="109"/>
      <c r="D17" s="109"/>
      <c r="E17" s="109"/>
      <c r="F17" s="97"/>
      <c r="G17" s="97"/>
      <c r="H17" s="97"/>
      <c r="I17" s="97"/>
      <c r="J17" s="97"/>
      <c r="K17" s="111"/>
      <c r="L17" s="111"/>
      <c r="M17" s="111"/>
      <c r="N17" s="91"/>
      <c r="O17" s="91"/>
    </row>
    <row r="18" spans="2:23" ht="15" x14ac:dyDescent="0.25">
      <c r="B18" s="95"/>
      <c r="C18" s="109"/>
      <c r="D18" s="109"/>
      <c r="E18" s="109"/>
      <c r="F18" s="97"/>
      <c r="G18" s="97"/>
      <c r="H18" s="97"/>
      <c r="I18" s="97"/>
      <c r="J18" s="97"/>
      <c r="K18" s="97"/>
      <c r="L18" s="97"/>
      <c r="M18" s="97"/>
      <c r="N18" s="91"/>
      <c r="O18" s="91"/>
    </row>
    <row r="19" spans="2:23" ht="15" x14ac:dyDescent="0.25">
      <c r="B19" s="95" t="s">
        <v>255</v>
      </c>
      <c r="C19" s="112">
        <v>1000456840.8341669</v>
      </c>
      <c r="D19" s="112">
        <v>1004871769.8366666</v>
      </c>
      <c r="E19" s="31">
        <v>1009281185.3491668</v>
      </c>
      <c r="F19" s="97"/>
      <c r="G19" s="97"/>
      <c r="H19" s="97"/>
      <c r="I19" s="97" t="s">
        <v>267</v>
      </c>
      <c r="J19" s="97"/>
      <c r="K19" s="114" t="str">
        <f>C4</f>
        <v>July</v>
      </c>
      <c r="L19" s="114" t="str">
        <f>D4</f>
        <v>August</v>
      </c>
      <c r="M19" s="114" t="str">
        <f>E4</f>
        <v>September</v>
      </c>
      <c r="N19" s="91"/>
      <c r="O19" s="91"/>
      <c r="P19" s="90"/>
      <c r="Q19" s="90"/>
      <c r="R19" s="90"/>
      <c r="U19" s="90"/>
      <c r="V19" s="90"/>
      <c r="W19" s="90"/>
    </row>
    <row r="20" spans="2:23" ht="15" x14ac:dyDescent="0.25">
      <c r="B20" s="95" t="s">
        <v>257</v>
      </c>
      <c r="C20" s="113">
        <v>-435756111.99791664</v>
      </c>
      <c r="D20" s="113">
        <v>-437806589.08916664</v>
      </c>
      <c r="E20" s="102">
        <v>-439879354.20416665</v>
      </c>
      <c r="F20" s="97"/>
      <c r="G20" s="97"/>
      <c r="H20" s="97"/>
      <c r="I20" s="97"/>
      <c r="J20" s="99" t="s">
        <v>253</v>
      </c>
      <c r="K20" s="100">
        <v>200930</v>
      </c>
      <c r="L20" s="100">
        <v>200995</v>
      </c>
      <c r="M20" s="100">
        <v>201194</v>
      </c>
      <c r="N20" s="91"/>
      <c r="O20" s="91"/>
      <c r="U20" s="90"/>
      <c r="V20" s="90"/>
      <c r="W20" s="90"/>
    </row>
    <row r="21" spans="2:23" ht="15" x14ac:dyDescent="0.25">
      <c r="B21" s="95" t="s">
        <v>259</v>
      </c>
      <c r="C21" s="31">
        <f>+C20+C19</f>
        <v>564700728.83625031</v>
      </c>
      <c r="D21" s="31">
        <f>+D20+D19</f>
        <v>567065180.74749994</v>
      </c>
      <c r="E21" s="31">
        <f>+E20+E19</f>
        <v>569401831.1450001</v>
      </c>
      <c r="F21" s="97"/>
      <c r="G21" s="97"/>
      <c r="H21" s="97"/>
      <c r="I21" s="97"/>
      <c r="J21" s="99" t="s">
        <v>254</v>
      </c>
      <c r="K21" s="100">
        <v>27241</v>
      </c>
      <c r="L21" s="100">
        <v>27229</v>
      </c>
      <c r="M21" s="100">
        <v>27230</v>
      </c>
      <c r="N21" s="91"/>
      <c r="O21" s="91"/>
    </row>
    <row r="22" spans="2:23" ht="15" x14ac:dyDescent="0.25">
      <c r="B22" s="95" t="s">
        <v>261</v>
      </c>
      <c r="C22" s="112">
        <v>-3024578.6295833327</v>
      </c>
      <c r="D22" s="31">
        <v>-2796283.9737500004</v>
      </c>
      <c r="E22" s="112">
        <v>-2564300.5950000002</v>
      </c>
      <c r="F22" s="97"/>
      <c r="G22" s="97"/>
      <c r="H22" s="97"/>
      <c r="I22" s="97"/>
      <c r="J22" s="99" t="s">
        <v>256</v>
      </c>
      <c r="K22" s="100">
        <v>513</v>
      </c>
      <c r="L22" s="100">
        <v>515</v>
      </c>
      <c r="M22" s="100">
        <v>515</v>
      </c>
      <c r="N22" s="91"/>
      <c r="O22" s="91"/>
    </row>
    <row r="23" spans="2:23" ht="15" x14ac:dyDescent="0.25">
      <c r="B23" s="95" t="s">
        <v>263</v>
      </c>
      <c r="C23" s="113">
        <v>-77426897.466250002</v>
      </c>
      <c r="D23" s="102">
        <v>-77482092.974166676</v>
      </c>
      <c r="E23" s="113">
        <v>-77536009.415000007</v>
      </c>
      <c r="F23" s="97"/>
      <c r="G23" s="97"/>
      <c r="H23" s="97"/>
      <c r="I23" s="97"/>
      <c r="J23" s="99" t="s">
        <v>258</v>
      </c>
      <c r="K23" s="100">
        <v>7</v>
      </c>
      <c r="L23" s="100">
        <v>7</v>
      </c>
      <c r="M23" s="100">
        <v>7</v>
      </c>
      <c r="N23" s="91"/>
      <c r="O23" s="91"/>
    </row>
    <row r="24" spans="2:23" ht="15" x14ac:dyDescent="0.25">
      <c r="B24" s="95" t="s">
        <v>264</v>
      </c>
      <c r="C24" s="31">
        <f>SUM(C21:C23)</f>
        <v>484249252.74041694</v>
      </c>
      <c r="D24" s="31">
        <f>SUM(D21:D23)</f>
        <v>486786803.79958326</v>
      </c>
      <c r="E24" s="31">
        <f>SUM(E21:E23)</f>
        <v>489301521.13500005</v>
      </c>
      <c r="F24" s="97"/>
      <c r="G24" s="97"/>
      <c r="H24" s="97"/>
      <c r="I24" s="97"/>
      <c r="J24" s="99" t="s">
        <v>260</v>
      </c>
      <c r="K24" s="100">
        <v>204</v>
      </c>
      <c r="L24" s="100">
        <v>205</v>
      </c>
      <c r="M24" s="100">
        <v>205</v>
      </c>
      <c r="N24" s="91"/>
      <c r="O24" s="91"/>
    </row>
    <row r="25" spans="2:23" ht="15" x14ac:dyDescent="0.25">
      <c r="B25" s="95" t="s">
        <v>265</v>
      </c>
      <c r="C25" s="112">
        <v>28400788.18</v>
      </c>
      <c r="D25" s="102">
        <v>29201310.629999999</v>
      </c>
      <c r="E25" s="112">
        <v>30058943.079999998</v>
      </c>
      <c r="F25" s="97"/>
      <c r="G25" s="97"/>
      <c r="H25" s="97"/>
      <c r="I25" s="97"/>
      <c r="J25" s="97"/>
      <c r="K25" s="115" t="s">
        <v>269</v>
      </c>
      <c r="L25" s="115" t="s">
        <v>269</v>
      </c>
      <c r="M25" s="115" t="s">
        <v>269</v>
      </c>
      <c r="N25" s="91"/>
      <c r="O25" s="91"/>
    </row>
    <row r="26" spans="2:23" ht="15.75" thickBot="1" x14ac:dyDescent="0.3">
      <c r="B26" s="107" t="s">
        <v>271</v>
      </c>
      <c r="C26" s="108">
        <f>+C25+C24</f>
        <v>512650040.92041695</v>
      </c>
      <c r="D26" s="116">
        <f>+D25+D24</f>
        <v>515988114.42958325</v>
      </c>
      <c r="E26" s="116">
        <f>+E25+E24</f>
        <v>519360464.21500003</v>
      </c>
      <c r="F26" s="97"/>
      <c r="G26" s="97"/>
      <c r="H26" s="97"/>
      <c r="I26" s="97"/>
      <c r="J26" s="99" t="s">
        <v>270</v>
      </c>
      <c r="K26" s="111">
        <f>SUM(K20:K24)</f>
        <v>228895</v>
      </c>
      <c r="L26" s="111">
        <f t="shared" ref="L26:M26" si="0">SUM(L20:L24)</f>
        <v>228951</v>
      </c>
      <c r="M26" s="111">
        <f t="shared" si="0"/>
        <v>229151</v>
      </c>
    </row>
    <row r="27" spans="2:23" ht="15.75" thickTop="1" x14ac:dyDescent="0.25">
      <c r="B27" s="63"/>
      <c r="C27" s="145"/>
      <c r="D27" s="146"/>
      <c r="E27" s="146"/>
      <c r="F27" s="97"/>
      <c r="G27" s="97"/>
      <c r="H27" s="97"/>
      <c r="I27" s="88"/>
      <c r="J27" s="93"/>
      <c r="K27" s="92"/>
      <c r="L27" s="92"/>
      <c r="M27" s="94"/>
    </row>
    <row r="28" spans="2:23" x14ac:dyDescent="0.2">
      <c r="K28" s="92"/>
      <c r="L28" s="92"/>
      <c r="M28" s="92"/>
    </row>
    <row r="29" spans="2:23" x14ac:dyDescent="0.2">
      <c r="I29" s="147"/>
      <c r="K29" s="92"/>
      <c r="L29" s="92"/>
      <c r="M29" s="92"/>
    </row>
    <row r="30" spans="2:23" x14ac:dyDescent="0.2">
      <c r="I30" s="64"/>
      <c r="K30" s="92"/>
      <c r="L30" s="92"/>
      <c r="M30" s="92"/>
    </row>
    <row r="31" spans="2:23" x14ac:dyDescent="0.2">
      <c r="K31" s="148"/>
      <c r="L31" s="148"/>
      <c r="M31" s="148"/>
    </row>
    <row r="32" spans="2:23" x14ac:dyDescent="0.2">
      <c r="I32" s="147"/>
    </row>
    <row r="33" spans="9:9" x14ac:dyDescent="0.2">
      <c r="I33" s="64"/>
    </row>
    <row r="35" spans="9:9" x14ac:dyDescent="0.2">
      <c r="I35" s="147"/>
    </row>
    <row r="36" spans="9:9" x14ac:dyDescent="0.2">
      <c r="I36" s="64"/>
    </row>
  </sheetData>
  <mergeCells count="2">
    <mergeCell ref="I1:M1"/>
    <mergeCell ref="B1:E1"/>
  </mergeCells>
  <phoneticPr fontId="35" type="noConversion"/>
  <pageMargins left="0.7" right="0.7" top="0.75" bottom="0.75" header="0.3" footer="0.3"/>
  <pageSetup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2022-11-10T08:00:00+00:00</OpenedDate>
    <SignificantOrder xmlns="dc463f71-b30c-4ab2-9473-d307f9d35888">false</SignificantOrder>
    <Date1 xmlns="dc463f71-b30c-4ab2-9473-d307f9d35888">2022-11-10T08:00:00+00:00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220822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D936F9859ACF04DA414351A116C0D66" ma:contentTypeVersion="28" ma:contentTypeDescription="" ma:contentTypeScope="" ma:versionID="ad5cc51f92d85b303617a72115fe5d9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66D0B3D-21C7-4F3C-8E04-DF07BBD915F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082CAF3-659C-449B-A8F3-900AC0D57C6D}"/>
</file>

<file path=customXml/itemProps3.xml><?xml version="1.0" encoding="utf-8"?>
<ds:datastoreItem xmlns:ds="http://schemas.openxmlformats.org/officeDocument/2006/customXml" ds:itemID="{902B2E10-7EDF-4F86-B7A2-5DB667D62A9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5F72F29-EBA7-40F3-8D4D-2F97255EA2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Qtryly Stats</vt:lpstr>
      <vt:lpstr>WA - Month 1</vt:lpstr>
      <vt:lpstr>WA - Month 2</vt:lpstr>
      <vt:lpstr>WA Month 3</vt:lpstr>
      <vt:lpstr>Copy Allocation Report Here</vt:lpstr>
      <vt:lpstr>Copy Other Data Here</vt:lpstr>
      <vt:lpstr>'Copy Allocation Report Here'!Print_Area</vt:lpstr>
      <vt:lpstr>'WA - Month 1'!Print_Area</vt:lpstr>
      <vt:lpstr>'WA - Month 2'!Print_Area</vt:lpstr>
      <vt:lpstr>'WA Month 3'!Print_Area</vt:lpstr>
      <vt:lpstr>'Copy Allocation Report Here'!Print_Titles</vt:lpstr>
      <vt:lpstr>StatementDate</vt:lpstr>
    </vt:vector>
  </TitlesOfParts>
  <Manager/>
  <Company>Cascade Natural Gas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Ogami, Niki</cp:lastModifiedBy>
  <cp:revision/>
  <cp:lastPrinted>2022-10-25T22:37:13Z</cp:lastPrinted>
  <dcterms:created xsi:type="dcterms:W3CDTF">2004-02-03T00:32:55Z</dcterms:created>
  <dcterms:modified xsi:type="dcterms:W3CDTF">2022-11-09T17:44:18Z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0x0101006E56B4D1795A2E4DB2F0B01679ED314A001D936F9859ACF04DA414351A116C0D66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