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2\Q1\"/>
    </mc:Choice>
  </mc:AlternateContent>
  <xr:revisionPtr revIDLastSave="0" documentId="13_ncr:1_{F65AC93D-0367-4A0D-A66F-C0473DEFF3AB}" xr6:coauthVersionLast="47" xr6:coauthVersionMax="47" xr10:uidLastSave="{00000000-0000-0000-0000-000000000000}"/>
  <bookViews>
    <workbookView xWindow="-120" yWindow="-120" windowWidth="38640" windowHeight="21240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1'!$A$1:$E$57</definedName>
    <definedName name="_xlnm.Print_Area" localSheetId="2">'WA - Month 2'!$A$1:$E$57</definedName>
    <definedName name="_xlnm.Print_Area" localSheetId="3">'WA Month 3'!$A$1:$E$57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Here'!$D$19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25" l="1"/>
  <c r="L19" i="127" l="1"/>
  <c r="M19" i="127"/>
  <c r="K19" i="127"/>
  <c r="L4" i="127"/>
  <c r="M4" i="127"/>
  <c r="K4" i="127"/>
  <c r="D46" i="121"/>
  <c r="D43" i="121"/>
  <c r="D42" i="121"/>
  <c r="D38" i="121"/>
  <c r="D37" i="121"/>
  <c r="D46" i="122"/>
  <c r="D43" i="122"/>
  <c r="D42" i="122"/>
  <c r="D38" i="122"/>
  <c r="D37" i="122"/>
  <c r="D46" i="123"/>
  <c r="D43" i="123"/>
  <c r="D42" i="123"/>
  <c r="D38" i="123"/>
  <c r="D37" i="123"/>
  <c r="D39" i="122" l="1"/>
  <c r="D44" i="122" s="1"/>
  <c r="D47" i="122" s="1"/>
  <c r="D39" i="121"/>
  <c r="D44" i="121" s="1"/>
  <c r="D47" i="121" s="1"/>
  <c r="L26" i="127"/>
  <c r="M26" i="127"/>
  <c r="K26" i="127"/>
  <c r="E46" i="121" l="1"/>
  <c r="E46" i="122"/>
  <c r="E46" i="123"/>
  <c r="D12" i="124" l="1"/>
  <c r="C8" i="127" l="1"/>
  <c r="C11" i="127" s="1"/>
  <c r="C13" i="127" s="1"/>
  <c r="E21" i="127" l="1"/>
  <c r="E24" i="127" s="1"/>
  <c r="E26" i="127" s="1"/>
  <c r="E8" i="127"/>
  <c r="E11" i="127" s="1"/>
  <c r="E13" i="127" s="1"/>
  <c r="C21" i="127"/>
  <c r="C24" i="127" s="1"/>
  <c r="C26" i="127" s="1"/>
  <c r="D21" i="127"/>
  <c r="D24" i="127" s="1"/>
  <c r="D26" i="127" s="1"/>
  <c r="D11" i="127"/>
  <c r="D13" i="127" s="1"/>
  <c r="D10" i="122" l="1"/>
  <c r="D27" i="124" l="1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D7" i="124"/>
  <c r="H7" i="124" s="1"/>
  <c r="C28" i="124" l="1"/>
  <c r="D28" i="124"/>
  <c r="B28" i="124"/>
  <c r="H14" i="124"/>
  <c r="F14" i="124"/>
  <c r="B14" i="124"/>
  <c r="D14" i="124"/>
  <c r="C14" i="124"/>
  <c r="D21" i="124"/>
  <c r="G14" i="124"/>
  <c r="E25" i="122" l="1"/>
  <c r="E18" i="122"/>
  <c r="E15" i="122"/>
  <c r="E11" i="122"/>
  <c r="D25" i="122"/>
  <c r="D18" i="122"/>
  <c r="D15" i="122"/>
  <c r="D11" i="122"/>
  <c r="E43" i="123"/>
  <c r="E42" i="123"/>
  <c r="E38" i="123"/>
  <c r="E37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3" i="121"/>
  <c r="E42" i="121"/>
  <c r="E38" i="121"/>
  <c r="E37" i="121"/>
  <c r="E25" i="121"/>
  <c r="E18" i="121"/>
  <c r="E15" i="121"/>
  <c r="E11" i="121"/>
  <c r="E43" i="122"/>
  <c r="E42" i="122"/>
  <c r="E38" i="122"/>
  <c r="E37" i="122"/>
  <c r="D8" i="124"/>
  <c r="A5" i="121"/>
  <c r="A5" i="122"/>
  <c r="A5" i="123"/>
  <c r="C7" i="124" l="1"/>
  <c r="E13" i="123"/>
  <c r="E16" i="123" s="1"/>
  <c r="D39" i="123"/>
  <c r="E39" i="121"/>
  <c r="E44" i="121" s="1"/>
  <c r="E47" i="121" s="1"/>
  <c r="E30" i="121" s="1"/>
  <c r="E39" i="122"/>
  <c r="E44" i="122" s="1"/>
  <c r="E47" i="122" s="1"/>
  <c r="E30" i="122" s="1"/>
  <c r="E39" i="123"/>
  <c r="E44" i="123" s="1"/>
  <c r="E47" i="123" s="1"/>
  <c r="E30" i="123" s="1"/>
  <c r="D30" i="122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D30" i="121" l="1"/>
  <c r="D44" i="123"/>
  <c r="D47" i="123" s="1"/>
  <c r="D30" i="123" s="1"/>
  <c r="G7" i="124"/>
  <c r="C21" i="124"/>
  <c r="B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B21" i="124" l="1"/>
  <c r="F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<sst xmlns="http://schemas.openxmlformats.org/spreadsheetml/2006/main" count="396" uniqueCount="279">
  <si>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</si>
  <si>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</si>
  <si>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</si>
  <si>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</si>
  <si>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</si>
  <si>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</si>
  <si>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</si>
  <si>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</si>
  <si>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</si>
  <si>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</si>
  <si>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</si>
  <si>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</si>
  <si>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</si>
  <si>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</si>
  <si>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</si>
  <si>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</si>
  <si>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</si>
  <si>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</si>
  <si>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</si>
  <si>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</si>
  <si>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</si>
  <si>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</si>
  <si>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</si>
  <si>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</si>
  <si>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</si>
  <si>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</si>
  <si>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</si>
  <si>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</si>
  <si>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</si>
  <si>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</si>
  <si>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</si>
  <si>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</si>
  <si>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</si>
  <si>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</si>
  <si>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</si>
  <si>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</si>
  <si>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</si>
  <si>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</si>
  <si>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</si>
  <si>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</si>
  <si>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</si>
  <si>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</si>
  <si>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</si>
  <si>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</si>
  <si>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</si>
  <si>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</si>
  <si>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</si>
  <si>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</si>
  <si>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</si>
  <si>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</si>
  <si>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</si>
  <si>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</si>
  <si>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</si>
  <si>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</si>
  <si>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</si>
  <si>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</si>
  <si>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</si>
  <si>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</si>
  <si>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</si>
  <si>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</si>
  <si>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</si>
  <si>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</si>
  <si>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</si>
  <si>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</si>
  <si>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</si>
  <si>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</si>
  <si>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</si>
  <si>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</si>
  <si>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</si>
  <si>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</si>
  <si>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</si>
  <si>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</si>
  <si>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</si>
  <si>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</si>
  <si>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</si>
  <si>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</si>
  <si>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</si>
  <si>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</si>
  <si>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</si>
  <si>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</si>
  <si>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</si>
  <si>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</si>
  <si>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</si>
  <si>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</si>
  <si>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</si>
  <si>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</si>
  <si>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</si>
  <si>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</si>
  <si>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</si>
  <si>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</si>
  <si>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</si>
  <si>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</si>
  <si>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</si>
  <si>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</si>
  <si>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</si>
  <si>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</si>
  <si>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</si>
  <si>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</si>
  <si>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</si>
  <si>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</si>
  <si>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</si>
  <si>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</si>
  <si>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</si>
  <si>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</si>
  <si>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</si>
  <si>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</si>
  <si>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</si>
  <si>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</si>
  <si>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</si>
  <si>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</si>
  <si>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</si>
  <si>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</si>
  <si>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</si>
  <si>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</si>
  <si>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</si>
  <si>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</si>
  <si>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</si>
  <si>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</si>
  <si>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</si>
  <si>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</si>
  <si>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</si>
  <si>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</si>
  <si>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</si>
  <si>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</si>
  <si>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</si>
  <si>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</si>
  <si>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</si>
  <si>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</si>
  <si>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</si>
  <si>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</si>
  <si>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</si>
  <si>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</si>
  <si>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</si>
  <si>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</si>
  <si>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</si>
  <si>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</si>
  <si>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</si>
  <si>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</si>
  <si>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</si>
  <si>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</si>
  <si>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</si>
  <si>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</si>
  <si>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</si>
  <si>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</si>
  <si>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</si>
  <si>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</si>
  <si>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</si>
  <si>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</si>
  <si>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</si>
  <si>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</si>
  <si>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</si>
  <si>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</si>
  <si>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</si>
  <si>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</si>
  <si>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</si>
  <si>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</si>
  <si>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</si>
  <si>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</si>
  <si>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</si>
  <si>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</si>
  <si>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</si>
  <si>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</si>
  <si>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</si>
  <si>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</si>
  <si>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</si>
  <si>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</si>
  <si>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</si>
  <si>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</si>
  <si>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</si>
  <si>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</si>
  <si>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</si>
  <si>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</si>
  <si>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</si>
  <si>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</si>
  <si>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</si>
  <si>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</si>
  <si>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</si>
  <si>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</si>
  <si>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</si>
  <si>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</si>
  <si>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</si>
  <si>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</si>
  <si>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</si>
  <si>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</si>
  <si>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</si>
  <si>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</si>
  <si>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</si>
  <si>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</si>
  <si>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</si>
  <si>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</si>
  <si>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</si>
  <si>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</si>
  <si>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</si>
  <si>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</si>
  <si>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</si>
  <si>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</si>
  <si>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</si>
  <si>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</si>
  <si>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</si>
  <si>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</si>
  <si>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</si>
  <si>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</si>
  <si>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</si>
  <si>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</si>
  <si>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</si>
  <si>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</si>
  <si>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</si>
  <si>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</si>
  <si>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</si>
  <si>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</si>
  <si>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</si>
  <si>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</si>
  <si>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</si>
  <si>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</si>
  <si>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</si>
  <si>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</si>
  <si>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</si>
  <si>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</si>
  <si>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</si>
  <si>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</si>
  <si>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</si>
  <si>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</si>
  <si>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</si>
  <si>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</si>
  <si>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</si>
  <si>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</si>
  <si>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</si>
  <si>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</si>
  <si>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</si>
  <si>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</si>
  <si>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</si>
  <si>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</si>
  <si>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</si>
  <si>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</si>
  <si>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</si>
  <si>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</si>
  <si>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</si>
  <si>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</si>
  <si>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</si>
  <si>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</si>
  <si>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</si>
  <si>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</si>
  <si>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</si>
  <si>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</si>
  <si>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</si>
  <si>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</si>
  <si>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</si>
  <si>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</si>
  <si>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</si>
  <si>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</si>
  <si>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</si>
  <si>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THERMS</t>
  </si>
  <si>
    <t>STATE OF WASHINGTON - MONTH</t>
  </si>
  <si>
    <t>RES</t>
  </si>
  <si>
    <t>COM</t>
  </si>
  <si>
    <t>UTILITY PLANT IN SERVICE</t>
  </si>
  <si>
    <t>IND</t>
  </si>
  <si>
    <t>ACCUMULATED DEPRECIATION</t>
  </si>
  <si>
    <t>CORE INT</t>
  </si>
  <si>
    <t>NET PLANT IN SERVICE</t>
  </si>
  <si>
    <t>NONCORE</t>
  </si>
  <si>
    <t>CUSTOMER ADVANCES FOR CONST</t>
  </si>
  <si>
    <t>12-Month Ending</t>
  </si>
  <si>
    <t>DEFERRED INCOME TAX</t>
  </si>
  <si>
    <t>SUBTOTAL</t>
  </si>
  <si>
    <t>WORKING CAPITAL</t>
  </si>
  <si>
    <t>TOTAL MONTHLY RATE BASE</t>
  </si>
  <si>
    <t>CUSTOMER COUNTS</t>
  </si>
  <si>
    <t>STATE OF WASHINGTON - 12 MONTH AVG OF AVGS</t>
  </si>
  <si>
    <t xml:space="preserve"> </t>
  </si>
  <si>
    <t>Total</t>
  </si>
  <si>
    <t>TOTAL WA 12 MONTH RATE BASE</t>
  </si>
  <si>
    <t>January</t>
  </si>
  <si>
    <t>February</t>
  </si>
  <si>
    <t>March</t>
  </si>
  <si>
    <t>FEBRUARY 1, 2021 THROUGH JANUARY 31, 2022</t>
  </si>
  <si>
    <t>MARCH 1, 2021 THROUGH FEBRUARY 28, 2022</t>
  </si>
  <si>
    <t>APRIL 1, 2021 THROUGH MARCH 31, 2022</t>
  </si>
  <si>
    <t>COPY FROM SALES REPORT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</si>
</sst>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  <numFmt numFmtId="172" formatCode="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4">
    <xf numFmtId="0" fontId="0" fillId="0" borderId="0" xfId="0"/>
    <xf numFmtId="37" fontId="15" fillId="0" borderId="0" xfId="39" applyNumberFormat="1" applyFont="1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3" fillId="0" borderId="24" xfId="0" applyNumberFormat="1" applyFont="1" applyBorder="1"/>
    <xf numFmtId="37" fontId="23" fillId="0" borderId="1" xfId="0" applyNumberFormat="1" applyFont="1" applyBorder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3" fontId="27" fillId="0" borderId="0" xfId="0" applyNumberFormat="1" applyFont="1"/>
    <xf numFmtId="164" fontId="22" fillId="0" borderId="0" xfId="1" applyNumberFormat="1" applyFont="1" applyFill="1" applyAlignment="1">
      <alignment horizontal="centerContinuous"/>
    </xf>
    <xf numFmtId="164" fontId="23" fillId="0" borderId="0" xfId="1" applyNumberFormat="1" applyFont="1"/>
    <xf numFmtId="0" fontId="22" fillId="0" borderId="0" xfId="0" applyFont="1" applyProtection="1">
      <protection locked="0"/>
    </xf>
    <xf numFmtId="0" fontId="22" fillId="0" borderId="0" xfId="0" applyFont="1"/>
    <xf numFmtId="14" fontId="23" fillId="0" borderId="0" xfId="0" applyNumberFormat="1" applyFont="1" applyAlignment="1" applyProtection="1">
      <alignment horizontal="left"/>
      <protection locked="0"/>
    </xf>
    <xf numFmtId="39" fontId="23" fillId="0" borderId="27" xfId="159" applyFont="1" applyBorder="1"/>
    <xf numFmtId="39" fontId="23" fillId="0" borderId="26" xfId="159" applyFont="1" applyBorder="1"/>
    <xf numFmtId="39" fontId="23" fillId="0" borderId="26" xfId="159" applyFont="1" applyBorder="1" applyAlignment="1">
      <alignment horizontal="left"/>
    </xf>
    <xf numFmtId="49" fontId="13" fillId="0" borderId="0" xfId="35" applyFont="1"/>
    <xf numFmtId="0" fontId="12" fillId="0" borderId="0" xfId="35" applyNumberFormat="1" applyFont="1"/>
    <xf numFmtId="37" fontId="0" fillId="0" borderId="0" xfId="0" applyNumberFormat="1"/>
    <xf numFmtId="0" fontId="22" fillId="0" borderId="0" xfId="0" applyFont="1" applyAlignment="1">
      <alignment wrapText="1"/>
    </xf>
    <xf numFmtId="39" fontId="22" fillId="0" borderId="26" xfId="159" applyFont="1" applyBorder="1"/>
    <xf numFmtId="39" fontId="22" fillId="0" borderId="26" xfId="159" applyFont="1" applyBorder="1" applyAlignment="1">
      <alignment horizontal="left" indent="2"/>
    </xf>
    <xf numFmtId="39" fontId="23" fillId="0" borderId="0" xfId="159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4" fillId="0" borderId="0" xfId="3" applyNumberFormat="1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64" fontId="12" fillId="0" borderId="0" xfId="0" applyNumberFormat="1" applyFont="1"/>
    <xf numFmtId="10" fontId="23" fillId="0" borderId="0" xfId="4" applyNumberFormat="1" applyFont="1" applyFill="1" applyBorder="1" applyAlignment="1">
      <alignment horizontal="center"/>
    </xf>
    <xf numFmtId="164" fontId="30" fillId="0" borderId="0" xfId="0" applyNumberFormat="1" applyFont="1"/>
    <xf numFmtId="49" fontId="31" fillId="0" borderId="0" xfId="35" applyFont="1"/>
    <xf numFmtId="164" fontId="12" fillId="0" borderId="0" xfId="1" applyNumberFormat="1" applyFont="1" applyFill="1" applyBorder="1"/>
    <xf numFmtId="0" fontId="15" fillId="0" borderId="0" xfId="39" applyFont="1" applyAlignment="1">
      <alignment horizontal="center"/>
    </xf>
    <xf numFmtId="0" fontId="23" fillId="0" borderId="27" xfId="0" applyFont="1" applyBorder="1"/>
    <xf numFmtId="0" fontId="23" fillId="0" borderId="26" xfId="0" applyFont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1" xfId="1" applyFont="1" applyFill="1" applyBorder="1"/>
    <xf numFmtId="43" fontId="23" fillId="0" borderId="23" xfId="1" applyFont="1" applyFill="1" applyBorder="1"/>
    <xf numFmtId="43" fontId="23" fillId="0" borderId="0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3" xfId="1" applyFont="1" applyFill="1" applyBorder="1"/>
    <xf numFmtId="43" fontId="23" fillId="0" borderId="28" xfId="1" applyFont="1" applyFill="1" applyBorder="1"/>
    <xf numFmtId="43" fontId="23" fillId="0" borderId="25" xfId="1" applyFont="1" applyFill="1" applyBorder="1"/>
    <xf numFmtId="43" fontId="23" fillId="0" borderId="32" xfId="1" applyFont="1" applyFill="1" applyBorder="1"/>
    <xf numFmtId="43" fontId="23" fillId="0" borderId="10" xfId="1" applyFont="1" applyFill="1" applyBorder="1"/>
    <xf numFmtId="43" fontId="23" fillId="0" borderId="30" xfId="1" applyFont="1" applyFill="1" applyBorder="1"/>
    <xf numFmtId="43" fontId="23" fillId="0" borderId="26" xfId="0" applyNumberFormat="1" applyFont="1" applyBorder="1"/>
    <xf numFmtId="43" fontId="23" fillId="0" borderId="0" xfId="0" applyNumberFormat="1" applyFont="1"/>
    <xf numFmtId="39" fontId="22" fillId="0" borderId="8" xfId="159" applyFont="1" applyBorder="1" applyAlignment="1">
      <alignment horizontal="left"/>
    </xf>
    <xf numFmtId="0" fontId="23" fillId="0" borderId="9" xfId="0" applyFont="1" applyBorder="1"/>
    <xf numFmtId="39" fontId="23" fillId="0" borderId="8" xfId="159" applyFont="1" applyBorder="1" applyAlignment="1">
      <alignment horizontal="center"/>
    </xf>
    <xf numFmtId="43" fontId="23" fillId="0" borderId="9" xfId="1" applyFont="1" applyFill="1" applyBorder="1"/>
    <xf numFmtId="43" fontId="23" fillId="0" borderId="34" xfId="1" applyFont="1" applyFill="1" applyBorder="1"/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1" fontId="23" fillId="0" borderId="8" xfId="159" applyNumberFormat="1" applyFont="1" applyBorder="1" applyAlignment="1">
      <alignment horizontal="center"/>
    </xf>
    <xf numFmtId="43" fontId="23" fillId="0" borderId="35" xfId="1" applyFont="1" applyFill="1" applyBorder="1"/>
    <xf numFmtId="43" fontId="23" fillId="0" borderId="36" xfId="1" applyFont="1" applyFill="1" applyBorder="1"/>
    <xf numFmtId="39" fontId="23" fillId="0" borderId="8" xfId="159" applyFont="1" applyBorder="1"/>
    <xf numFmtId="43" fontId="23" fillId="0" borderId="12" xfId="1" applyFont="1" applyFill="1" applyBorder="1"/>
    <xf numFmtId="43" fontId="23" fillId="0" borderId="11" xfId="1" applyFont="1" applyFill="1" applyBorder="1"/>
    <xf numFmtId="49" fontId="23" fillId="0" borderId="8" xfId="159" applyNumberFormat="1" applyFont="1" applyBorder="1" applyAlignment="1">
      <alignment horizontal="center"/>
    </xf>
    <xf numFmtId="39" fontId="22" fillId="0" borderId="8" xfId="159" applyFont="1" applyBorder="1" applyAlignment="1">
      <alignment horizontal="center"/>
    </xf>
    <xf numFmtId="43" fontId="23" fillId="0" borderId="37" xfId="1" applyFont="1" applyFill="1" applyBorder="1"/>
    <xf numFmtId="43" fontId="23" fillId="0" borderId="38" xfId="1" applyFont="1" applyFill="1" applyBorder="1"/>
    <xf numFmtId="39" fontId="23" fillId="0" borderId="9" xfId="0" applyNumberFormat="1" applyFont="1" applyBorder="1"/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43" fontId="23" fillId="0" borderId="39" xfId="1" applyFont="1" applyFill="1" applyBorder="1"/>
    <xf numFmtId="0" fontId="23" fillId="0" borderId="22" xfId="0" applyFont="1" applyBorder="1"/>
    <xf numFmtId="169" fontId="22" fillId="0" borderId="33" xfId="159" applyNumberFormat="1" applyFont="1" applyBorder="1" applyAlignment="1">
      <alignment horizontal="center" wrapText="1"/>
    </xf>
    <xf numFmtId="169" fontId="22" fillId="0" borderId="40" xfId="159" applyNumberFormat="1" applyFont="1" applyBorder="1" applyAlignment="1">
      <alignment horizontal="center" wrapText="1"/>
    </xf>
    <xf numFmtId="0" fontId="31" fillId="0" borderId="0" xfId="0" applyFont="1"/>
    <xf numFmtId="164" fontId="12" fillId="0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0" fillId="0" borderId="0" xfId="1" applyNumberFormat="1" applyFont="1"/>
    <xf numFmtId="0" fontId="0" fillId="0" borderId="0" xfId="0" applyFill="1"/>
    <xf numFmtId="37" fontId="15" fillId="0" borderId="0" xfId="39" applyNumberFormat="1" applyFont="1" applyFill="1"/>
    <xf numFmtId="49" fontId="31" fillId="0" borderId="0" xfId="35" applyFont="1" applyFill="1"/>
    <xf numFmtId="170" fontId="15" fillId="0" borderId="0" xfId="39" applyNumberFormat="1" applyFont="1" applyFill="1"/>
    <xf numFmtId="0" fontId="28" fillId="0" borderId="0" xfId="0" applyFont="1"/>
    <xf numFmtId="49" fontId="33" fillId="0" borderId="33" xfId="159" applyNumberFormat="1" applyFont="1" applyBorder="1" applyAlignment="1">
      <alignment horizontal="center" wrapText="1"/>
    </xf>
    <xf numFmtId="49" fontId="33" fillId="0" borderId="41" xfId="159" applyNumberFormat="1" applyFont="1" applyBorder="1" applyAlignment="1">
      <alignment horizontal="center" wrapText="1"/>
    </xf>
    <xf numFmtId="49" fontId="23" fillId="0" borderId="0" xfId="35" applyFont="1"/>
    <xf numFmtId="0" fontId="1" fillId="0" borderId="0" xfId="39" applyFont="1"/>
    <xf numFmtId="37" fontId="32" fillId="0" borderId="0" xfId="39" applyNumberFormat="1" applyFont="1" applyAlignment="1">
      <alignment horizontal="center"/>
    </xf>
    <xf numFmtId="164" fontId="1" fillId="0" borderId="0" xfId="1" applyNumberFormat="1" applyFont="1" applyFill="1" applyBorder="1"/>
    <xf numFmtId="0" fontId="23" fillId="0" borderId="0" xfId="0" applyFont="1" applyFill="1"/>
    <xf numFmtId="0" fontId="23" fillId="0" borderId="0" xfId="39" applyFont="1" applyFill="1" applyAlignment="1">
      <alignment horizontal="center"/>
    </xf>
    <xf numFmtId="0" fontId="23" fillId="0" borderId="0" xfId="39" applyFont="1" applyFill="1" applyAlignment="1">
      <alignment horizontal="left"/>
    </xf>
    <xf numFmtId="37" fontId="23" fillId="0" borderId="0" xfId="39" applyNumberFormat="1" applyFont="1" applyFill="1"/>
    <xf numFmtId="164" fontId="1" fillId="0" borderId="10" xfId="1" applyNumberFormat="1" applyFont="1" applyFill="1" applyBorder="1"/>
    <xf numFmtId="164" fontId="23" fillId="0" borderId="10" xfId="1" applyNumberFormat="1" applyFont="1" applyFill="1" applyBorder="1"/>
    <xf numFmtId="0" fontId="23" fillId="0" borderId="0" xfId="39" applyFont="1" applyFill="1"/>
    <xf numFmtId="164" fontId="1" fillId="0" borderId="0" xfId="0" applyNumberFormat="1" applyFont="1" applyFill="1"/>
    <xf numFmtId="164" fontId="1" fillId="0" borderId="10" xfId="0" applyNumberFormat="1" applyFont="1" applyFill="1" applyBorder="1"/>
    <xf numFmtId="0" fontId="23" fillId="0" borderId="0" xfId="0" applyFont="1" applyFill="1" applyAlignment="1">
      <alignment horizontal="left"/>
    </xf>
    <xf numFmtId="49" fontId="22" fillId="0" borderId="0" xfId="35" applyFont="1"/>
    <xf numFmtId="164" fontId="22" fillId="0" borderId="13" xfId="1" applyNumberFormat="1" applyFont="1" applyFill="1" applyBorder="1"/>
    <xf numFmtId="49" fontId="23" fillId="0" borderId="0" xfId="35" applyFont="1" applyFill="1"/>
    <xf numFmtId="164" fontId="23" fillId="0" borderId="0" xfId="35" applyNumberFormat="1" applyFont="1" applyFill="1"/>
    <xf numFmtId="37" fontId="23" fillId="0" borderId="0" xfId="0" applyNumberFormat="1" applyFont="1" applyFill="1"/>
    <xf numFmtId="164" fontId="23" fillId="0" borderId="0" xfId="178" applyNumberFormat="1" applyFont="1" applyFill="1"/>
    <xf numFmtId="164" fontId="23" fillId="0" borderId="10" xfId="178" applyNumberFormat="1" applyFont="1" applyFill="1" applyBorder="1"/>
    <xf numFmtId="37" fontId="32" fillId="0" borderId="0" xfId="39" applyNumberFormat="1" applyFont="1" applyFill="1" applyAlignment="1">
      <alignment horizontal="center"/>
    </xf>
    <xf numFmtId="37" fontId="1" fillId="0" borderId="0" xfId="39" applyNumberFormat="1" applyFont="1" applyFill="1"/>
    <xf numFmtId="164" fontId="32" fillId="0" borderId="13" xfId="1" applyNumberFormat="1" applyFont="1" applyFill="1" applyBorder="1"/>
    <xf numFmtId="4" fontId="23" fillId="0" borderId="0" xfId="0" applyNumberFormat="1" applyFont="1"/>
    <xf numFmtId="172" fontId="23" fillId="0" borderId="0" xfId="0" applyNumberFormat="1" applyFont="1"/>
    <xf numFmtId="43" fontId="23" fillId="0" borderId="0" xfId="1" applyFont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42" xfId="0" applyFont="1" applyBorder="1" applyAlignment="1">
      <alignment horizontal="left" vertical="top"/>
    </xf>
    <xf numFmtId="0" fontId="22" fillId="0" borderId="41" xfId="0" applyFont="1" applyBorder="1" applyAlignment="1">
      <alignment horizontal="left" vertical="top"/>
    </xf>
    <xf numFmtId="0" fontId="29" fillId="0" borderId="42" xfId="0" applyFont="1" applyBorder="1" applyAlignment="1">
      <alignment horizontal="center" vertical="top"/>
    </xf>
    <xf numFmtId="0" fontId="29" fillId="0" borderId="40" xfId="0" applyFont="1" applyBorder="1" applyAlignment="1">
      <alignment horizontal="center" vertical="top"/>
    </xf>
    <xf numFmtId="0" fontId="29" fillId="0" borderId="41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zoomScaleNormal="100" zoomScaleSheetLayoutView="100" workbookViewId="0">
      <selection activeCell="L29" sqref="L29"/>
    </sheetView>
  </sheetViews>
  <sheetFormatPr defaultColWidth="9.140625" defaultRowHeight="15" x14ac:dyDescent="0.25"/>
  <cols>
    <col min="1" max="1" width="20.140625" style="2" bestFit="1" customWidth="1"/>
    <col min="2" max="3" width="11.5703125" style="2" bestFit="1" customWidth="1"/>
    <col min="4" max="4" width="11.85546875" style="2" bestFit="1" customWidth="1"/>
    <col min="5" max="5" width="2.28515625" style="2" customWidth="1"/>
    <col min="6" max="6" width="14" style="2" customWidth="1"/>
    <col min="7" max="7" width="13.5703125" style="2" bestFit="1" customWidth="1"/>
    <col min="8" max="8" width="13.28515625" style="2" customWidth="1"/>
    <col min="9" max="9" width="3.7109375" style="2" customWidth="1"/>
    <col min="10" max="16384" width="9.140625" style="2"/>
  </cols>
  <sheetData>
    <row r="1" spans="1:11" x14ac:dyDescent="0.25">
      <c r="A1" s="172" t="s">
        <v>0</v>
      </c>
      <c r="B1" s="172"/>
      <c r="C1" s="172"/>
      <c r="D1" s="172"/>
      <c r="E1" s="172"/>
      <c r="F1" s="172"/>
      <c r="G1" s="172"/>
      <c r="H1" s="172"/>
    </row>
    <row r="2" spans="1:11" x14ac:dyDescent="0.25">
      <c r="A2" s="173" t="s">
        <v>1</v>
      </c>
      <c r="B2" s="173"/>
      <c r="C2" s="173"/>
      <c r="D2" s="173"/>
      <c r="E2" s="173"/>
      <c r="F2" s="173"/>
      <c r="G2" s="173"/>
      <c r="H2" s="173"/>
    </row>
    <row r="3" spans="1:11" x14ac:dyDescent="0.25">
      <c r="A3" s="173" t="s">
        <v>2</v>
      </c>
      <c r="B3" s="173"/>
      <c r="C3" s="173"/>
      <c r="D3" s="173"/>
      <c r="E3" s="173"/>
      <c r="F3" s="173"/>
      <c r="G3" s="173"/>
      <c r="H3" s="173"/>
    </row>
    <row r="4" spans="1:11" x14ac:dyDescent="0.25">
      <c r="A4" s="3"/>
    </row>
    <row r="5" spans="1:11" x14ac:dyDescent="0.25">
      <c r="B5" s="172" t="s">
        <v>3</v>
      </c>
      <c r="C5" s="172"/>
      <c r="D5" s="172"/>
      <c r="E5" s="172"/>
      <c r="F5" s="172"/>
      <c r="G5" s="172"/>
      <c r="H5" s="172"/>
    </row>
    <row r="6" spans="1:11" x14ac:dyDescent="0.25">
      <c r="A6" s="6"/>
      <c r="B6" s="169" t="s">
        <v>4</v>
      </c>
      <c r="C6" s="170"/>
      <c r="D6" s="171"/>
      <c r="F6" s="9" t="s">
        <v>5</v>
      </c>
      <c r="G6" s="7"/>
      <c r="H6" s="8"/>
      <c r="K6" s="4"/>
    </row>
    <row r="7" spans="1:11" x14ac:dyDescent="0.25">
      <c r="B7" s="11">
        <f>+C7-31</f>
        <v>44589</v>
      </c>
      <c r="C7" s="11">
        <f>+D7-31</f>
        <v>44620</v>
      </c>
      <c r="D7" s="11">
        <f>+StatementDate</f>
        <v>44651</v>
      </c>
      <c r="F7" s="11">
        <f>+B7</f>
        <v>44589</v>
      </c>
      <c r="G7" s="11">
        <f>+C7</f>
        <v>44620</v>
      </c>
      <c r="H7" s="11">
        <f>+D7</f>
        <v>44651</v>
      </c>
      <c r="K7" s="4"/>
    </row>
    <row r="8" spans="1:11" x14ac:dyDescent="0.25">
      <c r="A8" s="6"/>
      <c r="B8" s="12">
        <f>+C8</f>
        <v>2022</v>
      </c>
      <c r="C8" s="13">
        <f>+D8</f>
        <v>2022</v>
      </c>
      <c r="D8" s="13">
        <f>YEAR(StatementDate)</f>
        <v>2022</v>
      </c>
      <c r="F8" s="12">
        <f t="shared" ref="F8:H8" si="0">+B8</f>
        <v>2022</v>
      </c>
      <c r="G8" s="13">
        <f t="shared" si="0"/>
        <v>2022</v>
      </c>
      <c r="H8" s="13">
        <f t="shared" si="0"/>
        <v>2022</v>
      </c>
    </row>
    <row r="9" spans="1:11" ht="15" customHeight="1" x14ac:dyDescent="0.25">
      <c r="A9" s="3" t="s">
        <v>6</v>
      </c>
      <c r="B9" s="15">
        <f>+'Copy Other Data Here'!K6</f>
        <v>23217117</v>
      </c>
      <c r="C9" s="15">
        <f>+'Copy Other Data Here'!L6</f>
        <v>17567311</v>
      </c>
      <c r="D9" s="15">
        <f>+'Copy Other Data Here'!M6</f>
        <v>13065682</v>
      </c>
      <c r="F9" s="16">
        <f>+'Copy Other Data Here'!K12</f>
        <v>133296584.59999999</v>
      </c>
      <c r="G9" s="16">
        <f>+'Copy Other Data Here'!L12</f>
        <v>131238598.59999999</v>
      </c>
      <c r="H9" s="16">
        <f>+'Copy Other Data Here'!M12</f>
        <v>129434685.59999999</v>
      </c>
      <c r="J9" s="76"/>
    </row>
    <row r="10" spans="1:11" ht="14.25" customHeight="1" x14ac:dyDescent="0.25">
      <c r="A10" s="3" t="s">
        <v>7</v>
      </c>
      <c r="B10" s="16">
        <f>+'Copy Other Data Here'!K7</f>
        <v>17799136</v>
      </c>
      <c r="C10" s="16">
        <f>+'Copy Other Data Here'!L7</f>
        <v>14372680</v>
      </c>
      <c r="D10" s="16">
        <f>+'Copy Other Data Here'!M7</f>
        <v>10185241</v>
      </c>
      <c r="F10" s="16">
        <f>+'Copy Other Data Here'!K13</f>
        <v>103673428</v>
      </c>
      <c r="G10" s="16">
        <f>+'Copy Other Data Here'!L13</f>
        <v>103904602</v>
      </c>
      <c r="H10" s="16">
        <f>+'Copy Other Data Here'!M13</f>
        <v>102719317</v>
      </c>
      <c r="J10" s="76"/>
    </row>
    <row r="11" spans="1:11" ht="15" customHeight="1" x14ac:dyDescent="0.25">
      <c r="A11" s="3" t="s">
        <v>8</v>
      </c>
      <c r="B11" s="16">
        <f>+'Copy Other Data Here'!K8</f>
        <v>2208025</v>
      </c>
      <c r="C11" s="16">
        <f>+'Copy Other Data Here'!L8</f>
        <v>1803654</v>
      </c>
      <c r="D11" s="16">
        <f>+'Copy Other Data Here'!M8</f>
        <v>2052506</v>
      </c>
      <c r="F11" s="16">
        <f>+'Copy Other Data Here'!K14</f>
        <v>16217749</v>
      </c>
      <c r="G11" s="16">
        <f>+'Copy Other Data Here'!L14</f>
        <v>16422769</v>
      </c>
      <c r="H11" s="16">
        <f>+'Copy Other Data Here'!M14</f>
        <v>16656432</v>
      </c>
      <c r="J11" s="76"/>
    </row>
    <row r="12" spans="1:11" ht="15" customHeight="1" x14ac:dyDescent="0.25">
      <c r="A12" s="3" t="s">
        <v>9</v>
      </c>
      <c r="B12" s="16">
        <f>+'Copy Other Data Here'!K9</f>
        <v>257267</v>
      </c>
      <c r="C12" s="16">
        <f>+'Copy Other Data Here'!L9</f>
        <v>227538</v>
      </c>
      <c r="D12" s="16">
        <f>+'Copy Other Data Here'!M9</f>
        <v>220931</v>
      </c>
      <c r="F12" s="16">
        <f>+'Copy Other Data Here'!K15</f>
        <v>2154763</v>
      </c>
      <c r="G12" s="16">
        <f>+'Copy Other Data Here'!L15</f>
        <v>2142446</v>
      </c>
      <c r="H12" s="16">
        <f>+'Copy Other Data Here'!M15</f>
        <v>2128794</v>
      </c>
      <c r="J12" s="76"/>
    </row>
    <row r="13" spans="1:11" ht="15" customHeight="1" x14ac:dyDescent="0.25">
      <c r="A13" s="3" t="s">
        <v>10</v>
      </c>
      <c r="B13" s="17">
        <f>+'Copy Other Data Here'!K10</f>
        <v>66005704</v>
      </c>
      <c r="C13" s="17">
        <f>+'Copy Other Data Here'!L10</f>
        <v>63919671</v>
      </c>
      <c r="D13" s="17">
        <f>+'Copy Other Data Here'!M10</f>
        <v>63451583</v>
      </c>
      <c r="F13" s="16">
        <f>+'Copy Other Data Here'!K16</f>
        <v>912327778</v>
      </c>
      <c r="G13" s="16">
        <f>+'Copy Other Data Here'!L16</f>
        <v>909120749</v>
      </c>
      <c r="H13" s="16">
        <f>+'Copy Other Data Here'!M16</f>
        <v>885127734</v>
      </c>
      <c r="J13" s="77"/>
      <c r="K13" s="10"/>
    </row>
    <row r="14" spans="1:11" ht="15" customHeight="1" x14ac:dyDescent="0.25">
      <c r="A14" s="3" t="s">
        <v>11</v>
      </c>
      <c r="B14" s="18">
        <f>SUM(B9:B13)</f>
        <v>109487249</v>
      </c>
      <c r="C14" s="18">
        <f>SUM(C9:C13)</f>
        <v>97890854</v>
      </c>
      <c r="D14" s="18">
        <f>SUM(D9:D13)</f>
        <v>88975943</v>
      </c>
      <c r="F14" s="19">
        <f>SUM(F9:F13)</f>
        <v>1167670302.5999999</v>
      </c>
      <c r="G14" s="19">
        <f>SUM(G9:G13)</f>
        <v>1162829164.5999999</v>
      </c>
      <c r="H14" s="18">
        <f>SUM(H9:H13)</f>
        <v>1136066962.5999999</v>
      </c>
      <c r="J14" s="14"/>
      <c r="K14" s="10"/>
    </row>
    <row r="15" spans="1:11" x14ac:dyDescent="0.25">
      <c r="K15" s="10"/>
    </row>
    <row r="16" spans="1:11" x14ac:dyDescent="0.25">
      <c r="J16" s="78"/>
    </row>
    <row r="17" spans="1:11" x14ac:dyDescent="0.25">
      <c r="J17" s="78"/>
    </row>
    <row r="18" spans="1:11" x14ac:dyDescent="0.25">
      <c r="J18" s="78"/>
    </row>
    <row r="19" spans="1:11" x14ac:dyDescent="0.25">
      <c r="F19" s="5"/>
      <c r="G19" s="5"/>
      <c r="H19" s="5"/>
      <c r="J19" s="20"/>
    </row>
    <row r="20" spans="1:11" x14ac:dyDescent="0.25">
      <c r="B20" s="169" t="s">
        <v>12</v>
      </c>
      <c r="C20" s="170"/>
      <c r="D20" s="171"/>
      <c r="F20" s="5"/>
      <c r="G20" s="5"/>
      <c r="H20" s="5"/>
      <c r="J20" s="79"/>
    </row>
    <row r="21" spans="1:11" x14ac:dyDescent="0.25">
      <c r="B21" s="11">
        <f>+B7</f>
        <v>44589</v>
      </c>
      <c r="C21" s="11">
        <f>+C7</f>
        <v>44620</v>
      </c>
      <c r="D21" s="11">
        <f>+D7</f>
        <v>44651</v>
      </c>
      <c r="F21" s="10"/>
      <c r="G21" s="10"/>
      <c r="H21" s="10"/>
      <c r="J21" s="80"/>
    </row>
    <row r="22" spans="1:11" x14ac:dyDescent="0.25">
      <c r="B22" s="12">
        <f t="shared" ref="B22:D22" si="1">+B8</f>
        <v>2022</v>
      </c>
      <c r="C22" s="13">
        <f t="shared" si="1"/>
        <v>2022</v>
      </c>
      <c r="D22" s="13">
        <f t="shared" si="1"/>
        <v>2022</v>
      </c>
      <c r="F22" s="10"/>
      <c r="G22" s="10"/>
      <c r="J22" s="21"/>
    </row>
    <row r="23" spans="1:11" x14ac:dyDescent="0.25">
      <c r="A23" s="3" t="s">
        <v>6</v>
      </c>
      <c r="B23" s="16">
        <f>+'Copy Other Data Here'!K20</f>
        <v>200667</v>
      </c>
      <c r="C23" s="16">
        <f>+'Copy Other Data Here'!L20</f>
        <v>200873</v>
      </c>
      <c r="D23" s="16">
        <f>+'Copy Other Data Here'!M20</f>
        <v>201004</v>
      </c>
      <c r="F23" s="14"/>
      <c r="G23" s="14"/>
    </row>
    <row r="24" spans="1:11" x14ac:dyDescent="0.25">
      <c r="A24" s="3" t="s">
        <v>7</v>
      </c>
      <c r="B24" s="16">
        <f>+'Copy Other Data Here'!K21</f>
        <v>27394</v>
      </c>
      <c r="C24" s="16">
        <f>+'Copy Other Data Here'!L21</f>
        <v>27423</v>
      </c>
      <c r="D24" s="16">
        <f>+'Copy Other Data Here'!M21</f>
        <v>27415</v>
      </c>
      <c r="F24" s="14"/>
      <c r="G24" s="14"/>
      <c r="J24" s="80"/>
    </row>
    <row r="25" spans="1:11" x14ac:dyDescent="0.25">
      <c r="A25" s="3" t="s">
        <v>8</v>
      </c>
      <c r="B25" s="16">
        <f>+'Copy Other Data Here'!K22</f>
        <v>514</v>
      </c>
      <c r="C25" s="16">
        <f>+'Copy Other Data Here'!L22</f>
        <v>515</v>
      </c>
      <c r="D25" s="16">
        <f>+'Copy Other Data Here'!M22</f>
        <v>514</v>
      </c>
      <c r="F25" s="14"/>
      <c r="G25" s="14"/>
      <c r="J25" s="4"/>
    </row>
    <row r="26" spans="1:11" x14ac:dyDescent="0.25">
      <c r="A26" s="3" t="s">
        <v>9</v>
      </c>
      <c r="B26" s="16">
        <f>+'Copy Other Data Here'!K23</f>
        <v>7</v>
      </c>
      <c r="C26" s="16">
        <f>+'Copy Other Data Here'!L23</f>
        <v>7</v>
      </c>
      <c r="D26" s="16">
        <f>+'Copy Other Data Here'!M23</f>
        <v>7</v>
      </c>
      <c r="F26" s="14"/>
      <c r="G26" s="14"/>
      <c r="J26" s="21"/>
    </row>
    <row r="27" spans="1:11" x14ac:dyDescent="0.25">
      <c r="A27" s="3" t="s">
        <v>10</v>
      </c>
      <c r="B27" s="16">
        <f>+'Copy Other Data Here'!K24</f>
        <v>203</v>
      </c>
      <c r="C27" s="16">
        <f>+'Copy Other Data Here'!L24</f>
        <v>203</v>
      </c>
      <c r="D27" s="16">
        <f>+'Copy Other Data Here'!M24</f>
        <v>202</v>
      </c>
      <c r="F27" s="14"/>
      <c r="G27" s="14"/>
      <c r="J27" s="76"/>
      <c r="K27" s="10"/>
    </row>
    <row r="28" spans="1:11" x14ac:dyDescent="0.25">
      <c r="A28" s="3" t="s">
        <v>11</v>
      </c>
      <c r="B28" s="18">
        <f>SUM(B23:B27)</f>
        <v>228785</v>
      </c>
      <c r="C28" s="18">
        <f>SUM(C23:C27)</f>
        <v>229021</v>
      </c>
      <c r="D28" s="18">
        <f>SUM(D23:D27)</f>
        <v>229142</v>
      </c>
      <c r="F28" s="14"/>
      <c r="G28" s="14"/>
      <c r="H28" s="14"/>
      <c r="J28" s="4"/>
    </row>
    <row r="29" spans="1:11" x14ac:dyDescent="0.25">
      <c r="J29" s="4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6"/>
  <sheetViews>
    <sheetView zoomScaleNormal="100" zoomScaleSheetLayoutView="85" workbookViewId="0">
      <selection activeCell="H47" sqref="H47"/>
    </sheetView>
  </sheetViews>
  <sheetFormatPr defaultColWidth="9.140625"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6.28515625" style="22" customWidth="1"/>
    <col min="5" max="5" width="16.28515625" style="58" customWidth="1"/>
    <col min="6" max="16384" width="9.140625" style="2"/>
  </cols>
  <sheetData>
    <row r="1" spans="1:5" ht="21" customHeight="1" x14ac:dyDescent="0.25">
      <c r="E1" s="23"/>
    </row>
    <row r="2" spans="1:5" ht="18.75" customHeight="1" x14ac:dyDescent="0.25">
      <c r="A2" s="5" t="s">
        <v>13</v>
      </c>
      <c r="B2" s="5"/>
      <c r="C2" s="5"/>
      <c r="D2" s="59"/>
      <c r="E2" s="59"/>
    </row>
    <row r="3" spans="1:5" ht="18" customHeight="1" x14ac:dyDescent="0.25">
      <c r="A3" s="5" t="s">
        <v>14</v>
      </c>
      <c r="B3" s="5"/>
      <c r="C3" s="5"/>
      <c r="D3" s="59"/>
      <c r="E3" s="59"/>
    </row>
    <row r="4" spans="1:5" x14ac:dyDescent="0.25">
      <c r="A4" s="5" t="s">
        <v>15</v>
      </c>
      <c r="B4" s="5"/>
      <c r="C4" s="5"/>
      <c r="D4" s="59"/>
      <c r="E4" s="59"/>
    </row>
    <row r="5" spans="1:5" x14ac:dyDescent="0.25">
      <c r="A5" s="172" t="str">
        <f>"Month and Twelve Months Ended " &amp; TEXT(DATE(YEAR(StatementDate),MONTH(StatementDate)-1,1)-1,"m/d/yyy")</f>
        <v>Month and Twelve Months Ended 1/31/2022</v>
      </c>
      <c r="B5" s="172"/>
      <c r="C5" s="172"/>
      <c r="D5" s="172"/>
      <c r="E5" s="172"/>
    </row>
    <row r="6" spans="1:5" x14ac:dyDescent="0.25">
      <c r="A6" s="26"/>
      <c r="D6" s="27"/>
      <c r="E6" s="27"/>
    </row>
    <row r="7" spans="1:5" ht="15.75" thickBot="1" x14ac:dyDescent="0.3">
      <c r="A7" s="5"/>
      <c r="B7" s="24"/>
      <c r="C7" s="24"/>
      <c r="D7" s="25"/>
      <c r="E7" s="25"/>
    </row>
    <row r="8" spans="1:5" x14ac:dyDescent="0.25">
      <c r="A8" s="28"/>
      <c r="B8" s="29"/>
      <c r="C8" s="29"/>
      <c r="D8" s="30" t="s">
        <v>16</v>
      </c>
      <c r="E8" s="31" t="s">
        <v>17</v>
      </c>
    </row>
    <row r="9" spans="1:5" x14ac:dyDescent="0.25">
      <c r="A9" s="32" t="s">
        <v>18</v>
      </c>
      <c r="D9" s="2"/>
      <c r="E9" s="33"/>
    </row>
    <row r="10" spans="1:5" x14ac:dyDescent="0.25">
      <c r="A10" s="32"/>
      <c r="B10" s="2" t="s">
        <v>19</v>
      </c>
      <c r="D10" s="34">
        <f>+'Copy Allocation Report Here'!C10</f>
        <v>48302073.700000003</v>
      </c>
      <c r="E10" s="35">
        <f>+'Copy Allocation Report Here'!F10</f>
        <v>271886586.96000004</v>
      </c>
    </row>
    <row r="11" spans="1:5" x14ac:dyDescent="0.25">
      <c r="A11" s="32"/>
      <c r="B11" s="2" t="s">
        <v>20</v>
      </c>
      <c r="D11" s="34">
        <f>+'Copy Allocation Report Here'!C14</f>
        <v>2281521.91</v>
      </c>
      <c r="E11" s="35">
        <f>+'Copy Allocation Report Here'!F14</f>
        <v>27283117.080000002</v>
      </c>
    </row>
    <row r="12" spans="1:5" x14ac:dyDescent="0.25">
      <c r="A12" s="32"/>
      <c r="B12" s="2" t="s">
        <v>21</v>
      </c>
      <c r="D12" s="36">
        <f>+'Copy Allocation Report Here'!C20-'Copy Allocation Report Here'!C14</f>
        <v>202345.60000000009</v>
      </c>
      <c r="E12" s="37">
        <f>+'Copy Allocation Report Here'!F20-'Copy Allocation Report Here'!F14</f>
        <v>12915.970000002533</v>
      </c>
    </row>
    <row r="13" spans="1:5" x14ac:dyDescent="0.25">
      <c r="A13" s="32"/>
      <c r="D13" s="38">
        <f>SUM(D10:D12)</f>
        <v>50785941.210000001</v>
      </c>
      <c r="E13" s="33">
        <f>SUM(E10:E12)</f>
        <v>299182620.01000005</v>
      </c>
    </row>
    <row r="14" spans="1:5" x14ac:dyDescent="0.25">
      <c r="A14" s="32" t="s">
        <v>22</v>
      </c>
      <c r="B14" s="2" t="s">
        <v>23</v>
      </c>
      <c r="D14" s="34">
        <f>+'Copy Allocation Report Here'!C30+'Copy Allocation Report Here'!C44</f>
        <v>29992977.950000003</v>
      </c>
      <c r="E14" s="35">
        <f>+'Copy Allocation Report Here'!F30+'Copy Allocation Report Here'!F44</f>
        <v>157555994.78</v>
      </c>
    </row>
    <row r="15" spans="1:5" x14ac:dyDescent="0.25">
      <c r="A15" s="32"/>
      <c r="B15" s="2" t="s">
        <v>24</v>
      </c>
      <c r="D15" s="34">
        <f>+'Copy Allocation Report Here'!C46</f>
        <v>4691912.0599999996</v>
      </c>
      <c r="E15" s="35">
        <f>+'Copy Allocation Report Here'!F46</f>
        <v>24346412.209999997</v>
      </c>
    </row>
    <row r="16" spans="1:5" x14ac:dyDescent="0.25">
      <c r="A16" s="32" t="s">
        <v>25</v>
      </c>
      <c r="D16" s="39">
        <f>D13-D14-D15</f>
        <v>16101051.199999999</v>
      </c>
      <c r="E16" s="40">
        <f>E13-E14-E15</f>
        <v>117280213.02000006</v>
      </c>
    </row>
    <row r="17" spans="1:5" x14ac:dyDescent="0.25">
      <c r="A17" s="32" t="s">
        <v>26</v>
      </c>
      <c r="D17" s="38"/>
      <c r="E17" s="33"/>
    </row>
    <row r="18" spans="1:5" x14ac:dyDescent="0.25">
      <c r="A18" s="32"/>
      <c r="B18" s="2" t="s">
        <v>27</v>
      </c>
      <c r="D18" s="38">
        <f>'Copy Allocation Report Here'!C50</f>
        <v>23766.11</v>
      </c>
      <c r="E18" s="33">
        <f>'Copy Allocation Report Here'!F50</f>
        <v>452858.18000000005</v>
      </c>
    </row>
    <row r="19" spans="1:5" x14ac:dyDescent="0.25">
      <c r="A19" s="32"/>
      <c r="B19" s="2" t="s">
        <v>28</v>
      </c>
      <c r="D19" s="34">
        <f>+'Copy Allocation Report Here'!C78</f>
        <v>1720739.8599999999</v>
      </c>
      <c r="E19" s="35">
        <f>+'Copy Allocation Report Here'!F78</f>
        <v>20464098.349999998</v>
      </c>
    </row>
    <row r="20" spans="1:5" x14ac:dyDescent="0.25">
      <c r="A20" s="32"/>
      <c r="B20" s="2" t="s">
        <v>29</v>
      </c>
      <c r="D20" s="34">
        <f>+'Copy Allocation Report Here'!C86</f>
        <v>597761.03</v>
      </c>
      <c r="E20" s="35">
        <f>+'Copy Allocation Report Here'!F86</f>
        <v>5311814.3499999996</v>
      </c>
    </row>
    <row r="21" spans="1:5" x14ac:dyDescent="0.25">
      <c r="A21" s="32"/>
      <c r="B21" s="2" t="s">
        <v>30</v>
      </c>
      <c r="D21" s="34">
        <f>+'Copy Allocation Report Here'!C93</f>
        <v>1266961.3899999999</v>
      </c>
      <c r="E21" s="35">
        <f>+'Copy Allocation Report Here'!F93</f>
        <v>7108209.2199999997</v>
      </c>
    </row>
    <row r="22" spans="1:5" x14ac:dyDescent="0.25">
      <c r="A22" s="32"/>
      <c r="B22" s="2" t="s">
        <v>31</v>
      </c>
      <c r="D22" s="34">
        <f>+'Copy Allocation Report Here'!C100</f>
        <v>1908.89</v>
      </c>
      <c r="E22" s="35">
        <f>+'Copy Allocation Report Here'!F100</f>
        <v>24375.02</v>
      </c>
    </row>
    <row r="23" spans="1:5" x14ac:dyDescent="0.25">
      <c r="A23" s="32"/>
      <c r="B23" s="2" t="s">
        <v>32</v>
      </c>
      <c r="D23" s="34">
        <f>+'Copy Allocation Report Here'!C116</f>
        <v>2387539.46</v>
      </c>
      <c r="E23" s="35">
        <f>+'Copy Allocation Report Here'!F116</f>
        <v>20678551.550000001</v>
      </c>
    </row>
    <row r="24" spans="1:5" x14ac:dyDescent="0.25">
      <c r="A24" s="32"/>
      <c r="B24" s="2" t="s">
        <v>33</v>
      </c>
      <c r="D24" s="34">
        <f>+'Copy Allocation Report Here'!C128</f>
        <v>2428360.9700000002</v>
      </c>
      <c r="E24" s="35">
        <f>+'Copy Allocation Report Here'!F128</f>
        <v>28297686.550000001</v>
      </c>
    </row>
    <row r="25" spans="1:5" x14ac:dyDescent="0.25">
      <c r="A25" s="32"/>
      <c r="B25" s="2" t="s">
        <v>34</v>
      </c>
      <c r="D25" s="34">
        <f>+'Copy Allocation Report Here'!C133</f>
        <v>485629.27999999997</v>
      </c>
      <c r="E25" s="35">
        <f>+'Copy Allocation Report Here'!F133</f>
        <v>5241322.28</v>
      </c>
    </row>
    <row r="26" spans="1:5" x14ac:dyDescent="0.25">
      <c r="A26" s="32"/>
      <c r="B26" s="2" t="s">
        <v>35</v>
      </c>
      <c r="D26" s="34">
        <f>+'Copy Allocation Report Here'!C142</f>
        <v>1106566.55</v>
      </c>
      <c r="E26" s="35">
        <f>+'Copy Allocation Report Here'!F142</f>
        <v>1075348.6000000013</v>
      </c>
    </row>
    <row r="27" spans="1:5" x14ac:dyDescent="0.25">
      <c r="A27" s="32"/>
      <c r="C27" s="2" t="s">
        <v>36</v>
      </c>
      <c r="D27" s="39">
        <f>SUM(D18:D26)</f>
        <v>10019233.540000001</v>
      </c>
      <c r="E27" s="40">
        <f>SUM(E18:E26)</f>
        <v>88654264.099999994</v>
      </c>
    </row>
    <row r="28" spans="1:5" ht="15.75" thickBot="1" x14ac:dyDescent="0.3">
      <c r="A28" s="32" t="s">
        <v>37</v>
      </c>
      <c r="D28" s="41">
        <f>D16-D27</f>
        <v>6081817.6599999983</v>
      </c>
      <c r="E28" s="42">
        <f>E16-E27</f>
        <v>28625948.920000061</v>
      </c>
    </row>
    <row r="29" spans="1:5" ht="15.75" thickTop="1" x14ac:dyDescent="0.25">
      <c r="A29" s="32"/>
      <c r="D29" s="38"/>
      <c r="E29" s="33"/>
    </row>
    <row r="30" spans="1:5" ht="15.75" thickBot="1" x14ac:dyDescent="0.3">
      <c r="A30" s="32" t="s">
        <v>38</v>
      </c>
      <c r="D30" s="43">
        <f>D47</f>
        <v>513982664.91214216</v>
      </c>
      <c r="E30" s="44">
        <f>E47</f>
        <v>492198785.3708334</v>
      </c>
    </row>
    <row r="31" spans="1:5" ht="15.75" thickTop="1" x14ac:dyDescent="0.25">
      <c r="A31" s="32"/>
      <c r="D31" s="38"/>
      <c r="E31" s="33"/>
    </row>
    <row r="32" spans="1:5" ht="15.75" thickBot="1" x14ac:dyDescent="0.3">
      <c r="A32" s="45" t="s">
        <v>39</v>
      </c>
      <c r="B32" s="46"/>
      <c r="C32" s="46"/>
      <c r="D32" s="47">
        <f>D28/D30</f>
        <v>1.183272914669135E-2</v>
      </c>
      <c r="E32" s="48">
        <f>E28/E30</f>
        <v>5.815932458759044E-2</v>
      </c>
    </row>
    <row r="33" spans="1:5" ht="16.5" thickTop="1" thickBot="1" x14ac:dyDescent="0.3">
      <c r="A33" s="49"/>
      <c r="B33" s="50"/>
      <c r="C33" s="50"/>
      <c r="D33" s="51"/>
      <c r="E33" s="52"/>
    </row>
    <row r="34" spans="1:5" x14ac:dyDescent="0.25">
      <c r="D34" s="27"/>
      <c r="E34" s="27"/>
    </row>
    <row r="35" spans="1:5" x14ac:dyDescent="0.25">
      <c r="A35" s="2" t="s">
        <v>40</v>
      </c>
      <c r="D35" s="27"/>
      <c r="E35" s="27"/>
    </row>
    <row r="36" spans="1:5" ht="15.75" thickBot="1" x14ac:dyDescent="0.3">
      <c r="D36" s="133" t="s">
        <v>16</v>
      </c>
      <c r="E36" s="133" t="s">
        <v>17</v>
      </c>
    </row>
    <row r="37" spans="1:5" x14ac:dyDescent="0.25">
      <c r="A37" s="54" t="s">
        <v>41</v>
      </c>
      <c r="B37" s="55"/>
      <c r="C37" s="55"/>
      <c r="D37" s="74">
        <f>'Copy Other Data Here'!C6</f>
        <v>1007105489.83</v>
      </c>
      <c r="E37" s="75">
        <f>+'Copy Other Data Here'!C19</f>
        <v>973627764.5041666</v>
      </c>
    </row>
    <row r="38" spans="1:5" x14ac:dyDescent="0.25">
      <c r="A38" s="32" t="s">
        <v>42</v>
      </c>
      <c r="D38" s="36">
        <f>'Copy Other Data Here'!C7</f>
        <v>-435637785.19999999</v>
      </c>
      <c r="E38" s="37">
        <f>+'Copy Other Data Here'!C20</f>
        <v>-423560884.70041662</v>
      </c>
    </row>
    <row r="39" spans="1:5" x14ac:dyDescent="0.25">
      <c r="A39" s="32" t="s">
        <v>43</v>
      </c>
      <c r="D39" s="38">
        <f>D37+D38</f>
        <v>571467704.63000011</v>
      </c>
      <c r="E39" s="33">
        <f>E37+E38</f>
        <v>550066879.80375004</v>
      </c>
    </row>
    <row r="40" spans="1:5" x14ac:dyDescent="0.25">
      <c r="A40" s="32"/>
      <c r="D40" s="38"/>
      <c r="E40" s="33"/>
    </row>
    <row r="41" spans="1:5" x14ac:dyDescent="0.25">
      <c r="A41" s="32" t="s">
        <v>44</v>
      </c>
      <c r="D41" s="38"/>
      <c r="E41" s="33"/>
    </row>
    <row r="42" spans="1:5" x14ac:dyDescent="0.25">
      <c r="A42" s="32"/>
      <c r="B42" s="2" t="s">
        <v>45</v>
      </c>
      <c r="D42" s="34">
        <f>'Copy Other Data Here'!C9</f>
        <v>-3584333.79</v>
      </c>
      <c r="E42" s="35">
        <f>+'Copy Other Data Here'!C22</f>
        <v>-3164019.2816666667</v>
      </c>
    </row>
    <row r="43" spans="1:5" x14ac:dyDescent="0.25">
      <c r="A43" s="32"/>
      <c r="B43" s="2" t="s">
        <v>46</v>
      </c>
      <c r="D43" s="36">
        <f>'Copy Other Data Here'!C10</f>
        <v>-77535474.530000001</v>
      </c>
      <c r="E43" s="37">
        <f>+'Copy Other Data Here'!C23</f>
        <v>-77321862.191250011</v>
      </c>
    </row>
    <row r="44" spans="1:5" x14ac:dyDescent="0.25">
      <c r="A44" s="32"/>
      <c r="C44" s="2" t="s">
        <v>47</v>
      </c>
      <c r="D44" s="38">
        <f>D39+SUM(D42:D43)</f>
        <v>490347896.31000012</v>
      </c>
      <c r="E44" s="33">
        <f>E39+SUM(E42:E43)</f>
        <v>469580998.33083338</v>
      </c>
    </row>
    <row r="45" spans="1:5" x14ac:dyDescent="0.25">
      <c r="A45" s="32"/>
      <c r="D45" s="38"/>
      <c r="E45" s="33"/>
    </row>
    <row r="46" spans="1:5" x14ac:dyDescent="0.25">
      <c r="A46" s="32" t="s">
        <v>48</v>
      </c>
      <c r="D46" s="36">
        <f>'Copy Other Data Here'!C12</f>
        <v>23634768.60214201</v>
      </c>
      <c r="E46" s="37">
        <f>'Copy Other Data Here'!C25</f>
        <v>22617787.039999999</v>
      </c>
    </row>
    <row r="47" spans="1:5" ht="15.75" thickBot="1" x14ac:dyDescent="0.3">
      <c r="A47" s="49" t="s">
        <v>49</v>
      </c>
      <c r="B47" s="50"/>
      <c r="C47" s="50"/>
      <c r="D47" s="56">
        <f>D44+D46</f>
        <v>513982664.91214216</v>
      </c>
      <c r="E47" s="57">
        <f>E44+E46</f>
        <v>492198785.3708334</v>
      </c>
    </row>
    <row r="48" spans="1:5" x14ac:dyDescent="0.25">
      <c r="D48" s="27"/>
      <c r="E48" s="27"/>
    </row>
    <row r="49" spans="1:5" x14ac:dyDescent="0.25">
      <c r="A49" s="2" t="s">
        <v>50</v>
      </c>
      <c r="D49" s="27"/>
      <c r="E49" s="27"/>
    </row>
    <row r="50" spans="1:5" x14ac:dyDescent="0.25">
      <c r="D50" s="27"/>
      <c r="E50" s="27"/>
    </row>
    <row r="51" spans="1:5" x14ac:dyDescent="0.25">
      <c r="D51" s="27"/>
      <c r="E51" s="27"/>
    </row>
    <row r="52" spans="1:5" x14ac:dyDescent="0.25">
      <c r="D52" s="27"/>
      <c r="E52" s="27"/>
    </row>
    <row r="53" spans="1:5" x14ac:dyDescent="0.25">
      <c r="D53" s="27"/>
      <c r="E53" s="27"/>
    </row>
    <row r="54" spans="1:5" x14ac:dyDescent="0.25">
      <c r="D54" s="27"/>
      <c r="E54" s="27"/>
    </row>
    <row r="55" spans="1:5" x14ac:dyDescent="0.25">
      <c r="D55" s="27"/>
      <c r="E55" s="27"/>
    </row>
    <row r="56" spans="1:5" x14ac:dyDescent="0.25">
      <c r="D56" s="27"/>
      <c r="E56" s="27"/>
    </row>
  </sheetData>
  <mergeCells count="1">
    <mergeCell ref="A5:E5"/>
  </mergeCells>
  <printOptions horizontalCentered="1"/>
  <pageMargins left="0.5" right="0.5" top="1" bottom="1" header="0.5" footer="0.5"/>
  <pageSetup scale="73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6"/>
  <sheetViews>
    <sheetView zoomScaleNormal="100" zoomScaleSheetLayoutView="70" workbookViewId="0">
      <selection activeCell="I34" sqref="I34"/>
    </sheetView>
  </sheetViews>
  <sheetFormatPr defaultColWidth="9.140625"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22" customWidth="1"/>
    <col min="5" max="5" width="17.5703125" style="58" customWidth="1"/>
    <col min="6" max="16384" width="9.140625" style="2"/>
  </cols>
  <sheetData>
    <row r="1" spans="1:5" ht="21" customHeight="1" x14ac:dyDescent="0.25">
      <c r="E1" s="23"/>
    </row>
    <row r="2" spans="1:5" ht="18.75" customHeight="1" x14ac:dyDescent="0.25">
      <c r="A2" s="5" t="s">
        <v>13</v>
      </c>
      <c r="B2" s="5"/>
      <c r="C2" s="5"/>
      <c r="D2" s="59"/>
      <c r="E2" s="59"/>
    </row>
    <row r="3" spans="1:5" ht="18" customHeight="1" x14ac:dyDescent="0.25">
      <c r="A3" s="5" t="s">
        <v>14</v>
      </c>
      <c r="B3" s="5"/>
      <c r="C3" s="5"/>
      <c r="D3" s="59"/>
      <c r="E3" s="59"/>
    </row>
    <row r="4" spans="1:5" x14ac:dyDescent="0.25">
      <c r="A4" s="5" t="s">
        <v>15</v>
      </c>
      <c r="B4" s="5"/>
      <c r="C4" s="5"/>
      <c r="D4" s="59"/>
      <c r="E4" s="59"/>
    </row>
    <row r="5" spans="1:5" x14ac:dyDescent="0.25">
      <c r="A5" s="172" t="str">
        <f>"Month and Twelve Months Ended " &amp; TEXT(DATE(YEAR(StatementDate),MONTH(StatementDate),1)-1,"m/d/yyy")</f>
        <v>Month and Twelve Months Ended 2/28/2022</v>
      </c>
      <c r="B5" s="172"/>
      <c r="C5" s="172"/>
      <c r="D5" s="172"/>
      <c r="E5" s="172"/>
    </row>
    <row r="6" spans="1:5" x14ac:dyDescent="0.25">
      <c r="A6" s="26"/>
      <c r="D6" s="27"/>
      <c r="E6" s="27"/>
    </row>
    <row r="7" spans="1:5" ht="15.75" thickBot="1" x14ac:dyDescent="0.3">
      <c r="A7" s="5"/>
      <c r="B7" s="24"/>
      <c r="C7" s="24"/>
      <c r="D7" s="25"/>
      <c r="E7" s="25"/>
    </row>
    <row r="8" spans="1:5" x14ac:dyDescent="0.25">
      <c r="A8" s="28"/>
      <c r="B8" s="29"/>
      <c r="C8" s="29"/>
      <c r="D8" s="30" t="s">
        <v>16</v>
      </c>
      <c r="E8" s="31" t="s">
        <v>17</v>
      </c>
    </row>
    <row r="9" spans="1:5" x14ac:dyDescent="0.25">
      <c r="A9" s="32" t="s">
        <v>18</v>
      </c>
      <c r="D9" s="2"/>
      <c r="E9" s="33"/>
    </row>
    <row r="10" spans="1:5" x14ac:dyDescent="0.25">
      <c r="A10" s="32"/>
      <c r="B10" s="2" t="s">
        <v>19</v>
      </c>
      <c r="D10" s="34">
        <f>+'Copy Allocation Report Here'!D10</f>
        <v>38510184.450000003</v>
      </c>
      <c r="E10" s="35">
        <f>+'Copy Allocation Report Here'!G10</f>
        <v>276385306.45999998</v>
      </c>
    </row>
    <row r="11" spans="1:5" x14ac:dyDescent="0.25">
      <c r="A11" s="32"/>
      <c r="B11" s="2" t="s">
        <v>20</v>
      </c>
      <c r="D11" s="34">
        <f>+'Copy Allocation Report Here'!D14</f>
        <v>2226299.08</v>
      </c>
      <c r="E11" s="35">
        <f>+'Copy Allocation Report Here'!G14</f>
        <v>27336389.760000002</v>
      </c>
    </row>
    <row r="12" spans="1:5" x14ac:dyDescent="0.25">
      <c r="A12" s="32"/>
      <c r="B12" s="2" t="s">
        <v>21</v>
      </c>
      <c r="D12" s="36">
        <f>+'Copy Allocation Report Here'!D20-'Copy Allocation Report Here'!D14</f>
        <v>120400.97999999998</v>
      </c>
      <c r="E12" s="37">
        <f>+'Copy Allocation Report Here'!G20-'Copy Allocation Report Here'!G14</f>
        <v>-28374.769999999553</v>
      </c>
    </row>
    <row r="13" spans="1:5" x14ac:dyDescent="0.25">
      <c r="A13" s="32"/>
      <c r="D13" s="38">
        <f>SUM(D10:D12)</f>
        <v>40856884.509999998</v>
      </c>
      <c r="E13" s="33">
        <f>SUM(E10:E12)</f>
        <v>303693321.44999999</v>
      </c>
    </row>
    <row r="14" spans="1:5" x14ac:dyDescent="0.25">
      <c r="A14" s="32" t="s">
        <v>22</v>
      </c>
      <c r="B14" s="2" t="s">
        <v>23</v>
      </c>
      <c r="D14" s="34">
        <f>+'Copy Allocation Report Here'!D30+'Copy Allocation Report Here'!D44</f>
        <v>23607164.809999999</v>
      </c>
      <c r="E14" s="35">
        <f>+'Copy Allocation Report Here'!G30+'Copy Allocation Report Here'!G44</f>
        <v>161291676.31999999</v>
      </c>
    </row>
    <row r="15" spans="1:5" x14ac:dyDescent="0.25">
      <c r="A15" s="32"/>
      <c r="B15" s="2" t="s">
        <v>24</v>
      </c>
      <c r="D15" s="34">
        <f>+'Copy Allocation Report Here'!D46</f>
        <v>3783283.61</v>
      </c>
      <c r="E15" s="35">
        <f>+'Copy Allocation Report Here'!G46</f>
        <v>25035738.109999999</v>
      </c>
    </row>
    <row r="16" spans="1:5" x14ac:dyDescent="0.25">
      <c r="A16" s="32" t="s">
        <v>25</v>
      </c>
      <c r="D16" s="39">
        <f>D13-D14-D15</f>
        <v>13466436.09</v>
      </c>
      <c r="E16" s="40">
        <f>E13-E14-E15</f>
        <v>117365907.02</v>
      </c>
    </row>
    <row r="17" spans="1:5" x14ac:dyDescent="0.25">
      <c r="A17" s="32" t="s">
        <v>26</v>
      </c>
      <c r="D17" s="38"/>
      <c r="E17" s="33"/>
    </row>
    <row r="18" spans="1:5" x14ac:dyDescent="0.25">
      <c r="A18" s="32"/>
      <c r="B18" s="2" t="s">
        <v>27</v>
      </c>
      <c r="D18" s="38">
        <f>'Copy Allocation Report Here'!D50</f>
        <v>22472.99</v>
      </c>
      <c r="E18" s="33">
        <f>'Copy Allocation Report Here'!G50</f>
        <v>420936.75000000006</v>
      </c>
    </row>
    <row r="19" spans="1:5" x14ac:dyDescent="0.25">
      <c r="A19" s="32"/>
      <c r="B19" s="2" t="s">
        <v>28</v>
      </c>
      <c r="D19" s="34">
        <f>+'Copy Allocation Report Here'!D78</f>
        <v>1501914.2000000002</v>
      </c>
      <c r="E19" s="35">
        <f>+'Copy Allocation Report Here'!G78</f>
        <v>20475220.5</v>
      </c>
    </row>
    <row r="20" spans="1:5" x14ac:dyDescent="0.25">
      <c r="A20" s="32"/>
      <c r="B20" s="2" t="s">
        <v>29</v>
      </c>
      <c r="D20" s="34">
        <f>+'Copy Allocation Report Here'!D86</f>
        <v>432953.06999999995</v>
      </c>
      <c r="E20" s="35">
        <f>+'Copy Allocation Report Here'!G86</f>
        <v>5186166.8899999997</v>
      </c>
    </row>
    <row r="21" spans="1:5" x14ac:dyDescent="0.25">
      <c r="A21" s="32"/>
      <c r="B21" s="2" t="s">
        <v>30</v>
      </c>
      <c r="D21" s="34">
        <f>+'Copy Allocation Report Here'!D93</f>
        <v>989932.51</v>
      </c>
      <c r="E21" s="35">
        <f>+'Copy Allocation Report Here'!G93</f>
        <v>7174413.4399999995</v>
      </c>
    </row>
    <row r="22" spans="1:5" x14ac:dyDescent="0.25">
      <c r="A22" s="32"/>
      <c r="B22" s="2" t="s">
        <v>31</v>
      </c>
      <c r="D22" s="34">
        <f>+'Copy Allocation Report Here'!D100</f>
        <v>1781.57</v>
      </c>
      <c r="E22" s="35">
        <f>+'Copy Allocation Report Here'!G100</f>
        <v>24214.3</v>
      </c>
    </row>
    <row r="23" spans="1:5" x14ac:dyDescent="0.25">
      <c r="A23" s="32"/>
      <c r="B23" s="2" t="s">
        <v>32</v>
      </c>
      <c r="D23" s="34">
        <f>+'Copy Allocation Report Here'!D116</f>
        <v>1787537.0199999998</v>
      </c>
      <c r="E23" s="35">
        <f>+'Copy Allocation Report Here'!G116</f>
        <v>20801619.960000005</v>
      </c>
    </row>
    <row r="24" spans="1:5" x14ac:dyDescent="0.25">
      <c r="A24" s="32"/>
      <c r="B24" s="2" t="s">
        <v>33</v>
      </c>
      <c r="D24" s="34">
        <f>+'Copy Allocation Report Here'!D128</f>
        <v>2430452.39</v>
      </c>
      <c r="E24" s="35">
        <f>+'Copy Allocation Report Here'!G128</f>
        <v>28422248.270000003</v>
      </c>
    </row>
    <row r="25" spans="1:5" x14ac:dyDescent="0.25">
      <c r="A25" s="32"/>
      <c r="B25" s="2" t="s">
        <v>34</v>
      </c>
      <c r="D25" s="34">
        <f>+'Copy Allocation Report Here'!D133</f>
        <v>474107.43</v>
      </c>
      <c r="E25" s="35">
        <f>+'Copy Allocation Report Here'!G133</f>
        <v>5282424.2299999995</v>
      </c>
    </row>
    <row r="26" spans="1:5" x14ac:dyDescent="0.25">
      <c r="A26" s="32"/>
      <c r="B26" s="2" t="s">
        <v>35</v>
      </c>
      <c r="D26" s="34">
        <f>+'Copy Allocation Report Here'!D142</f>
        <v>826341.48</v>
      </c>
      <c r="E26" s="35">
        <f>+'Copy Allocation Report Here'!G142</f>
        <v>1093365.1000000015</v>
      </c>
    </row>
    <row r="27" spans="1:5" x14ac:dyDescent="0.25">
      <c r="A27" s="32"/>
      <c r="C27" s="2" t="s">
        <v>36</v>
      </c>
      <c r="D27" s="39">
        <f>SUM(D18:D26)</f>
        <v>8467492.6600000001</v>
      </c>
      <c r="E27" s="40">
        <f>SUM(E18:E26)</f>
        <v>88880609.440000027</v>
      </c>
    </row>
    <row r="28" spans="1:5" ht="15.75" thickBot="1" x14ac:dyDescent="0.3">
      <c r="A28" s="32" t="s">
        <v>37</v>
      </c>
      <c r="D28" s="41">
        <f>D16-D27</f>
        <v>4998943.43</v>
      </c>
      <c r="E28" s="42">
        <f>E16-E27</f>
        <v>28485297.579999968</v>
      </c>
    </row>
    <row r="29" spans="1:5" ht="15.75" thickTop="1" x14ac:dyDescent="0.25">
      <c r="A29" s="32"/>
      <c r="D29" s="38"/>
      <c r="E29" s="33"/>
    </row>
    <row r="30" spans="1:5" ht="15.75" thickBot="1" x14ac:dyDescent="0.3">
      <c r="A30" s="32" t="s">
        <v>38</v>
      </c>
      <c r="D30" s="43">
        <f>D47</f>
        <v>514152519.42662394</v>
      </c>
      <c r="E30" s="44">
        <f>E47</f>
        <v>495697494.19624984</v>
      </c>
    </row>
    <row r="31" spans="1:5" ht="15.75" thickTop="1" x14ac:dyDescent="0.25">
      <c r="A31" s="32"/>
      <c r="D31" s="38"/>
      <c r="E31" s="33"/>
    </row>
    <row r="32" spans="1:5" ht="15.75" thickBot="1" x14ac:dyDescent="0.3">
      <c r="A32" s="45" t="s">
        <v>39</v>
      </c>
      <c r="B32" s="46"/>
      <c r="C32" s="46"/>
      <c r="D32" s="47">
        <f>D28/D30</f>
        <v>9.7226858590029955E-3</v>
      </c>
      <c r="E32" s="48">
        <f>E28/E30</f>
        <v>5.7465082865079918E-2</v>
      </c>
    </row>
    <row r="33" spans="1:5" ht="16.5" thickTop="1" thickBot="1" x14ac:dyDescent="0.3">
      <c r="A33" s="49"/>
      <c r="B33" s="50"/>
      <c r="C33" s="50"/>
      <c r="D33" s="51"/>
      <c r="E33" s="52"/>
    </row>
    <row r="34" spans="1:5" x14ac:dyDescent="0.25">
      <c r="D34" s="27"/>
      <c r="E34" s="27"/>
    </row>
    <row r="35" spans="1:5" x14ac:dyDescent="0.25">
      <c r="A35" s="2" t="s">
        <v>40</v>
      </c>
      <c r="D35" s="27"/>
      <c r="E35" s="27"/>
    </row>
    <row r="36" spans="1:5" ht="15.75" thickBot="1" x14ac:dyDescent="0.3">
      <c r="D36" s="133" t="s">
        <v>16</v>
      </c>
      <c r="E36" s="133" t="s">
        <v>17</v>
      </c>
    </row>
    <row r="37" spans="1:5" x14ac:dyDescent="0.25">
      <c r="A37" s="54" t="s">
        <v>41</v>
      </c>
      <c r="B37" s="55"/>
      <c r="C37" s="55"/>
      <c r="D37" s="74">
        <f>'Copy Other Data Here'!D6</f>
        <v>1008439932.62</v>
      </c>
      <c r="E37" s="75">
        <f>+'Copy Other Data Here'!D19</f>
        <v>978023343.51458323</v>
      </c>
    </row>
    <row r="38" spans="1:5" x14ac:dyDescent="0.25">
      <c r="A38" s="32" t="s">
        <v>42</v>
      </c>
      <c r="D38" s="36">
        <f>'Copy Other Data Here'!D7</f>
        <v>-437869264.85000002</v>
      </c>
      <c r="E38" s="37">
        <f>+'Copy Other Data Here'!D20</f>
        <v>-425588483.73791671</v>
      </c>
    </row>
    <row r="39" spans="1:5" x14ac:dyDescent="0.25">
      <c r="A39" s="32" t="s">
        <v>43</v>
      </c>
      <c r="D39" s="38">
        <f>D37+D38</f>
        <v>570570667.76999998</v>
      </c>
      <c r="E39" s="33">
        <f>E37+E38</f>
        <v>552434859.77666652</v>
      </c>
    </row>
    <row r="40" spans="1:5" x14ac:dyDescent="0.25">
      <c r="A40" s="32"/>
      <c r="D40" s="38"/>
      <c r="E40" s="33"/>
    </row>
    <row r="41" spans="1:5" x14ac:dyDescent="0.25">
      <c r="A41" s="32" t="s">
        <v>44</v>
      </c>
      <c r="D41" s="38"/>
      <c r="E41" s="33"/>
    </row>
    <row r="42" spans="1:5" x14ac:dyDescent="0.25">
      <c r="A42" s="32"/>
      <c r="B42" s="2" t="s">
        <v>45</v>
      </c>
      <c r="D42" s="34">
        <f>'Copy Other Data Here'!D9</f>
        <v>-3584333.79</v>
      </c>
      <c r="E42" s="35">
        <f>+'Copy Other Data Here'!D22</f>
        <v>-3209429.2150000003</v>
      </c>
    </row>
    <row r="43" spans="1:5" x14ac:dyDescent="0.25">
      <c r="A43" s="32"/>
      <c r="B43" s="2" t="s">
        <v>46</v>
      </c>
      <c r="D43" s="36">
        <f>'Copy Other Data Here'!D10</f>
        <v>-77503737.420000017</v>
      </c>
      <c r="E43" s="37">
        <f>+'Copy Other Data Here'!D23</f>
        <v>-77328624.22541669</v>
      </c>
    </row>
    <row r="44" spans="1:5" x14ac:dyDescent="0.25">
      <c r="A44" s="32"/>
      <c r="C44" s="2" t="s">
        <v>47</v>
      </c>
      <c r="D44" s="38">
        <f>D39+SUM(D42:D43)</f>
        <v>489482596.55999994</v>
      </c>
      <c r="E44" s="33">
        <f>E39+SUM(E42:E43)</f>
        <v>471896806.33624983</v>
      </c>
    </row>
    <row r="45" spans="1:5" x14ac:dyDescent="0.25">
      <c r="A45" s="32"/>
      <c r="D45" s="38"/>
      <c r="E45" s="33"/>
    </row>
    <row r="46" spans="1:5" x14ac:dyDescent="0.25">
      <c r="A46" s="32" t="s">
        <v>48</v>
      </c>
      <c r="D46" s="36">
        <f>'Copy Other Data Here'!D12</f>
        <v>24669922.866624001</v>
      </c>
      <c r="E46" s="37">
        <f>+'Copy Other Data Here'!D25</f>
        <v>23800687.859999999</v>
      </c>
    </row>
    <row r="47" spans="1:5" ht="15.75" thickBot="1" x14ac:dyDescent="0.3">
      <c r="A47" s="49" t="s">
        <v>49</v>
      </c>
      <c r="B47" s="50"/>
      <c r="C47" s="50"/>
      <c r="D47" s="56">
        <f>D44+D46</f>
        <v>514152519.42662394</v>
      </c>
      <c r="E47" s="57">
        <f>E44+E46</f>
        <v>495697494.19624984</v>
      </c>
    </row>
    <row r="48" spans="1:5" x14ac:dyDescent="0.25">
      <c r="D48" s="27"/>
      <c r="E48" s="27"/>
    </row>
    <row r="49" spans="1:5" x14ac:dyDescent="0.25">
      <c r="A49" s="2" t="s">
        <v>50</v>
      </c>
      <c r="D49" s="60"/>
      <c r="E49" s="60"/>
    </row>
    <row r="50" spans="1:5" x14ac:dyDescent="0.25">
      <c r="D50" s="60"/>
      <c r="E50" s="60"/>
    </row>
    <row r="51" spans="1:5" x14ac:dyDescent="0.25">
      <c r="D51" s="60"/>
      <c r="E51" s="60"/>
    </row>
    <row r="52" spans="1:5" x14ac:dyDescent="0.25">
      <c r="D52" s="60"/>
      <c r="E52" s="60"/>
    </row>
    <row r="53" spans="1:5" x14ac:dyDescent="0.25">
      <c r="D53" s="60"/>
      <c r="E53" s="60"/>
    </row>
    <row r="54" spans="1:5" x14ac:dyDescent="0.25">
      <c r="D54" s="60"/>
      <c r="E54" s="60"/>
    </row>
    <row r="55" spans="1:5" x14ac:dyDescent="0.25">
      <c r="D55" s="60"/>
      <c r="E55" s="60"/>
    </row>
    <row r="56" spans="1:5" x14ac:dyDescent="0.25">
      <c r="D56" s="60"/>
      <c r="E56" s="60"/>
    </row>
  </sheetData>
  <mergeCells count="1">
    <mergeCell ref="A5:E5"/>
  </mergeCells>
  <printOptions horizontalCentered="1"/>
  <pageMargins left="0.5" right="0.5" top="1" bottom="1" header="0.5" footer="0.5"/>
  <pageSetup scale="73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6"/>
  <sheetViews>
    <sheetView zoomScaleNormal="100" zoomScaleSheetLayoutView="80" workbookViewId="0">
      <selection activeCell="J31" sqref="J31"/>
    </sheetView>
  </sheetViews>
  <sheetFormatPr defaultColWidth="9.140625"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22" customWidth="1"/>
    <col min="5" max="5" width="17.7109375" style="58" customWidth="1"/>
    <col min="6" max="16384" width="9.140625" style="2"/>
  </cols>
  <sheetData>
    <row r="1" spans="1:5" ht="21" customHeight="1" x14ac:dyDescent="0.25">
      <c r="E1" s="23"/>
    </row>
    <row r="2" spans="1:5" ht="18.75" customHeight="1" x14ac:dyDescent="0.25">
      <c r="A2" s="5" t="s">
        <v>13</v>
      </c>
      <c r="B2" s="5"/>
      <c r="C2" s="5"/>
      <c r="D2" s="59"/>
      <c r="E2" s="59"/>
    </row>
    <row r="3" spans="1:5" ht="18" customHeight="1" x14ac:dyDescent="0.25">
      <c r="A3" s="5" t="s">
        <v>14</v>
      </c>
      <c r="B3" s="5"/>
      <c r="C3" s="5"/>
      <c r="D3" s="59"/>
      <c r="E3" s="59"/>
    </row>
    <row r="4" spans="1:5" x14ac:dyDescent="0.25">
      <c r="A4" s="5" t="s">
        <v>15</v>
      </c>
      <c r="B4" s="5"/>
      <c r="C4" s="5"/>
      <c r="D4" s="59"/>
      <c r="E4" s="59"/>
    </row>
    <row r="5" spans="1:5" x14ac:dyDescent="0.25">
      <c r="A5" s="172" t="str">
        <f>"Month and Twelve Months Ended " &amp; TEXT(StatementDate,"m/d/yyy")</f>
        <v>Month and Twelve Months Ended 3/31/2022</v>
      </c>
      <c r="B5" s="172"/>
      <c r="C5" s="172"/>
      <c r="D5" s="172"/>
      <c r="E5" s="172"/>
    </row>
    <row r="6" spans="1:5" x14ac:dyDescent="0.25">
      <c r="A6" s="61"/>
      <c r="B6" s="62"/>
      <c r="C6" s="62"/>
      <c r="D6" s="53"/>
      <c r="E6" s="53"/>
    </row>
    <row r="7" spans="1:5" ht="15.75" thickBot="1" x14ac:dyDescent="0.3">
      <c r="A7" s="5"/>
      <c r="B7" s="24"/>
      <c r="C7" s="24"/>
      <c r="D7" s="25"/>
      <c r="E7" s="25"/>
    </row>
    <row r="8" spans="1:5" x14ac:dyDescent="0.25">
      <c r="A8" s="28"/>
      <c r="B8" s="29"/>
      <c r="C8" s="29"/>
      <c r="D8" s="30" t="s">
        <v>16</v>
      </c>
      <c r="E8" s="31" t="s">
        <v>17</v>
      </c>
    </row>
    <row r="9" spans="1:5" x14ac:dyDescent="0.25">
      <c r="A9" s="32" t="s">
        <v>18</v>
      </c>
      <c r="D9" s="2"/>
      <c r="E9" s="33"/>
    </row>
    <row r="10" spans="1:5" x14ac:dyDescent="0.25">
      <c r="A10" s="32"/>
      <c r="B10" s="2" t="s">
        <v>19</v>
      </c>
      <c r="D10" s="34">
        <f>+'Copy Allocation Report Here'!E10</f>
        <v>30502150.93</v>
      </c>
      <c r="E10" s="35">
        <f>+'Copy Allocation Report Here'!H10</f>
        <v>279088603.63999999</v>
      </c>
    </row>
    <row r="11" spans="1:5" x14ac:dyDescent="0.25">
      <c r="A11" s="32"/>
      <c r="B11" s="2" t="s">
        <v>20</v>
      </c>
      <c r="D11" s="34">
        <f>+'Copy Allocation Report Here'!E14</f>
        <v>2230565.25</v>
      </c>
      <c r="E11" s="35">
        <f>+'Copy Allocation Report Here'!H14</f>
        <v>27192162.260000002</v>
      </c>
    </row>
    <row r="12" spans="1:5" x14ac:dyDescent="0.25">
      <c r="A12" s="32"/>
      <c r="B12" s="2" t="s">
        <v>21</v>
      </c>
      <c r="D12" s="36">
        <f>+'Copy Allocation Report Here'!E20-'Copy Allocation Report Here'!E14</f>
        <v>44195.470000000671</v>
      </c>
      <c r="E12" s="37">
        <f>+'Copy Allocation Report Here'!H20-'Copy Allocation Report Here'!H14</f>
        <v>-102860.57000000402</v>
      </c>
    </row>
    <row r="13" spans="1:5" x14ac:dyDescent="0.25">
      <c r="A13" s="32"/>
      <c r="D13" s="38">
        <f>SUM(D10:D12)</f>
        <v>32776911.649999999</v>
      </c>
      <c r="E13" s="33">
        <f>SUM(E10:E12)</f>
        <v>306177905.32999998</v>
      </c>
    </row>
    <row r="14" spans="1:5" x14ac:dyDescent="0.25">
      <c r="A14" s="32" t="s">
        <v>22</v>
      </c>
      <c r="B14" s="2" t="s">
        <v>23</v>
      </c>
      <c r="D14" s="34">
        <f>+'Copy Allocation Report Here'!E30+'Copy Allocation Report Here'!E44</f>
        <v>18172005.620000001</v>
      </c>
      <c r="E14" s="35">
        <f>+'Copy Allocation Report Here'!H30+'Copy Allocation Report Here'!H44</f>
        <v>163687184.93000001</v>
      </c>
    </row>
    <row r="15" spans="1:5" x14ac:dyDescent="0.25">
      <c r="A15" s="32"/>
      <c r="B15" s="2" t="s">
        <v>24</v>
      </c>
      <c r="D15" s="34">
        <f>+'Copy Allocation Report Here'!E46</f>
        <v>3328751.32</v>
      </c>
      <c r="E15" s="35">
        <f>+'Copy Allocation Report Here'!H46</f>
        <v>25373748.879999999</v>
      </c>
    </row>
    <row r="16" spans="1:5" x14ac:dyDescent="0.25">
      <c r="A16" s="32" t="s">
        <v>25</v>
      </c>
      <c r="D16" s="39">
        <f>D13-D14-D15</f>
        <v>11276154.709999997</v>
      </c>
      <c r="E16" s="40">
        <f>E13-E14-E15</f>
        <v>117116971.51999998</v>
      </c>
    </row>
    <row r="17" spans="1:5" x14ac:dyDescent="0.25">
      <c r="A17" s="32" t="s">
        <v>26</v>
      </c>
      <c r="D17" s="38"/>
      <c r="E17" s="33"/>
    </row>
    <row r="18" spans="1:5" x14ac:dyDescent="0.25">
      <c r="A18" s="32"/>
      <c r="B18" s="2" t="s">
        <v>27</v>
      </c>
      <c r="D18" s="38">
        <f>'Copy Allocation Report Here'!E50</f>
        <v>27734.99</v>
      </c>
      <c r="E18" s="33">
        <f>'Copy Allocation Report Here'!H50</f>
        <v>423500.65</v>
      </c>
    </row>
    <row r="19" spans="1:5" x14ac:dyDescent="0.25">
      <c r="A19" s="32"/>
      <c r="B19" s="2" t="s">
        <v>28</v>
      </c>
      <c r="D19" s="34">
        <f>+'Copy Allocation Report Here'!E78</f>
        <v>1874229.83</v>
      </c>
      <c r="E19" s="35">
        <f>+'Copy Allocation Report Here'!H78</f>
        <v>20536468.559999999</v>
      </c>
    </row>
    <row r="20" spans="1:5" x14ac:dyDescent="0.25">
      <c r="A20" s="32"/>
      <c r="B20" s="2" t="s">
        <v>29</v>
      </c>
      <c r="D20" s="34">
        <f>+'Copy Allocation Report Here'!E86</f>
        <v>116349.74000000005</v>
      </c>
      <c r="E20" s="35">
        <f>+'Copy Allocation Report Here'!H86</f>
        <v>4877626.5199999996</v>
      </c>
    </row>
    <row r="21" spans="1:5" x14ac:dyDescent="0.25">
      <c r="A21" s="32"/>
      <c r="B21" s="2" t="s">
        <v>30</v>
      </c>
      <c r="D21" s="34">
        <f>+'Copy Allocation Report Here'!E93</f>
        <v>753120.11</v>
      </c>
      <c r="E21" s="35">
        <f>+'Copy Allocation Report Here'!H93</f>
        <v>7199343.1500000004</v>
      </c>
    </row>
    <row r="22" spans="1:5" x14ac:dyDescent="0.25">
      <c r="A22" s="32"/>
      <c r="B22" s="2" t="s">
        <v>31</v>
      </c>
      <c r="D22" s="34">
        <f>+'Copy Allocation Report Here'!E100</f>
        <v>2400.65</v>
      </c>
      <c r="E22" s="35">
        <f>+'Copy Allocation Report Here'!H100</f>
        <v>24663.91</v>
      </c>
    </row>
    <row r="23" spans="1:5" x14ac:dyDescent="0.25">
      <c r="A23" s="32"/>
      <c r="B23" s="2" t="s">
        <v>32</v>
      </c>
      <c r="D23" s="34">
        <f>+'Copy Allocation Report Here'!E116</f>
        <v>2336282.2699999996</v>
      </c>
      <c r="E23" s="35">
        <f>+'Copy Allocation Report Here'!H116</f>
        <v>21074701.899999995</v>
      </c>
    </row>
    <row r="24" spans="1:5" x14ac:dyDescent="0.25">
      <c r="A24" s="32"/>
      <c r="B24" s="2" t="s">
        <v>33</v>
      </c>
      <c r="D24" s="34">
        <f>+'Copy Allocation Report Here'!E128</f>
        <v>2433585.64</v>
      </c>
      <c r="E24" s="35">
        <f>+'Copy Allocation Report Here'!H128</f>
        <v>28544742.609999999</v>
      </c>
    </row>
    <row r="25" spans="1:5" x14ac:dyDescent="0.25">
      <c r="A25" s="32"/>
      <c r="B25" s="2" t="s">
        <v>34</v>
      </c>
      <c r="D25" s="34">
        <f>+'Copy Allocation Report Here'!E133</f>
        <v>453438.67000000004</v>
      </c>
      <c r="E25" s="35">
        <f>+'Copy Allocation Report Here'!H133</f>
        <v>5307457.6300000008</v>
      </c>
    </row>
    <row r="26" spans="1:5" x14ac:dyDescent="0.25">
      <c r="A26" s="32"/>
      <c r="B26" s="2" t="s">
        <v>35</v>
      </c>
      <c r="D26" s="34">
        <f>+'Copy Allocation Report Here'!E142</f>
        <v>279299.5999999998</v>
      </c>
      <c r="E26" s="35">
        <f>+'Copy Allocation Report Here'!H142</f>
        <v>986178.1600000005</v>
      </c>
    </row>
    <row r="27" spans="1:5" x14ac:dyDescent="0.25">
      <c r="A27" s="32"/>
      <c r="C27" s="2" t="s">
        <v>36</v>
      </c>
      <c r="D27" s="39">
        <f>SUM(D18:D26)</f>
        <v>8276441.5</v>
      </c>
      <c r="E27" s="40">
        <f>SUM(E18:E26)</f>
        <v>88974683.089999974</v>
      </c>
    </row>
    <row r="28" spans="1:5" ht="15.75" thickBot="1" x14ac:dyDescent="0.3">
      <c r="A28" s="32" t="s">
        <v>37</v>
      </c>
      <c r="D28" s="41">
        <f>D16-D27</f>
        <v>2999713.2099999972</v>
      </c>
      <c r="E28" s="42">
        <f>E16-E27</f>
        <v>28142288.430000007</v>
      </c>
    </row>
    <row r="29" spans="1:5" ht="15.75" thickTop="1" x14ac:dyDescent="0.25">
      <c r="A29" s="32"/>
      <c r="D29" s="38"/>
      <c r="E29" s="33"/>
    </row>
    <row r="30" spans="1:5" ht="15.75" thickBot="1" x14ac:dyDescent="0.3">
      <c r="A30" s="32" t="s">
        <v>38</v>
      </c>
      <c r="D30" s="43">
        <f>D47</f>
        <v>516211993.78750801</v>
      </c>
      <c r="E30" s="44">
        <f>E47</f>
        <v>498911838.01083338</v>
      </c>
    </row>
    <row r="31" spans="1:5" ht="15.75" thickTop="1" x14ac:dyDescent="0.25">
      <c r="A31" s="32"/>
      <c r="D31" s="38"/>
      <c r="E31" s="33"/>
    </row>
    <row r="32" spans="1:5" ht="15.75" thickBot="1" x14ac:dyDescent="0.3">
      <c r="A32" s="45" t="s">
        <v>39</v>
      </c>
      <c r="B32" s="46"/>
      <c r="C32" s="46"/>
      <c r="D32" s="47">
        <f>D28/D30</f>
        <v>5.8110102944155737E-3</v>
      </c>
      <c r="E32" s="48">
        <f>E28/E30</f>
        <v>5.6407337501157721E-2</v>
      </c>
    </row>
    <row r="33" spans="1:5" ht="16.5" thickTop="1" thickBot="1" x14ac:dyDescent="0.3">
      <c r="A33" s="49"/>
      <c r="B33" s="50"/>
      <c r="C33" s="50"/>
      <c r="D33" s="51"/>
      <c r="E33" s="52"/>
    </row>
    <row r="34" spans="1:5" x14ac:dyDescent="0.25">
      <c r="D34" s="27"/>
      <c r="E34" s="27"/>
    </row>
    <row r="35" spans="1:5" x14ac:dyDescent="0.25">
      <c r="A35" s="2" t="s">
        <v>40</v>
      </c>
      <c r="D35" s="27"/>
      <c r="E35" s="27"/>
    </row>
    <row r="36" spans="1:5" ht="15.75" thickBot="1" x14ac:dyDescent="0.3">
      <c r="D36" s="133" t="s">
        <v>16</v>
      </c>
      <c r="E36" s="133" t="s">
        <v>17</v>
      </c>
    </row>
    <row r="37" spans="1:5" x14ac:dyDescent="0.25">
      <c r="A37" s="54" t="s">
        <v>41</v>
      </c>
      <c r="B37" s="55"/>
      <c r="C37" s="55"/>
      <c r="D37" s="74">
        <f>'Copy Other Data Here'!E6</f>
        <v>1011264869.67</v>
      </c>
      <c r="E37" s="75">
        <f>+'Copy Other Data Here'!E19</f>
        <v>982362729.26541674</v>
      </c>
    </row>
    <row r="38" spans="1:5" x14ac:dyDescent="0.25">
      <c r="A38" s="32" t="s">
        <v>42</v>
      </c>
      <c r="D38" s="36">
        <f>'Copy Other Data Here'!E7</f>
        <v>-439605994.44</v>
      </c>
      <c r="E38" s="37">
        <f>+'Copy Other Data Here'!E20</f>
        <v>-427613717.52624995</v>
      </c>
    </row>
    <row r="39" spans="1:5" x14ac:dyDescent="0.25">
      <c r="A39" s="32" t="s">
        <v>43</v>
      </c>
      <c r="D39" s="38">
        <f>D37+D38</f>
        <v>571658875.23000002</v>
      </c>
      <c r="E39" s="33">
        <f>E37+E38</f>
        <v>554749011.73916674</v>
      </c>
    </row>
    <row r="40" spans="1:5" x14ac:dyDescent="0.25">
      <c r="A40" s="32"/>
      <c r="D40" s="38"/>
      <c r="E40" s="33"/>
    </row>
    <row r="41" spans="1:5" x14ac:dyDescent="0.25">
      <c r="A41" s="32" t="s">
        <v>44</v>
      </c>
      <c r="D41" s="38"/>
      <c r="E41" s="33"/>
    </row>
    <row r="42" spans="1:5" x14ac:dyDescent="0.25">
      <c r="A42" s="32"/>
      <c r="B42" s="2" t="s">
        <v>45</v>
      </c>
      <c r="D42" s="34">
        <f>'Copy Other Data Here'!E9</f>
        <v>-3584333.79</v>
      </c>
      <c r="E42" s="35">
        <f>+'Copy Other Data Here'!E22</f>
        <v>-3254439.1220833329</v>
      </c>
    </row>
    <row r="43" spans="1:5" x14ac:dyDescent="0.25">
      <c r="A43" s="32"/>
      <c r="B43" s="2" t="s">
        <v>46</v>
      </c>
      <c r="D43" s="36">
        <f>'Copy Other Data Here'!E10</f>
        <v>-77472000.300000012</v>
      </c>
      <c r="E43" s="37">
        <f>+'Copy Other Data Here'!E23</f>
        <v>-77333989.126250014</v>
      </c>
    </row>
    <row r="44" spans="1:5" x14ac:dyDescent="0.25">
      <c r="A44" s="32"/>
      <c r="C44" s="2" t="s">
        <v>47</v>
      </c>
      <c r="D44" s="38">
        <f>D39+SUM(D42:D43)</f>
        <v>490602541.13999999</v>
      </c>
      <c r="E44" s="33">
        <f>E39+SUM(E42:E43)</f>
        <v>474160583.4908334</v>
      </c>
    </row>
    <row r="45" spans="1:5" x14ac:dyDescent="0.25">
      <c r="A45" s="32"/>
      <c r="D45" s="38"/>
      <c r="E45" s="33"/>
    </row>
    <row r="46" spans="1:5" x14ac:dyDescent="0.25">
      <c r="A46" s="32" t="s">
        <v>48</v>
      </c>
      <c r="D46" s="36">
        <f>'Copy Other Data Here'!E12</f>
        <v>25609452.647508003</v>
      </c>
      <c r="E46" s="37">
        <f>+'Copy Other Data Here'!E25</f>
        <v>24751254.52</v>
      </c>
    </row>
    <row r="47" spans="1:5" ht="15.75" thickBot="1" x14ac:dyDescent="0.3">
      <c r="A47" s="49" t="s">
        <v>49</v>
      </c>
      <c r="B47" s="50"/>
      <c r="C47" s="50"/>
      <c r="D47" s="56">
        <f>D44+D46</f>
        <v>516211993.78750801</v>
      </c>
      <c r="E47" s="57">
        <f>E44+E46</f>
        <v>498911838.01083338</v>
      </c>
    </row>
    <row r="48" spans="1:5" x14ac:dyDescent="0.25">
      <c r="D48" s="27"/>
      <c r="E48" s="27"/>
    </row>
    <row r="49" spans="1:5" x14ac:dyDescent="0.25">
      <c r="A49" s="2" t="s">
        <v>50</v>
      </c>
      <c r="D49" s="60"/>
      <c r="E49" s="60"/>
    </row>
    <row r="50" spans="1:5" x14ac:dyDescent="0.25">
      <c r="D50" s="60"/>
      <c r="E50" s="60"/>
    </row>
    <row r="51" spans="1:5" x14ac:dyDescent="0.25">
      <c r="D51" s="60"/>
      <c r="E51" s="60"/>
    </row>
    <row r="52" spans="1:5" x14ac:dyDescent="0.25">
      <c r="D52" s="60"/>
      <c r="E52" s="60"/>
    </row>
    <row r="53" spans="1:5" x14ac:dyDescent="0.25">
      <c r="D53" s="60"/>
      <c r="E53" s="60"/>
    </row>
    <row r="54" spans="1:5" x14ac:dyDescent="0.25">
      <c r="D54" s="60"/>
      <c r="E54" s="60"/>
    </row>
    <row r="55" spans="1:5" x14ac:dyDescent="0.25">
      <c r="D55" s="60"/>
      <c r="E55" s="60"/>
    </row>
    <row r="56" spans="1:5" x14ac:dyDescent="0.25">
      <c r="D56" s="60"/>
      <c r="E56" s="60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45"/>
  <sheetViews>
    <sheetView zoomScaleNormal="100" zoomScaleSheetLayoutView="100" workbookViewId="0">
      <pane xSplit="2" topLeftCell="C1" activePane="topRight" state="frozen"/>
      <selection activeCell="CG9" sqref="CG9"/>
      <selection pane="topRight" activeCell="K41" sqref="K41"/>
    </sheetView>
  </sheetViews>
  <sheetFormatPr defaultColWidth="9.140625" defaultRowHeight="15" x14ac:dyDescent="0.25"/>
  <cols>
    <col min="1" max="1" width="14.5703125" style="2" customWidth="1"/>
    <col min="2" max="2" width="33.5703125" style="2" bestFit="1" customWidth="1"/>
    <col min="3" max="3" width="14.42578125" style="2" bestFit="1" customWidth="1"/>
    <col min="4" max="4" width="15" style="2" bestFit="1" customWidth="1"/>
    <col min="5" max="5" width="14.28515625" style="2" bestFit="1" customWidth="1"/>
    <col min="6" max="6" width="15.42578125" style="2" bestFit="1" customWidth="1"/>
    <col min="7" max="7" width="17.140625" style="2" customWidth="1"/>
    <col min="8" max="8" width="16.42578125" style="2" customWidth="1"/>
    <col min="9" max="9" width="9.140625" style="2"/>
    <col min="10" max="10" width="14.28515625" style="2" bestFit="1" customWidth="1"/>
    <col min="11" max="15" width="9.140625" style="2"/>
    <col min="16" max="16" width="19" style="2" bestFit="1" customWidth="1"/>
    <col min="17" max="17" width="28.140625" style="2" bestFit="1" customWidth="1"/>
    <col min="18" max="18" width="9.140625" style="2"/>
    <col min="19" max="19" width="13.5703125" style="2" bestFit="1" customWidth="1"/>
    <col min="20" max="20" width="13.42578125" style="2" customWidth="1"/>
    <col min="21" max="16384" width="9.140625" style="2"/>
  </cols>
  <sheetData>
    <row r="1" spans="1:20" x14ac:dyDescent="0.25">
      <c r="A1" s="2" t="s">
        <v>13</v>
      </c>
    </row>
    <row r="2" spans="1:20" x14ac:dyDescent="0.25">
      <c r="A2" s="2" t="s">
        <v>1</v>
      </c>
    </row>
    <row r="3" spans="1:20" x14ac:dyDescent="0.25">
      <c r="A3" s="2" t="s">
        <v>51</v>
      </c>
      <c r="B3" s="63">
        <f>E6</f>
        <v>44651</v>
      </c>
      <c r="C3" s="82"/>
      <c r="D3" s="82"/>
      <c r="E3" s="82"/>
      <c r="F3" s="82"/>
      <c r="G3" s="82"/>
      <c r="H3" s="82"/>
    </row>
    <row r="4" spans="1:20" ht="15.75" thickBot="1" x14ac:dyDescent="0.3">
      <c r="B4" s="63"/>
      <c r="C4" s="82"/>
      <c r="D4" s="82"/>
      <c r="E4" s="82"/>
      <c r="F4" s="82"/>
      <c r="G4" s="82"/>
      <c r="H4" s="82"/>
    </row>
    <row r="5" spans="1:20" ht="18.75" customHeight="1" thickBot="1" x14ac:dyDescent="0.3">
      <c r="A5" s="181"/>
      <c r="B5" s="182"/>
      <c r="C5" s="178" t="s">
        <v>52</v>
      </c>
      <c r="D5" s="179"/>
      <c r="E5" s="180"/>
      <c r="F5" s="178" t="s">
        <v>53</v>
      </c>
      <c r="G5" s="179"/>
      <c r="H5" s="180"/>
    </row>
    <row r="6" spans="1:20" s="70" customFormat="1" ht="52.5" customHeight="1" thickBot="1" x14ac:dyDescent="0.35">
      <c r="A6" s="176" t="s">
        <v>54</v>
      </c>
      <c r="B6" s="177"/>
      <c r="C6" s="127">
        <v>44592</v>
      </c>
      <c r="D6" s="128">
        <v>44620</v>
      </c>
      <c r="E6" s="127">
        <v>44651</v>
      </c>
      <c r="F6" s="140" t="s">
        <v>275</v>
      </c>
      <c r="G6" s="140" t="s">
        <v>276</v>
      </c>
      <c r="H6" s="141" t="s">
        <v>277</v>
      </c>
    </row>
    <row r="7" spans="1:20" x14ac:dyDescent="0.25">
      <c r="A7" s="105" t="s">
        <v>55</v>
      </c>
      <c r="B7" s="65"/>
      <c r="C7" s="87"/>
      <c r="D7" s="126"/>
      <c r="E7" s="88"/>
      <c r="F7" s="87"/>
      <c r="G7" s="126"/>
      <c r="H7" s="106"/>
      <c r="S7" s="166"/>
      <c r="T7" s="166"/>
    </row>
    <row r="8" spans="1:20" x14ac:dyDescent="0.25">
      <c r="A8" s="107" t="s">
        <v>56</v>
      </c>
      <c r="B8" s="66" t="s">
        <v>57</v>
      </c>
      <c r="C8" s="89">
        <v>26916188.109999999</v>
      </c>
      <c r="D8" s="103">
        <v>21029972.02</v>
      </c>
      <c r="E8" s="91">
        <v>16622798.07</v>
      </c>
      <c r="F8" s="89">
        <v>151173928.71000001</v>
      </c>
      <c r="G8" s="90">
        <v>152713772.75999999</v>
      </c>
      <c r="H8" s="108">
        <v>153727981.53</v>
      </c>
      <c r="S8" s="166"/>
      <c r="T8" s="166"/>
    </row>
    <row r="9" spans="1:20" x14ac:dyDescent="0.25">
      <c r="A9" s="107" t="s">
        <v>58</v>
      </c>
      <c r="B9" s="66" t="s">
        <v>59</v>
      </c>
      <c r="C9" s="89">
        <v>21385885.59</v>
      </c>
      <c r="D9" s="103">
        <v>17480212.43</v>
      </c>
      <c r="E9" s="91">
        <v>13879352.859999999</v>
      </c>
      <c r="F9" s="89">
        <v>120712658.25</v>
      </c>
      <c r="G9" s="90">
        <v>123671533.69999999</v>
      </c>
      <c r="H9" s="108">
        <v>125360622.10999998</v>
      </c>
      <c r="S9" s="166"/>
      <c r="T9" s="166"/>
    </row>
    <row r="10" spans="1:20" x14ac:dyDescent="0.25">
      <c r="A10" s="105" t="s">
        <v>60</v>
      </c>
      <c r="B10" s="65"/>
      <c r="C10" s="92">
        <v>48302073.700000003</v>
      </c>
      <c r="D10" s="92">
        <v>38510184.450000003</v>
      </c>
      <c r="E10" s="92">
        <v>30502150.93</v>
      </c>
      <c r="F10" s="92">
        <v>271886586.96000004</v>
      </c>
      <c r="G10" s="92">
        <v>276385306.45999998</v>
      </c>
      <c r="H10" s="109">
        <v>279088603.63999999</v>
      </c>
      <c r="S10" s="166"/>
      <c r="T10" s="166"/>
    </row>
    <row r="11" spans="1:20" x14ac:dyDescent="0.25">
      <c r="A11" s="110"/>
      <c r="B11" s="65"/>
      <c r="C11" s="89"/>
      <c r="D11" s="90"/>
      <c r="E11" s="91"/>
      <c r="F11" s="89"/>
      <c r="G11" s="90"/>
      <c r="H11" s="108"/>
      <c r="S11" s="166"/>
      <c r="T11" s="166"/>
    </row>
    <row r="12" spans="1:20" x14ac:dyDescent="0.25">
      <c r="A12" s="105" t="s">
        <v>61</v>
      </c>
      <c r="B12" s="65"/>
      <c r="C12" s="89"/>
      <c r="D12" s="90"/>
      <c r="E12" s="91"/>
      <c r="F12" s="89"/>
      <c r="G12" s="90"/>
      <c r="H12" s="108"/>
      <c r="S12" s="166"/>
      <c r="T12" s="166"/>
    </row>
    <row r="13" spans="1:20" x14ac:dyDescent="0.25">
      <c r="A13" s="107" t="s">
        <v>62</v>
      </c>
      <c r="B13" s="66" t="s">
        <v>63</v>
      </c>
      <c r="C13" s="89">
        <v>24917.13</v>
      </c>
      <c r="D13" s="90">
        <v>19385.09</v>
      </c>
      <c r="E13" s="91">
        <v>13686.89</v>
      </c>
      <c r="F13" s="89">
        <v>199482.42</v>
      </c>
      <c r="G13" s="90">
        <v>202123.49000000002</v>
      </c>
      <c r="H13" s="108">
        <v>203641.77000000002</v>
      </c>
      <c r="S13" s="166"/>
      <c r="T13" s="166"/>
    </row>
    <row r="14" spans="1:20" x14ac:dyDescent="0.25">
      <c r="A14" s="111" t="s">
        <v>64</v>
      </c>
      <c r="B14" s="66" t="s">
        <v>65</v>
      </c>
      <c r="C14" s="89">
        <v>2281521.91</v>
      </c>
      <c r="D14" s="90">
        <v>2226299.08</v>
      </c>
      <c r="E14" s="91">
        <v>2230565.25</v>
      </c>
      <c r="F14" s="89">
        <v>27283117.080000002</v>
      </c>
      <c r="G14" s="90">
        <v>27336389.760000002</v>
      </c>
      <c r="H14" s="108">
        <v>27192162.260000002</v>
      </c>
      <c r="S14" s="166"/>
      <c r="T14" s="166"/>
    </row>
    <row r="15" spans="1:20" x14ac:dyDescent="0.25">
      <c r="A15" s="111" t="s">
        <v>66</v>
      </c>
      <c r="B15" s="66" t="s">
        <v>67</v>
      </c>
      <c r="C15" s="89">
        <v>0</v>
      </c>
      <c r="D15" s="90">
        <v>0</v>
      </c>
      <c r="E15" s="91">
        <v>0</v>
      </c>
      <c r="F15" s="89">
        <v>0</v>
      </c>
      <c r="G15" s="90">
        <v>0</v>
      </c>
      <c r="H15" s="108">
        <v>0</v>
      </c>
      <c r="S15" s="167"/>
      <c r="T15" s="167"/>
    </row>
    <row r="16" spans="1:20" x14ac:dyDescent="0.25">
      <c r="A16" s="111" t="s">
        <v>68</v>
      </c>
      <c r="B16" s="66" t="s">
        <v>69</v>
      </c>
      <c r="C16" s="89">
        <v>6746.66</v>
      </c>
      <c r="D16" s="90">
        <v>6746.66</v>
      </c>
      <c r="E16" s="91">
        <v>6746.66</v>
      </c>
      <c r="F16" s="89">
        <v>80673.59</v>
      </c>
      <c r="G16" s="90">
        <v>80699.62</v>
      </c>
      <c r="H16" s="108">
        <v>80725.649999999994</v>
      </c>
    </row>
    <row r="17" spans="1:19" x14ac:dyDescent="0.25">
      <c r="A17" s="111" t="s">
        <v>70</v>
      </c>
      <c r="B17" s="66" t="s">
        <v>71</v>
      </c>
      <c r="C17" s="89">
        <v>249.96</v>
      </c>
      <c r="D17" s="90">
        <v>9491.92</v>
      </c>
      <c r="E17" s="91">
        <v>-1478.8</v>
      </c>
      <c r="F17" s="89">
        <v>24177.5</v>
      </c>
      <c r="G17" s="90">
        <v>32443.82</v>
      </c>
      <c r="H17" s="108">
        <v>30477.97</v>
      </c>
    </row>
    <row r="18" spans="1:19" x14ac:dyDescent="0.25">
      <c r="A18" s="107" t="s">
        <v>72</v>
      </c>
      <c r="B18" s="66" t="s">
        <v>73</v>
      </c>
      <c r="C18" s="89">
        <v>0</v>
      </c>
      <c r="D18" s="90">
        <v>0</v>
      </c>
      <c r="E18" s="91">
        <v>0</v>
      </c>
      <c r="F18" s="89">
        <v>0</v>
      </c>
      <c r="G18" s="90">
        <v>0</v>
      </c>
      <c r="H18" s="108">
        <v>0</v>
      </c>
      <c r="S18" s="168"/>
    </row>
    <row r="19" spans="1:19" x14ac:dyDescent="0.25">
      <c r="A19" s="112">
        <v>4962</v>
      </c>
      <c r="B19" s="66" t="s">
        <v>74</v>
      </c>
      <c r="C19" s="89">
        <v>170431.85</v>
      </c>
      <c r="D19" s="93">
        <v>84777.31</v>
      </c>
      <c r="E19" s="94">
        <v>25240.720000000001</v>
      </c>
      <c r="F19" s="89">
        <v>-291417.53999999998</v>
      </c>
      <c r="G19" s="93">
        <v>-343641.69999999995</v>
      </c>
      <c r="H19" s="113">
        <v>-417705.96</v>
      </c>
      <c r="S19" s="168"/>
    </row>
    <row r="20" spans="1:19" x14ac:dyDescent="0.25">
      <c r="A20" s="105" t="s">
        <v>75</v>
      </c>
      <c r="B20" s="65"/>
      <c r="C20" s="92">
        <v>2483867.5100000002</v>
      </c>
      <c r="D20" s="92">
        <v>2346700.06</v>
      </c>
      <c r="E20" s="92">
        <v>2274760.7200000007</v>
      </c>
      <c r="F20" s="92">
        <v>27296033.050000004</v>
      </c>
      <c r="G20" s="92">
        <v>27308014.990000002</v>
      </c>
      <c r="H20" s="109">
        <v>27089301.689999998</v>
      </c>
      <c r="S20" s="168"/>
    </row>
    <row r="21" spans="1:19" ht="15.75" thickBot="1" x14ac:dyDescent="0.3">
      <c r="A21" s="105" t="s">
        <v>76</v>
      </c>
      <c r="B21" s="65"/>
      <c r="C21" s="95">
        <v>50785941.210000001</v>
      </c>
      <c r="D21" s="95">
        <v>40856884.510000005</v>
      </c>
      <c r="E21" s="95">
        <v>32776911.649999999</v>
      </c>
      <c r="F21" s="95">
        <v>299182620.01000005</v>
      </c>
      <c r="G21" s="95">
        <v>303693321.44999999</v>
      </c>
      <c r="H21" s="114">
        <v>306177905.32999998</v>
      </c>
      <c r="S21" s="168"/>
    </row>
    <row r="22" spans="1:19" ht="15.75" thickTop="1" x14ac:dyDescent="0.25">
      <c r="A22" s="115"/>
      <c r="B22" s="65"/>
      <c r="C22" s="89"/>
      <c r="D22" s="90"/>
      <c r="E22" s="91"/>
      <c r="F22" s="89"/>
      <c r="G22" s="90"/>
      <c r="H22" s="108"/>
      <c r="S22" s="168"/>
    </row>
    <row r="23" spans="1:19" x14ac:dyDescent="0.25">
      <c r="A23" s="105" t="s">
        <v>77</v>
      </c>
      <c r="B23" s="65"/>
      <c r="C23" s="89"/>
      <c r="D23" s="90"/>
      <c r="E23" s="91"/>
      <c r="F23" s="89"/>
      <c r="G23" s="90"/>
      <c r="H23" s="108"/>
      <c r="S23" s="168"/>
    </row>
    <row r="24" spans="1:19" x14ac:dyDescent="0.25">
      <c r="A24" s="107" t="s">
        <v>78</v>
      </c>
      <c r="B24" s="66" t="s">
        <v>79</v>
      </c>
      <c r="C24" s="89">
        <v>24092058.710000001</v>
      </c>
      <c r="D24" s="90">
        <v>16632434.1</v>
      </c>
      <c r="E24" s="91">
        <v>13447703.210000001</v>
      </c>
      <c r="F24" s="89">
        <v>150618897.88</v>
      </c>
      <c r="G24" s="90">
        <v>156145388.09</v>
      </c>
      <c r="H24" s="108">
        <v>157999042.74000001</v>
      </c>
      <c r="S24" s="168"/>
    </row>
    <row r="25" spans="1:19" x14ac:dyDescent="0.25">
      <c r="A25" s="107" t="s">
        <v>80</v>
      </c>
      <c r="B25" s="66" t="s">
        <v>81</v>
      </c>
      <c r="C25" s="89">
        <v>0</v>
      </c>
      <c r="D25" s="90">
        <v>0</v>
      </c>
      <c r="E25" s="91">
        <v>0</v>
      </c>
      <c r="F25" s="89">
        <v>0</v>
      </c>
      <c r="G25" s="90">
        <v>0</v>
      </c>
      <c r="H25" s="108">
        <v>0</v>
      </c>
      <c r="S25" s="168"/>
    </row>
    <row r="26" spans="1:19" x14ac:dyDescent="0.25">
      <c r="A26" s="107" t="s">
        <v>82</v>
      </c>
      <c r="B26" s="66" t="s">
        <v>83</v>
      </c>
      <c r="C26" s="89">
        <v>2944466.99</v>
      </c>
      <c r="D26" s="90">
        <v>4712738.0999999996</v>
      </c>
      <c r="E26" s="91">
        <v>3709939.09</v>
      </c>
      <c r="F26" s="89">
        <v>8455883.0899999999</v>
      </c>
      <c r="G26" s="90">
        <v>6855698.9399999995</v>
      </c>
      <c r="H26" s="108">
        <v>7186710.5700000003</v>
      </c>
      <c r="J26" s="104"/>
      <c r="S26" s="104"/>
    </row>
    <row r="27" spans="1:19" x14ac:dyDescent="0.25">
      <c r="A27" s="107" t="s">
        <v>84</v>
      </c>
      <c r="B27" s="66" t="s">
        <v>85</v>
      </c>
      <c r="C27" s="89">
        <v>2973363.62</v>
      </c>
      <c r="D27" s="90">
        <v>2276879.09</v>
      </c>
      <c r="E27" s="91">
        <v>1030879.62</v>
      </c>
      <c r="F27" s="89">
        <v>9103266.7100000009</v>
      </c>
      <c r="G27" s="90">
        <v>8917571.0899999999</v>
      </c>
      <c r="H27" s="108">
        <v>9131770.8399999999</v>
      </c>
      <c r="J27" s="104"/>
    </row>
    <row r="28" spans="1:19" x14ac:dyDescent="0.25">
      <c r="A28" s="107" t="s">
        <v>86</v>
      </c>
      <c r="B28" s="66" t="s">
        <v>87</v>
      </c>
      <c r="C28" s="89">
        <v>0</v>
      </c>
      <c r="D28" s="90">
        <v>0</v>
      </c>
      <c r="E28" s="91">
        <v>0</v>
      </c>
      <c r="F28" s="89">
        <v>-10502467.33</v>
      </c>
      <c r="G28" s="90">
        <v>-10502467.33</v>
      </c>
      <c r="H28" s="108">
        <v>-10502467.33</v>
      </c>
      <c r="J28" s="104"/>
    </row>
    <row r="29" spans="1:19" x14ac:dyDescent="0.25">
      <c r="A29" s="107" t="s">
        <v>88</v>
      </c>
      <c r="B29" s="66" t="s">
        <v>89</v>
      </c>
      <c r="C29" s="89">
        <v>-16911.37</v>
      </c>
      <c r="D29" s="90">
        <v>-14886.48</v>
      </c>
      <c r="E29" s="91">
        <v>-16516.3</v>
      </c>
      <c r="F29" s="89">
        <v>-119585.57</v>
      </c>
      <c r="G29" s="90">
        <v>-124514.47</v>
      </c>
      <c r="H29" s="108">
        <v>-127871.89000000001</v>
      </c>
      <c r="J29" s="104"/>
    </row>
    <row r="30" spans="1:19" x14ac:dyDescent="0.25">
      <c r="A30" s="105" t="s">
        <v>90</v>
      </c>
      <c r="B30" s="65"/>
      <c r="C30" s="92">
        <v>29992977.950000003</v>
      </c>
      <c r="D30" s="92">
        <v>23607164.809999999</v>
      </c>
      <c r="E30" s="92">
        <v>18172005.620000001</v>
      </c>
      <c r="F30" s="92">
        <v>157555994.78</v>
      </c>
      <c r="G30" s="92">
        <v>161291676.31999999</v>
      </c>
      <c r="H30" s="109">
        <v>163687184.93000001</v>
      </c>
    </row>
    <row r="31" spans="1:19" x14ac:dyDescent="0.25">
      <c r="A31" s="115"/>
      <c r="B31" s="65"/>
      <c r="C31" s="89"/>
      <c r="D31" s="90"/>
      <c r="E31" s="91"/>
      <c r="F31" s="89"/>
      <c r="G31" s="90"/>
      <c r="H31" s="108"/>
    </row>
    <row r="32" spans="1:19" x14ac:dyDescent="0.25">
      <c r="A32" s="105" t="s">
        <v>91</v>
      </c>
      <c r="B32" s="65"/>
      <c r="C32" s="89"/>
      <c r="D32" s="90"/>
      <c r="E32" s="91"/>
      <c r="F32" s="89"/>
      <c r="G32" s="90"/>
      <c r="H32" s="108"/>
    </row>
    <row r="33" spans="1:20" x14ac:dyDescent="0.25">
      <c r="A33" s="107" t="s">
        <v>92</v>
      </c>
      <c r="B33" s="66" t="s">
        <v>93</v>
      </c>
      <c r="C33" s="89">
        <v>0</v>
      </c>
      <c r="D33" s="90">
        <v>0</v>
      </c>
      <c r="E33" s="91">
        <v>0</v>
      </c>
      <c r="F33" s="89">
        <v>0</v>
      </c>
      <c r="G33" s="90">
        <v>0</v>
      </c>
      <c r="H33" s="108">
        <v>0</v>
      </c>
    </row>
    <row r="34" spans="1:20" x14ac:dyDescent="0.25">
      <c r="A34" s="107" t="s">
        <v>94</v>
      </c>
      <c r="B34" s="66" t="s">
        <v>95</v>
      </c>
      <c r="C34" s="89">
        <v>0</v>
      </c>
      <c r="D34" s="90">
        <v>0</v>
      </c>
      <c r="E34" s="91">
        <v>0</v>
      </c>
      <c r="F34" s="89">
        <v>0</v>
      </c>
      <c r="G34" s="90">
        <v>0</v>
      </c>
      <c r="H34" s="108">
        <v>0</v>
      </c>
    </row>
    <row r="35" spans="1:20" x14ac:dyDescent="0.25">
      <c r="A35" s="107" t="s">
        <v>96</v>
      </c>
      <c r="B35" s="66" t="s">
        <v>97</v>
      </c>
      <c r="C35" s="89">
        <v>0</v>
      </c>
      <c r="D35" s="90">
        <v>0</v>
      </c>
      <c r="E35" s="91">
        <v>0</v>
      </c>
      <c r="F35" s="89">
        <v>0</v>
      </c>
      <c r="G35" s="90">
        <v>0</v>
      </c>
      <c r="H35" s="108">
        <v>0</v>
      </c>
    </row>
    <row r="36" spans="1:20" x14ac:dyDescent="0.25">
      <c r="A36" s="107" t="s">
        <v>98</v>
      </c>
      <c r="B36" s="66" t="s">
        <v>99</v>
      </c>
      <c r="C36" s="89">
        <v>0</v>
      </c>
      <c r="D36" s="90">
        <v>0</v>
      </c>
      <c r="E36" s="91">
        <v>0</v>
      </c>
      <c r="F36" s="89">
        <v>0</v>
      </c>
      <c r="G36" s="90">
        <v>0</v>
      </c>
      <c r="H36" s="108">
        <v>0</v>
      </c>
      <c r="T36" s="166"/>
    </row>
    <row r="37" spans="1:20" x14ac:dyDescent="0.25">
      <c r="A37" s="107" t="s">
        <v>100</v>
      </c>
      <c r="B37" s="66" t="s">
        <v>101</v>
      </c>
      <c r="C37" s="89">
        <v>0</v>
      </c>
      <c r="D37" s="90">
        <v>0</v>
      </c>
      <c r="E37" s="91">
        <v>0</v>
      </c>
      <c r="F37" s="89">
        <v>0</v>
      </c>
      <c r="G37" s="90">
        <v>0</v>
      </c>
      <c r="H37" s="108">
        <v>0</v>
      </c>
      <c r="T37" s="166"/>
    </row>
    <row r="38" spans="1:20" x14ac:dyDescent="0.25">
      <c r="A38" s="107" t="s">
        <v>102</v>
      </c>
      <c r="B38" s="66" t="s">
        <v>103</v>
      </c>
      <c r="C38" s="89">
        <v>0</v>
      </c>
      <c r="D38" s="90">
        <v>0</v>
      </c>
      <c r="E38" s="91">
        <v>0</v>
      </c>
      <c r="F38" s="89">
        <v>0</v>
      </c>
      <c r="G38" s="90">
        <v>0</v>
      </c>
      <c r="H38" s="108">
        <v>0</v>
      </c>
      <c r="T38" s="166"/>
    </row>
    <row r="39" spans="1:20" x14ac:dyDescent="0.25">
      <c r="A39" s="107" t="s">
        <v>104</v>
      </c>
      <c r="B39" s="66" t="s">
        <v>105</v>
      </c>
      <c r="C39" s="89">
        <v>0</v>
      </c>
      <c r="D39" s="90">
        <v>0</v>
      </c>
      <c r="E39" s="91">
        <v>0</v>
      </c>
      <c r="F39" s="89">
        <v>0</v>
      </c>
      <c r="G39" s="90">
        <v>0</v>
      </c>
      <c r="H39" s="108">
        <v>0</v>
      </c>
      <c r="T39" s="166"/>
    </row>
    <row r="40" spans="1:20" x14ac:dyDescent="0.25">
      <c r="A40" s="107" t="s">
        <v>106</v>
      </c>
      <c r="B40" s="66" t="s">
        <v>107</v>
      </c>
      <c r="C40" s="89">
        <v>0</v>
      </c>
      <c r="D40" s="90">
        <v>0</v>
      </c>
      <c r="E40" s="91">
        <v>0</v>
      </c>
      <c r="F40" s="89">
        <v>0</v>
      </c>
      <c r="G40" s="90">
        <v>0</v>
      </c>
      <c r="H40" s="108">
        <v>0</v>
      </c>
      <c r="T40" s="166"/>
    </row>
    <row r="41" spans="1:20" x14ac:dyDescent="0.25">
      <c r="A41" s="107" t="s">
        <v>108</v>
      </c>
      <c r="B41" s="66" t="s">
        <v>109</v>
      </c>
      <c r="C41" s="89">
        <v>0</v>
      </c>
      <c r="D41" s="90">
        <v>0</v>
      </c>
      <c r="E41" s="91">
        <v>0</v>
      </c>
      <c r="F41" s="89">
        <v>0</v>
      </c>
      <c r="G41" s="90">
        <v>0</v>
      </c>
      <c r="H41" s="108">
        <v>0</v>
      </c>
      <c r="T41" s="166"/>
    </row>
    <row r="42" spans="1:20" x14ac:dyDescent="0.25">
      <c r="A42" s="107" t="s">
        <v>110</v>
      </c>
      <c r="B42" s="66" t="s">
        <v>111</v>
      </c>
      <c r="C42" s="89">
        <v>0</v>
      </c>
      <c r="D42" s="90">
        <v>0</v>
      </c>
      <c r="E42" s="91">
        <v>0</v>
      </c>
      <c r="F42" s="89">
        <v>0</v>
      </c>
      <c r="G42" s="90">
        <v>0</v>
      </c>
      <c r="H42" s="108">
        <v>0</v>
      </c>
      <c r="T42" s="166"/>
    </row>
    <row r="43" spans="1:20" x14ac:dyDescent="0.25">
      <c r="A43" s="107" t="s">
        <v>112</v>
      </c>
      <c r="B43" s="66" t="s">
        <v>113</v>
      </c>
      <c r="C43" s="89">
        <v>0</v>
      </c>
      <c r="D43" s="90">
        <v>0</v>
      </c>
      <c r="E43" s="91">
        <v>0</v>
      </c>
      <c r="F43" s="89">
        <v>0</v>
      </c>
      <c r="G43" s="90">
        <v>0</v>
      </c>
      <c r="H43" s="108">
        <v>0</v>
      </c>
      <c r="T43" s="166"/>
    </row>
    <row r="44" spans="1:20" x14ac:dyDescent="0.25">
      <c r="A44" s="105" t="s">
        <v>114</v>
      </c>
      <c r="B44" s="71"/>
      <c r="C44" s="92">
        <v>0</v>
      </c>
      <c r="D44" s="96">
        <v>0</v>
      </c>
      <c r="E44" s="97">
        <v>0</v>
      </c>
      <c r="F44" s="92">
        <v>0</v>
      </c>
      <c r="G44" s="96">
        <v>0</v>
      </c>
      <c r="H44" s="116">
        <v>0</v>
      </c>
    </row>
    <row r="45" spans="1:20" x14ac:dyDescent="0.25">
      <c r="A45" s="115"/>
      <c r="B45" s="65"/>
      <c r="C45" s="89"/>
      <c r="D45" s="90"/>
      <c r="E45" s="91"/>
      <c r="F45" s="89"/>
      <c r="G45" s="90"/>
      <c r="H45" s="108"/>
    </row>
    <row r="46" spans="1:20" x14ac:dyDescent="0.25">
      <c r="A46" s="107" t="s">
        <v>115</v>
      </c>
      <c r="B46" s="66" t="s">
        <v>24</v>
      </c>
      <c r="C46" s="98">
        <v>4691912.0599999996</v>
      </c>
      <c r="D46" s="93">
        <v>3783283.61</v>
      </c>
      <c r="E46" s="99">
        <v>3328751.32</v>
      </c>
      <c r="F46" s="98">
        <v>24346412.209999997</v>
      </c>
      <c r="G46" s="93">
        <v>25035738.109999999</v>
      </c>
      <c r="H46" s="117">
        <v>25373748.879999999</v>
      </c>
      <c r="J46" s="104"/>
    </row>
    <row r="47" spans="1:20" ht="15.75" thickBot="1" x14ac:dyDescent="0.3">
      <c r="A47" s="105" t="s">
        <v>116</v>
      </c>
      <c r="B47" s="65"/>
      <c r="C47" s="95">
        <v>16101051.199999999</v>
      </c>
      <c r="D47" s="95">
        <v>13466436.090000007</v>
      </c>
      <c r="E47" s="95">
        <v>11276154.709999997</v>
      </c>
      <c r="F47" s="95">
        <v>117280213.02000006</v>
      </c>
      <c r="G47" s="95">
        <v>117365907.02</v>
      </c>
      <c r="H47" s="114">
        <v>117116971.51999998</v>
      </c>
    </row>
    <row r="48" spans="1:20" ht="15.75" thickTop="1" x14ac:dyDescent="0.25">
      <c r="A48" s="105"/>
      <c r="B48" s="65"/>
      <c r="C48" s="89"/>
      <c r="D48" s="90"/>
      <c r="E48" s="94"/>
      <c r="F48" s="89"/>
      <c r="G48" s="90"/>
      <c r="H48" s="108"/>
    </row>
    <row r="49" spans="1:10" x14ac:dyDescent="0.25">
      <c r="A49" s="105" t="s">
        <v>117</v>
      </c>
      <c r="B49" s="65"/>
      <c r="C49" s="89"/>
      <c r="D49" s="90"/>
      <c r="E49" s="94"/>
      <c r="F49" s="89"/>
      <c r="G49" s="90"/>
      <c r="H49" s="108"/>
    </row>
    <row r="50" spans="1:10" x14ac:dyDescent="0.25">
      <c r="A50" s="118">
        <v>813</v>
      </c>
      <c r="B50" s="66" t="s">
        <v>118</v>
      </c>
      <c r="C50" s="89">
        <v>23766.11</v>
      </c>
      <c r="D50" s="90">
        <v>22472.99</v>
      </c>
      <c r="E50" s="94">
        <v>27734.99</v>
      </c>
      <c r="F50" s="89">
        <v>452858.18000000005</v>
      </c>
      <c r="G50" s="90">
        <v>420936.75000000006</v>
      </c>
      <c r="H50" s="108">
        <v>423500.65</v>
      </c>
      <c r="J50" s="104"/>
    </row>
    <row r="51" spans="1:10" x14ac:dyDescent="0.25">
      <c r="A51" s="115"/>
      <c r="B51" s="65"/>
      <c r="C51" s="89"/>
      <c r="D51" s="90"/>
      <c r="E51" s="91"/>
      <c r="F51" s="89"/>
      <c r="G51" s="90"/>
      <c r="H51" s="108"/>
    </row>
    <row r="52" spans="1:10" x14ac:dyDescent="0.25">
      <c r="A52" s="105" t="s">
        <v>119</v>
      </c>
      <c r="B52" s="65"/>
      <c r="C52" s="89"/>
      <c r="D52" s="90"/>
      <c r="E52" s="91"/>
      <c r="F52" s="89"/>
      <c r="G52" s="90"/>
      <c r="H52" s="108"/>
    </row>
    <row r="53" spans="1:10" x14ac:dyDescent="0.25">
      <c r="A53" s="105" t="s">
        <v>120</v>
      </c>
      <c r="B53" s="65"/>
      <c r="C53" s="89"/>
      <c r="D53" s="90"/>
      <c r="E53" s="91"/>
      <c r="F53" s="89"/>
      <c r="G53" s="90"/>
      <c r="H53" s="108"/>
    </row>
    <row r="54" spans="1:10" x14ac:dyDescent="0.25">
      <c r="A54" s="107" t="s">
        <v>121</v>
      </c>
      <c r="B54" s="66" t="s">
        <v>122</v>
      </c>
      <c r="C54" s="89">
        <v>189945.33000000002</v>
      </c>
      <c r="D54" s="90">
        <v>172241.72999999998</v>
      </c>
      <c r="E54" s="91">
        <v>197729.03000000003</v>
      </c>
      <c r="F54" s="89">
        <v>2200995.0499999998</v>
      </c>
      <c r="G54" s="90">
        <v>2215935.9500000002</v>
      </c>
      <c r="H54" s="108">
        <v>2218593.1500000004</v>
      </c>
      <c r="J54" s="104"/>
    </row>
    <row r="55" spans="1:10" x14ac:dyDescent="0.25">
      <c r="A55" s="107" t="s">
        <v>123</v>
      </c>
      <c r="B55" s="66" t="s">
        <v>124</v>
      </c>
      <c r="C55" s="89">
        <v>20812.47</v>
      </c>
      <c r="D55" s="90">
        <v>15140.310000000001</v>
      </c>
      <c r="E55" s="91">
        <v>18583.690000000002</v>
      </c>
      <c r="F55" s="89">
        <v>206445.03</v>
      </c>
      <c r="G55" s="90">
        <v>206623.28999999998</v>
      </c>
      <c r="H55" s="108">
        <v>207046.99000000002</v>
      </c>
    </row>
    <row r="56" spans="1:10" x14ac:dyDescent="0.25">
      <c r="A56" s="111" t="s">
        <v>125</v>
      </c>
      <c r="B56" s="66" t="s">
        <v>126</v>
      </c>
      <c r="C56" s="89">
        <v>2743.09</v>
      </c>
      <c r="D56" s="90">
        <v>6356.51</v>
      </c>
      <c r="E56" s="91">
        <v>5310.5</v>
      </c>
      <c r="F56" s="89">
        <v>91034.69</v>
      </c>
      <c r="G56" s="90">
        <v>92014.57</v>
      </c>
      <c r="H56" s="108">
        <v>88893.19</v>
      </c>
    </row>
    <row r="57" spans="1:10" x14ac:dyDescent="0.25">
      <c r="A57" s="111" t="s">
        <v>127</v>
      </c>
      <c r="B57" s="66" t="s">
        <v>128</v>
      </c>
      <c r="C57" s="89">
        <v>284301.38</v>
      </c>
      <c r="D57" s="90">
        <v>183804.94</v>
      </c>
      <c r="E57" s="91">
        <v>265517.09999999998</v>
      </c>
      <c r="F57" s="89">
        <v>3236141.8899999997</v>
      </c>
      <c r="G57" s="90">
        <v>3226153.92</v>
      </c>
      <c r="H57" s="108">
        <v>3244282.05</v>
      </c>
    </row>
    <row r="58" spans="1:10" x14ac:dyDescent="0.25">
      <c r="A58" s="107" t="s">
        <v>129</v>
      </c>
      <c r="B58" s="66" t="s">
        <v>130</v>
      </c>
      <c r="C58" s="89">
        <v>43485.7</v>
      </c>
      <c r="D58" s="90">
        <v>64574.89</v>
      </c>
      <c r="E58" s="91">
        <v>68928.11</v>
      </c>
      <c r="F58" s="89">
        <v>659097.62</v>
      </c>
      <c r="G58" s="90">
        <v>652050.1100000001</v>
      </c>
      <c r="H58" s="108">
        <v>647262.02</v>
      </c>
    </row>
    <row r="59" spans="1:10" x14ac:dyDescent="0.25">
      <c r="A59" s="107" t="s">
        <v>131</v>
      </c>
      <c r="B59" s="66" t="s">
        <v>132</v>
      </c>
      <c r="C59" s="89">
        <v>20484.23</v>
      </c>
      <c r="D59" s="90">
        <v>42748.71</v>
      </c>
      <c r="E59" s="91">
        <v>60139.960000000006</v>
      </c>
      <c r="F59" s="89">
        <v>530854.74</v>
      </c>
      <c r="G59" s="90">
        <v>551188.71</v>
      </c>
      <c r="H59" s="108">
        <v>563352.6</v>
      </c>
    </row>
    <row r="60" spans="1:10" x14ac:dyDescent="0.25">
      <c r="A60" s="107" t="s">
        <v>133</v>
      </c>
      <c r="B60" s="66" t="s">
        <v>134</v>
      </c>
      <c r="C60" s="89">
        <v>37195.919999999998</v>
      </c>
      <c r="D60" s="90">
        <v>-13616.669999999998</v>
      </c>
      <c r="E60" s="91">
        <v>-48320.649999999994</v>
      </c>
      <c r="F60" s="89">
        <v>54936.809999999939</v>
      </c>
      <c r="G60" s="90">
        <v>-173.4900000001071</v>
      </c>
      <c r="H60" s="108">
        <v>-64619.969999999972</v>
      </c>
    </row>
    <row r="61" spans="1:10" x14ac:dyDescent="0.25">
      <c r="A61" s="107" t="s">
        <v>135</v>
      </c>
      <c r="B61" s="66" t="s">
        <v>136</v>
      </c>
      <c r="C61" s="89">
        <v>46792.79</v>
      </c>
      <c r="D61" s="90">
        <v>28998</v>
      </c>
      <c r="E61" s="91">
        <v>27670.3</v>
      </c>
      <c r="F61" s="89">
        <v>373111.02999999997</v>
      </c>
      <c r="G61" s="90">
        <v>368498.13</v>
      </c>
      <c r="H61" s="108">
        <v>363699.85000000003</v>
      </c>
    </row>
    <row r="62" spans="1:10" x14ac:dyDescent="0.25">
      <c r="A62" s="107" t="s">
        <v>137</v>
      </c>
      <c r="B62" s="66" t="s">
        <v>138</v>
      </c>
      <c r="C62" s="89">
        <v>561345.03</v>
      </c>
      <c r="D62" s="90">
        <v>401780.95</v>
      </c>
      <c r="E62" s="91">
        <v>688750.02</v>
      </c>
      <c r="F62" s="89">
        <v>5519403.5199999996</v>
      </c>
      <c r="G62" s="90">
        <v>5490475.0700000003</v>
      </c>
      <c r="H62" s="108">
        <v>5650094.5199999996</v>
      </c>
    </row>
    <row r="63" spans="1:10" x14ac:dyDescent="0.25">
      <c r="A63" s="107" t="s">
        <v>139</v>
      </c>
      <c r="B63" s="66" t="s">
        <v>140</v>
      </c>
      <c r="C63" s="89">
        <v>12450.419999999998</v>
      </c>
      <c r="D63" s="90">
        <v>10334.740000000002</v>
      </c>
      <c r="E63" s="91">
        <v>7694.46</v>
      </c>
      <c r="F63" s="89">
        <v>158185.85999999999</v>
      </c>
      <c r="G63" s="90">
        <v>159541.51</v>
      </c>
      <c r="H63" s="108">
        <v>150921.02000000002</v>
      </c>
    </row>
    <row r="64" spans="1:10" x14ac:dyDescent="0.25">
      <c r="A64" s="107" t="s">
        <v>141</v>
      </c>
      <c r="B64" s="66" t="s">
        <v>142</v>
      </c>
      <c r="C64" s="89">
        <v>0</v>
      </c>
      <c r="D64" s="90">
        <v>0</v>
      </c>
      <c r="E64" s="91">
        <v>0</v>
      </c>
      <c r="F64" s="89">
        <v>0</v>
      </c>
      <c r="G64" s="90">
        <v>0</v>
      </c>
      <c r="H64" s="108">
        <v>0</v>
      </c>
    </row>
    <row r="65" spans="1:8" x14ac:dyDescent="0.25">
      <c r="A65" s="115"/>
      <c r="B65" s="72" t="s">
        <v>143</v>
      </c>
      <c r="C65" s="92">
        <v>1219556.3599999999</v>
      </c>
      <c r="D65" s="92">
        <v>912364.1100000001</v>
      </c>
      <c r="E65" s="92">
        <v>1292002.52</v>
      </c>
      <c r="F65" s="92">
        <v>13030206.239999998</v>
      </c>
      <c r="G65" s="92">
        <v>12962307.770000001</v>
      </c>
      <c r="H65" s="109">
        <v>13069525.419999998</v>
      </c>
    </row>
    <row r="66" spans="1:8" x14ac:dyDescent="0.25">
      <c r="A66" s="115"/>
      <c r="B66" s="65"/>
      <c r="C66" s="89"/>
      <c r="D66" s="90"/>
      <c r="E66" s="91"/>
      <c r="F66" s="89"/>
      <c r="G66" s="90"/>
      <c r="H66" s="108"/>
    </row>
    <row r="67" spans="1:8" x14ac:dyDescent="0.25">
      <c r="A67" s="105" t="s">
        <v>144</v>
      </c>
      <c r="B67" s="65"/>
      <c r="C67" s="89"/>
      <c r="D67" s="90"/>
      <c r="E67" s="91"/>
      <c r="F67" s="89"/>
      <c r="G67" s="90"/>
      <c r="H67" s="108"/>
    </row>
    <row r="68" spans="1:8" x14ac:dyDescent="0.25">
      <c r="A68" s="107" t="s">
        <v>145</v>
      </c>
      <c r="B68" s="66" t="s">
        <v>146</v>
      </c>
      <c r="C68" s="89">
        <v>105572.44</v>
      </c>
      <c r="D68" s="90">
        <v>95732.34</v>
      </c>
      <c r="E68" s="91">
        <v>111284.44</v>
      </c>
      <c r="F68" s="89">
        <v>1181580.3399999999</v>
      </c>
      <c r="G68" s="90">
        <v>1200774.8</v>
      </c>
      <c r="H68" s="108">
        <v>1212202.2499999998</v>
      </c>
    </row>
    <row r="69" spans="1:8" x14ac:dyDescent="0.25">
      <c r="A69" s="107" t="s">
        <v>147</v>
      </c>
      <c r="B69" s="66" t="s">
        <v>148</v>
      </c>
      <c r="C69" s="89">
        <v>3372.72</v>
      </c>
      <c r="D69" s="90">
        <v>0</v>
      </c>
      <c r="E69" s="91">
        <v>0</v>
      </c>
      <c r="F69" s="89">
        <v>3499.5</v>
      </c>
      <c r="G69" s="90">
        <v>3499.5</v>
      </c>
      <c r="H69" s="108">
        <v>3499.5</v>
      </c>
    </row>
    <row r="70" spans="1:8" x14ac:dyDescent="0.25">
      <c r="A70" s="107" t="s">
        <v>149</v>
      </c>
      <c r="B70" s="66" t="s">
        <v>150</v>
      </c>
      <c r="C70" s="89">
        <v>125551.59</v>
      </c>
      <c r="D70" s="90">
        <v>201699.95</v>
      </c>
      <c r="E70" s="91">
        <v>149189.37</v>
      </c>
      <c r="F70" s="89">
        <v>1981174.28</v>
      </c>
      <c r="G70" s="90">
        <v>2055496.1500000001</v>
      </c>
      <c r="H70" s="108">
        <v>2035497.7</v>
      </c>
    </row>
    <row r="71" spans="1:8" x14ac:dyDescent="0.25">
      <c r="A71" s="111" t="s">
        <v>151</v>
      </c>
      <c r="B71" s="66" t="s">
        <v>126</v>
      </c>
      <c r="C71" s="89">
        <v>-8019.75</v>
      </c>
      <c r="D71" s="90">
        <v>30942.68</v>
      </c>
      <c r="E71" s="91">
        <v>14556.4</v>
      </c>
      <c r="F71" s="89">
        <v>202405.73</v>
      </c>
      <c r="G71" s="90">
        <v>221823.69</v>
      </c>
      <c r="H71" s="108">
        <v>219153.31</v>
      </c>
    </row>
    <row r="72" spans="1:8" x14ac:dyDescent="0.25">
      <c r="A72" s="107" t="s">
        <v>152</v>
      </c>
      <c r="B72" s="66" t="s">
        <v>153</v>
      </c>
      <c r="C72" s="89">
        <v>21836.46</v>
      </c>
      <c r="D72" s="90">
        <v>8217.41</v>
      </c>
      <c r="E72" s="91">
        <v>16970.170000000002</v>
      </c>
      <c r="F72" s="89">
        <v>327761.87</v>
      </c>
      <c r="G72" s="90">
        <v>316367.06</v>
      </c>
      <c r="H72" s="108">
        <v>302061.7</v>
      </c>
    </row>
    <row r="73" spans="1:8" x14ac:dyDescent="0.25">
      <c r="A73" s="107" t="s">
        <v>154</v>
      </c>
      <c r="B73" s="66" t="s">
        <v>155</v>
      </c>
      <c r="C73" s="89">
        <v>8087.0099999999993</v>
      </c>
      <c r="D73" s="90">
        <v>9879.18</v>
      </c>
      <c r="E73" s="91">
        <v>20652.8</v>
      </c>
      <c r="F73" s="89">
        <v>258643.52000000002</v>
      </c>
      <c r="G73" s="90">
        <v>244723.90000000002</v>
      </c>
      <c r="H73" s="108">
        <v>251213.93000000002</v>
      </c>
    </row>
    <row r="74" spans="1:8" x14ac:dyDescent="0.25">
      <c r="A74" s="107" t="s">
        <v>156</v>
      </c>
      <c r="B74" s="66" t="s">
        <v>157</v>
      </c>
      <c r="C74" s="89">
        <v>35199.550000000003</v>
      </c>
      <c r="D74" s="90">
        <v>76628.27</v>
      </c>
      <c r="E74" s="91">
        <v>68066.649999999994</v>
      </c>
      <c r="F74" s="89">
        <v>1042145.0000000001</v>
      </c>
      <c r="G74" s="90">
        <v>1040749.68</v>
      </c>
      <c r="H74" s="108">
        <v>1008458.6100000001</v>
      </c>
    </row>
    <row r="75" spans="1:8" x14ac:dyDescent="0.25">
      <c r="A75" s="107" t="s">
        <v>158</v>
      </c>
      <c r="B75" s="66" t="s">
        <v>159</v>
      </c>
      <c r="C75" s="89">
        <v>59303.780000000006</v>
      </c>
      <c r="D75" s="90">
        <v>67938.920000000013</v>
      </c>
      <c r="E75" s="91">
        <v>82556.22</v>
      </c>
      <c r="F75" s="89">
        <v>960040.33000000007</v>
      </c>
      <c r="G75" s="90">
        <v>969047.99</v>
      </c>
      <c r="H75" s="108">
        <v>969303.88</v>
      </c>
    </row>
    <row r="76" spans="1:8" x14ac:dyDescent="0.25">
      <c r="A76" s="107" t="s">
        <v>160</v>
      </c>
      <c r="B76" s="66" t="s">
        <v>161</v>
      </c>
      <c r="C76" s="89">
        <v>150279.70000000001</v>
      </c>
      <c r="D76" s="90">
        <v>98511.34</v>
      </c>
      <c r="E76" s="91">
        <v>118951.26000000001</v>
      </c>
      <c r="F76" s="89">
        <v>1476641.54</v>
      </c>
      <c r="G76" s="90">
        <v>1460429.9600000002</v>
      </c>
      <c r="H76" s="108">
        <v>1465552.26</v>
      </c>
    </row>
    <row r="77" spans="1:8" x14ac:dyDescent="0.25">
      <c r="A77" s="115"/>
      <c r="B77" s="72" t="s">
        <v>162</v>
      </c>
      <c r="C77" s="92">
        <v>501183.50000000006</v>
      </c>
      <c r="D77" s="92">
        <v>589550.09</v>
      </c>
      <c r="E77" s="92">
        <v>582227.30999999994</v>
      </c>
      <c r="F77" s="92">
        <v>7433892.1100000003</v>
      </c>
      <c r="G77" s="92">
        <v>7512912.7300000004</v>
      </c>
      <c r="H77" s="109">
        <v>7466943.1399999997</v>
      </c>
    </row>
    <row r="78" spans="1:8" x14ac:dyDescent="0.25">
      <c r="A78" s="105" t="s">
        <v>163</v>
      </c>
      <c r="B78" s="65"/>
      <c r="C78" s="98">
        <v>1720739.8599999999</v>
      </c>
      <c r="D78" s="98">
        <v>1501914.2000000002</v>
      </c>
      <c r="E78" s="98">
        <v>1874229.83</v>
      </c>
      <c r="F78" s="98">
        <v>20464098.349999998</v>
      </c>
      <c r="G78" s="98">
        <v>20475220.5</v>
      </c>
      <c r="H78" s="113">
        <v>20536468.559999999</v>
      </c>
    </row>
    <row r="79" spans="1:8" x14ac:dyDescent="0.25">
      <c r="A79" s="115"/>
      <c r="B79" s="65"/>
      <c r="C79" s="89"/>
      <c r="D79" s="90"/>
      <c r="E79" s="91"/>
      <c r="F79" s="89"/>
      <c r="G79" s="90"/>
      <c r="H79" s="108"/>
    </row>
    <row r="80" spans="1:8" x14ac:dyDescent="0.25">
      <c r="A80" s="105" t="s">
        <v>164</v>
      </c>
      <c r="B80" s="65"/>
      <c r="C80" s="89"/>
      <c r="D80" s="90"/>
      <c r="E80" s="91"/>
      <c r="F80" s="89"/>
      <c r="G80" s="90"/>
      <c r="H80" s="108"/>
    </row>
    <row r="81" spans="1:8" x14ac:dyDescent="0.25">
      <c r="A81" s="107" t="s">
        <v>165</v>
      </c>
      <c r="B81" s="66" t="s">
        <v>166</v>
      </c>
      <c r="C81" s="89">
        <v>9247.15</v>
      </c>
      <c r="D81" s="90">
        <v>8869.23</v>
      </c>
      <c r="E81" s="91">
        <v>10253.84</v>
      </c>
      <c r="F81" s="89">
        <v>110876.48000000001</v>
      </c>
      <c r="G81" s="90">
        <v>111421.23000000001</v>
      </c>
      <c r="H81" s="108">
        <v>112141.19</v>
      </c>
    </row>
    <row r="82" spans="1:8" x14ac:dyDescent="0.25">
      <c r="A82" s="107" t="s">
        <v>167</v>
      </c>
      <c r="B82" s="66" t="s">
        <v>168</v>
      </c>
      <c r="C82" s="89">
        <v>59538.59</v>
      </c>
      <c r="D82" s="90">
        <v>32545.95</v>
      </c>
      <c r="E82" s="91">
        <v>38999.360000000001</v>
      </c>
      <c r="F82" s="89">
        <v>523731.69999999995</v>
      </c>
      <c r="G82" s="90">
        <v>516235.06999999995</v>
      </c>
      <c r="H82" s="108">
        <v>516279.47</v>
      </c>
    </row>
    <row r="83" spans="1:8" x14ac:dyDescent="0.25">
      <c r="A83" s="107" t="s">
        <v>169</v>
      </c>
      <c r="B83" s="66" t="s">
        <v>170</v>
      </c>
      <c r="C83" s="89">
        <v>337222.79</v>
      </c>
      <c r="D83" s="90">
        <v>298649.63999999996</v>
      </c>
      <c r="E83" s="91">
        <v>364920.46</v>
      </c>
      <c r="F83" s="89">
        <v>3997315.4999999995</v>
      </c>
      <c r="G83" s="90">
        <v>3992115.01</v>
      </c>
      <c r="H83" s="108">
        <v>4024840.1199999996</v>
      </c>
    </row>
    <row r="84" spans="1:8" x14ac:dyDescent="0.25">
      <c r="A84" s="107" t="s">
        <v>171</v>
      </c>
      <c r="B84" s="66" t="s">
        <v>172</v>
      </c>
      <c r="C84" s="89">
        <v>191752.5</v>
      </c>
      <c r="D84" s="90">
        <v>92888.25</v>
      </c>
      <c r="E84" s="91">
        <v>-297823.92</v>
      </c>
      <c r="F84" s="89">
        <v>679890.67</v>
      </c>
      <c r="G84" s="90">
        <v>566395.57999999996</v>
      </c>
      <c r="H84" s="108">
        <v>224365.74000000008</v>
      </c>
    </row>
    <row r="85" spans="1:8" x14ac:dyDescent="0.25">
      <c r="A85" s="107" t="s">
        <v>173</v>
      </c>
      <c r="B85" s="66" t="s">
        <v>174</v>
      </c>
      <c r="C85" s="89">
        <v>0</v>
      </c>
      <c r="D85" s="90">
        <v>0</v>
      </c>
      <c r="E85" s="91">
        <v>0</v>
      </c>
      <c r="F85" s="89">
        <v>0</v>
      </c>
      <c r="G85" s="90">
        <v>0</v>
      </c>
      <c r="H85" s="108">
        <v>0</v>
      </c>
    </row>
    <row r="86" spans="1:8" x14ac:dyDescent="0.25">
      <c r="A86" s="105" t="s">
        <v>175</v>
      </c>
      <c r="B86" s="65"/>
      <c r="C86" s="92">
        <v>597761.03</v>
      </c>
      <c r="D86" s="92">
        <v>432953.06999999995</v>
      </c>
      <c r="E86" s="92">
        <v>116349.74000000005</v>
      </c>
      <c r="F86" s="92">
        <v>5311814.3499999996</v>
      </c>
      <c r="G86" s="92">
        <v>5186166.8899999997</v>
      </c>
      <c r="H86" s="109">
        <v>4877626.5199999996</v>
      </c>
    </row>
    <row r="87" spans="1:8" x14ac:dyDescent="0.25">
      <c r="A87" s="115"/>
      <c r="B87" s="65"/>
      <c r="C87" s="89"/>
      <c r="D87" s="90"/>
      <c r="E87" s="91"/>
      <c r="F87" s="89"/>
      <c r="G87" s="90"/>
      <c r="H87" s="108"/>
    </row>
    <row r="88" spans="1:8" x14ac:dyDescent="0.25">
      <c r="A88" s="105" t="s">
        <v>176</v>
      </c>
      <c r="B88" s="65"/>
      <c r="C88" s="89"/>
      <c r="D88" s="90"/>
      <c r="E88" s="91"/>
      <c r="F88" s="89"/>
      <c r="G88" s="90"/>
      <c r="H88" s="108"/>
    </row>
    <row r="89" spans="1:8" x14ac:dyDescent="0.25">
      <c r="A89" s="107" t="s">
        <v>177</v>
      </c>
      <c r="B89" s="66" t="s">
        <v>166</v>
      </c>
      <c r="C89" s="89">
        <v>0</v>
      </c>
      <c r="D89" s="90">
        <v>0</v>
      </c>
      <c r="E89" s="91">
        <v>0</v>
      </c>
      <c r="F89" s="89">
        <v>0</v>
      </c>
      <c r="G89" s="90">
        <v>0</v>
      </c>
      <c r="H89" s="108">
        <v>0</v>
      </c>
    </row>
    <row r="90" spans="1:8" x14ac:dyDescent="0.25">
      <c r="A90" s="107" t="s">
        <v>178</v>
      </c>
      <c r="B90" s="66" t="s">
        <v>179</v>
      </c>
      <c r="C90" s="89">
        <v>1252281.44</v>
      </c>
      <c r="D90" s="90">
        <v>975810.44000000006</v>
      </c>
      <c r="E90" s="91">
        <v>728170.15999999992</v>
      </c>
      <c r="F90" s="89">
        <v>6854227.5099999998</v>
      </c>
      <c r="G90" s="90">
        <v>6918770.4699999997</v>
      </c>
      <c r="H90" s="108">
        <v>6932920.2000000002</v>
      </c>
    </row>
    <row r="91" spans="1:8" x14ac:dyDescent="0.25">
      <c r="A91" s="107" t="s">
        <v>180</v>
      </c>
      <c r="B91" s="66" t="s">
        <v>181</v>
      </c>
      <c r="C91" s="89">
        <v>2294.9899999999998</v>
      </c>
      <c r="D91" s="90">
        <v>2477.4699999999998</v>
      </c>
      <c r="E91" s="91">
        <v>2228.0299999999997</v>
      </c>
      <c r="F91" s="89">
        <v>108558.34</v>
      </c>
      <c r="G91" s="90">
        <v>109795.21999999999</v>
      </c>
      <c r="H91" s="108">
        <v>110874.49999999999</v>
      </c>
    </row>
    <row r="92" spans="1:8" x14ac:dyDescent="0.25">
      <c r="A92" s="119" t="s">
        <v>182</v>
      </c>
      <c r="B92" s="66" t="s">
        <v>183</v>
      </c>
      <c r="C92" s="89">
        <v>12384.96</v>
      </c>
      <c r="D92" s="90">
        <v>11644.6</v>
      </c>
      <c r="E92" s="91">
        <v>22721.919999999998</v>
      </c>
      <c r="F92" s="89">
        <v>145423.37</v>
      </c>
      <c r="G92" s="90">
        <v>145847.75</v>
      </c>
      <c r="H92" s="108">
        <v>155548.45000000001</v>
      </c>
    </row>
    <row r="93" spans="1:8" x14ac:dyDescent="0.25">
      <c r="A93" s="110" t="s">
        <v>184</v>
      </c>
      <c r="B93" s="65"/>
      <c r="C93" s="92">
        <v>1266961.3899999999</v>
      </c>
      <c r="D93" s="92">
        <v>989932.51</v>
      </c>
      <c r="E93" s="92">
        <v>753120.11</v>
      </c>
      <c r="F93" s="92">
        <v>7108209.2199999997</v>
      </c>
      <c r="G93" s="92">
        <v>7174413.4399999995</v>
      </c>
      <c r="H93" s="109">
        <v>7199343.1500000004</v>
      </c>
    </row>
    <row r="94" spans="1:8" x14ac:dyDescent="0.25">
      <c r="A94" s="115"/>
      <c r="B94" s="65"/>
      <c r="C94" s="89"/>
      <c r="D94" s="90"/>
      <c r="E94" s="91"/>
      <c r="F94" s="89"/>
      <c r="G94" s="90"/>
      <c r="H94" s="108"/>
    </row>
    <row r="95" spans="1:8" x14ac:dyDescent="0.25">
      <c r="A95" s="105" t="s">
        <v>185</v>
      </c>
      <c r="B95" s="65"/>
      <c r="C95" s="89"/>
      <c r="D95" s="90"/>
      <c r="E95" s="91"/>
      <c r="F95" s="89"/>
      <c r="G95" s="90"/>
      <c r="H95" s="108"/>
    </row>
    <row r="96" spans="1:8" x14ac:dyDescent="0.25">
      <c r="A96" s="107" t="s">
        <v>186</v>
      </c>
      <c r="B96" s="66" t="s">
        <v>166</v>
      </c>
      <c r="C96" s="89">
        <v>0</v>
      </c>
      <c r="D96" s="90">
        <v>0</v>
      </c>
      <c r="E96" s="91">
        <v>0</v>
      </c>
      <c r="F96" s="89">
        <v>0</v>
      </c>
      <c r="G96" s="90">
        <v>0</v>
      </c>
      <c r="H96" s="108">
        <v>0</v>
      </c>
    </row>
    <row r="97" spans="1:8" x14ac:dyDescent="0.25">
      <c r="A97" s="107" t="s">
        <v>187</v>
      </c>
      <c r="B97" s="66" t="s">
        <v>188</v>
      </c>
      <c r="C97" s="89">
        <v>1908.89</v>
      </c>
      <c r="D97" s="90">
        <v>1781.57</v>
      </c>
      <c r="E97" s="91">
        <v>2050.65</v>
      </c>
      <c r="F97" s="89">
        <v>22746.16</v>
      </c>
      <c r="G97" s="90">
        <v>22585.439999999999</v>
      </c>
      <c r="H97" s="108">
        <v>22685.05</v>
      </c>
    </row>
    <row r="98" spans="1:8" x14ac:dyDescent="0.25">
      <c r="A98" s="107" t="s">
        <v>189</v>
      </c>
      <c r="B98" s="66" t="s">
        <v>190</v>
      </c>
      <c r="C98" s="89">
        <v>0</v>
      </c>
      <c r="D98" s="90">
        <v>0</v>
      </c>
      <c r="E98" s="91">
        <v>350</v>
      </c>
      <c r="F98" s="89">
        <v>1628.86</v>
      </c>
      <c r="G98" s="90">
        <v>1628.86</v>
      </c>
      <c r="H98" s="108">
        <v>1978.86</v>
      </c>
    </row>
    <row r="99" spans="1:8" x14ac:dyDescent="0.25">
      <c r="A99" s="107" t="s">
        <v>191</v>
      </c>
      <c r="B99" s="66" t="s">
        <v>192</v>
      </c>
      <c r="C99" s="89">
        <v>0</v>
      </c>
      <c r="D99" s="90">
        <v>0</v>
      </c>
      <c r="E99" s="91">
        <v>0</v>
      </c>
      <c r="F99" s="89">
        <v>0</v>
      </c>
      <c r="G99" s="90">
        <v>0</v>
      </c>
      <c r="H99" s="108">
        <v>0</v>
      </c>
    </row>
    <row r="100" spans="1:8" x14ac:dyDescent="0.25">
      <c r="A100" s="105" t="s">
        <v>193</v>
      </c>
      <c r="B100" s="65"/>
      <c r="C100" s="92">
        <v>1908.89</v>
      </c>
      <c r="D100" s="92">
        <v>1781.57</v>
      </c>
      <c r="E100" s="92">
        <v>2400.65</v>
      </c>
      <c r="F100" s="92">
        <v>24375.02</v>
      </c>
      <c r="G100" s="92">
        <v>24214.3</v>
      </c>
      <c r="H100" s="109">
        <v>24663.91</v>
      </c>
    </row>
    <row r="101" spans="1:8" x14ac:dyDescent="0.25">
      <c r="A101" s="115"/>
      <c r="B101" s="65"/>
      <c r="C101" s="89"/>
      <c r="D101" s="90"/>
      <c r="E101" s="91"/>
      <c r="F101" s="89"/>
      <c r="G101" s="90"/>
      <c r="H101" s="108"/>
    </row>
    <row r="102" spans="1:8" x14ac:dyDescent="0.25">
      <c r="A102" s="105" t="s">
        <v>194</v>
      </c>
      <c r="B102" s="65"/>
      <c r="C102" s="89"/>
      <c r="D102" s="90"/>
      <c r="E102" s="91"/>
      <c r="F102" s="89"/>
      <c r="G102" s="90"/>
      <c r="H102" s="108"/>
    </row>
    <row r="103" spans="1:8" x14ac:dyDescent="0.25">
      <c r="A103" s="107" t="s">
        <v>195</v>
      </c>
      <c r="B103" s="66" t="s">
        <v>196</v>
      </c>
      <c r="C103" s="89">
        <v>644660.01</v>
      </c>
      <c r="D103" s="90">
        <v>599866.32999999996</v>
      </c>
      <c r="E103" s="91">
        <v>681131.65</v>
      </c>
      <c r="F103" s="89">
        <v>7604180.9500000002</v>
      </c>
      <c r="G103" s="90">
        <v>7625998.0600000005</v>
      </c>
      <c r="H103" s="108">
        <v>7639201.0300000003</v>
      </c>
    </row>
    <row r="104" spans="1:8" x14ac:dyDescent="0.25">
      <c r="A104" s="107" t="s">
        <v>197</v>
      </c>
      <c r="B104" s="66" t="s">
        <v>198</v>
      </c>
      <c r="C104" s="89">
        <v>867764.48</v>
      </c>
      <c r="D104" s="90">
        <v>378611.64</v>
      </c>
      <c r="E104" s="91">
        <v>918832.54</v>
      </c>
      <c r="F104" s="89">
        <v>4269501.82</v>
      </c>
      <c r="G104" s="90">
        <v>4191186.63</v>
      </c>
      <c r="H104" s="108">
        <v>4518864.43</v>
      </c>
    </row>
    <row r="105" spans="1:8" x14ac:dyDescent="0.25">
      <c r="A105" s="107" t="s">
        <v>199</v>
      </c>
      <c r="B105" s="66" t="s">
        <v>200</v>
      </c>
      <c r="C105" s="89">
        <v>79801.86</v>
      </c>
      <c r="D105" s="90">
        <v>131124.17000000001</v>
      </c>
      <c r="E105" s="91">
        <v>104694.13</v>
      </c>
      <c r="F105" s="89">
        <v>741614.82</v>
      </c>
      <c r="G105" s="90">
        <v>838277.17</v>
      </c>
      <c r="H105" s="108">
        <v>888785.57000000007</v>
      </c>
    </row>
    <row r="106" spans="1:8" x14ac:dyDescent="0.25">
      <c r="A106" s="107" t="s">
        <v>201</v>
      </c>
      <c r="B106" s="66" t="s">
        <v>202</v>
      </c>
      <c r="C106" s="89">
        <v>7875.95</v>
      </c>
      <c r="D106" s="90">
        <v>7875.95</v>
      </c>
      <c r="E106" s="91">
        <v>7875.95</v>
      </c>
      <c r="F106" s="89">
        <v>75321.89</v>
      </c>
      <c r="G106" s="90">
        <v>76997.049999999988</v>
      </c>
      <c r="H106" s="108">
        <v>78672.2</v>
      </c>
    </row>
    <row r="107" spans="1:8" x14ac:dyDescent="0.25">
      <c r="A107" s="107" t="s">
        <v>203</v>
      </c>
      <c r="B107" s="66" t="s">
        <v>204</v>
      </c>
      <c r="C107" s="89">
        <v>156801.98000000001</v>
      </c>
      <c r="D107" s="90">
        <v>157266.49</v>
      </c>
      <c r="E107" s="91">
        <v>159837.4</v>
      </c>
      <c r="F107" s="89">
        <v>1530486.3299999998</v>
      </c>
      <c r="G107" s="90">
        <v>1571802.8499999999</v>
      </c>
      <c r="H107" s="108">
        <v>1582512.4899999998</v>
      </c>
    </row>
    <row r="108" spans="1:8" x14ac:dyDescent="0.25">
      <c r="A108" s="107" t="s">
        <v>205</v>
      </c>
      <c r="B108" s="66" t="s">
        <v>206</v>
      </c>
      <c r="C108" s="89">
        <v>353748.82999999996</v>
      </c>
      <c r="D108" s="90">
        <v>306935.43</v>
      </c>
      <c r="E108" s="91">
        <v>379459.25</v>
      </c>
      <c r="F108" s="89">
        <v>4580601.6999999993</v>
      </c>
      <c r="G108" s="90">
        <v>4591730.09</v>
      </c>
      <c r="H108" s="108">
        <v>4591734.3599999994</v>
      </c>
    </row>
    <row r="109" spans="1:8" x14ac:dyDescent="0.25">
      <c r="A109" s="107" t="s">
        <v>207</v>
      </c>
      <c r="B109" s="66" t="s">
        <v>208</v>
      </c>
      <c r="C109" s="89">
        <v>0</v>
      </c>
      <c r="D109" s="90">
        <v>75091</v>
      </c>
      <c r="E109" s="91">
        <v>0</v>
      </c>
      <c r="F109" s="89">
        <v>310088.44</v>
      </c>
      <c r="G109" s="90">
        <v>328665.94</v>
      </c>
      <c r="H109" s="108">
        <v>309978.2</v>
      </c>
    </row>
    <row r="110" spans="1:8" x14ac:dyDescent="0.25">
      <c r="A110" s="107" t="s">
        <v>209</v>
      </c>
      <c r="B110" s="66" t="s">
        <v>210</v>
      </c>
      <c r="C110" s="89">
        <v>1667.21</v>
      </c>
      <c r="D110" s="90">
        <v>875.9</v>
      </c>
      <c r="E110" s="91">
        <v>654.51</v>
      </c>
      <c r="F110" s="89">
        <v>32792.030000000006</v>
      </c>
      <c r="G110" s="90">
        <v>33613.770000000004</v>
      </c>
      <c r="H110" s="108">
        <v>30178.22</v>
      </c>
    </row>
    <row r="111" spans="1:8" x14ac:dyDescent="0.25">
      <c r="A111" s="107" t="s">
        <v>211</v>
      </c>
      <c r="B111" s="66" t="s">
        <v>212</v>
      </c>
      <c r="C111" s="89">
        <v>172059.9</v>
      </c>
      <c r="D111" s="90">
        <v>27571.07</v>
      </c>
      <c r="E111" s="91">
        <v>-17999.95</v>
      </c>
      <c r="F111" s="89">
        <v>353921.07</v>
      </c>
      <c r="G111" s="90">
        <v>354634.19000000006</v>
      </c>
      <c r="H111" s="108">
        <v>245916.68</v>
      </c>
    </row>
    <row r="112" spans="1:8" x14ac:dyDescent="0.25">
      <c r="A112" s="107" t="s">
        <v>213</v>
      </c>
      <c r="B112" s="66" t="s">
        <v>140</v>
      </c>
      <c r="C112" s="89">
        <v>95417.08</v>
      </c>
      <c r="D112" s="90">
        <v>97092.36</v>
      </c>
      <c r="E112" s="91">
        <v>95694.22</v>
      </c>
      <c r="F112" s="89">
        <v>1120758.79</v>
      </c>
      <c r="G112" s="90">
        <v>1124737.4099999999</v>
      </c>
      <c r="H112" s="108">
        <v>1126838.4699999997</v>
      </c>
    </row>
    <row r="113" spans="1:8" x14ac:dyDescent="0.25">
      <c r="A113" s="107" t="s">
        <v>214</v>
      </c>
      <c r="B113" s="66" t="s">
        <v>215</v>
      </c>
      <c r="C113" s="98">
        <v>7742.16</v>
      </c>
      <c r="D113" s="93">
        <v>5226.68</v>
      </c>
      <c r="E113" s="99">
        <v>6102.57</v>
      </c>
      <c r="F113" s="98">
        <v>59283.71</v>
      </c>
      <c r="G113" s="93">
        <v>63976.799999999996</v>
      </c>
      <c r="H113" s="117">
        <v>62020.25</v>
      </c>
    </row>
    <row r="114" spans="1:8" x14ac:dyDescent="0.25">
      <c r="A114" s="115"/>
      <c r="B114" s="65"/>
      <c r="C114" s="100">
        <v>2387539.46</v>
      </c>
      <c r="D114" s="100">
        <v>1787537.0199999998</v>
      </c>
      <c r="E114" s="100">
        <v>2336282.2699999996</v>
      </c>
      <c r="F114" s="100">
        <v>20678551.550000001</v>
      </c>
      <c r="G114" s="100">
        <v>20801619.960000005</v>
      </c>
      <c r="H114" s="120">
        <v>21074701.899999995</v>
      </c>
    </row>
    <row r="115" spans="1:8" x14ac:dyDescent="0.25">
      <c r="A115" s="107" t="s">
        <v>216</v>
      </c>
      <c r="B115" s="66" t="s">
        <v>217</v>
      </c>
      <c r="C115" s="89">
        <v>0</v>
      </c>
      <c r="D115" s="89">
        <v>0</v>
      </c>
      <c r="E115" s="89">
        <v>0</v>
      </c>
      <c r="F115" s="89">
        <v>0</v>
      </c>
      <c r="G115" s="89">
        <v>0</v>
      </c>
      <c r="H115" s="121">
        <v>0</v>
      </c>
    </row>
    <row r="116" spans="1:8" x14ac:dyDescent="0.25">
      <c r="A116" s="105" t="s">
        <v>218</v>
      </c>
      <c r="B116" s="65"/>
      <c r="C116" s="92">
        <v>2387539.46</v>
      </c>
      <c r="D116" s="92">
        <v>1787537.0199999998</v>
      </c>
      <c r="E116" s="92">
        <v>2336282.2699999996</v>
      </c>
      <c r="F116" s="92">
        <v>20678551.550000001</v>
      </c>
      <c r="G116" s="92">
        <v>20801619.960000005</v>
      </c>
      <c r="H116" s="109">
        <v>21074701.899999995</v>
      </c>
    </row>
    <row r="117" spans="1:8" ht="13.5" customHeight="1" x14ac:dyDescent="0.25">
      <c r="A117" s="115"/>
      <c r="B117" s="65"/>
      <c r="C117" s="89"/>
      <c r="D117" s="90"/>
      <c r="E117" s="91"/>
      <c r="F117" s="89"/>
      <c r="G117" s="90"/>
      <c r="H117" s="108"/>
    </row>
    <row r="118" spans="1:8" ht="13.5" customHeight="1" thickBot="1" x14ac:dyDescent="0.3">
      <c r="A118" s="174" t="s">
        <v>219</v>
      </c>
      <c r="B118" s="175"/>
      <c r="C118" s="95">
        <v>5998676.7399999993</v>
      </c>
      <c r="D118" s="95">
        <v>4736591.3600000003</v>
      </c>
      <c r="E118" s="95">
        <v>5110117.59</v>
      </c>
      <c r="F118" s="95">
        <v>54039906.669999994</v>
      </c>
      <c r="G118" s="95">
        <v>54082571.840000004</v>
      </c>
      <c r="H118" s="114">
        <v>54136304.68999999</v>
      </c>
    </row>
    <row r="119" spans="1:8" ht="15.75" thickTop="1" x14ac:dyDescent="0.25">
      <c r="A119" s="115"/>
      <c r="B119" s="65"/>
      <c r="C119" s="89"/>
      <c r="D119" s="90"/>
      <c r="E119" s="91"/>
      <c r="F119" s="89"/>
      <c r="G119" s="90"/>
      <c r="H119" s="108"/>
    </row>
    <row r="120" spans="1:8" x14ac:dyDescent="0.25">
      <c r="A120" s="105" t="s">
        <v>220</v>
      </c>
      <c r="B120" s="65"/>
      <c r="C120" s="89"/>
      <c r="D120" s="90"/>
      <c r="E120" s="91"/>
      <c r="F120" s="89"/>
      <c r="G120" s="90"/>
      <c r="H120" s="108"/>
    </row>
    <row r="121" spans="1:8" x14ac:dyDescent="0.25">
      <c r="A121" s="107" t="s">
        <v>221</v>
      </c>
      <c r="B121" s="66" t="s">
        <v>222</v>
      </c>
      <c r="C121" s="89">
        <v>2428360.9700000002</v>
      </c>
      <c r="D121" s="90">
        <v>2430452.39</v>
      </c>
      <c r="E121" s="91">
        <v>2433585.64</v>
      </c>
      <c r="F121" s="89">
        <v>28297686.550000001</v>
      </c>
      <c r="G121" s="90">
        <v>28422248.270000003</v>
      </c>
      <c r="H121" s="108">
        <v>28544742.609999999</v>
      </c>
    </row>
    <row r="122" spans="1:8" x14ac:dyDescent="0.25">
      <c r="A122" s="115"/>
      <c r="B122" s="66" t="s">
        <v>223</v>
      </c>
      <c r="C122" s="89">
        <v>0</v>
      </c>
      <c r="D122" s="90">
        <v>0</v>
      </c>
      <c r="E122" s="91">
        <v>0</v>
      </c>
      <c r="F122" s="89">
        <v>0</v>
      </c>
      <c r="G122" s="90">
        <v>0</v>
      </c>
      <c r="H122" s="108">
        <v>0</v>
      </c>
    </row>
    <row r="123" spans="1:8" x14ac:dyDescent="0.25">
      <c r="A123" s="115"/>
      <c r="B123" s="66" t="s">
        <v>224</v>
      </c>
      <c r="C123" s="89">
        <v>0</v>
      </c>
      <c r="D123" s="90">
        <v>0</v>
      </c>
      <c r="E123" s="91">
        <v>0</v>
      </c>
      <c r="F123" s="89">
        <v>0</v>
      </c>
      <c r="G123" s="90">
        <v>0</v>
      </c>
      <c r="H123" s="108">
        <v>0</v>
      </c>
    </row>
    <row r="124" spans="1:8" x14ac:dyDescent="0.25">
      <c r="A124" s="115"/>
      <c r="B124" s="66" t="s">
        <v>225</v>
      </c>
      <c r="C124" s="89">
        <v>0</v>
      </c>
      <c r="D124" s="90">
        <v>0</v>
      </c>
      <c r="E124" s="91">
        <v>0</v>
      </c>
      <c r="F124" s="89">
        <v>0</v>
      </c>
      <c r="G124" s="90">
        <v>0</v>
      </c>
      <c r="H124" s="108">
        <v>0</v>
      </c>
    </row>
    <row r="125" spans="1:8" x14ac:dyDescent="0.25">
      <c r="A125" s="115"/>
      <c r="B125" s="66" t="s">
        <v>226</v>
      </c>
      <c r="C125" s="89">
        <v>0</v>
      </c>
      <c r="D125" s="90">
        <v>0</v>
      </c>
      <c r="E125" s="91">
        <v>0</v>
      </c>
      <c r="F125" s="89">
        <v>0</v>
      </c>
      <c r="G125" s="90">
        <v>0</v>
      </c>
      <c r="H125" s="108">
        <v>0</v>
      </c>
    </row>
    <row r="126" spans="1:8" x14ac:dyDescent="0.25">
      <c r="A126" s="115"/>
      <c r="B126" s="66" t="s">
        <v>227</v>
      </c>
      <c r="C126" s="89">
        <v>0</v>
      </c>
      <c r="D126" s="90">
        <v>0</v>
      </c>
      <c r="E126" s="91">
        <v>0</v>
      </c>
      <c r="F126" s="89">
        <v>0</v>
      </c>
      <c r="G126" s="90">
        <v>0</v>
      </c>
      <c r="H126" s="108">
        <v>0</v>
      </c>
    </row>
    <row r="127" spans="1:8" x14ac:dyDescent="0.25">
      <c r="A127" s="107" t="s">
        <v>228</v>
      </c>
      <c r="B127" s="66" t="s">
        <v>229</v>
      </c>
      <c r="C127" s="89">
        <v>0</v>
      </c>
      <c r="D127" s="90">
        <v>0</v>
      </c>
      <c r="E127" s="91">
        <v>0</v>
      </c>
      <c r="F127" s="89">
        <v>0</v>
      </c>
      <c r="G127" s="90">
        <v>0</v>
      </c>
      <c r="H127" s="108">
        <v>0</v>
      </c>
    </row>
    <row r="128" spans="1:8" x14ac:dyDescent="0.25">
      <c r="A128" s="105" t="s">
        <v>230</v>
      </c>
      <c r="B128" s="65"/>
      <c r="C128" s="92">
        <v>2428360.9700000002</v>
      </c>
      <c r="D128" s="92">
        <v>2430452.39</v>
      </c>
      <c r="E128" s="92">
        <v>2433585.64</v>
      </c>
      <c r="F128" s="92">
        <v>28297686.550000001</v>
      </c>
      <c r="G128" s="92">
        <v>28422248.270000003</v>
      </c>
      <c r="H128" s="109">
        <v>28544742.609999999</v>
      </c>
    </row>
    <row r="129" spans="1:8" x14ac:dyDescent="0.25">
      <c r="A129" s="115"/>
      <c r="B129" s="65"/>
      <c r="C129" s="89"/>
      <c r="D129" s="90"/>
      <c r="E129" s="91"/>
      <c r="F129" s="89"/>
      <c r="G129" s="90"/>
      <c r="H129" s="108"/>
    </row>
    <row r="130" spans="1:8" x14ac:dyDescent="0.25">
      <c r="A130" s="111" t="s">
        <v>231</v>
      </c>
      <c r="B130" s="65" t="s">
        <v>232</v>
      </c>
      <c r="C130" s="89">
        <v>0</v>
      </c>
      <c r="D130" s="90">
        <v>0</v>
      </c>
      <c r="E130" s="91">
        <v>0</v>
      </c>
      <c r="F130" s="89">
        <v>0</v>
      </c>
      <c r="G130" s="90">
        <v>0</v>
      </c>
      <c r="H130" s="108">
        <v>0</v>
      </c>
    </row>
    <row r="131" spans="1:8" x14ac:dyDescent="0.25">
      <c r="A131" s="115"/>
      <c r="B131" s="65"/>
      <c r="C131" s="89"/>
      <c r="D131" s="90"/>
      <c r="E131" s="91"/>
      <c r="F131" s="89"/>
      <c r="G131" s="90"/>
      <c r="H131" s="108"/>
    </row>
    <row r="132" spans="1:8" x14ac:dyDescent="0.25">
      <c r="A132" s="105" t="s">
        <v>233</v>
      </c>
      <c r="B132" s="65"/>
      <c r="C132" s="89"/>
      <c r="D132" s="90"/>
      <c r="E132" s="91"/>
      <c r="F132" s="89"/>
      <c r="G132" s="90"/>
      <c r="H132" s="108"/>
    </row>
    <row r="133" spans="1:8" x14ac:dyDescent="0.25">
      <c r="A133" s="107" t="s">
        <v>234</v>
      </c>
      <c r="B133" s="66" t="s">
        <v>235</v>
      </c>
      <c r="C133" s="98">
        <v>485629.27999999997</v>
      </c>
      <c r="D133" s="93">
        <v>474107.43</v>
      </c>
      <c r="E133" s="101">
        <v>453438.67000000004</v>
      </c>
      <c r="F133" s="98">
        <v>5241322.28</v>
      </c>
      <c r="G133" s="93">
        <v>5282424.2299999995</v>
      </c>
      <c r="H133" s="117">
        <v>5307457.6300000008</v>
      </c>
    </row>
    <row r="134" spans="1:8" x14ac:dyDescent="0.25">
      <c r="A134" s="115"/>
      <c r="B134" s="65"/>
      <c r="C134" s="89"/>
      <c r="D134" s="90"/>
      <c r="E134" s="91"/>
      <c r="F134" s="89"/>
      <c r="G134" s="90"/>
      <c r="H134" s="108"/>
    </row>
    <row r="135" spans="1:8" x14ac:dyDescent="0.25">
      <c r="A135" s="105" t="s">
        <v>236</v>
      </c>
      <c r="B135" s="65"/>
      <c r="C135" s="89"/>
      <c r="D135" s="90"/>
      <c r="E135" s="91"/>
      <c r="F135" s="89"/>
      <c r="G135" s="90"/>
      <c r="H135" s="108"/>
    </row>
    <row r="136" spans="1:8" x14ac:dyDescent="0.25">
      <c r="A136" s="107" t="s">
        <v>237</v>
      </c>
      <c r="B136" s="66" t="s">
        <v>238</v>
      </c>
      <c r="C136" s="89">
        <v>2161960.08</v>
      </c>
      <c r="D136" s="90">
        <v>1846418.34</v>
      </c>
      <c r="E136" s="91">
        <v>1075661.79</v>
      </c>
      <c r="F136" s="89">
        <v>2648521.92</v>
      </c>
      <c r="G136" s="90">
        <v>2282757.89</v>
      </c>
      <c r="H136" s="122">
        <v>1992841.1599999997</v>
      </c>
    </row>
    <row r="137" spans="1:8" x14ac:dyDescent="0.25">
      <c r="A137" s="107" t="s">
        <v>237</v>
      </c>
      <c r="B137" s="66" t="s">
        <v>239</v>
      </c>
      <c r="C137" s="89">
        <v>0</v>
      </c>
      <c r="D137" s="90">
        <v>0</v>
      </c>
      <c r="E137" s="91">
        <v>0</v>
      </c>
      <c r="F137" s="89">
        <v>0</v>
      </c>
      <c r="G137" s="90">
        <v>0</v>
      </c>
      <c r="H137" s="108">
        <v>0</v>
      </c>
    </row>
    <row r="138" spans="1:8" x14ac:dyDescent="0.25">
      <c r="A138" s="107" t="s">
        <v>240</v>
      </c>
      <c r="B138" s="66" t="s">
        <v>241</v>
      </c>
      <c r="C138" s="89">
        <v>272659.40000000002</v>
      </c>
      <c r="D138" s="90">
        <v>332655.7</v>
      </c>
      <c r="E138" s="91">
        <v>426659.61</v>
      </c>
      <c r="F138" s="89">
        <v>9603543.120000001</v>
      </c>
      <c r="G138" s="90">
        <v>9552237.5099999998</v>
      </c>
      <c r="H138" s="108">
        <v>9826597.8599999994</v>
      </c>
    </row>
    <row r="139" spans="1:8" x14ac:dyDescent="0.25">
      <c r="A139" s="107" t="s">
        <v>240</v>
      </c>
      <c r="B139" s="66" t="s">
        <v>242</v>
      </c>
      <c r="C139" s="89">
        <v>0</v>
      </c>
      <c r="D139" s="90">
        <v>0</v>
      </c>
      <c r="E139" s="91">
        <v>0</v>
      </c>
      <c r="F139" s="89">
        <v>0</v>
      </c>
      <c r="G139" s="90">
        <v>0</v>
      </c>
      <c r="H139" s="108">
        <v>0</v>
      </c>
    </row>
    <row r="140" spans="1:8" x14ac:dyDescent="0.25">
      <c r="A140" s="107" t="s">
        <v>243</v>
      </c>
      <c r="B140" s="66" t="s">
        <v>244</v>
      </c>
      <c r="C140" s="89">
        <v>-1325296.49</v>
      </c>
      <c r="D140" s="90">
        <v>-1349976.12</v>
      </c>
      <c r="E140" s="91">
        <v>-1220265.3600000001</v>
      </c>
      <c r="F140" s="89">
        <v>-11144286.18</v>
      </c>
      <c r="G140" s="90">
        <v>-10709141.219999999</v>
      </c>
      <c r="H140" s="108">
        <v>-10800712.959999999</v>
      </c>
    </row>
    <row r="141" spans="1:8" x14ac:dyDescent="0.25">
      <c r="A141" s="107" t="s">
        <v>245</v>
      </c>
      <c r="B141" s="66" t="s">
        <v>246</v>
      </c>
      <c r="C141" s="89">
        <v>-2756.44</v>
      </c>
      <c r="D141" s="90">
        <v>-2756.44</v>
      </c>
      <c r="E141" s="91">
        <v>-2756.44</v>
      </c>
      <c r="F141" s="89">
        <v>-32430.26</v>
      </c>
      <c r="G141" s="90">
        <v>-32489.079999999998</v>
      </c>
      <c r="H141" s="108">
        <v>-32547.899999999998</v>
      </c>
    </row>
    <row r="142" spans="1:8" x14ac:dyDescent="0.25">
      <c r="A142" s="105" t="s">
        <v>247</v>
      </c>
      <c r="B142" s="65"/>
      <c r="C142" s="92">
        <v>1106566.55</v>
      </c>
      <c r="D142" s="92">
        <v>826341.48</v>
      </c>
      <c r="E142" s="92">
        <v>279299.5999999998</v>
      </c>
      <c r="F142" s="92">
        <v>1075348.6000000013</v>
      </c>
      <c r="G142" s="92">
        <v>1093365.1000000015</v>
      </c>
      <c r="H142" s="109">
        <v>986178.1600000005</v>
      </c>
    </row>
    <row r="143" spans="1:8" x14ac:dyDescent="0.25">
      <c r="A143" s="105" t="s">
        <v>248</v>
      </c>
      <c r="B143" s="65"/>
      <c r="C143" s="89">
        <v>10019233.539999999</v>
      </c>
      <c r="D143" s="89">
        <v>8467492.6600000001</v>
      </c>
      <c r="E143" s="89">
        <v>8276441.5</v>
      </c>
      <c r="F143" s="89">
        <v>88654264.099999994</v>
      </c>
      <c r="G143" s="89">
        <v>88880609.440000027</v>
      </c>
      <c r="H143" s="121">
        <v>88974683.089999989</v>
      </c>
    </row>
    <row r="144" spans="1:8" ht="15.75" thickBot="1" x14ac:dyDescent="0.3">
      <c r="A144" s="123" t="s">
        <v>249</v>
      </c>
      <c r="B144" s="124"/>
      <c r="C144" s="102">
        <v>6081817.6600000001</v>
      </c>
      <c r="D144" s="102">
        <v>4998943.4300000072</v>
      </c>
      <c r="E144" s="102">
        <v>2999713.2099999972</v>
      </c>
      <c r="F144" s="102">
        <v>28625948.920000061</v>
      </c>
      <c r="G144" s="102">
        <v>28485297.579999968</v>
      </c>
      <c r="H144" s="125">
        <v>28142288.429999992</v>
      </c>
    </row>
    <row r="145" spans="1:8" x14ac:dyDescent="0.25">
      <c r="A145" s="64"/>
      <c r="B145" s="73"/>
      <c r="C145" s="104"/>
      <c r="D145" s="104"/>
      <c r="E145" s="104"/>
      <c r="F145" s="104"/>
      <c r="G145" s="104"/>
      <c r="H145" s="104"/>
    </row>
  </sheetData>
  <mergeCells count="5">
    <mergeCell ref="A118:B118"/>
    <mergeCell ref="A6:B6"/>
    <mergeCell ref="C5:E5"/>
    <mergeCell ref="F5:H5"/>
    <mergeCell ref="A5:B5"/>
  </mergeCells>
  <conditionalFormatting sqref="W7:W32">
    <cfRule type="containsText" dxfId="0" priority="1" operator="containsText" text="WA">
      <formula>NOT(ISERROR(SEARCH("WA",W7)))</formula>
    </cfRule>
  </conditionalFormatting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="120" zoomScaleNormal="120" workbookViewId="0">
      <selection activeCell="Q23" sqref="Q23"/>
    </sheetView>
  </sheetViews>
  <sheetFormatPr defaultRowHeight="12.75" x14ac:dyDescent="0.2"/>
  <cols>
    <col min="1" max="1" width="1.140625" customWidth="1"/>
    <col min="2" max="2" width="33.5703125" bestFit="1" customWidth="1"/>
    <col min="3" max="5" width="14.5703125" bestFit="1" customWidth="1"/>
    <col min="6" max="8" width="1.28515625" customWidth="1"/>
    <col min="9" max="9" width="16.5703125" customWidth="1"/>
    <col min="10" max="10" width="13" customWidth="1"/>
    <col min="11" max="12" width="12.28515625" bestFit="1" customWidth="1"/>
    <col min="13" max="13" width="13.140625" bestFit="1" customWidth="1"/>
    <col min="16" max="18" width="11.85546875" bestFit="1" customWidth="1"/>
  </cols>
  <sheetData>
    <row r="1" spans="2:13" ht="26.25" x14ac:dyDescent="0.4">
      <c r="B1" s="183" t="s">
        <v>250</v>
      </c>
      <c r="C1" s="183"/>
      <c r="D1" s="183"/>
      <c r="E1" s="183"/>
      <c r="F1" s="139"/>
      <c r="G1" s="139"/>
      <c r="H1" s="139"/>
      <c r="I1" s="183" t="s">
        <v>278</v>
      </c>
      <c r="J1" s="183"/>
      <c r="K1" s="183"/>
      <c r="L1" s="183"/>
      <c r="M1" s="183"/>
    </row>
    <row r="2" spans="2:13" ht="12" customHeight="1" x14ac:dyDescent="0.35">
      <c r="B2" s="67"/>
      <c r="I2" s="132"/>
      <c r="J2" s="132"/>
      <c r="K2" s="132"/>
      <c r="L2" s="132"/>
      <c r="M2" s="132"/>
    </row>
    <row r="3" spans="2:13" x14ac:dyDescent="0.2">
      <c r="B3" s="68"/>
      <c r="I3" s="86"/>
      <c r="J3" s="86"/>
    </row>
    <row r="4" spans="2:13" ht="15" x14ac:dyDescent="0.25">
      <c r="B4" s="142" t="s">
        <v>252</v>
      </c>
      <c r="C4" s="131" t="s">
        <v>272</v>
      </c>
      <c r="D4" s="131" t="s">
        <v>273</v>
      </c>
      <c r="E4" s="131" t="s">
        <v>274</v>
      </c>
      <c r="F4" s="2"/>
      <c r="G4" s="2"/>
      <c r="H4" s="2"/>
      <c r="I4" s="143" t="s">
        <v>251</v>
      </c>
      <c r="J4" s="2"/>
      <c r="K4" s="144" t="str">
        <f>C4</f>
        <v>January</v>
      </c>
      <c r="L4" s="144" t="str">
        <f>D4</f>
        <v>February</v>
      </c>
      <c r="M4" s="144" t="str">
        <f>E4</f>
        <v>March</v>
      </c>
    </row>
    <row r="5" spans="2:13" ht="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" x14ac:dyDescent="0.25">
      <c r="B6" s="142" t="s">
        <v>255</v>
      </c>
      <c r="C6" s="145">
        <v>1007105489.83</v>
      </c>
      <c r="D6" s="27">
        <v>1008439932.62</v>
      </c>
      <c r="E6" s="27">
        <v>1011264869.67</v>
      </c>
      <c r="F6" s="146"/>
      <c r="G6" s="146"/>
      <c r="H6" s="146"/>
      <c r="I6" s="147" t="s">
        <v>4</v>
      </c>
      <c r="J6" s="148" t="s">
        <v>253</v>
      </c>
      <c r="K6" s="149">
        <v>23217117</v>
      </c>
      <c r="L6" s="149">
        <v>17567311</v>
      </c>
      <c r="M6" s="149">
        <v>13065682</v>
      </c>
    </row>
    <row r="7" spans="2:13" ht="15" x14ac:dyDescent="0.25">
      <c r="B7" s="142" t="s">
        <v>257</v>
      </c>
      <c r="C7" s="150">
        <v>-435637785.19999999</v>
      </c>
      <c r="D7" s="151">
        <v>-437869264.85000002</v>
      </c>
      <c r="E7" s="151">
        <v>-439605994.44</v>
      </c>
      <c r="F7" s="146"/>
      <c r="G7" s="146"/>
      <c r="H7" s="146"/>
      <c r="I7" s="152"/>
      <c r="J7" s="148" t="s">
        <v>254</v>
      </c>
      <c r="K7" s="149">
        <v>17799136</v>
      </c>
      <c r="L7" s="149">
        <v>14372680</v>
      </c>
      <c r="M7" s="149">
        <v>10185241</v>
      </c>
    </row>
    <row r="8" spans="2:13" ht="15" x14ac:dyDescent="0.25">
      <c r="B8" s="142" t="s">
        <v>259</v>
      </c>
      <c r="C8" s="27">
        <f>+C6+C7</f>
        <v>571467704.63000011</v>
      </c>
      <c r="D8" s="27">
        <v>570570667.76999998</v>
      </c>
      <c r="E8" s="27">
        <f>+E6+E7</f>
        <v>571658875.23000002</v>
      </c>
      <c r="F8" s="146"/>
      <c r="G8" s="146"/>
      <c r="H8" s="146"/>
      <c r="I8" s="152"/>
      <c r="J8" s="148" t="s">
        <v>256</v>
      </c>
      <c r="K8" s="149">
        <v>2208025</v>
      </c>
      <c r="L8" s="149">
        <v>1803654</v>
      </c>
      <c r="M8" s="149">
        <v>2052506</v>
      </c>
    </row>
    <row r="9" spans="2:13" ht="15" x14ac:dyDescent="0.25">
      <c r="B9" s="142" t="s">
        <v>261</v>
      </c>
      <c r="C9" s="153">
        <v>-3584333.79</v>
      </c>
      <c r="D9" s="27">
        <v>-3584333.79</v>
      </c>
      <c r="E9" s="27">
        <v>-3584333.79</v>
      </c>
      <c r="F9" s="146"/>
      <c r="G9" s="146"/>
      <c r="H9" s="146"/>
      <c r="I9" s="152"/>
      <c r="J9" s="148" t="s">
        <v>258</v>
      </c>
      <c r="K9" s="149">
        <v>257267</v>
      </c>
      <c r="L9" s="149">
        <v>227538</v>
      </c>
      <c r="M9" s="149">
        <v>220931</v>
      </c>
    </row>
    <row r="10" spans="2:13" ht="15" x14ac:dyDescent="0.25">
      <c r="B10" s="142" t="s">
        <v>263</v>
      </c>
      <c r="C10" s="154">
        <v>-77535474.530000001</v>
      </c>
      <c r="D10" s="151">
        <v>-77503737.420000017</v>
      </c>
      <c r="E10" s="151">
        <v>-77472000.300000012</v>
      </c>
      <c r="F10" s="146"/>
      <c r="G10" s="146"/>
      <c r="H10" s="146"/>
      <c r="I10" s="152"/>
      <c r="J10" s="148" t="s">
        <v>260</v>
      </c>
      <c r="K10" s="149">
        <v>66005704</v>
      </c>
      <c r="L10" s="149">
        <v>63919671</v>
      </c>
      <c r="M10" s="149">
        <v>63451583</v>
      </c>
    </row>
    <row r="11" spans="2:13" ht="15" x14ac:dyDescent="0.25">
      <c r="B11" s="142" t="s">
        <v>264</v>
      </c>
      <c r="C11" s="27">
        <f>SUM(C8:C10)</f>
        <v>490347896.31000018</v>
      </c>
      <c r="D11" s="27">
        <f>SUM(D8:D10)</f>
        <v>489482596.56</v>
      </c>
      <c r="E11" s="27">
        <f>SUM(E8:E10)</f>
        <v>490602541.14000005</v>
      </c>
      <c r="F11" s="146"/>
      <c r="G11" s="146"/>
      <c r="H11" s="146"/>
      <c r="I11" s="146"/>
      <c r="J11" s="155"/>
      <c r="K11" s="149"/>
      <c r="L11" s="149"/>
      <c r="M11" s="149"/>
    </row>
    <row r="12" spans="2:13" ht="15" x14ac:dyDescent="0.25">
      <c r="B12" s="142" t="s">
        <v>265</v>
      </c>
      <c r="C12" s="151">
        <v>23634768.60214201</v>
      </c>
      <c r="D12" s="151">
        <v>24669922.866624001</v>
      </c>
      <c r="E12" s="151">
        <v>25609452.647508003</v>
      </c>
      <c r="F12" s="146"/>
      <c r="G12" s="146"/>
      <c r="H12" s="146"/>
      <c r="I12" s="147" t="s">
        <v>262</v>
      </c>
      <c r="J12" s="148" t="s">
        <v>253</v>
      </c>
      <c r="K12" s="149">
        <v>133296584.59999999</v>
      </c>
      <c r="L12" s="149">
        <v>131238598.59999999</v>
      </c>
      <c r="M12" s="149">
        <v>129434685.59999999</v>
      </c>
    </row>
    <row r="13" spans="2:13" ht="15.75" thickBot="1" x14ac:dyDescent="0.3">
      <c r="B13" s="156" t="s">
        <v>266</v>
      </c>
      <c r="C13" s="157">
        <f>+C12+C11</f>
        <v>513982664.91214222</v>
      </c>
      <c r="D13" s="157">
        <f>+D12+D11</f>
        <v>514152519.426624</v>
      </c>
      <c r="E13" s="157">
        <f>+E12+E11</f>
        <v>516211993.78750807</v>
      </c>
      <c r="F13" s="146"/>
      <c r="G13" s="146"/>
      <c r="H13" s="146"/>
      <c r="I13" s="152"/>
      <c r="J13" s="148" t="s">
        <v>254</v>
      </c>
      <c r="K13" s="149">
        <v>103673428</v>
      </c>
      <c r="L13" s="149">
        <v>103904602</v>
      </c>
      <c r="M13" s="149">
        <v>102719317</v>
      </c>
    </row>
    <row r="14" spans="2:13" ht="15.75" thickTop="1" x14ac:dyDescent="0.25">
      <c r="B14" s="142"/>
      <c r="C14" s="158"/>
      <c r="D14" s="158"/>
      <c r="E14" s="158"/>
      <c r="F14" s="146"/>
      <c r="G14" s="146"/>
      <c r="H14" s="146"/>
      <c r="I14" s="152"/>
      <c r="J14" s="148" t="s">
        <v>256</v>
      </c>
      <c r="K14" s="149">
        <v>16217749</v>
      </c>
      <c r="L14" s="149">
        <v>16422769</v>
      </c>
      <c r="M14" s="149">
        <v>16656432</v>
      </c>
    </row>
    <row r="15" spans="2:13" ht="15" x14ac:dyDescent="0.25">
      <c r="B15" s="2"/>
      <c r="C15" s="159"/>
      <c r="D15" s="159"/>
      <c r="E15" s="159"/>
      <c r="F15" s="146"/>
      <c r="G15" s="146"/>
      <c r="H15" s="146"/>
      <c r="I15" s="152"/>
      <c r="J15" s="148" t="s">
        <v>258</v>
      </c>
      <c r="K15" s="149">
        <v>2154763</v>
      </c>
      <c r="L15" s="149">
        <v>2142446</v>
      </c>
      <c r="M15" s="149">
        <v>2128794</v>
      </c>
    </row>
    <row r="16" spans="2:13" ht="15" x14ac:dyDescent="0.25">
      <c r="F16" s="146"/>
      <c r="G16" s="146"/>
      <c r="H16" s="146"/>
      <c r="I16" s="152"/>
      <c r="J16" s="148" t="s">
        <v>260</v>
      </c>
      <c r="K16" s="149">
        <v>912327778</v>
      </c>
      <c r="L16" s="149">
        <v>909120749</v>
      </c>
      <c r="M16" s="149">
        <v>885127734</v>
      </c>
    </row>
    <row r="17" spans="2:23" ht="15" x14ac:dyDescent="0.25">
      <c r="B17" s="142" t="s">
        <v>268</v>
      </c>
      <c r="C17" s="158"/>
      <c r="D17" s="158"/>
      <c r="E17" s="158"/>
      <c r="F17" s="146"/>
      <c r="G17" s="146"/>
      <c r="H17" s="146"/>
      <c r="I17" s="146"/>
      <c r="J17" s="146"/>
      <c r="K17" s="160"/>
      <c r="L17" s="160"/>
      <c r="M17" s="160"/>
    </row>
    <row r="18" spans="2:23" ht="15" x14ac:dyDescent="0.25">
      <c r="B18" s="142"/>
      <c r="C18" s="158"/>
      <c r="D18" s="158"/>
      <c r="E18" s="158"/>
      <c r="F18" s="146"/>
      <c r="G18" s="146"/>
      <c r="H18" s="146"/>
      <c r="I18" s="146"/>
      <c r="J18" s="146"/>
      <c r="K18" s="146"/>
      <c r="L18" s="146"/>
      <c r="M18" s="146"/>
    </row>
    <row r="19" spans="2:23" ht="15" x14ac:dyDescent="0.25">
      <c r="B19" s="142" t="s">
        <v>255</v>
      </c>
      <c r="C19" s="161">
        <v>973627764.5041666</v>
      </c>
      <c r="D19" s="161">
        <v>978023343.51458323</v>
      </c>
      <c r="E19" s="38">
        <v>982362729.26541674</v>
      </c>
      <c r="F19" s="146"/>
      <c r="G19" s="146"/>
      <c r="H19" s="146"/>
      <c r="I19" s="146" t="s">
        <v>267</v>
      </c>
      <c r="J19" s="146"/>
      <c r="K19" s="163" t="str">
        <f>C4</f>
        <v>January</v>
      </c>
      <c r="L19" s="163" t="str">
        <f>D4</f>
        <v>February</v>
      </c>
      <c r="M19" s="163" t="str">
        <f>E4</f>
        <v>March</v>
      </c>
      <c r="P19" s="134"/>
      <c r="Q19" s="134"/>
      <c r="R19" s="134"/>
      <c r="U19" s="134"/>
      <c r="V19" s="134"/>
      <c r="W19" s="134"/>
    </row>
    <row r="20" spans="2:23" ht="15" x14ac:dyDescent="0.25">
      <c r="B20" s="142" t="s">
        <v>257</v>
      </c>
      <c r="C20" s="162">
        <v>-423560884.70041662</v>
      </c>
      <c r="D20" s="162">
        <v>-425588483.73791671</v>
      </c>
      <c r="E20" s="151">
        <v>-427613717.52624995</v>
      </c>
      <c r="F20" s="146"/>
      <c r="G20" s="146"/>
      <c r="H20" s="146"/>
      <c r="I20" s="146"/>
      <c r="J20" s="148" t="s">
        <v>253</v>
      </c>
      <c r="K20" s="149">
        <v>200667</v>
      </c>
      <c r="L20" s="149">
        <v>200873</v>
      </c>
      <c r="M20" s="149">
        <v>201004</v>
      </c>
      <c r="U20" s="134"/>
      <c r="V20" s="134"/>
      <c r="W20" s="134"/>
    </row>
    <row r="21" spans="2:23" ht="15" x14ac:dyDescent="0.25">
      <c r="B21" s="142" t="s">
        <v>259</v>
      </c>
      <c r="C21" s="38">
        <f>+C20+C19</f>
        <v>550066879.80375004</v>
      </c>
      <c r="D21" s="38">
        <f>+D20+D19</f>
        <v>552434859.77666652</v>
      </c>
      <c r="E21" s="38">
        <f>+E20+E19</f>
        <v>554749011.73916674</v>
      </c>
      <c r="F21" s="146"/>
      <c r="G21" s="146"/>
      <c r="H21" s="146"/>
      <c r="I21" s="146"/>
      <c r="J21" s="148" t="s">
        <v>254</v>
      </c>
      <c r="K21" s="149">
        <v>27394</v>
      </c>
      <c r="L21" s="149">
        <v>27423</v>
      </c>
      <c r="M21" s="149">
        <v>27415</v>
      </c>
    </row>
    <row r="22" spans="2:23" ht="15" x14ac:dyDescent="0.25">
      <c r="B22" s="142" t="s">
        <v>261</v>
      </c>
      <c r="C22" s="161">
        <v>-3164019.2816666667</v>
      </c>
      <c r="D22" s="38">
        <v>-3209429.2150000003</v>
      </c>
      <c r="E22" s="161">
        <v>-3254439.1220833329</v>
      </c>
      <c r="F22" s="146"/>
      <c r="G22" s="146"/>
      <c r="H22" s="146"/>
      <c r="I22" s="146"/>
      <c r="J22" s="148" t="s">
        <v>256</v>
      </c>
      <c r="K22" s="149">
        <v>514</v>
      </c>
      <c r="L22" s="149">
        <v>515</v>
      </c>
      <c r="M22" s="149">
        <v>514</v>
      </c>
    </row>
    <row r="23" spans="2:23" ht="15" x14ac:dyDescent="0.25">
      <c r="B23" s="142" t="s">
        <v>263</v>
      </c>
      <c r="C23" s="162">
        <v>-77321862.191250011</v>
      </c>
      <c r="D23" s="151">
        <v>-77328624.22541669</v>
      </c>
      <c r="E23" s="162">
        <v>-77333989.126250014</v>
      </c>
      <c r="F23" s="146"/>
      <c r="G23" s="146"/>
      <c r="H23" s="146"/>
      <c r="I23" s="146"/>
      <c r="J23" s="148" t="s">
        <v>258</v>
      </c>
      <c r="K23" s="149">
        <v>7</v>
      </c>
      <c r="L23" s="149">
        <v>7</v>
      </c>
      <c r="M23" s="149">
        <v>7</v>
      </c>
    </row>
    <row r="24" spans="2:23" ht="15" x14ac:dyDescent="0.25">
      <c r="B24" s="142" t="s">
        <v>264</v>
      </c>
      <c r="C24" s="38">
        <f>SUM(C21:C23)</f>
        <v>469580998.33083338</v>
      </c>
      <c r="D24" s="38">
        <f>SUM(D21:D23)</f>
        <v>471896806.33624983</v>
      </c>
      <c r="E24" s="38">
        <f>SUM(E21:E23)</f>
        <v>474160583.4908334</v>
      </c>
      <c r="F24" s="146"/>
      <c r="G24" s="146"/>
      <c r="H24" s="146"/>
      <c r="I24" s="146"/>
      <c r="J24" s="148" t="s">
        <v>260</v>
      </c>
      <c r="K24" s="149">
        <v>203</v>
      </c>
      <c r="L24" s="149">
        <v>203</v>
      </c>
      <c r="M24" s="149">
        <v>202</v>
      </c>
    </row>
    <row r="25" spans="2:23" ht="15" x14ac:dyDescent="0.25">
      <c r="B25" s="142" t="s">
        <v>265</v>
      </c>
      <c r="C25" s="161">
        <v>22617787.039999999</v>
      </c>
      <c r="D25" s="151">
        <v>23800687.859999999</v>
      </c>
      <c r="E25" s="161">
        <v>24751254.52</v>
      </c>
      <c r="F25" s="146"/>
      <c r="G25" s="146"/>
      <c r="H25" s="146"/>
      <c r="I25" s="146"/>
      <c r="J25" s="146"/>
      <c r="K25" s="164" t="s">
        <v>269</v>
      </c>
      <c r="L25" s="164" t="s">
        <v>269</v>
      </c>
      <c r="M25" s="164" t="s">
        <v>269</v>
      </c>
    </row>
    <row r="26" spans="2:23" ht="15.75" thickBot="1" x14ac:dyDescent="0.3">
      <c r="B26" s="156" t="s">
        <v>271</v>
      </c>
      <c r="C26" s="157">
        <f>+C25+C24</f>
        <v>492198785.3708334</v>
      </c>
      <c r="D26" s="165">
        <f>+D25+D24</f>
        <v>495697494.19624984</v>
      </c>
      <c r="E26" s="165">
        <f>+E25+E24</f>
        <v>498911838.01083338</v>
      </c>
      <c r="F26" s="146"/>
      <c r="G26" s="146"/>
      <c r="H26" s="146"/>
      <c r="I26" s="146"/>
      <c r="J26" s="148" t="s">
        <v>270</v>
      </c>
      <c r="K26" s="160">
        <f>SUM(K20:K24)</f>
        <v>228785</v>
      </c>
      <c r="L26" s="160">
        <f t="shared" ref="L26:M26" si="0">SUM(L20:L24)</f>
        <v>229021</v>
      </c>
      <c r="M26" s="160">
        <f t="shared" si="0"/>
        <v>229142</v>
      </c>
    </row>
    <row r="27" spans="2:23" ht="15.75" thickTop="1" x14ac:dyDescent="0.25">
      <c r="B27" s="84"/>
      <c r="C27" s="81"/>
      <c r="D27" s="83"/>
      <c r="E27" s="83"/>
      <c r="F27" s="146"/>
      <c r="G27" s="146"/>
      <c r="H27" s="146"/>
      <c r="I27" s="130"/>
      <c r="J27" s="137"/>
      <c r="K27" s="136"/>
      <c r="L27" s="136"/>
      <c r="M27" s="138"/>
    </row>
    <row r="28" spans="2:23" x14ac:dyDescent="0.2">
      <c r="F28" s="135"/>
      <c r="G28" s="135"/>
      <c r="H28" s="135"/>
      <c r="K28" s="1"/>
      <c r="L28" s="1"/>
      <c r="M28" s="1"/>
    </row>
    <row r="29" spans="2:23" x14ac:dyDescent="0.2">
      <c r="I29" s="129"/>
      <c r="K29" s="1"/>
      <c r="L29" s="1"/>
      <c r="M29" s="1"/>
    </row>
    <row r="30" spans="2:23" x14ac:dyDescent="0.2">
      <c r="I30" s="85"/>
      <c r="K30" s="1"/>
      <c r="L30" s="1"/>
      <c r="M30" s="1"/>
    </row>
    <row r="31" spans="2:23" x14ac:dyDescent="0.2">
      <c r="K31" s="69"/>
      <c r="L31" s="69"/>
      <c r="M31" s="69"/>
    </row>
    <row r="32" spans="2:23" x14ac:dyDescent="0.2">
      <c r="I32" s="129"/>
    </row>
    <row r="33" spans="9:9" x14ac:dyDescent="0.2">
      <c r="I33" s="85"/>
    </row>
    <row r="35" spans="9:9" x14ac:dyDescent="0.2">
      <c r="I35" s="129"/>
    </row>
    <row r="36" spans="9:9" x14ac:dyDescent="0.2">
      <c r="I36" s="85"/>
    </row>
  </sheetData>
  <mergeCells count="2">
    <mergeCell ref="I1:M1"/>
    <mergeCell ref="B1:E1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220334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7807060E180643873BF220BA13376B" ma:contentTypeVersion="28" ma:contentTypeDescription="" ma:contentTypeScope="" ma:versionID="c41d4dc2914c2f2aaefff8c28d1de8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66D0B3D-21C7-4F3C-8E04-DF07BBD915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433C43-8E80-449E-9D91-EE2BD22492D8}"/>
</file>

<file path=customXml/itemProps3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E273297-B946-4F7D-9851-3C2A9F62B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Harris, Zachary</cp:lastModifiedBy>
  <cp:revision/>
  <cp:lastPrinted>2022-05-11T21:39:09Z</cp:lastPrinted>
  <dcterms:created xsi:type="dcterms:W3CDTF">2004-02-03T00:32:55Z</dcterms:created>
  <dcterms:modified xsi:type="dcterms:W3CDTF">2022-05-11T21:39:58Z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0x0101006E56B4D1795A2E4DB2F0B01679ED314A00557807060E180643873BF220BA13376B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