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03"/>
  <workbookPr codeName="ThisWorkbook"/>
  <mc:AlternateContent xmlns:mc="http://schemas.openxmlformats.org/markup-compatibility/2006">
    <mc:Choice Requires="x15">
      <x15ac:absPath xmlns:x15ac="http://schemas.microsoft.com/office/spreadsheetml/2010/11/ac" url="N:\Dept\Pricing\Washington Quarterly Statement of Operations\Q4 2021\FILING\"/>
    </mc:Choice>
  </mc:AlternateContent>
  <xr:revisionPtr revIDLastSave="0" documentId="8_{E2FC18A2-FE47-40CF-8226-6A92779CEEEB}" xr6:coauthVersionLast="47" xr6:coauthVersionMax="47" xr10:uidLastSave="{00000000-0000-0000-0000-000000000000}"/>
  <bookViews>
    <workbookView xWindow="-120" yWindow="-120" windowWidth="38640" windowHeight="21240" tabRatio="760" xr2:uid="{00000000-000D-0000-FFFF-FFFF00000000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r:id="rId6"/>
  </sheets>
  <definedNames>
    <definedName name="_xlnm.Print_Area" localSheetId="4">'Copy Allocation Report Here'!$A$1:$H$144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Here'!$D$22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127" l="1"/>
  <c r="M18" i="127"/>
  <c r="K18" i="127"/>
  <c r="L3" i="127"/>
  <c r="M3" i="127"/>
  <c r="K3" i="127"/>
  <c r="D45" i="122"/>
  <c r="D51" i="121"/>
  <c r="D47" i="121"/>
  <c r="D46" i="121"/>
  <c r="D45" i="121"/>
  <c r="D41" i="121"/>
  <c r="D40" i="121"/>
  <c r="D51" i="122"/>
  <c r="D47" i="122"/>
  <c r="D46" i="122"/>
  <c r="D41" i="122"/>
  <c r="D40" i="122"/>
  <c r="D42" i="122" s="1"/>
  <c r="D51" i="123"/>
  <c r="D45" i="123"/>
  <c r="D47" i="123"/>
  <c r="D46" i="123"/>
  <c r="D41" i="123"/>
  <c r="D40" i="123"/>
  <c r="D42" i="121" l="1"/>
  <c r="D49" i="121"/>
  <c r="D52" i="121" s="1"/>
  <c r="D49" i="122"/>
  <c r="D52" i="122" s="1"/>
  <c r="L25" i="127"/>
  <c r="M25" i="127"/>
  <c r="K25" i="127"/>
  <c r="E51" i="121" l="1"/>
  <c r="E51" i="122"/>
  <c r="E51" i="123"/>
  <c r="D12" i="124" l="1"/>
  <c r="C8" i="127" l="1"/>
  <c r="C12" i="127" s="1"/>
  <c r="C14" i="127" s="1"/>
  <c r="E24" i="127" l="1"/>
  <c r="E28" i="127" s="1"/>
  <c r="E30" i="127" s="1"/>
  <c r="E8" i="127"/>
  <c r="E12" i="127" s="1"/>
  <c r="E14" i="127" s="1"/>
  <c r="C24" i="127"/>
  <c r="C28" i="127" s="1"/>
  <c r="C30" i="127" s="1"/>
  <c r="D24" i="127"/>
  <c r="D28" i="127" s="1"/>
  <c r="D30" i="127" s="1"/>
  <c r="D8" i="127"/>
  <c r="D12" i="127" s="1"/>
  <c r="D14" i="127" s="1"/>
  <c r="D10" i="122" l="1"/>
  <c r="D27" i="124" l="1"/>
  <c r="D26" i="124"/>
  <c r="D25" i="124"/>
  <c r="D24" i="124"/>
  <c r="D23" i="124"/>
  <c r="C27" i="124"/>
  <c r="C26" i="124"/>
  <c r="C25" i="124"/>
  <c r="C24" i="124"/>
  <c r="C23" i="124"/>
  <c r="B27" i="124"/>
  <c r="B26" i="124"/>
  <c r="B25" i="124"/>
  <c r="B24" i="124"/>
  <c r="B23" i="124"/>
  <c r="H13" i="124"/>
  <c r="H12" i="124"/>
  <c r="H11" i="124"/>
  <c r="H10" i="124"/>
  <c r="H9" i="124"/>
  <c r="G13" i="124"/>
  <c r="G12" i="124"/>
  <c r="G11" i="124"/>
  <c r="G10" i="124"/>
  <c r="G9" i="124"/>
  <c r="F13" i="124"/>
  <c r="F12" i="124"/>
  <c r="F11" i="124"/>
  <c r="F10" i="124"/>
  <c r="F9" i="124"/>
  <c r="D13" i="124"/>
  <c r="D11" i="124"/>
  <c r="D10" i="124"/>
  <c r="D9" i="124"/>
  <c r="C13" i="124"/>
  <c r="C12" i="124"/>
  <c r="C11" i="124"/>
  <c r="C10" i="124"/>
  <c r="C9" i="124"/>
  <c r="B13" i="124"/>
  <c r="B12" i="124"/>
  <c r="B11" i="124"/>
  <c r="B10" i="124"/>
  <c r="B9" i="124"/>
  <c r="D7" i="124"/>
  <c r="H7" i="124" s="1"/>
  <c r="C28" i="124" l="1"/>
  <c r="D28" i="124"/>
  <c r="B28" i="124"/>
  <c r="H14" i="124"/>
  <c r="F14" i="124"/>
  <c r="B14" i="124"/>
  <c r="D14" i="124"/>
  <c r="C14" i="124"/>
  <c r="D21" i="124"/>
  <c r="G14" i="124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E25" i="121"/>
  <c r="E18" i="121"/>
  <c r="E15" i="121"/>
  <c r="E11" i="121"/>
  <c r="E47" i="122"/>
  <c r="E46" i="122"/>
  <c r="E45" i="122"/>
  <c r="E41" i="122"/>
  <c r="E40" i="122"/>
  <c r="D8" i="124"/>
  <c r="A5" i="121"/>
  <c r="A5" i="122"/>
  <c r="A5" i="123"/>
  <c r="C7" i="124" l="1"/>
  <c r="E13" i="123"/>
  <c r="E16" i="123" s="1"/>
  <c r="D42" i="123"/>
  <c r="E42" i="121"/>
  <c r="E49" i="121" s="1"/>
  <c r="E52" i="121" s="1"/>
  <c r="E30" i="121" s="1"/>
  <c r="E42" i="122"/>
  <c r="E49" i="122" s="1"/>
  <c r="E52" i="122" s="1"/>
  <c r="E30" i="122" s="1"/>
  <c r="E42" i="123"/>
  <c r="E49" i="123" s="1"/>
  <c r="E52" i="123" s="1"/>
  <c r="E30" i="123" s="1"/>
  <c r="D30" i="122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D30" i="121" l="1"/>
  <c r="D49" i="123"/>
  <c r="D52" i="123" s="1"/>
  <c r="D30" i="123" s="1"/>
  <c r="G7" i="124"/>
  <c r="C21" i="124"/>
  <c r="B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B21" i="124" l="1"/>
  <c r="F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8" i="124"/>
  <c r="B8" i="124" s="1"/>
  <c r="F8" i="124" l="1"/>
  <c r="G8" i="124"/>
  <c r="H8" i="124"/>
  <c r="C22" i="124" l="1"/>
  <c r="D22" i="124"/>
  <c r="B22" i="124"/>
</calcChain>
</file>

<file path=xl/sharedStrings.xml><?xml version="1.0" encoding="utf-8"?>
<sst xmlns="http://schemas.openxmlformats.org/spreadsheetml/2006/main" count="407" uniqueCount="291">
  <si>
    <t>CASCADE NATURAL GAS CORPORATION</t>
  </si>
  <si>
    <t>Washington Statement of Operations</t>
  </si>
  <si>
    <t>QUARTERLY STATISTICAL INFORMATION</t>
  </si>
  <si>
    <t>THERM SALES</t>
  </si>
  <si>
    <t>Monthly</t>
  </si>
  <si>
    <t>12 Months Ending</t>
  </si>
  <si>
    <t>Residential</t>
  </si>
  <si>
    <t>Commercial</t>
  </si>
  <si>
    <t>Industrial Firm</t>
  </si>
  <si>
    <t>Core Interruptible</t>
  </si>
  <si>
    <t>Noncore</t>
  </si>
  <si>
    <t>TOTAL WASHINGTON</t>
  </si>
  <si>
    <t>AVERAGE CUSTOMERS</t>
  </si>
  <si>
    <t>Cascade Natural Gas Corporation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</si>
  <si>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</si>
  <si>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</si>
  <si>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</si>
  <si>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</si>
  <si>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</si>
  <si>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</si>
  <si>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</si>
  <si>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</si>
  <si>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</si>
  <si>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</si>
  <si>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</si>
  <si>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</si>
  <si>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</si>
  <si>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</si>
  <si>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</si>
  <si>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</si>
  <si>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</si>
  <si>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</si>
  <si>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</si>
  <si>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</si>
  <si>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</si>
  <si>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</si>
  <si>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</si>
  <si>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</si>
  <si>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</si>
  <si>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</si>
  <si>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</si>
  <si>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</si>
  <si>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</si>
  <si>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12 month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</si>
  <si>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</si>
  <si>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</si>
  <si>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</si>
  <si>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</si>
  <si>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</si>
  <si>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</si>
  <si>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</si>
  <si>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</si>
  <si>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</si>
  <si>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</si>
  <si>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</si>
  <si>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All rate base items in the "Twelve Months" column represent average of monthly average balances.</t>
  </si>
  <si>
    <t>Quarter Ending:</t>
  </si>
  <si>
    <t>Month Ended</t>
  </si>
  <si>
    <t>12 MONTH Ended</t>
  </si>
  <si>
    <t>STATE ALLOCATION OF INCOME &amp; EXPENSES</t>
  </si>
  <si>
    <t>Nov 1, 2020 THROUGH Oct 31, 2021</t>
  </si>
  <si>
    <t>Dec 1, 2020 THROUGH Nov 30, 2021</t>
  </si>
  <si>
    <t>Jan 1, 2021 THROUGH Dec 31, 2021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</si>
  <si>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</si>
  <si>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</si>
  <si>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</si>
  <si>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</si>
  <si>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</si>
  <si>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</si>
  <si>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</si>
  <si>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</si>
  <si>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</si>
  <si>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</si>
  <si>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</si>
  <si>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</si>
  <si>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</si>
  <si>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4940</t>
  </si>
  <si>
    <t>Interdepartmental Rents</t>
  </si>
  <si>
    <t>4950</t>
  </si>
  <si>
    <t>Other Gas Revenue</t>
  </si>
  <si>
    <t xml:space="preserve"> 495.1</t>
  </si>
  <si>
    <t>Overrun Penalty Income</t>
  </si>
  <si>
    <t>Provision for Rate Refund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</si>
  <si>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</si>
  <si>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</si>
  <si>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</si>
  <si>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</si>
  <si>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</si>
  <si>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</si>
  <si>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</si>
  <si>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</si>
  <si>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</si>
  <si>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</si>
  <si>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</si>
  <si>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</si>
  <si>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</si>
  <si>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</si>
  <si>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</si>
  <si>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</si>
  <si>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</si>
  <si>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</si>
  <si>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</si>
  <si>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</si>
  <si>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</si>
  <si>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</si>
  <si>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</si>
  <si>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</si>
  <si>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</si>
  <si>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</si>
  <si>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</si>
  <si>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</si>
  <si>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</si>
  <si>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</si>
  <si>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</si>
  <si>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</si>
  <si>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</si>
  <si>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</si>
  <si>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</si>
  <si>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</si>
  <si>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</si>
  <si>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</si>
  <si>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</si>
  <si>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</si>
  <si>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</si>
  <si>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</si>
  <si>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PRODUCTION EXPENSES</t>
  </si>
  <si>
    <t>Other Gas Supply Expenses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</si>
  <si>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</si>
  <si>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</si>
  <si>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</si>
  <si>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</si>
  <si>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</si>
  <si>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</si>
  <si>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</si>
  <si>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</si>
  <si>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</si>
  <si>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</si>
  <si>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</si>
  <si>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</si>
  <si>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</si>
  <si>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</si>
  <si>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</si>
  <si>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</si>
  <si>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</si>
  <si>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</si>
  <si>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</si>
  <si>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</si>
  <si>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</si>
  <si>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</si>
  <si>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</si>
  <si>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</si>
  <si>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>Subtotal Operations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</si>
  <si>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</si>
  <si>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</si>
  <si>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</si>
  <si>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</si>
  <si>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</si>
  <si>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</si>
  <si>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</si>
  <si>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</si>
  <si>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</si>
  <si>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</si>
  <si>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</si>
  <si>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</si>
  <si>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</si>
  <si>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</si>
  <si>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</si>
  <si>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</si>
  <si>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</si>
  <si>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</si>
  <si>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>Subtotal Maintenance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</si>
  <si>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</si>
  <si>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</si>
  <si>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</si>
  <si>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</si>
  <si>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</si>
  <si>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</si>
  <si>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</si>
  <si>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</si>
  <si>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</si>
  <si>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</si>
  <si>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</si>
  <si>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</si>
  <si>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</si>
  <si>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</si>
  <si>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</si>
  <si>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</si>
  <si>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</si>
  <si>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</si>
  <si>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</si>
  <si>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</si>
  <si>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</si>
  <si>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</si>
  <si>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</si>
  <si>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</si>
  <si>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</si>
  <si>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</si>
  <si>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</si>
  <si>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</si>
  <si>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</si>
  <si>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</si>
  <si>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</si>
  <si>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</si>
  <si>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</si>
  <si>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</si>
  <si>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</si>
  <si>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</si>
  <si>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</si>
  <si>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</si>
  <si>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</si>
  <si>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</si>
  <si>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</si>
  <si>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</si>
  <si>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</si>
  <si>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</si>
  <si>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</si>
  <si>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</si>
  <si>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</si>
  <si>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</si>
  <si>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</si>
  <si>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</si>
  <si>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</si>
  <si>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</si>
  <si>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</si>
  <si>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</si>
  <si>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</si>
  <si>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</si>
  <si>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 xml:space="preserve">       TOTAL O&amp;M EXPENSES (Excluding Gas Cost and Production Cost and Revenue Taxes)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</si>
  <si>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</si>
  <si>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</si>
  <si>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</si>
  <si>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</si>
  <si>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</si>
  <si>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</si>
  <si>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</si>
  <si>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</si>
  <si>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</si>
  <si>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</si>
  <si>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</si>
  <si>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407.3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</si>
  <si>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</si>
  <si>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</si>
  <si>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</si>
  <si>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</si>
  <si>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</si>
  <si>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</si>
  <si>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</si>
  <si>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</si>
  <si>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</si>
  <si>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</si>
  <si>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</si>
  <si>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</si>
  <si>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</si>
  <si>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</si>
  <si>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</si>
  <si>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</si>
  <si>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</si>
  <si>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</si>
  <si>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COPY FROM RATEBASE HERE</t>
  </si>
  <si>
    <t>COPY FROM R-B-T HERE</t>
  </si>
  <si>
    <t>THERMS</t>
  </si>
  <si>
    <t>STATE OF WASHINGTON - MONTH</t>
  </si>
  <si>
    <t>October</t>
  </si>
  <si>
    <t>November</t>
  </si>
  <si>
    <t>December</t>
  </si>
  <si>
    <t>RES</t>
  </si>
  <si>
    <t>COM</t>
  </si>
  <si>
    <t>UTILITY PLANT IN SERVICE</t>
  </si>
  <si>
    <t>IND</t>
  </si>
  <si>
    <t>ACCUMULATED DEPRECIATION</t>
  </si>
  <si>
    <t>CORE INT</t>
  </si>
  <si>
    <t>NET PLANT IN SERVICE</t>
  </si>
  <si>
    <t>NONCORE</t>
  </si>
  <si>
    <t>CUSTOMER ADVANCES FOR CONST</t>
  </si>
  <si>
    <t>CONTRIBUTIONS IN AIDS OF CONST</t>
  </si>
  <si>
    <t>12-Month Ending</t>
  </si>
  <si>
    <t>DEFERRED INCOME TAX</t>
  </si>
  <si>
    <t>SUBTOTAL</t>
  </si>
  <si>
    <t>WORKING CAPITAL</t>
  </si>
  <si>
    <t>TOTAL MONTHLY RATE BASE</t>
  </si>
  <si>
    <t>STATE OF WASHINGTON - MONTHLY AVG</t>
  </si>
  <si>
    <t>CUSTOMER COUNTS</t>
  </si>
  <si>
    <t>res</t>
  </si>
  <si>
    <t>STATE OF WASHINGTON - 12 MONTH AVG OF AVGS</t>
  </si>
  <si>
    <t>com</t>
  </si>
  <si>
    <t>ind</t>
  </si>
  <si>
    <t>int</t>
  </si>
  <si>
    <t>noncore</t>
  </si>
  <si>
    <t xml:space="preserve"> </t>
  </si>
  <si>
    <t>Total</t>
  </si>
  <si>
    <t>TOTAL WA 12 MONTH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</si>
</sst>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37" fontId="14" fillId="0" borderId="0" xfId="39" applyNumberFormat="1" applyFont="1"/>
    <xf numFmtId="0" fontId="22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left"/>
    </xf>
    <xf numFmtId="0" fontId="21" fillId="0" borderId="2" xfId="0" applyFont="1" applyBorder="1" applyAlignment="1">
      <alignment horizontal="centerContinuous"/>
    </xf>
    <xf numFmtId="0" fontId="21" fillId="0" borderId="3" xfId="0" applyFont="1" applyBorder="1" applyAlignment="1">
      <alignment horizontal="centerContinuous"/>
    </xf>
    <xf numFmtId="0" fontId="21" fillId="0" borderId="1" xfId="0" applyFont="1" applyBorder="1" applyAlignment="1">
      <alignment horizontal="centerContinuous"/>
    </xf>
    <xf numFmtId="0" fontId="22" fillId="0" borderId="0" xfId="0" applyFont="1" applyAlignment="1">
      <alignment horizontal="center"/>
    </xf>
    <xf numFmtId="168" fontId="22" fillId="0" borderId="21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37" fontId="22" fillId="0" borderId="0" xfId="0" applyNumberFormat="1" applyFont="1"/>
    <xf numFmtId="164" fontId="22" fillId="0" borderId="21" xfId="1" applyNumberFormat="1" applyFont="1" applyFill="1" applyBorder="1" applyProtection="1"/>
    <xf numFmtId="37" fontId="22" fillId="0" borderId="22" xfId="5" applyNumberFormat="1" applyFont="1" applyBorder="1"/>
    <xf numFmtId="37" fontId="22" fillId="0" borderId="23" xfId="5" applyNumberFormat="1" applyFont="1" applyBorder="1"/>
    <xf numFmtId="37" fontId="22" fillId="0" borderId="24" xfId="0" applyNumberFormat="1" applyFont="1" applyBorder="1"/>
    <xf numFmtId="37" fontId="22" fillId="0" borderId="1" xfId="0" applyNumberFormat="1" applyFont="1" applyBorder="1"/>
    <xf numFmtId="37" fontId="22" fillId="0" borderId="0" xfId="0" applyNumberFormat="1" applyFont="1" applyAlignment="1">
      <alignment horizontal="right"/>
    </xf>
    <xf numFmtId="164" fontId="22" fillId="0" borderId="0" xfId="0" applyNumberFormat="1" applyFont="1"/>
    <xf numFmtId="3" fontId="22" fillId="0" borderId="0" xfId="0" applyNumberFormat="1" applyFont="1"/>
    <xf numFmtId="3" fontId="24" fillId="0" borderId="0" xfId="0" applyNumberFormat="1" applyFont="1" applyAlignment="1">
      <alignment horizontal="center"/>
    </xf>
    <xf numFmtId="0" fontId="22" fillId="0" borderId="0" xfId="0" applyFont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Protection="1">
      <protection locked="0"/>
    </xf>
    <xf numFmtId="164" fontId="22" fillId="0" borderId="0" xfId="1" applyNumberFormat="1" applyFont="1" applyFill="1"/>
    <xf numFmtId="0" fontId="22" fillId="0" borderId="4" xfId="0" applyFont="1" applyBorder="1" applyAlignment="1">
      <alignment wrapText="1"/>
    </xf>
    <xf numFmtId="0" fontId="22" fillId="0" borderId="5" xfId="0" applyFont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Border="1"/>
    <xf numFmtId="0" fontId="22" fillId="0" borderId="18" xfId="0" applyFont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Border="1"/>
    <xf numFmtId="0" fontId="22" fillId="0" borderId="5" xfId="0" applyFont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/>
    <xf numFmtId="164" fontId="21" fillId="0" borderId="0" xfId="1" applyNumberFormat="1" applyFont="1" applyFill="1" applyAlignment="1">
      <alignment horizontal="centerContinuous"/>
    </xf>
    <xf numFmtId="164" fontId="22" fillId="0" borderId="0" xfId="1" applyNumberFormat="1" applyFont="1"/>
    <xf numFmtId="0" fontId="21" fillId="0" borderId="0" xfId="0" applyFont="1" applyProtection="1">
      <protection locked="0"/>
    </xf>
    <xf numFmtId="0" fontId="21" fillId="0" borderId="0" xfId="0" applyFont="1"/>
    <xf numFmtId="14" fontId="22" fillId="0" borderId="0" xfId="0" applyNumberFormat="1" applyFont="1" applyAlignment="1" applyProtection="1">
      <alignment horizontal="left"/>
      <protection locked="0"/>
    </xf>
    <xf numFmtId="39" fontId="22" fillId="0" borderId="27" xfId="159" applyFont="1" applyBorder="1"/>
    <xf numFmtId="39" fontId="22" fillId="0" borderId="26" xfId="159" applyFont="1" applyBorder="1"/>
    <xf numFmtId="39" fontId="22" fillId="0" borderId="26" xfId="159" applyFont="1" applyBorder="1" applyAlignment="1">
      <alignment horizontal="left"/>
    </xf>
    <xf numFmtId="49" fontId="6" fillId="0" borderId="0" xfId="35"/>
    <xf numFmtId="164" fontId="11" fillId="0" borderId="0" xfId="35" applyNumberFormat="1" applyFont="1"/>
    <xf numFmtId="49" fontId="12" fillId="0" borderId="0" xfId="35" applyFont="1"/>
    <xf numFmtId="0" fontId="11" fillId="0" borderId="0" xfId="35" applyNumberFormat="1" applyFont="1"/>
    <xf numFmtId="49" fontId="11" fillId="0" borderId="0" xfId="35" applyFont="1"/>
    <xf numFmtId="0" fontId="27" fillId="0" borderId="0" xfId="39" applyFont="1" applyAlignment="1">
      <alignment horizontal="center"/>
    </xf>
    <xf numFmtId="0" fontId="6" fillId="0" borderId="0" xfId="39" applyFont="1"/>
    <xf numFmtId="37" fontId="6" fillId="0" borderId="0" xfId="0" applyNumberFormat="1" applyFont="1"/>
    <xf numFmtId="37" fontId="0" fillId="0" borderId="0" xfId="0" applyNumberFormat="1"/>
    <xf numFmtId="0" fontId="21" fillId="0" borderId="0" xfId="0" applyFont="1" applyAlignment="1">
      <alignment wrapText="1"/>
    </xf>
    <xf numFmtId="39" fontId="21" fillId="0" borderId="26" xfId="159" applyFont="1" applyBorder="1"/>
    <xf numFmtId="39" fontId="21" fillId="0" borderId="26" xfId="159" applyFont="1" applyBorder="1" applyAlignment="1">
      <alignment horizontal="left" indent="2"/>
    </xf>
    <xf numFmtId="39" fontId="22" fillId="0" borderId="0" xfId="159" applyFont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2" fillId="0" borderId="0" xfId="3" applyFont="1"/>
    <xf numFmtId="37" fontId="23" fillId="0" borderId="0" xfId="3" applyNumberFormat="1" applyFont="1"/>
    <xf numFmtId="37" fontId="22" fillId="0" borderId="0" xfId="3" applyNumberFormat="1" applyFont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Alignment="1">
      <alignment horizontal="right"/>
    </xf>
    <xf numFmtId="164" fontId="11" fillId="0" borderId="0" xfId="0" applyNumberFormat="1" applyFont="1"/>
    <xf numFmtId="37" fontId="29" fillId="0" borderId="0" xfId="39" applyNumberFormat="1" applyFont="1" applyAlignment="1">
      <alignment horizontal="center"/>
    </xf>
    <xf numFmtId="0" fontId="31" fillId="0" borderId="0" xfId="0" applyFont="1" applyAlignment="1">
      <alignment horizontal="center"/>
    </xf>
    <xf numFmtId="10" fontId="22" fillId="0" borderId="0" xfId="4" applyNumberFormat="1" applyFont="1" applyFill="1" applyBorder="1" applyAlignment="1">
      <alignment horizontal="center"/>
    </xf>
    <xf numFmtId="164" fontId="30" fillId="0" borderId="0" xfId="0" applyNumberFormat="1" applyFont="1"/>
    <xf numFmtId="49" fontId="33" fillId="0" borderId="0" xfId="35" applyFont="1"/>
    <xf numFmtId="170" fontId="14" fillId="0" borderId="0" xfId="39" applyNumberFormat="1" applyFont="1"/>
    <xf numFmtId="0" fontId="6" fillId="0" borderId="0" xfId="0" applyFont="1"/>
    <xf numFmtId="37" fontId="27" fillId="0" borderId="0" xfId="39" applyNumberFormat="1" applyFont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164" fontId="12" fillId="0" borderId="13" xfId="1" applyNumberFormat="1" applyFont="1" applyFill="1" applyBorder="1"/>
    <xf numFmtId="164" fontId="11" fillId="0" borderId="0" xfId="178" applyNumberFormat="1" applyFont="1"/>
    <xf numFmtId="164" fontId="11" fillId="0" borderId="0" xfId="1" applyNumberFormat="1" applyFont="1" applyFill="1" applyBorder="1"/>
    <xf numFmtId="164" fontId="11" fillId="0" borderId="10" xfId="178" applyNumberFormat="1" applyFont="1" applyBorder="1"/>
    <xf numFmtId="164" fontId="32" fillId="0" borderId="13" xfId="1" applyNumberFormat="1" applyFont="1" applyFill="1" applyBorder="1"/>
    <xf numFmtId="0" fontId="14" fillId="0" borderId="0" xfId="39" applyFont="1" applyAlignment="1">
      <alignment horizontal="center"/>
    </xf>
    <xf numFmtId="0" fontId="22" fillId="0" borderId="27" xfId="0" applyFont="1" applyBorder="1"/>
    <xf numFmtId="0" fontId="22" fillId="0" borderId="26" xfId="0" applyFont="1" applyBorder="1"/>
    <xf numFmtId="43" fontId="22" fillId="0" borderId="27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23" xfId="1" applyFont="1" applyFill="1" applyBorder="1"/>
    <xf numFmtId="43" fontId="22" fillId="0" borderId="0" xfId="1" applyFont="1" applyFill="1" applyBorder="1"/>
    <xf numFmtId="43" fontId="22" fillId="0" borderId="29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8" xfId="1" applyFont="1" applyFill="1" applyBorder="1"/>
    <xf numFmtId="43" fontId="22" fillId="0" borderId="25" xfId="1" applyFont="1" applyFill="1" applyBorder="1"/>
    <xf numFmtId="43" fontId="22" fillId="0" borderId="32" xfId="1" applyFont="1" applyFill="1" applyBorder="1"/>
    <xf numFmtId="43" fontId="22" fillId="0" borderId="10" xfId="1" applyFont="1" applyFill="1" applyBorder="1"/>
    <xf numFmtId="43" fontId="22" fillId="0" borderId="30" xfId="1" applyFont="1" applyFill="1" applyBorder="1"/>
    <xf numFmtId="43" fontId="22" fillId="0" borderId="26" xfId="0" applyNumberFormat="1" applyFont="1" applyBorder="1"/>
    <xf numFmtId="43" fontId="22" fillId="0" borderId="0" xfId="0" applyNumberFormat="1" applyFont="1"/>
    <xf numFmtId="39" fontId="21" fillId="0" borderId="8" xfId="159" applyFont="1" applyBorder="1" applyAlignment="1">
      <alignment horizontal="left"/>
    </xf>
    <xf numFmtId="0" fontId="22" fillId="0" borderId="9" xfId="0" applyFont="1" applyBorder="1"/>
    <xf numFmtId="39" fontId="22" fillId="0" borderId="8" xfId="159" applyFont="1" applyBorder="1" applyAlignment="1">
      <alignment horizontal="center"/>
    </xf>
    <xf numFmtId="43" fontId="22" fillId="0" borderId="9" xfId="1" applyFont="1" applyFill="1" applyBorder="1"/>
    <xf numFmtId="43" fontId="22" fillId="0" borderId="34" xfId="1" applyFont="1" applyFill="1" applyBorder="1"/>
    <xf numFmtId="39" fontId="22" fillId="0" borderId="8" xfId="159" applyFont="1" applyBorder="1" applyAlignment="1">
      <alignment horizontal="left"/>
    </xf>
    <xf numFmtId="39" fontId="22" fillId="0" borderId="8" xfId="159" quotePrefix="1" applyFont="1" applyBorder="1" applyAlignment="1">
      <alignment horizontal="center"/>
    </xf>
    <xf numFmtId="171" fontId="22" fillId="0" borderId="8" xfId="159" applyNumberFormat="1" applyFont="1" applyBorder="1" applyAlignment="1">
      <alignment horizontal="center"/>
    </xf>
    <xf numFmtId="43" fontId="22" fillId="0" borderId="35" xfId="1" applyFont="1" applyFill="1" applyBorder="1"/>
    <xf numFmtId="43" fontId="22" fillId="0" borderId="36" xfId="1" applyFont="1" applyFill="1" applyBorder="1"/>
    <xf numFmtId="39" fontId="22" fillId="0" borderId="8" xfId="159" applyFont="1" applyBorder="1"/>
    <xf numFmtId="43" fontId="22" fillId="0" borderId="12" xfId="1" applyFont="1" applyFill="1" applyBorder="1"/>
    <xf numFmtId="43" fontId="22" fillId="0" borderId="11" xfId="1" applyFont="1" applyFill="1" applyBorder="1"/>
    <xf numFmtId="49" fontId="22" fillId="0" borderId="8" xfId="159" applyNumberFormat="1" applyFont="1" applyBorder="1" applyAlignment="1">
      <alignment horizontal="center"/>
    </xf>
    <xf numFmtId="39" fontId="21" fillId="0" borderId="8" xfId="159" applyFont="1" applyBorder="1" applyAlignment="1">
      <alignment horizontal="center"/>
    </xf>
    <xf numFmtId="43" fontId="22" fillId="0" borderId="37" xfId="1" applyFont="1" applyFill="1" applyBorder="1"/>
    <xf numFmtId="43" fontId="22" fillId="0" borderId="38" xfId="1" applyFont="1" applyFill="1" applyBorder="1"/>
    <xf numFmtId="39" fontId="22" fillId="0" borderId="9" xfId="0" applyNumberFormat="1" applyFont="1" applyBorder="1"/>
    <xf numFmtId="39" fontId="21" fillId="0" borderId="17" xfId="159" applyFont="1" applyBorder="1" applyAlignment="1">
      <alignment horizontal="left"/>
    </xf>
    <xf numFmtId="39" fontId="22" fillId="0" borderId="31" xfId="159" applyFont="1" applyBorder="1"/>
    <xf numFmtId="43" fontId="22" fillId="0" borderId="39" xfId="1" applyFont="1" applyFill="1" applyBorder="1"/>
    <xf numFmtId="0" fontId="22" fillId="0" borderId="22" xfId="0" applyFont="1" applyBorder="1"/>
    <xf numFmtId="49" fontId="34" fillId="0" borderId="41" xfId="159" applyNumberFormat="1" applyFont="1" applyBorder="1" applyAlignment="1">
      <alignment horizontal="center" wrapText="1"/>
    </xf>
    <xf numFmtId="169" fontId="21" fillId="0" borderId="33" xfId="159" applyNumberFormat="1" applyFont="1" applyBorder="1" applyAlignment="1">
      <alignment horizontal="center" wrapText="1"/>
    </xf>
    <xf numFmtId="169" fontId="21" fillId="0" borderId="40" xfId="159" applyNumberFormat="1" applyFont="1" applyBorder="1" applyAlignment="1">
      <alignment horizontal="center" wrapText="1"/>
    </xf>
    <xf numFmtId="49" fontId="34" fillId="0" borderId="33" xfId="159" applyNumberFormat="1" applyFont="1" applyBorder="1" applyAlignment="1">
      <alignment horizontal="center" wrapText="1"/>
    </xf>
    <xf numFmtId="0" fontId="33" fillId="0" borderId="0" xfId="0" applyFont="1"/>
    <xf numFmtId="164" fontId="11" fillId="0" borderId="0" xfId="1" applyNumberFormat="1" applyFont="1" applyFill="1" applyAlignment="1">
      <alignment horizontal="center" vertical="center"/>
    </xf>
    <xf numFmtId="37" fontId="27" fillId="0" borderId="0" xfId="0" applyNumberFormat="1" applyFont="1"/>
    <xf numFmtId="0" fontId="27" fillId="0" borderId="0" xfId="39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39" applyFont="1"/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9" fontId="21" fillId="0" borderId="8" xfId="159" applyFont="1" applyBorder="1" applyAlignment="1">
      <alignment horizontal="left" wrapText="1" indent="1"/>
    </xf>
    <xf numFmtId="39" fontId="21" fillId="0" borderId="26" xfId="159" applyFont="1" applyBorder="1" applyAlignment="1">
      <alignment horizontal="left" wrapText="1" indent="1"/>
    </xf>
    <xf numFmtId="0" fontId="21" fillId="0" borderId="42" xfId="0" applyFont="1" applyBorder="1" applyAlignment="1">
      <alignment horizontal="left" vertical="top"/>
    </xf>
    <xf numFmtId="0" fontId="21" fillId="0" borderId="41" xfId="0" applyFont="1" applyBorder="1" applyAlignment="1">
      <alignment horizontal="left" vertical="top"/>
    </xf>
    <xf numFmtId="0" fontId="28" fillId="0" borderId="42" xfId="0" applyFont="1" applyBorder="1" applyAlignment="1">
      <alignment horizontal="center" vertical="top"/>
    </xf>
    <xf numFmtId="0" fontId="28" fillId="0" borderId="40" xfId="0" applyFont="1" applyBorder="1" applyAlignment="1">
      <alignment horizontal="center" vertical="top"/>
    </xf>
    <xf numFmtId="0" fontId="28" fillId="0" borderId="41" xfId="0" applyFont="1" applyBorder="1" applyAlignment="1">
      <alignment horizontal="center" vertical="top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13" fillId="0" borderId="0" xfId="0" applyFont="1" applyAlignment="1">
      <alignment horizontal="center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0"/>
  <tableStyles count="1" defaultTableStyle="TableStyleMedium9" defaultPivotStyle="PivotStyleLight16">
    <tableStyle name="Invisible" pivot="0" table="0" count="0" xr9:uid="{B956D085-9343-4477-9640-9392042112B3}"/>
  </tableStyles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9"/>
  <sheetViews>
    <sheetView tabSelected="1" zoomScaleNormal="100" zoomScaleSheetLayoutView="100" workbookViewId="0">
      <selection activeCell="J38" sqref="J38"/>
    </sheetView>
  </sheetViews>
  <sheetFormatPr defaultRowHeight="15"/>
  <cols>
    <col min="1" max="1" width="20.140625" style="2" bestFit="1" customWidth="1"/>
    <col min="2" max="3" width="11.5703125" style="2" bestFit="1" customWidth="1"/>
    <col min="4" max="4" width="11.85546875" style="2" bestFit="1" customWidth="1"/>
    <col min="5" max="5" width="2.28515625" style="2" customWidth="1"/>
    <col min="6" max="6" width="14" style="2" customWidth="1"/>
    <col min="7" max="7" width="13.5703125" style="2" bestFit="1" customWidth="1"/>
    <col min="8" max="8" width="13.28515625" style="2" customWidth="1"/>
    <col min="9" max="9" width="3.7109375" style="2" customWidth="1"/>
    <col min="10" max="16384" width="9.140625" style="2"/>
  </cols>
  <sheetData>
    <row r="1" spans="1:11">
      <c r="A1" s="157" t="s">
        <v>0</v>
      </c>
      <c r="B1" s="157"/>
      <c r="C1" s="157"/>
      <c r="D1" s="157"/>
      <c r="E1" s="157"/>
      <c r="F1" s="157"/>
      <c r="G1" s="157"/>
      <c r="H1" s="157"/>
    </row>
    <row r="2" spans="1:11">
      <c r="A2" s="158" t="s">
        <v>1</v>
      </c>
      <c r="B2" s="158"/>
      <c r="C2" s="158"/>
      <c r="D2" s="158"/>
      <c r="E2" s="158"/>
      <c r="F2" s="158"/>
      <c r="G2" s="158"/>
      <c r="H2" s="158"/>
    </row>
    <row r="3" spans="1:11">
      <c r="A3" s="158" t="s">
        <v>2</v>
      </c>
      <c r="B3" s="158"/>
      <c r="C3" s="158"/>
      <c r="D3" s="158"/>
      <c r="E3" s="158"/>
      <c r="F3" s="158"/>
      <c r="G3" s="158"/>
      <c r="H3" s="158"/>
    </row>
    <row r="4" spans="1:11">
      <c r="A4" s="3"/>
    </row>
    <row r="5" spans="1:11">
      <c r="B5" s="157" t="s">
        <v>3</v>
      </c>
      <c r="C5" s="157"/>
      <c r="D5" s="157"/>
      <c r="E5" s="157"/>
      <c r="F5" s="157"/>
      <c r="G5" s="157"/>
      <c r="H5" s="157"/>
    </row>
    <row r="6" spans="1:11">
      <c r="A6" s="6"/>
      <c r="B6" s="154" t="s">
        <v>4</v>
      </c>
      <c r="C6" s="155"/>
      <c r="D6" s="156"/>
      <c r="F6" s="9" t="s">
        <v>5</v>
      </c>
      <c r="G6" s="7"/>
      <c r="H6" s="8"/>
      <c r="K6" s="4"/>
    </row>
    <row r="7" spans="1:11">
      <c r="B7" s="11">
        <f>+C7-31</f>
        <v>44499</v>
      </c>
      <c r="C7" s="11">
        <f>+D7-31</f>
        <v>44530</v>
      </c>
      <c r="D7" s="11">
        <f>+StatementDate</f>
        <v>44561</v>
      </c>
      <c r="F7" s="11">
        <f>+B7</f>
        <v>44499</v>
      </c>
      <c r="G7" s="11">
        <f>+C7</f>
        <v>44530</v>
      </c>
      <c r="H7" s="11">
        <f>+D7</f>
        <v>44561</v>
      </c>
      <c r="K7" s="4"/>
    </row>
    <row r="8" spans="1:11">
      <c r="A8" s="6"/>
      <c r="B8" s="12">
        <f>+C8</f>
        <v>2021</v>
      </c>
      <c r="C8" s="13">
        <f>+D8</f>
        <v>2021</v>
      </c>
      <c r="D8" s="13">
        <f>YEAR(StatementDate)</f>
        <v>2021</v>
      </c>
      <c r="F8" s="12">
        <f t="shared" ref="F8:H8" si="0">+B8</f>
        <v>2021</v>
      </c>
      <c r="G8" s="13">
        <f t="shared" si="0"/>
        <v>2021</v>
      </c>
      <c r="H8" s="13">
        <f t="shared" si="0"/>
        <v>2021</v>
      </c>
    </row>
    <row r="9" spans="1:11" ht="15" customHeight="1">
      <c r="A9" s="3" t="s">
        <v>6</v>
      </c>
      <c r="B9" s="15">
        <f>+'Copy Other Data Here'!K4</f>
        <v>9035210</v>
      </c>
      <c r="C9" s="15">
        <f>+'Copy Other Data Here'!L4</f>
        <v>15013060</v>
      </c>
      <c r="D9" s="15">
        <f>+'Copy Other Data Here'!M4</f>
        <v>24029860</v>
      </c>
      <c r="F9" s="16">
        <f>+'Copy Other Data Here'!K10</f>
        <v>126434056</v>
      </c>
      <c r="G9" s="16">
        <f>+'Copy Other Data Here'!L10</f>
        <v>124503772</v>
      </c>
      <c r="H9" s="16">
        <f>+'Copy Other Data Here'!M10</f>
        <v>129211331</v>
      </c>
      <c r="J9" s="82"/>
    </row>
    <row r="10" spans="1:11" ht="14.25" customHeight="1">
      <c r="A10" s="3" t="s">
        <v>7</v>
      </c>
      <c r="B10" s="16">
        <f>+'Copy Other Data Here'!K5</f>
        <v>7220072</v>
      </c>
      <c r="C10" s="16">
        <f>+'Copy Other Data Here'!L5</f>
        <v>10401299</v>
      </c>
      <c r="D10" s="16">
        <f>+'Copy Other Data Here'!M5</f>
        <v>17559309</v>
      </c>
      <c r="F10" s="16">
        <f>+'Copy Other Data Here'!K11</f>
        <v>96448875</v>
      </c>
      <c r="G10" s="16">
        <f>+'Copy Other Data Here'!L11</f>
        <v>96789697</v>
      </c>
      <c r="H10" s="16">
        <f>+'Copy Other Data Here'!M11</f>
        <v>99833611</v>
      </c>
      <c r="J10" s="82"/>
    </row>
    <row r="11" spans="1:11" ht="15" customHeight="1">
      <c r="A11" s="3" t="s">
        <v>8</v>
      </c>
      <c r="B11" s="16">
        <f>+'Copy Other Data Here'!K6</f>
        <v>1554148</v>
      </c>
      <c r="C11" s="16">
        <f>+'Copy Other Data Here'!L6</f>
        <v>1301076</v>
      </c>
      <c r="D11" s="16">
        <f>+'Copy Other Data Here'!M6</f>
        <v>1828809</v>
      </c>
      <c r="F11" s="16">
        <f>+'Copy Other Data Here'!K12</f>
        <v>15554757</v>
      </c>
      <c r="G11" s="16">
        <f>+'Copy Other Data Here'!L12</f>
        <v>15653064</v>
      </c>
      <c r="H11" s="16">
        <f>+'Copy Other Data Here'!M12</f>
        <v>15705572</v>
      </c>
      <c r="J11" s="82"/>
    </row>
    <row r="12" spans="1:11" ht="15" customHeight="1">
      <c r="A12" s="3" t="s">
        <v>9</v>
      </c>
      <c r="B12" s="16">
        <f>+'Copy Other Data Here'!K7</f>
        <v>188282</v>
      </c>
      <c r="C12" s="16">
        <f>+'Copy Other Data Here'!L7</f>
        <v>215369</v>
      </c>
      <c r="D12" s="16">
        <f>+'Copy Other Data Here'!M7</f>
        <v>271190</v>
      </c>
      <c r="F12" s="16">
        <f>+'Copy Other Data Here'!K13</f>
        <v>2124372</v>
      </c>
      <c r="G12" s="16">
        <f>+'Copy Other Data Here'!L13</f>
        <v>2119423</v>
      </c>
      <c r="H12" s="16">
        <f>+'Copy Other Data Here'!M13</f>
        <v>2146144</v>
      </c>
      <c r="J12" s="82"/>
    </row>
    <row r="13" spans="1:11" ht="15" customHeight="1">
      <c r="A13" s="3" t="s">
        <v>10</v>
      </c>
      <c r="B13" s="17">
        <f>+'Copy Other Data Here'!K8</f>
        <v>76524251</v>
      </c>
      <c r="C13" s="17">
        <f>+'Copy Other Data Here'!L8</f>
        <v>72680193</v>
      </c>
      <c r="D13" s="17">
        <f>+'Copy Other Data Here'!M8</f>
        <v>73539096</v>
      </c>
      <c r="F13" s="16">
        <f>+'Copy Other Data Here'!K14</f>
        <v>909624251</v>
      </c>
      <c r="G13" s="16">
        <f>+'Copy Other Data Here'!L14</f>
        <v>919974993</v>
      </c>
      <c r="H13" s="16">
        <f>+'Copy Other Data Here'!M14</f>
        <v>917579061</v>
      </c>
      <c r="J13" s="83"/>
      <c r="K13" s="10"/>
    </row>
    <row r="14" spans="1:11" ht="15" customHeight="1">
      <c r="A14" s="3" t="s">
        <v>11</v>
      </c>
      <c r="B14" s="18">
        <f>SUM(B9:B13)</f>
        <v>94521963</v>
      </c>
      <c r="C14" s="18">
        <f>SUM(C9:C13)</f>
        <v>99610997</v>
      </c>
      <c r="D14" s="18">
        <f>SUM(D9:D13)</f>
        <v>117228264</v>
      </c>
      <c r="F14" s="19">
        <f>SUM(F9:F13)</f>
        <v>1150186311</v>
      </c>
      <c r="G14" s="19">
        <f>SUM(G9:G13)</f>
        <v>1159040949</v>
      </c>
      <c r="H14" s="18">
        <f>SUM(H9:H13)</f>
        <v>1164475719</v>
      </c>
      <c r="J14" s="14"/>
      <c r="K14" s="10"/>
    </row>
    <row r="15" spans="1:11">
      <c r="K15" s="10"/>
    </row>
    <row r="16" spans="1:11">
      <c r="J16" s="84"/>
    </row>
    <row r="17" spans="1:11">
      <c r="J17" s="84"/>
    </row>
    <row r="18" spans="1:11">
      <c r="J18" s="84"/>
    </row>
    <row r="19" spans="1:11">
      <c r="F19" s="5"/>
      <c r="G19" s="5"/>
      <c r="H19" s="5"/>
      <c r="J19" s="20"/>
    </row>
    <row r="20" spans="1:11">
      <c r="B20" s="154" t="s">
        <v>12</v>
      </c>
      <c r="C20" s="155"/>
      <c r="D20" s="156"/>
      <c r="F20" s="5"/>
      <c r="G20" s="5"/>
      <c r="H20" s="5"/>
      <c r="J20" s="85"/>
    </row>
    <row r="21" spans="1:11">
      <c r="B21" s="11">
        <f>+B7</f>
        <v>44499</v>
      </c>
      <c r="C21" s="11">
        <f>+C7</f>
        <v>44530</v>
      </c>
      <c r="D21" s="11">
        <f>+D7</f>
        <v>44561</v>
      </c>
      <c r="F21" s="10"/>
      <c r="G21" s="10"/>
      <c r="H21" s="10"/>
      <c r="J21" s="86"/>
    </row>
    <row r="22" spans="1:11">
      <c r="B22" s="12">
        <f t="shared" ref="B22:D22" si="1">+B8</f>
        <v>2021</v>
      </c>
      <c r="C22" s="13">
        <f t="shared" si="1"/>
        <v>2021</v>
      </c>
      <c r="D22" s="13">
        <f t="shared" si="1"/>
        <v>2021</v>
      </c>
      <c r="F22" s="10"/>
      <c r="G22" s="10"/>
      <c r="J22" s="21"/>
    </row>
    <row r="23" spans="1:11">
      <c r="A23" s="3" t="s">
        <v>6</v>
      </c>
      <c r="B23" s="16">
        <f>+'Copy Other Data Here'!K19</f>
        <v>199652</v>
      </c>
      <c r="C23" s="16">
        <f>+'Copy Other Data Here'!L19</f>
        <v>200087</v>
      </c>
      <c r="D23" s="16">
        <f>+'Copy Other Data Here'!M19</f>
        <v>200510</v>
      </c>
      <c r="F23" s="14"/>
      <c r="G23" s="14"/>
    </row>
    <row r="24" spans="1:11">
      <c r="A24" s="3" t="s">
        <v>7</v>
      </c>
      <c r="B24" s="16">
        <f>+'Copy Other Data Here'!K20</f>
        <v>27207</v>
      </c>
      <c r="C24" s="16">
        <f>+'Copy Other Data Here'!L20</f>
        <v>27312</v>
      </c>
      <c r="D24" s="16">
        <f>+'Copy Other Data Here'!M20</f>
        <v>27394</v>
      </c>
      <c r="F24" s="14"/>
      <c r="G24" s="14"/>
      <c r="J24" s="86"/>
    </row>
    <row r="25" spans="1:11">
      <c r="A25" s="3" t="s">
        <v>8</v>
      </c>
      <c r="B25" s="16">
        <f>+'Copy Other Data Here'!K21</f>
        <v>506</v>
      </c>
      <c r="C25" s="16">
        <f>+'Copy Other Data Here'!L21</f>
        <v>508</v>
      </c>
      <c r="D25" s="16">
        <f>+'Copy Other Data Here'!M21</f>
        <v>512</v>
      </c>
      <c r="F25" s="14"/>
      <c r="G25" s="14"/>
      <c r="J25" s="4"/>
    </row>
    <row r="26" spans="1:11">
      <c r="A26" s="3" t="s">
        <v>9</v>
      </c>
      <c r="B26" s="16">
        <f>+'Copy Other Data Here'!K22</f>
        <v>7</v>
      </c>
      <c r="C26" s="16">
        <f>+'Copy Other Data Here'!L22</f>
        <v>7</v>
      </c>
      <c r="D26" s="16">
        <f>+'Copy Other Data Here'!M22</f>
        <v>7</v>
      </c>
      <c r="F26" s="14"/>
      <c r="G26" s="14"/>
      <c r="J26" s="21"/>
    </row>
    <row r="27" spans="1:11">
      <c r="A27" s="3" t="s">
        <v>10</v>
      </c>
      <c r="B27" s="16">
        <f>+'Copy Other Data Here'!K23</f>
        <v>205</v>
      </c>
      <c r="C27" s="16">
        <f>+'Copy Other Data Here'!L23</f>
        <v>205</v>
      </c>
      <c r="D27" s="16">
        <f>+'Copy Other Data Here'!M23</f>
        <v>203</v>
      </c>
      <c r="F27" s="14"/>
      <c r="G27" s="14"/>
      <c r="J27" s="82"/>
      <c r="K27" s="10"/>
    </row>
    <row r="28" spans="1:11">
      <c r="A28" s="3" t="s">
        <v>11</v>
      </c>
      <c r="B28" s="18">
        <f>SUM(B23:B27)</f>
        <v>227577</v>
      </c>
      <c r="C28" s="18">
        <f>SUM(C23:C27)</f>
        <v>228119</v>
      </c>
      <c r="D28" s="18">
        <f>SUM(D23:D27)</f>
        <v>228626</v>
      </c>
      <c r="F28" s="14"/>
      <c r="G28" s="14"/>
      <c r="H28" s="14"/>
      <c r="J28" s="4"/>
    </row>
    <row r="29" spans="1:11">
      <c r="J29" s="4"/>
    </row>
  </sheetData>
  <mergeCells count="6">
    <mergeCell ref="B20:D20"/>
    <mergeCell ref="B5:H5"/>
    <mergeCell ref="B6:D6"/>
    <mergeCell ref="A2:H2"/>
    <mergeCell ref="A1:H1"/>
    <mergeCell ref="A3:H3"/>
  </mergeCells>
  <printOptions horizontalCentered="1"/>
  <pageMargins left="0.5" right="0.5" top="1" bottom="1" header="0.5" footer="0.5"/>
  <pageSetup scale="99"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61"/>
  <sheetViews>
    <sheetView topLeftCell="A7" zoomScaleNormal="100" zoomScaleSheetLayoutView="85" workbookViewId="0">
      <selection activeCell="I52" sqref="I52"/>
    </sheetView>
  </sheetViews>
  <sheetFormatPr defaultRowHeight="15"/>
  <cols>
    <col min="1" max="1" width="6.42578125" style="2" customWidth="1"/>
    <col min="2" max="2" width="7.7109375" style="2" customWidth="1"/>
    <col min="3" max="3" width="34.28515625" style="2" customWidth="1"/>
    <col min="4" max="4" width="16.28515625" style="22" customWidth="1"/>
    <col min="5" max="5" width="16.28515625" style="58" customWidth="1"/>
    <col min="6" max="16384" width="9.140625" style="2"/>
  </cols>
  <sheetData>
    <row r="1" spans="1:5" ht="21" customHeight="1">
      <c r="E1" s="23"/>
    </row>
    <row r="2" spans="1:5" ht="18.75" customHeight="1">
      <c r="A2" s="5" t="s">
        <v>13</v>
      </c>
      <c r="B2" s="5"/>
      <c r="C2" s="5"/>
      <c r="D2" s="59"/>
      <c r="E2" s="59"/>
    </row>
    <row r="3" spans="1:5" ht="18" customHeight="1">
      <c r="A3" s="5" t="s">
        <v>14</v>
      </c>
      <c r="B3" s="5"/>
      <c r="C3" s="5"/>
      <c r="D3" s="59"/>
      <c r="E3" s="59"/>
    </row>
    <row r="4" spans="1:5">
      <c r="A4" s="5" t="s">
        <v>15</v>
      </c>
      <c r="B4" s="5"/>
      <c r="C4" s="5"/>
      <c r="D4" s="59"/>
      <c r="E4" s="59"/>
    </row>
    <row r="5" spans="1:5">
      <c r="A5" s="157" t="str">
        <f>"Month and Twelve Months Ended " &amp; TEXT(DATE(YEAR(StatementDate),MONTH(StatementDate)-1,1)-1,"m/d/yyy")</f>
        <v>Month and Twelve Months Ended 10/31/2021</v>
      </c>
      <c r="B5" s="157"/>
      <c r="C5" s="157"/>
      <c r="D5" s="157"/>
      <c r="E5" s="157"/>
    </row>
    <row r="6" spans="1:5">
      <c r="A6" s="26"/>
      <c r="D6" s="27"/>
      <c r="E6" s="27"/>
    </row>
    <row r="7" spans="1:5" ht="15.75" thickBot="1">
      <c r="A7" s="5"/>
      <c r="B7" s="24"/>
      <c r="C7" s="24"/>
      <c r="D7" s="25"/>
      <c r="E7" s="25"/>
    </row>
    <row r="8" spans="1:5">
      <c r="A8" s="28"/>
      <c r="B8" s="29"/>
      <c r="C8" s="29"/>
      <c r="D8" s="30" t="s">
        <v>16</v>
      </c>
      <c r="E8" s="31" t="s">
        <v>17</v>
      </c>
    </row>
    <row r="9" spans="1:5">
      <c r="A9" s="32" t="s">
        <v>18</v>
      </c>
      <c r="D9" s="2"/>
      <c r="E9" s="33"/>
    </row>
    <row r="10" spans="1:5">
      <c r="A10" s="32"/>
      <c r="B10" s="2" t="s">
        <v>19</v>
      </c>
      <c r="D10" s="34">
        <f>+'Copy Allocation Report Here'!C10</f>
        <v>17955058.18</v>
      </c>
      <c r="E10" s="35">
        <f>+'Copy Allocation Report Here'!F10</f>
        <v>245807547.33000004</v>
      </c>
    </row>
    <row r="11" spans="1:5">
      <c r="A11" s="32"/>
      <c r="B11" s="2" t="s">
        <v>20</v>
      </c>
      <c r="D11" s="34">
        <f>+'Copy Allocation Report Here'!C14</f>
        <v>2330702.88</v>
      </c>
      <c r="E11" s="35">
        <f>+'Copy Allocation Report Here'!F14</f>
        <v>26935818.939999998</v>
      </c>
    </row>
    <row r="12" spans="1:5">
      <c r="A12" s="32"/>
      <c r="B12" s="2" t="s">
        <v>21</v>
      </c>
      <c r="D12" s="36">
        <f>+'Copy Allocation Report Here'!C20-'Copy Allocation Report Here'!C14</f>
        <v>-27337.410000000149</v>
      </c>
      <c r="E12" s="37">
        <f>+'Copy Allocation Report Here'!F20-'Copy Allocation Report Here'!F14</f>
        <v>122652.44999999925</v>
      </c>
    </row>
    <row r="13" spans="1:5">
      <c r="A13" s="32"/>
      <c r="D13" s="38">
        <f>SUM(D10:D12)</f>
        <v>20258423.649999999</v>
      </c>
      <c r="E13" s="33">
        <f>SUM(E10:E12)</f>
        <v>272866018.72000003</v>
      </c>
    </row>
    <row r="14" spans="1:5">
      <c r="A14" s="32" t="s">
        <v>22</v>
      </c>
      <c r="B14" s="2" t="s">
        <v>23</v>
      </c>
      <c r="D14" s="34">
        <f>+'Copy Allocation Report Here'!C30+'Copy Allocation Report Here'!C44</f>
        <v>10034195.219999999</v>
      </c>
      <c r="E14" s="35">
        <f>+'Copy Allocation Report Here'!F30+'Copy Allocation Report Here'!F44</f>
        <v>134151638.33000003</v>
      </c>
    </row>
    <row r="15" spans="1:5">
      <c r="A15" s="32"/>
      <c r="B15" s="2" t="s">
        <v>24</v>
      </c>
      <c r="D15" s="34">
        <f>+'Copy Allocation Report Here'!C46</f>
        <v>1347392.54</v>
      </c>
      <c r="E15" s="35">
        <f>+'Copy Allocation Report Here'!F46</f>
        <v>22602139.780000001</v>
      </c>
    </row>
    <row r="16" spans="1:5">
      <c r="A16" s="32" t="s">
        <v>25</v>
      </c>
      <c r="D16" s="39">
        <f>D13-D14-D15</f>
        <v>8876835.8900000006</v>
      </c>
      <c r="E16" s="40">
        <f>E13-E14-E15</f>
        <v>116112240.60999998</v>
      </c>
    </row>
    <row r="17" spans="1:5">
      <c r="A17" s="32" t="s">
        <v>26</v>
      </c>
      <c r="D17" s="38"/>
      <c r="E17" s="33"/>
    </row>
    <row r="18" spans="1:5">
      <c r="A18" s="32"/>
      <c r="B18" s="2" t="s">
        <v>27</v>
      </c>
      <c r="D18" s="38">
        <f>'Copy Allocation Report Here'!C50</f>
        <v>21238.02</v>
      </c>
      <c r="E18" s="33">
        <f>'Copy Allocation Report Here'!F50</f>
        <v>453708.48</v>
      </c>
    </row>
    <row r="19" spans="1:5">
      <c r="A19" s="32"/>
      <c r="B19" s="2" t="s">
        <v>28</v>
      </c>
      <c r="D19" s="34">
        <f>+'Copy Allocation Report Here'!C78</f>
        <v>1660739.1100000003</v>
      </c>
      <c r="E19" s="35">
        <f>+'Copy Allocation Report Here'!F78</f>
        <v>20578034.18</v>
      </c>
    </row>
    <row r="20" spans="1:5">
      <c r="A20" s="32"/>
      <c r="B20" s="2" t="s">
        <v>29</v>
      </c>
      <c r="D20" s="34">
        <f>+'Copy Allocation Report Here'!C86</f>
        <v>392623.97000000003</v>
      </c>
      <c r="E20" s="35">
        <f>+'Copy Allocation Report Here'!F86</f>
        <v>5671154.1399999997</v>
      </c>
    </row>
    <row r="21" spans="1:5">
      <c r="A21" s="32"/>
      <c r="B21" s="2" t="s">
        <v>30</v>
      </c>
      <c r="D21" s="34">
        <f>+'Copy Allocation Report Here'!C93</f>
        <v>465255.13</v>
      </c>
      <c r="E21" s="35">
        <f>+'Copy Allocation Report Here'!F93</f>
        <v>6310530.2200000007</v>
      </c>
    </row>
    <row r="22" spans="1:5">
      <c r="A22" s="32"/>
      <c r="B22" s="2" t="s">
        <v>31</v>
      </c>
      <c r="D22" s="34">
        <f>+'Copy Allocation Report Here'!C100</f>
        <v>1788.98</v>
      </c>
      <c r="E22" s="35">
        <f>+'Copy Allocation Report Here'!F100</f>
        <v>25016.080000000002</v>
      </c>
    </row>
    <row r="23" spans="1:5">
      <c r="A23" s="32"/>
      <c r="B23" s="2" t="s">
        <v>32</v>
      </c>
      <c r="D23" s="34">
        <f>+'Copy Allocation Report Here'!C116</f>
        <v>1737138.16</v>
      </c>
      <c r="E23" s="35">
        <f>+'Copy Allocation Report Here'!F116</f>
        <v>21069720.820000004</v>
      </c>
    </row>
    <row r="24" spans="1:5">
      <c r="A24" s="32"/>
      <c r="B24" s="2" t="s">
        <v>33</v>
      </c>
      <c r="D24" s="34">
        <f>+'Copy Allocation Report Here'!C128</f>
        <v>2384497.3199999998</v>
      </c>
      <c r="E24" s="35">
        <f>+'Copy Allocation Report Here'!F128</f>
        <v>28178714.34</v>
      </c>
    </row>
    <row r="25" spans="1:5">
      <c r="A25" s="32"/>
      <c r="B25" s="2" t="s">
        <v>34</v>
      </c>
      <c r="D25" s="34">
        <f>+'Copy Allocation Report Here'!C133</f>
        <v>421597.41000000003</v>
      </c>
      <c r="E25" s="35">
        <f>+'Copy Allocation Report Here'!F133</f>
        <v>5114624.1899999995</v>
      </c>
    </row>
    <row r="26" spans="1:5">
      <c r="A26" s="32"/>
      <c r="B26" s="2" t="s">
        <v>35</v>
      </c>
      <c r="D26" s="34">
        <f>+'Copy Allocation Report Here'!C142</f>
        <v>-41433.320000000014</v>
      </c>
      <c r="E26" s="35">
        <f>+'Copy Allocation Report Here'!F142</f>
        <v>1547285.6500000004</v>
      </c>
    </row>
    <row r="27" spans="1:5">
      <c r="A27" s="32"/>
      <c r="C27" s="2" t="s">
        <v>36</v>
      </c>
      <c r="D27" s="39">
        <f>SUM(D18:D26)</f>
        <v>7043444.7799999993</v>
      </c>
      <c r="E27" s="40">
        <f>SUM(E18:E26)</f>
        <v>88948788.100000009</v>
      </c>
    </row>
    <row r="28" spans="1:5" ht="15.75" thickBot="1">
      <c r="A28" s="32" t="s">
        <v>37</v>
      </c>
      <c r="D28" s="41">
        <f>D16-D27</f>
        <v>1833391.1100000013</v>
      </c>
      <c r="E28" s="42">
        <f>E16-E27</f>
        <v>27163452.509999976</v>
      </c>
    </row>
    <row r="29" spans="1:5" ht="15.75" thickTop="1">
      <c r="A29" s="32"/>
      <c r="D29" s="38"/>
      <c r="E29" s="33"/>
    </row>
    <row r="30" spans="1:5" ht="15.75" thickBot="1">
      <c r="A30" s="32" t="s">
        <v>38</v>
      </c>
      <c r="D30" s="43">
        <f>D52</f>
        <v>491410987.85013306</v>
      </c>
      <c r="E30" s="44">
        <f>E52</f>
        <v>478230758.33256763</v>
      </c>
    </row>
    <row r="31" spans="1:5" ht="15.75" thickTop="1">
      <c r="A31" s="32"/>
      <c r="D31" s="38"/>
      <c r="E31" s="33"/>
    </row>
    <row r="32" spans="1:5" ht="15.75" thickBot="1">
      <c r="A32" s="45" t="s">
        <v>39</v>
      </c>
      <c r="B32" s="46"/>
      <c r="C32" s="46"/>
      <c r="D32" s="47">
        <f>D28/D30</f>
        <v>3.7308712164147531E-3</v>
      </c>
      <c r="E32" s="48">
        <f>E28/E30</f>
        <v>5.6799885905937847E-2</v>
      </c>
    </row>
    <row r="33" spans="1:5" ht="16.5" thickTop="1" thickBot="1">
      <c r="A33" s="49"/>
      <c r="B33" s="50"/>
      <c r="C33" s="50"/>
      <c r="D33" s="51"/>
      <c r="E33" s="52"/>
    </row>
    <row r="34" spans="1:5" hidden="1">
      <c r="A34" s="32" t="s">
        <v>40</v>
      </c>
      <c r="D34" s="2">
        <v>12483971</v>
      </c>
      <c r="E34" s="27">
        <v>286116245</v>
      </c>
    </row>
    <row r="35" spans="1:5" ht="15.75" hidden="1" thickBot="1">
      <c r="A35" s="49" t="s">
        <v>41</v>
      </c>
      <c r="B35" s="50"/>
      <c r="C35" s="50"/>
      <c r="D35" s="2">
        <v>52463916</v>
      </c>
      <c r="E35" s="27">
        <v>512152900</v>
      </c>
    </row>
    <row r="36" spans="1:5">
      <c r="D36" s="2"/>
      <c r="E36" s="27"/>
    </row>
    <row r="37" spans="1:5">
      <c r="D37" s="27"/>
      <c r="E37" s="27"/>
    </row>
    <row r="38" spans="1:5">
      <c r="A38" s="2" t="s">
        <v>42</v>
      </c>
      <c r="D38" s="27"/>
      <c r="E38" s="27"/>
    </row>
    <row r="39" spans="1:5" ht="15.75" thickBot="1">
      <c r="D39" s="53" t="s">
        <v>4</v>
      </c>
      <c r="E39" s="27" t="s">
        <v>43</v>
      </c>
    </row>
    <row r="40" spans="1:5">
      <c r="A40" s="54" t="s">
        <v>44</v>
      </c>
      <c r="B40" s="55"/>
      <c r="C40" s="55"/>
      <c r="D40" s="80">
        <f>'Copy Other Data Here'!C6</f>
        <v>982373645.71000004</v>
      </c>
      <c r="E40" s="81">
        <f>+'Copy Other Data Here'!C22</f>
        <v>958232521.35125005</v>
      </c>
    </row>
    <row r="41" spans="1:5">
      <c r="A41" s="32" t="s">
        <v>45</v>
      </c>
      <c r="D41" s="36">
        <f>'Copy Other Data Here'!C7</f>
        <v>-429665983.90999997</v>
      </c>
      <c r="E41" s="37">
        <f>+'Copy Other Data Here'!C23</f>
        <v>-418609831.19958329</v>
      </c>
    </row>
    <row r="42" spans="1:5">
      <c r="A42" s="32" t="s">
        <v>46</v>
      </c>
      <c r="D42" s="38">
        <f>D40+D41</f>
        <v>552707661.80000007</v>
      </c>
      <c r="E42" s="33">
        <f>E40+E41</f>
        <v>539622690.15166676</v>
      </c>
    </row>
    <row r="43" spans="1:5">
      <c r="A43" s="32"/>
      <c r="D43" s="38"/>
      <c r="E43" s="33"/>
    </row>
    <row r="44" spans="1:5">
      <c r="A44" s="32" t="s">
        <v>47</v>
      </c>
      <c r="D44" s="38"/>
      <c r="E44" s="33"/>
    </row>
    <row r="45" spans="1:5">
      <c r="A45" s="32"/>
      <c r="B45" s="2" t="s">
        <v>48</v>
      </c>
      <c r="D45" s="34">
        <f>'Copy Other Data Here'!C10</f>
        <v>0</v>
      </c>
      <c r="E45" s="35">
        <f>+'Copy Other Data Here'!C26</f>
        <v>0</v>
      </c>
    </row>
    <row r="46" spans="1:5">
      <c r="A46" s="32"/>
      <c r="B46" s="2" t="s">
        <v>49</v>
      </c>
      <c r="D46" s="34">
        <f>'Copy Other Data Here'!C9</f>
        <v>-3602564.8200000003</v>
      </c>
      <c r="E46" s="35">
        <f>+'Copy Other Data Here'!C25</f>
        <v>-3022493.2679166663</v>
      </c>
    </row>
    <row r="47" spans="1:5">
      <c r="A47" s="32"/>
      <c r="B47" s="2" t="s">
        <v>50</v>
      </c>
      <c r="D47" s="34">
        <f>'Copy Other Data Here'!C11</f>
        <v>-77184432.570000008</v>
      </c>
      <c r="E47" s="35">
        <f>+'Copy Other Data Here'!C27</f>
        <v>-77337008.242083356</v>
      </c>
    </row>
    <row r="48" spans="1:5">
      <c r="A48" s="32"/>
      <c r="B48" s="2" t="s">
        <v>51</v>
      </c>
      <c r="D48" s="36">
        <v>0</v>
      </c>
      <c r="E48" s="37">
        <v>0</v>
      </c>
    </row>
    <row r="49" spans="1:5">
      <c r="A49" s="32"/>
      <c r="C49" s="2" t="s">
        <v>52</v>
      </c>
      <c r="D49" s="38">
        <f>D42+SUM(D45:D48)</f>
        <v>471920664.41000009</v>
      </c>
      <c r="E49" s="33">
        <f>E42+SUM(E45:E48)</f>
        <v>459263188.64166677</v>
      </c>
    </row>
    <row r="50" spans="1:5">
      <c r="A50" s="32"/>
      <c r="D50" s="38"/>
      <c r="E50" s="33"/>
    </row>
    <row r="51" spans="1:5">
      <c r="A51" s="32" t="s">
        <v>53</v>
      </c>
      <c r="D51" s="36">
        <f>'Copy Other Data Here'!C13</f>
        <v>19490323.440133002</v>
      </c>
      <c r="E51" s="37">
        <f>'Copy Other Data Here'!C29</f>
        <v>18967569.690900836</v>
      </c>
    </row>
    <row r="52" spans="1:5" ht="15.75" thickBot="1">
      <c r="A52" s="49" t="s">
        <v>54</v>
      </c>
      <c r="B52" s="50"/>
      <c r="C52" s="50"/>
      <c r="D52" s="56">
        <f>D49+D51</f>
        <v>491410987.85013306</v>
      </c>
      <c r="E52" s="57">
        <f>E49+E51</f>
        <v>478230758.33256763</v>
      </c>
    </row>
    <row r="53" spans="1:5">
      <c r="D53" s="27"/>
      <c r="E53" s="27"/>
    </row>
    <row r="54" spans="1:5">
      <c r="A54" s="2" t="s">
        <v>55</v>
      </c>
      <c r="D54" s="27"/>
      <c r="E54" s="27"/>
    </row>
    <row r="55" spans="1:5">
      <c r="D55" s="27"/>
      <c r="E55" s="27"/>
    </row>
    <row r="56" spans="1:5">
      <c r="D56" s="27"/>
      <c r="E56" s="27"/>
    </row>
    <row r="57" spans="1:5">
      <c r="D57" s="27"/>
      <c r="E57" s="27"/>
    </row>
    <row r="58" spans="1:5">
      <c r="D58" s="27"/>
      <c r="E58" s="27"/>
    </row>
    <row r="59" spans="1:5">
      <c r="D59" s="27"/>
      <c r="E59" s="27"/>
    </row>
    <row r="60" spans="1:5">
      <c r="D60" s="27"/>
      <c r="E60" s="27"/>
    </row>
    <row r="61" spans="1:5">
      <c r="D61" s="27"/>
      <c r="E61" s="27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61"/>
  <sheetViews>
    <sheetView zoomScaleNormal="100" zoomScaleSheetLayoutView="70" workbookViewId="0">
      <selection activeCell="I52" sqref="I52"/>
    </sheetView>
  </sheetViews>
  <sheetFormatPr defaultRowHeight="1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22" customWidth="1"/>
    <col min="5" max="5" width="17.5703125" style="58" customWidth="1"/>
    <col min="6" max="16384" width="9.140625" style="2"/>
  </cols>
  <sheetData>
    <row r="1" spans="1:5" ht="21" customHeight="1">
      <c r="E1" s="23"/>
    </row>
    <row r="2" spans="1:5" ht="18.75" customHeight="1">
      <c r="A2" s="5" t="s">
        <v>13</v>
      </c>
      <c r="B2" s="5"/>
      <c r="C2" s="5"/>
      <c r="D2" s="59"/>
      <c r="E2" s="59"/>
    </row>
    <row r="3" spans="1:5" ht="18" customHeight="1">
      <c r="A3" s="5" t="s">
        <v>14</v>
      </c>
      <c r="B3" s="5"/>
      <c r="C3" s="5"/>
      <c r="D3" s="59"/>
      <c r="E3" s="59"/>
    </row>
    <row r="4" spans="1:5">
      <c r="A4" s="5" t="s">
        <v>15</v>
      </c>
      <c r="B4" s="5"/>
      <c r="C4" s="5"/>
      <c r="D4" s="59"/>
      <c r="E4" s="59"/>
    </row>
    <row r="5" spans="1:5">
      <c r="A5" s="157" t="str">
        <f>"Month and Twelve Months Ended " &amp; TEXT(DATE(YEAR(StatementDate),MONTH(StatementDate),1)-1,"m/d/yyy")</f>
        <v>Month and Twelve Months Ended 11/30/2021</v>
      </c>
      <c r="B5" s="157"/>
      <c r="C5" s="157"/>
      <c r="D5" s="157"/>
      <c r="E5" s="157"/>
    </row>
    <row r="6" spans="1:5">
      <c r="A6" s="26"/>
      <c r="D6" s="27"/>
      <c r="E6" s="27"/>
    </row>
    <row r="7" spans="1:5" ht="15.75" thickBot="1">
      <c r="A7" s="5"/>
      <c r="B7" s="24"/>
      <c r="C7" s="24"/>
      <c r="D7" s="25"/>
      <c r="E7" s="25"/>
    </row>
    <row r="8" spans="1:5">
      <c r="A8" s="28"/>
      <c r="B8" s="29"/>
      <c r="C8" s="29"/>
      <c r="D8" s="30" t="s">
        <v>16</v>
      </c>
      <c r="E8" s="31" t="s">
        <v>17</v>
      </c>
    </row>
    <row r="9" spans="1:5">
      <c r="A9" s="32" t="s">
        <v>18</v>
      </c>
      <c r="D9" s="2"/>
      <c r="E9" s="33"/>
    </row>
    <row r="10" spans="1:5">
      <c r="A10" s="32"/>
      <c r="B10" s="2" t="s">
        <v>19</v>
      </c>
      <c r="D10" s="34">
        <f>+'Copy Allocation Report Here'!D10</f>
        <v>31098537.689999998</v>
      </c>
      <c r="E10" s="35">
        <f>+'Copy Allocation Report Here'!G10</f>
        <v>248497164.32999998</v>
      </c>
    </row>
    <row r="11" spans="1:5">
      <c r="A11" s="32"/>
      <c r="B11" s="2" t="s">
        <v>20</v>
      </c>
      <c r="D11" s="34">
        <f>+'Copy Allocation Report Here'!D14</f>
        <v>2317866.91</v>
      </c>
      <c r="E11" s="35">
        <f>+'Copy Allocation Report Here'!G14</f>
        <v>27112558.73</v>
      </c>
    </row>
    <row r="12" spans="1:5">
      <c r="A12" s="32"/>
      <c r="B12" s="2" t="s">
        <v>21</v>
      </c>
      <c r="D12" s="36">
        <f>+'Copy Allocation Report Here'!D20-'Copy Allocation Report Here'!D14</f>
        <v>48505.040000000037</v>
      </c>
      <c r="E12" s="37">
        <f>+'Copy Allocation Report Here'!G20-'Copy Allocation Report Here'!G14</f>
        <v>78578.059999998659</v>
      </c>
    </row>
    <row r="13" spans="1:5">
      <c r="A13" s="32"/>
      <c r="D13" s="38">
        <f>SUM(D10:D12)</f>
        <v>33464909.639999997</v>
      </c>
      <c r="E13" s="33">
        <f>SUM(E10:E12)</f>
        <v>275688301.12</v>
      </c>
    </row>
    <row r="14" spans="1:5">
      <c r="A14" s="32" t="s">
        <v>22</v>
      </c>
      <c r="B14" s="2" t="s">
        <v>23</v>
      </c>
      <c r="D14" s="34">
        <f>+'Copy Allocation Report Here'!D30+'Copy Allocation Report Here'!D44</f>
        <v>18453531.539999999</v>
      </c>
      <c r="E14" s="35">
        <f>+'Copy Allocation Report Here'!G30+'Copy Allocation Report Here'!G44</f>
        <v>136743219.77000004</v>
      </c>
    </row>
    <row r="15" spans="1:5">
      <c r="A15" s="32"/>
      <c r="B15" s="2" t="s">
        <v>24</v>
      </c>
      <c r="D15" s="34">
        <f>+'Copy Allocation Report Here'!D46</f>
        <v>2243417</v>
      </c>
      <c r="E15" s="35">
        <f>+'Copy Allocation Report Here'!G46</f>
        <v>22737611.129999999</v>
      </c>
    </row>
    <row r="16" spans="1:5">
      <c r="A16" s="32" t="s">
        <v>25</v>
      </c>
      <c r="D16" s="39">
        <f>D13-D14-D15</f>
        <v>12767961.099999998</v>
      </c>
      <c r="E16" s="40">
        <f>E13-E14-E15</f>
        <v>116207470.21999997</v>
      </c>
    </row>
    <row r="17" spans="1:5">
      <c r="A17" s="32" t="s">
        <v>26</v>
      </c>
      <c r="D17" s="38"/>
      <c r="E17" s="33"/>
    </row>
    <row r="18" spans="1:5">
      <c r="A18" s="32"/>
      <c r="B18" s="2" t="s">
        <v>27</v>
      </c>
      <c r="D18" s="38">
        <f>'Copy Allocation Report Here'!D50</f>
        <v>25077.4</v>
      </c>
      <c r="E18" s="33">
        <f>'Copy Allocation Report Here'!G50</f>
        <v>456697.83</v>
      </c>
    </row>
    <row r="19" spans="1:5">
      <c r="A19" s="32"/>
      <c r="B19" s="2" t="s">
        <v>28</v>
      </c>
      <c r="D19" s="34">
        <f>+'Copy Allocation Report Here'!D78</f>
        <v>1686582.3</v>
      </c>
      <c r="E19" s="35">
        <f>+'Copy Allocation Report Here'!G78</f>
        <v>20541468.030000001</v>
      </c>
    </row>
    <row r="20" spans="1:5">
      <c r="A20" s="32"/>
      <c r="B20" s="2" t="s">
        <v>29</v>
      </c>
      <c r="D20" s="34">
        <f>+'Copy Allocation Report Here'!D86</f>
        <v>343974.27999999997</v>
      </c>
      <c r="E20" s="35">
        <f>+'Copy Allocation Report Here'!G86</f>
        <v>5543824.5500000007</v>
      </c>
    </row>
    <row r="21" spans="1:5">
      <c r="A21" s="32"/>
      <c r="B21" s="2" t="s">
        <v>30</v>
      </c>
      <c r="D21" s="34">
        <f>+'Copy Allocation Report Here'!D93</f>
        <v>817242.24</v>
      </c>
      <c r="E21" s="35">
        <f>+'Copy Allocation Report Here'!G93</f>
        <v>6384594.9000000004</v>
      </c>
    </row>
    <row r="22" spans="1:5">
      <c r="A22" s="32"/>
      <c r="B22" s="2" t="s">
        <v>31</v>
      </c>
      <c r="D22" s="34">
        <f>+'Copy Allocation Report Here'!D100</f>
        <v>1875.96</v>
      </c>
      <c r="E22" s="35">
        <f>+'Copy Allocation Report Here'!G100</f>
        <v>24739.149999999998</v>
      </c>
    </row>
    <row r="23" spans="1:5">
      <c r="A23" s="32"/>
      <c r="B23" s="2" t="s">
        <v>32</v>
      </c>
      <c r="D23" s="34">
        <f>+'Copy Allocation Report Here'!D116</f>
        <v>1595138.6400000004</v>
      </c>
      <c r="E23" s="35">
        <f>+'Copy Allocation Report Here'!G116</f>
        <v>21342439.890000001</v>
      </c>
    </row>
    <row r="24" spans="1:5">
      <c r="A24" s="32"/>
      <c r="B24" s="2" t="s">
        <v>33</v>
      </c>
      <c r="D24" s="34">
        <f>+'Copy Allocation Report Here'!D128</f>
        <v>2376822.08</v>
      </c>
      <c r="E24" s="35">
        <f>+'Copy Allocation Report Here'!G128</f>
        <v>28326544.109999999</v>
      </c>
    </row>
    <row r="25" spans="1:5">
      <c r="A25" s="32"/>
      <c r="B25" s="2" t="s">
        <v>34</v>
      </c>
      <c r="D25" s="34">
        <f>+'Copy Allocation Report Here'!D133</f>
        <v>405100.56</v>
      </c>
      <c r="E25" s="35">
        <f>+'Copy Allocation Report Here'!G133</f>
        <v>5136302.2699999996</v>
      </c>
    </row>
    <row r="26" spans="1:5">
      <c r="A26" s="32"/>
      <c r="B26" s="2" t="s">
        <v>35</v>
      </c>
      <c r="D26" s="34">
        <f>+'Copy Allocation Report Here'!D142</f>
        <v>705705.12000000046</v>
      </c>
      <c r="E26" s="35">
        <f>+'Copy Allocation Report Here'!G142</f>
        <v>1320776.8499999975</v>
      </c>
    </row>
    <row r="27" spans="1:5">
      <c r="A27" s="32"/>
      <c r="C27" s="2" t="s">
        <v>36</v>
      </c>
      <c r="D27" s="39">
        <f>SUM(D18:D26)</f>
        <v>7957518.5800000001</v>
      </c>
      <c r="E27" s="40">
        <f>SUM(E18:E26)</f>
        <v>89077387.579999998</v>
      </c>
    </row>
    <row r="28" spans="1:5" ht="15.75" thickBot="1">
      <c r="A28" s="32" t="s">
        <v>37</v>
      </c>
      <c r="D28" s="41">
        <f>D16-D27</f>
        <v>4810442.5199999977</v>
      </c>
      <c r="E28" s="42">
        <f>E16-E27</f>
        <v>27130082.639999971</v>
      </c>
    </row>
    <row r="29" spans="1:5" ht="15.75" thickTop="1">
      <c r="A29" s="32"/>
      <c r="D29" s="38"/>
      <c r="E29" s="33"/>
    </row>
    <row r="30" spans="1:5" ht="15.75" thickBot="1">
      <c r="A30" s="32" t="s">
        <v>38</v>
      </c>
      <c r="D30" s="43">
        <f>D52</f>
        <v>492729973.34073895</v>
      </c>
      <c r="E30" s="44">
        <f>E52</f>
        <v>483254848.50450164</v>
      </c>
    </row>
    <row r="31" spans="1:5" ht="15.75" thickTop="1">
      <c r="A31" s="32"/>
      <c r="D31" s="38"/>
      <c r="E31" s="33"/>
    </row>
    <row r="32" spans="1:5" ht="15.75" thickBot="1">
      <c r="A32" s="45" t="s">
        <v>39</v>
      </c>
      <c r="B32" s="46"/>
      <c r="C32" s="46"/>
      <c r="D32" s="47">
        <f>D28/D30</f>
        <v>9.7628372136261722E-3</v>
      </c>
      <c r="E32" s="48">
        <f>E28/E30</f>
        <v>5.6140321662488703E-2</v>
      </c>
    </row>
    <row r="33" spans="1:5" ht="16.5" thickTop="1" thickBot="1">
      <c r="A33" s="49"/>
      <c r="B33" s="50"/>
      <c r="C33" s="50"/>
      <c r="D33" s="51"/>
      <c r="E33" s="52"/>
    </row>
    <row r="34" spans="1:5" hidden="1">
      <c r="A34" s="32" t="s">
        <v>40</v>
      </c>
      <c r="D34" s="2">
        <v>12483971</v>
      </c>
      <c r="E34" s="27">
        <v>286116245</v>
      </c>
    </row>
    <row r="35" spans="1:5" ht="15.75" hidden="1" thickBot="1">
      <c r="A35" s="49" t="s">
        <v>41</v>
      </c>
      <c r="B35" s="50"/>
      <c r="C35" s="50"/>
      <c r="D35" s="2">
        <v>52463916</v>
      </c>
      <c r="E35" s="27">
        <v>512152900</v>
      </c>
    </row>
    <row r="36" spans="1:5">
      <c r="D36" s="2"/>
      <c r="E36" s="27"/>
    </row>
    <row r="37" spans="1:5">
      <c r="D37" s="27"/>
      <c r="E37" s="27"/>
    </row>
    <row r="38" spans="1:5">
      <c r="A38" s="2" t="s">
        <v>42</v>
      </c>
      <c r="D38" s="27"/>
      <c r="E38" s="27"/>
    </row>
    <row r="39" spans="1:5" ht="15.75" thickBot="1">
      <c r="D39" s="53"/>
      <c r="E39" s="27"/>
    </row>
    <row r="40" spans="1:5">
      <c r="A40" s="54" t="s">
        <v>44</v>
      </c>
      <c r="B40" s="55"/>
      <c r="C40" s="55"/>
      <c r="D40" s="80">
        <f>'Copy Other Data Here'!D6</f>
        <v>985595689.23000002</v>
      </c>
      <c r="E40" s="81">
        <f>+'Copy Other Data Here'!D22</f>
        <v>964327807.77624989</v>
      </c>
    </row>
    <row r="41" spans="1:5">
      <c r="A41" s="32" t="s">
        <v>45</v>
      </c>
      <c r="D41" s="36">
        <f>'Copy Other Data Here'!D7</f>
        <v>-431963768.97999996</v>
      </c>
      <c r="E41" s="37">
        <f>+'Copy Other Data Here'!D23</f>
        <v>-420166541.05249995</v>
      </c>
    </row>
    <row r="42" spans="1:5">
      <c r="A42" s="32" t="s">
        <v>46</v>
      </c>
      <c r="D42" s="38">
        <f>D40+D41</f>
        <v>553631920.25</v>
      </c>
      <c r="E42" s="33">
        <f>E40+E41</f>
        <v>544161266.72374988</v>
      </c>
    </row>
    <row r="43" spans="1:5">
      <c r="A43" s="32"/>
      <c r="D43" s="38"/>
      <c r="E43" s="33"/>
    </row>
    <row r="44" spans="1:5">
      <c r="A44" s="32" t="s">
        <v>47</v>
      </c>
      <c r="D44" s="38"/>
      <c r="E44" s="33"/>
    </row>
    <row r="45" spans="1:5">
      <c r="A45" s="32"/>
      <c r="B45" s="2" t="s">
        <v>48</v>
      </c>
      <c r="D45" s="34">
        <f>'Copy Other Data Here'!D10</f>
        <v>0</v>
      </c>
      <c r="E45" s="35">
        <f>+'Copy Other Data Here'!D26</f>
        <v>0</v>
      </c>
    </row>
    <row r="46" spans="1:5">
      <c r="A46" s="32"/>
      <c r="B46" s="2" t="s">
        <v>49</v>
      </c>
      <c r="D46" s="34">
        <f>'Copy Other Data Here'!D9</f>
        <v>-3602564.8200000003</v>
      </c>
      <c r="E46" s="35">
        <f>+'Copy Other Data Here'!D25</f>
        <v>-3069920.0879166666</v>
      </c>
    </row>
    <row r="47" spans="1:5">
      <c r="A47" s="32"/>
      <c r="B47" s="2" t="s">
        <v>50</v>
      </c>
      <c r="D47" s="34">
        <f>'Copy Other Data Here'!D11</f>
        <v>-77205275.840000018</v>
      </c>
      <c r="E47" s="35">
        <f>+'Copy Other Data Here'!D27</f>
        <v>-77359604.476250023</v>
      </c>
    </row>
    <row r="48" spans="1:5">
      <c r="A48" s="32"/>
      <c r="B48" s="2" t="s">
        <v>51</v>
      </c>
      <c r="D48" s="36">
        <v>0</v>
      </c>
      <c r="E48" s="37">
        <v>0</v>
      </c>
    </row>
    <row r="49" spans="1:5">
      <c r="A49" s="32"/>
      <c r="C49" s="2" t="s">
        <v>52</v>
      </c>
      <c r="D49" s="38">
        <f>D42+SUM(D45:D48)</f>
        <v>472824079.58999997</v>
      </c>
      <c r="E49" s="33">
        <f>E42+SUM(E45:E48)</f>
        <v>463731742.15958321</v>
      </c>
    </row>
    <row r="50" spans="1:5">
      <c r="A50" s="32"/>
      <c r="D50" s="38"/>
      <c r="E50" s="33"/>
    </row>
    <row r="51" spans="1:5">
      <c r="A51" s="32" t="s">
        <v>53</v>
      </c>
      <c r="D51" s="36">
        <f>'Copy Other Data Here'!D13</f>
        <v>19905893.750738997</v>
      </c>
      <c r="E51" s="37">
        <f>+'Copy Other Data Here'!D29</f>
        <v>19523106.344918452</v>
      </c>
    </row>
    <row r="52" spans="1:5" ht="15.75" thickBot="1">
      <c r="A52" s="49" t="s">
        <v>54</v>
      </c>
      <c r="B52" s="50"/>
      <c r="C52" s="50"/>
      <c r="D52" s="56">
        <f>D49+D51</f>
        <v>492729973.34073895</v>
      </c>
      <c r="E52" s="57">
        <f>E49+E51</f>
        <v>483254848.50450164</v>
      </c>
    </row>
    <row r="53" spans="1:5">
      <c r="D53" s="27"/>
      <c r="E53" s="27"/>
    </row>
    <row r="54" spans="1:5">
      <c r="A54" s="2" t="s">
        <v>55</v>
      </c>
      <c r="D54" s="60"/>
      <c r="E54" s="60"/>
    </row>
    <row r="55" spans="1:5">
      <c r="D55" s="60"/>
      <c r="E55" s="60"/>
    </row>
    <row r="56" spans="1:5">
      <c r="D56" s="60"/>
      <c r="E56" s="60"/>
    </row>
    <row r="57" spans="1:5">
      <c r="D57" s="60"/>
      <c r="E57" s="60"/>
    </row>
    <row r="58" spans="1:5">
      <c r="D58" s="60"/>
      <c r="E58" s="60"/>
    </row>
    <row r="59" spans="1:5">
      <c r="D59" s="60"/>
      <c r="E59" s="60"/>
    </row>
    <row r="60" spans="1:5">
      <c r="D60" s="60"/>
      <c r="E60" s="60"/>
    </row>
    <row r="61" spans="1:5">
      <c r="D61" s="60"/>
      <c r="E61" s="60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61"/>
  <sheetViews>
    <sheetView zoomScaleNormal="100" zoomScaleSheetLayoutView="80" workbookViewId="0">
      <selection activeCell="I52" sqref="I52"/>
    </sheetView>
  </sheetViews>
  <sheetFormatPr defaultRowHeight="1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22" customWidth="1"/>
    <col min="5" max="5" width="17.7109375" style="58" customWidth="1"/>
    <col min="6" max="16384" width="9.140625" style="2"/>
  </cols>
  <sheetData>
    <row r="1" spans="1:5" ht="21" customHeight="1">
      <c r="E1" s="23"/>
    </row>
    <row r="2" spans="1:5" ht="18.75" customHeight="1">
      <c r="A2" s="5" t="s">
        <v>13</v>
      </c>
      <c r="B2" s="5"/>
      <c r="C2" s="5"/>
      <c r="D2" s="59"/>
      <c r="E2" s="59"/>
    </row>
    <row r="3" spans="1:5" ht="18" customHeight="1">
      <c r="A3" s="5" t="s">
        <v>14</v>
      </c>
      <c r="B3" s="5"/>
      <c r="C3" s="5"/>
      <c r="D3" s="59"/>
      <c r="E3" s="59"/>
    </row>
    <row r="4" spans="1:5">
      <c r="A4" s="5" t="s">
        <v>15</v>
      </c>
      <c r="B4" s="5"/>
      <c r="C4" s="5"/>
      <c r="D4" s="59"/>
      <c r="E4" s="59"/>
    </row>
    <row r="5" spans="1:5">
      <c r="A5" s="157" t="str">
        <f>"Month and Twelve Months Ended " &amp; TEXT(StatementDate,"m/d/yyy")</f>
        <v>Month and Twelve Months Ended 12/31/2021</v>
      </c>
      <c r="B5" s="157"/>
      <c r="C5" s="157"/>
      <c r="D5" s="157"/>
      <c r="E5" s="157"/>
    </row>
    <row r="6" spans="1:5">
      <c r="A6" s="61"/>
      <c r="B6" s="62"/>
      <c r="C6" s="62"/>
      <c r="D6" s="53"/>
      <c r="E6" s="53"/>
    </row>
    <row r="7" spans="1:5" ht="15.75" thickBot="1">
      <c r="A7" s="5"/>
      <c r="B7" s="24"/>
      <c r="C7" s="24"/>
      <c r="D7" s="25"/>
      <c r="E7" s="25"/>
    </row>
    <row r="8" spans="1:5">
      <c r="A8" s="28"/>
      <c r="B8" s="29"/>
      <c r="C8" s="29"/>
      <c r="D8" s="30" t="s">
        <v>16</v>
      </c>
      <c r="E8" s="31" t="s">
        <v>17</v>
      </c>
    </row>
    <row r="9" spans="1:5">
      <c r="A9" s="32" t="s">
        <v>18</v>
      </c>
      <c r="D9" s="2"/>
      <c r="E9" s="33"/>
    </row>
    <row r="10" spans="1:5">
      <c r="A10" s="32"/>
      <c r="B10" s="2" t="s">
        <v>19</v>
      </c>
      <c r="D10" s="34">
        <f>+'Copy Allocation Report Here'!E10</f>
        <v>47542747.209999993</v>
      </c>
      <c r="E10" s="35">
        <f>+'Copy Allocation Report Here'!H10</f>
        <v>259720973.72</v>
      </c>
    </row>
    <row r="11" spans="1:5">
      <c r="A11" s="32"/>
      <c r="B11" s="2" t="s">
        <v>20</v>
      </c>
      <c r="D11" s="34">
        <f>+'Copy Allocation Report Here'!E14</f>
        <v>2369750.21</v>
      </c>
      <c r="E11" s="35">
        <f>+'Copy Allocation Report Here'!H14</f>
        <v>27211997.550000001</v>
      </c>
    </row>
    <row r="12" spans="1:5">
      <c r="A12" s="32"/>
      <c r="B12" s="2" t="s">
        <v>21</v>
      </c>
      <c r="D12" s="36">
        <f>+'Copy Allocation Report Here'!E20-'Copy Allocation Report Here'!E14</f>
        <v>14108.509999999776</v>
      </c>
      <c r="E12" s="37">
        <f>+'Copy Allocation Report Here'!H20-'Copy Allocation Report Here'!H14</f>
        <v>-27267.570000000298</v>
      </c>
    </row>
    <row r="13" spans="1:5">
      <c r="A13" s="32"/>
      <c r="D13" s="38">
        <f>SUM(D10:D12)</f>
        <v>49926605.929999992</v>
      </c>
      <c r="E13" s="33">
        <f>SUM(E10:E12)</f>
        <v>286905703.69999999</v>
      </c>
    </row>
    <row r="14" spans="1:5">
      <c r="A14" s="32" t="s">
        <v>22</v>
      </c>
      <c r="B14" s="2" t="s">
        <v>23</v>
      </c>
      <c r="D14" s="34">
        <f>+'Copy Allocation Report Here'!E30+'Copy Allocation Report Here'!E44</f>
        <v>30378428.720000003</v>
      </c>
      <c r="E14" s="35">
        <f>+'Copy Allocation Report Here'!H30+'Copy Allocation Report Here'!H44</f>
        <v>147113602.58999997</v>
      </c>
    </row>
    <row r="15" spans="1:5">
      <c r="A15" s="32"/>
      <c r="B15" s="2" t="s">
        <v>24</v>
      </c>
      <c r="D15" s="34">
        <f>+'Copy Allocation Report Here'!E46</f>
        <v>3211735.19</v>
      </c>
      <c r="E15" s="35">
        <f>+'Copy Allocation Report Here'!H46</f>
        <v>22835173.219999999</v>
      </c>
    </row>
    <row r="16" spans="1:5">
      <c r="A16" s="32" t="s">
        <v>25</v>
      </c>
      <c r="D16" s="39">
        <f>D13-D14-D15</f>
        <v>16336442.01999999</v>
      </c>
      <c r="E16" s="40">
        <f>E13-E14-E15</f>
        <v>116956927.89000002</v>
      </c>
    </row>
    <row r="17" spans="1:5">
      <c r="A17" s="32" t="s">
        <v>26</v>
      </c>
      <c r="D17" s="38"/>
      <c r="E17" s="33"/>
    </row>
    <row r="18" spans="1:5">
      <c r="A18" s="32"/>
      <c r="B18" s="2" t="s">
        <v>27</v>
      </c>
      <c r="D18" s="38">
        <f>'Copy Allocation Report Here'!E50</f>
        <v>22785.01</v>
      </c>
      <c r="E18" s="33">
        <f>'Copy Allocation Report Here'!H50</f>
        <v>452007.79000000004</v>
      </c>
    </row>
    <row r="19" spans="1:5">
      <c r="A19" s="32"/>
      <c r="B19" s="2" t="s">
        <v>28</v>
      </c>
      <c r="D19" s="34">
        <f>+'Copy Allocation Report Here'!E78</f>
        <v>1920036.1799999997</v>
      </c>
      <c r="E19" s="35">
        <f>+'Copy Allocation Report Here'!H78</f>
        <v>20531242.890000001</v>
      </c>
    </row>
    <row r="20" spans="1:5">
      <c r="A20" s="32"/>
      <c r="B20" s="2" t="s">
        <v>29</v>
      </c>
      <c r="D20" s="34">
        <f>+'Copy Allocation Report Here'!E86</f>
        <v>451005.81</v>
      </c>
      <c r="E20" s="35">
        <f>+'Copy Allocation Report Here'!H86</f>
        <v>5224731.4499999993</v>
      </c>
    </row>
    <row r="21" spans="1:5">
      <c r="A21" s="32"/>
      <c r="B21" s="2" t="s">
        <v>30</v>
      </c>
      <c r="D21" s="34">
        <f>+'Copy Allocation Report Here'!E93</f>
        <v>1284446.4699999997</v>
      </c>
      <c r="E21" s="35">
        <f>+'Copy Allocation Report Here'!H93</f>
        <v>6732274.1499999994</v>
      </c>
    </row>
    <row r="22" spans="1:5">
      <c r="A22" s="32"/>
      <c r="B22" s="2" t="s">
        <v>31</v>
      </c>
      <c r="D22" s="34">
        <f>+'Copy Allocation Report Here'!E100</f>
        <v>1959.71</v>
      </c>
      <c r="E22" s="35">
        <f>+'Copy Allocation Report Here'!H100</f>
        <v>24364.48</v>
      </c>
    </row>
    <row r="23" spans="1:5">
      <c r="A23" s="32"/>
      <c r="B23" s="2" t="s">
        <v>32</v>
      </c>
      <c r="D23" s="34">
        <f>+'Copy Allocation Report Here'!E116</f>
        <v>1494664.94</v>
      </c>
      <c r="E23" s="35">
        <f>+'Copy Allocation Report Here'!H116</f>
        <v>20533350.390000001</v>
      </c>
    </row>
    <row r="24" spans="1:5">
      <c r="A24" s="32"/>
      <c r="B24" s="2" t="s">
        <v>33</v>
      </c>
      <c r="D24" s="34">
        <f>+'Copy Allocation Report Here'!E128</f>
        <v>2379965.31</v>
      </c>
      <c r="E24" s="35">
        <f>+'Copy Allocation Report Here'!H128</f>
        <v>28455361.850000001</v>
      </c>
    </row>
    <row r="25" spans="1:5">
      <c r="A25" s="32"/>
      <c r="B25" s="2" t="s">
        <v>34</v>
      </c>
      <c r="D25" s="34">
        <f>+'Copy Allocation Report Here'!E133</f>
        <v>443484.38</v>
      </c>
      <c r="E25" s="35">
        <f>+'Copy Allocation Report Here'!H133</f>
        <v>5203749</v>
      </c>
    </row>
    <row r="26" spans="1:5">
      <c r="A26" s="32"/>
      <c r="B26" s="2" t="s">
        <v>35</v>
      </c>
      <c r="D26" s="34">
        <f>+'Copy Allocation Report Here'!E142</f>
        <v>1197739.6799999997</v>
      </c>
      <c r="E26" s="35">
        <f>+'Copy Allocation Report Here'!H142</f>
        <v>1163527.6400000001</v>
      </c>
    </row>
    <row r="27" spans="1:5">
      <c r="A27" s="32"/>
      <c r="C27" s="2" t="s">
        <v>36</v>
      </c>
      <c r="D27" s="39">
        <f>SUM(D18:D26)</f>
        <v>9196087.4899999984</v>
      </c>
      <c r="E27" s="40">
        <f>SUM(E18:E26)</f>
        <v>88320609.640000001</v>
      </c>
    </row>
    <row r="28" spans="1:5" ht="15.75" thickBot="1">
      <c r="A28" s="32" t="s">
        <v>37</v>
      </c>
      <c r="D28" s="41">
        <f>D16-D27</f>
        <v>7140354.5299999919</v>
      </c>
      <c r="E28" s="42">
        <f>E16-E27</f>
        <v>28636318.250000015</v>
      </c>
    </row>
    <row r="29" spans="1:5" ht="15.75" thickTop="1">
      <c r="A29" s="32"/>
      <c r="D29" s="38"/>
      <c r="E29" s="33"/>
    </row>
    <row r="30" spans="1:5" ht="15.75" thickBot="1">
      <c r="A30" s="32" t="s">
        <v>38</v>
      </c>
      <c r="D30" s="43">
        <f>D52</f>
        <v>513583822.742697</v>
      </c>
      <c r="E30" s="44">
        <f>E52</f>
        <v>487508660.89496726</v>
      </c>
    </row>
    <row r="31" spans="1:5" ht="15.75" thickTop="1">
      <c r="A31" s="32"/>
      <c r="D31" s="38"/>
      <c r="E31" s="33"/>
    </row>
    <row r="32" spans="1:5" ht="15.75" thickBot="1">
      <c r="A32" s="45" t="s">
        <v>39</v>
      </c>
      <c r="B32" s="46"/>
      <c r="C32" s="46"/>
      <c r="D32" s="47">
        <f>D28/D30</f>
        <v>1.3902997356630671E-2</v>
      </c>
      <c r="E32" s="48">
        <f>E28/E30</f>
        <v>5.8740122067635743E-2</v>
      </c>
    </row>
    <row r="33" spans="1:5" ht="16.5" thickTop="1" thickBot="1">
      <c r="A33" s="49"/>
      <c r="B33" s="50"/>
      <c r="C33" s="50"/>
      <c r="D33" s="51"/>
      <c r="E33" s="52"/>
    </row>
    <row r="34" spans="1:5" hidden="1">
      <c r="A34" s="32" t="s">
        <v>40</v>
      </c>
      <c r="D34" s="2">
        <v>12483971</v>
      </c>
      <c r="E34" s="27">
        <v>286116245</v>
      </c>
    </row>
    <row r="35" spans="1:5" ht="15.75" hidden="1" thickBot="1">
      <c r="A35" s="49" t="s">
        <v>41</v>
      </c>
      <c r="B35" s="50"/>
      <c r="C35" s="50"/>
      <c r="D35" s="2">
        <v>52463916</v>
      </c>
      <c r="E35" s="27">
        <v>512152900</v>
      </c>
    </row>
    <row r="36" spans="1:5">
      <c r="D36" s="2"/>
      <c r="E36" s="27"/>
    </row>
    <row r="37" spans="1:5">
      <c r="D37" s="27"/>
      <c r="E37" s="27"/>
    </row>
    <row r="38" spans="1:5">
      <c r="A38" s="2" t="s">
        <v>42</v>
      </c>
      <c r="D38" s="27"/>
      <c r="E38" s="27"/>
    </row>
    <row r="39" spans="1:5" ht="15.75" thickBot="1">
      <c r="D39" s="53"/>
      <c r="E39" s="27"/>
    </row>
    <row r="40" spans="1:5">
      <c r="A40" s="54" t="s">
        <v>44</v>
      </c>
      <c r="B40" s="55"/>
      <c r="C40" s="55"/>
      <c r="D40" s="80">
        <f>'Copy Other Data Here'!E6</f>
        <v>1006845369.08</v>
      </c>
      <c r="E40" s="81">
        <f>+'Copy Other Data Here'!E22</f>
        <v>969311421.46833336</v>
      </c>
    </row>
    <row r="41" spans="1:5">
      <c r="A41" s="32" t="s">
        <v>45</v>
      </c>
      <c r="D41" s="36">
        <f>'Copy Other Data Here'!E7</f>
        <v>-434284509.08999997</v>
      </c>
      <c r="E41" s="37">
        <f>+'Copy Other Data Here'!E23</f>
        <v>-421752169.14124995</v>
      </c>
    </row>
    <row r="42" spans="1:5">
      <c r="A42" s="32" t="s">
        <v>46</v>
      </c>
      <c r="D42" s="38">
        <f>D40+D41</f>
        <v>572560859.99000001</v>
      </c>
      <c r="E42" s="33">
        <f>E40+E41</f>
        <v>547559252.32708335</v>
      </c>
    </row>
    <row r="43" spans="1:5">
      <c r="A43" s="32"/>
      <c r="D43" s="38"/>
      <c r="E43" s="33"/>
    </row>
    <row r="44" spans="1:5">
      <c r="A44" s="32" t="s">
        <v>47</v>
      </c>
      <c r="D44" s="38"/>
      <c r="E44" s="33"/>
    </row>
    <row r="45" spans="1:5">
      <c r="A45" s="32"/>
      <c r="B45" s="2" t="s">
        <v>48</v>
      </c>
      <c r="D45" s="34">
        <f>'Copy Other Data Here'!E10</f>
        <v>0</v>
      </c>
      <c r="E45" s="35">
        <f>+'Copy Other Data Here'!E26</f>
        <v>0</v>
      </c>
    </row>
    <row r="46" spans="1:5">
      <c r="A46" s="32"/>
      <c r="B46" s="2" t="s">
        <v>49</v>
      </c>
      <c r="D46" s="34">
        <f>'Copy Other Data Here'!E9</f>
        <v>-3601231.02</v>
      </c>
      <c r="E46" s="35">
        <f>+'Copy Other Data Here'!E25</f>
        <v>-3117367.1187499999</v>
      </c>
    </row>
    <row r="47" spans="1:5">
      <c r="A47" s="32"/>
      <c r="B47" s="2" t="s">
        <v>50</v>
      </c>
      <c r="D47" s="34">
        <f>'Copy Other Data Here'!E11</f>
        <v>-76879699.160000026</v>
      </c>
      <c r="E47" s="35">
        <f>+'Copy Other Data Here'!E27</f>
        <v>-77345343.199166685</v>
      </c>
    </row>
    <row r="48" spans="1:5">
      <c r="A48" s="32"/>
      <c r="B48" s="2" t="s">
        <v>51</v>
      </c>
      <c r="D48" s="36">
        <v>0</v>
      </c>
      <c r="E48" s="37">
        <v>0</v>
      </c>
    </row>
    <row r="49" spans="1:5">
      <c r="A49" s="32"/>
      <c r="C49" s="2" t="s">
        <v>52</v>
      </c>
      <c r="D49" s="38">
        <f>D42+SUM(D45:D48)</f>
        <v>492079929.81</v>
      </c>
      <c r="E49" s="33">
        <f>E42+SUM(E45:E48)</f>
        <v>467096542.00916666</v>
      </c>
    </row>
    <row r="50" spans="1:5">
      <c r="A50" s="32"/>
      <c r="D50" s="38"/>
      <c r="E50" s="33"/>
    </row>
    <row r="51" spans="1:5">
      <c r="A51" s="32" t="s">
        <v>53</v>
      </c>
      <c r="D51" s="36">
        <f>'Copy Other Data Here'!E13</f>
        <v>21503892.932697002</v>
      </c>
      <c r="E51" s="37">
        <f>+'Copy Other Data Here'!E29</f>
        <v>20412118.885800585</v>
      </c>
    </row>
    <row r="52" spans="1:5" ht="15.75" thickBot="1">
      <c r="A52" s="49" t="s">
        <v>54</v>
      </c>
      <c r="B52" s="50"/>
      <c r="C52" s="50"/>
      <c r="D52" s="56">
        <f>D49+D51</f>
        <v>513583822.742697</v>
      </c>
      <c r="E52" s="57">
        <f>E49+E51</f>
        <v>487508660.89496726</v>
      </c>
    </row>
    <row r="53" spans="1:5">
      <c r="D53" s="27"/>
      <c r="E53" s="27"/>
    </row>
    <row r="54" spans="1:5">
      <c r="A54" s="2" t="s">
        <v>55</v>
      </c>
      <c r="D54" s="60"/>
      <c r="E54" s="60"/>
    </row>
    <row r="55" spans="1:5">
      <c r="D55" s="60"/>
      <c r="E55" s="60"/>
    </row>
    <row r="56" spans="1:5">
      <c r="D56" s="60"/>
      <c r="E56" s="60"/>
    </row>
    <row r="57" spans="1:5">
      <c r="D57" s="60"/>
      <c r="E57" s="60"/>
    </row>
    <row r="58" spans="1:5">
      <c r="D58" s="60"/>
      <c r="E58" s="60"/>
    </row>
    <row r="59" spans="1:5">
      <c r="D59" s="60"/>
      <c r="E59" s="60"/>
    </row>
    <row r="60" spans="1:5">
      <c r="D60" s="60"/>
      <c r="E60" s="60"/>
    </row>
    <row r="61" spans="1:5">
      <c r="D61" s="60"/>
      <c r="E61" s="60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145"/>
  <sheetViews>
    <sheetView zoomScaleNormal="100" zoomScaleSheetLayoutView="100" workbookViewId="0">
      <pane xSplit="2" topLeftCell="C1" activePane="topRight" state="frozen"/>
      <selection pane="topRight" activeCell="M33" sqref="M33"/>
      <selection activeCell="CG9" sqref="CG9"/>
    </sheetView>
  </sheetViews>
  <sheetFormatPr defaultRowHeight="15"/>
  <cols>
    <col min="1" max="1" width="14.5703125" style="2" customWidth="1"/>
    <col min="2" max="2" width="33.5703125" style="2" bestFit="1" customWidth="1"/>
    <col min="3" max="3" width="14.42578125" style="2" bestFit="1" customWidth="1"/>
    <col min="4" max="4" width="15" style="2" bestFit="1" customWidth="1"/>
    <col min="5" max="5" width="14.28515625" style="2" bestFit="1" customWidth="1"/>
    <col min="6" max="6" width="15.42578125" style="2" bestFit="1" customWidth="1"/>
    <col min="7" max="7" width="17.140625" style="2" customWidth="1"/>
    <col min="8" max="8" width="16.42578125" style="2" customWidth="1"/>
    <col min="9" max="16384" width="9.140625" style="2"/>
  </cols>
  <sheetData>
    <row r="1" spans="1:8">
      <c r="A1" s="2" t="s">
        <v>13</v>
      </c>
    </row>
    <row r="2" spans="1:8">
      <c r="A2" s="2" t="s">
        <v>1</v>
      </c>
    </row>
    <row r="3" spans="1:8">
      <c r="A3" s="2" t="s">
        <v>56</v>
      </c>
      <c r="B3" s="63">
        <v>44561</v>
      </c>
      <c r="C3" s="90"/>
      <c r="D3" s="90"/>
      <c r="E3" s="90"/>
      <c r="F3" s="90"/>
      <c r="G3" s="90"/>
      <c r="H3" s="90"/>
    </row>
    <row r="4" spans="1:8" ht="15.75" thickBot="1">
      <c r="B4" s="63"/>
      <c r="C4" s="90"/>
      <c r="D4" s="90"/>
      <c r="E4" s="90"/>
      <c r="F4" s="90"/>
      <c r="G4" s="90"/>
      <c r="H4" s="90"/>
    </row>
    <row r="5" spans="1:8" ht="18.75" customHeight="1" thickBot="1">
      <c r="A5" s="166"/>
      <c r="B5" s="167"/>
      <c r="C5" s="163" t="s">
        <v>57</v>
      </c>
      <c r="D5" s="164"/>
      <c r="E5" s="165"/>
      <c r="F5" s="163" t="s">
        <v>58</v>
      </c>
      <c r="G5" s="164"/>
      <c r="H5" s="165"/>
    </row>
    <row r="6" spans="1:8" s="76" customFormat="1" ht="42.75" customHeight="1" thickBot="1">
      <c r="A6" s="161" t="s">
        <v>59</v>
      </c>
      <c r="B6" s="162"/>
      <c r="C6" s="145">
        <v>44470</v>
      </c>
      <c r="D6" s="146">
        <v>44501</v>
      </c>
      <c r="E6" s="145">
        <v>44531</v>
      </c>
      <c r="F6" s="147" t="s">
        <v>60</v>
      </c>
      <c r="G6" s="147" t="s">
        <v>61</v>
      </c>
      <c r="H6" s="144" t="s">
        <v>62</v>
      </c>
    </row>
    <row r="7" spans="1:8">
      <c r="A7" s="122" t="s">
        <v>63</v>
      </c>
      <c r="B7" s="65"/>
      <c r="C7" s="104"/>
      <c r="D7" s="143"/>
      <c r="E7" s="105"/>
      <c r="F7" s="104"/>
      <c r="G7" s="143"/>
      <c r="H7" s="123"/>
    </row>
    <row r="8" spans="1:8">
      <c r="A8" s="124" t="s">
        <v>64</v>
      </c>
      <c r="B8" s="66" t="s">
        <v>65</v>
      </c>
      <c r="C8" s="106">
        <v>9622346.7699999996</v>
      </c>
      <c r="D8" s="120">
        <v>18172453.809999999</v>
      </c>
      <c r="E8" s="108">
        <v>27355909.829999998</v>
      </c>
      <c r="F8" s="106">
        <v>137740103.04000002</v>
      </c>
      <c r="G8" s="107">
        <v>138529557.38</v>
      </c>
      <c r="H8" s="125">
        <v>145058800.90000001</v>
      </c>
    </row>
    <row r="9" spans="1:8">
      <c r="A9" s="124" t="s">
        <v>66</v>
      </c>
      <c r="B9" s="66" t="s">
        <v>67</v>
      </c>
      <c r="C9" s="106">
        <v>8332711.4100000001</v>
      </c>
      <c r="D9" s="120">
        <v>12926083.880000001</v>
      </c>
      <c r="E9" s="108">
        <v>20186837.379999999</v>
      </c>
      <c r="F9" s="106">
        <v>108067444.29000001</v>
      </c>
      <c r="G9" s="107">
        <v>109967606.95</v>
      </c>
      <c r="H9" s="125">
        <v>114662172.81999999</v>
      </c>
    </row>
    <row r="10" spans="1:8">
      <c r="A10" s="122" t="s">
        <v>68</v>
      </c>
      <c r="B10" s="65"/>
      <c r="C10" s="109">
        <v>17955058.18</v>
      </c>
      <c r="D10" s="109">
        <v>31098537.689999998</v>
      </c>
      <c r="E10" s="109">
        <v>47542747.209999993</v>
      </c>
      <c r="F10" s="109">
        <v>245807547.33000004</v>
      </c>
      <c r="G10" s="109">
        <v>248497164.32999998</v>
      </c>
      <c r="H10" s="126">
        <v>259720973.72</v>
      </c>
    </row>
    <row r="11" spans="1:8">
      <c r="A11" s="127"/>
      <c r="B11" s="65"/>
      <c r="C11" s="106"/>
      <c r="D11" s="107"/>
      <c r="E11" s="108"/>
      <c r="F11" s="106"/>
      <c r="G11" s="107"/>
      <c r="H11" s="125"/>
    </row>
    <row r="12" spans="1:8">
      <c r="A12" s="122" t="s">
        <v>69</v>
      </c>
      <c r="B12" s="65"/>
      <c r="C12" s="106"/>
      <c r="D12" s="107"/>
      <c r="E12" s="108"/>
      <c r="F12" s="106"/>
      <c r="G12" s="107"/>
      <c r="H12" s="125"/>
    </row>
    <row r="13" spans="1:8">
      <c r="A13" s="124" t="s">
        <v>70</v>
      </c>
      <c r="B13" s="66" t="s">
        <v>71</v>
      </c>
      <c r="C13" s="106">
        <v>7279.19</v>
      </c>
      <c r="D13" s="107">
        <v>20484.97</v>
      </c>
      <c r="E13" s="108">
        <v>17281.86</v>
      </c>
      <c r="F13" s="106">
        <v>171488.28999999998</v>
      </c>
      <c r="G13" s="107">
        <v>185104.86999999997</v>
      </c>
      <c r="H13" s="125">
        <v>188386.64</v>
      </c>
    </row>
    <row r="14" spans="1:8">
      <c r="A14" s="128" t="s">
        <v>72</v>
      </c>
      <c r="B14" s="66" t="s">
        <v>73</v>
      </c>
      <c r="C14" s="106">
        <v>2330702.88</v>
      </c>
      <c r="D14" s="107">
        <v>2317866.91</v>
      </c>
      <c r="E14" s="108">
        <v>2369750.21</v>
      </c>
      <c r="F14" s="106">
        <v>26935818.939999998</v>
      </c>
      <c r="G14" s="107">
        <v>27112558.73</v>
      </c>
      <c r="H14" s="125">
        <v>27211997.550000001</v>
      </c>
    </row>
    <row r="15" spans="1:8">
      <c r="A15" s="128" t="s">
        <v>74</v>
      </c>
      <c r="B15" s="66" t="s">
        <v>75</v>
      </c>
      <c r="C15" s="106">
        <v>0</v>
      </c>
      <c r="D15" s="107">
        <v>0</v>
      </c>
      <c r="E15" s="108">
        <v>0</v>
      </c>
      <c r="F15" s="106">
        <v>0</v>
      </c>
      <c r="G15" s="107">
        <v>0</v>
      </c>
      <c r="H15" s="125">
        <v>0</v>
      </c>
    </row>
    <row r="16" spans="1:8">
      <c r="A16" s="128" t="s">
        <v>76</v>
      </c>
      <c r="B16" s="66" t="s">
        <v>77</v>
      </c>
      <c r="C16" s="106">
        <v>6720.63</v>
      </c>
      <c r="D16" s="107">
        <v>6720.63</v>
      </c>
      <c r="E16" s="108">
        <v>6720.63</v>
      </c>
      <c r="F16" s="106">
        <v>82211.8</v>
      </c>
      <c r="G16" s="107">
        <v>81429.679999999993</v>
      </c>
      <c r="H16" s="125">
        <v>80647.56</v>
      </c>
    </row>
    <row r="17" spans="1:8">
      <c r="A17" s="128" t="s">
        <v>78</v>
      </c>
      <c r="B17" s="66" t="s">
        <v>79</v>
      </c>
      <c r="C17" s="106">
        <v>3257.42</v>
      </c>
      <c r="D17" s="107">
        <v>4623.09</v>
      </c>
      <c r="E17" s="108">
        <v>-2303.5700000000002</v>
      </c>
      <c r="F17" s="106">
        <v>-112964.19000000003</v>
      </c>
      <c r="G17" s="107">
        <v>-104808.01000000001</v>
      </c>
      <c r="H17" s="125">
        <v>24819.539999999997</v>
      </c>
    </row>
    <row r="18" spans="1:8">
      <c r="A18" s="124" t="s">
        <v>80</v>
      </c>
      <c r="B18" s="66" t="s">
        <v>81</v>
      </c>
      <c r="C18" s="106">
        <v>0</v>
      </c>
      <c r="D18" s="107">
        <v>0</v>
      </c>
      <c r="E18" s="108">
        <v>0</v>
      </c>
      <c r="F18" s="106">
        <v>0</v>
      </c>
      <c r="G18" s="107">
        <v>0</v>
      </c>
      <c r="H18" s="125">
        <v>0</v>
      </c>
    </row>
    <row r="19" spans="1:8">
      <c r="A19" s="129">
        <v>4962</v>
      </c>
      <c r="B19" s="66" t="s">
        <v>82</v>
      </c>
      <c r="C19" s="106">
        <v>-44594.65</v>
      </c>
      <c r="D19" s="110">
        <v>16676.349999999999</v>
      </c>
      <c r="E19" s="111">
        <v>-7590.41</v>
      </c>
      <c r="F19" s="106">
        <v>-18083.450000000012</v>
      </c>
      <c r="G19" s="110">
        <v>-83148.48000000004</v>
      </c>
      <c r="H19" s="130">
        <v>-321121.30999999994</v>
      </c>
    </row>
    <row r="20" spans="1:8">
      <c r="A20" s="122" t="s">
        <v>83</v>
      </c>
      <c r="B20" s="65"/>
      <c r="C20" s="109">
        <v>2303365.4699999997</v>
      </c>
      <c r="D20" s="109">
        <v>2366371.9500000002</v>
      </c>
      <c r="E20" s="109">
        <v>2383858.7199999997</v>
      </c>
      <c r="F20" s="109">
        <v>27058471.389999997</v>
      </c>
      <c r="G20" s="109">
        <v>27191136.789999999</v>
      </c>
      <c r="H20" s="126">
        <v>27184729.98</v>
      </c>
    </row>
    <row r="21" spans="1:8" ht="15.75" thickBot="1">
      <c r="A21" s="122" t="s">
        <v>84</v>
      </c>
      <c r="B21" s="65"/>
      <c r="C21" s="112">
        <v>20258423.649999999</v>
      </c>
      <c r="D21" s="112">
        <v>33464909.639999997</v>
      </c>
      <c r="E21" s="112">
        <v>49926605.929999992</v>
      </c>
      <c r="F21" s="112">
        <v>272866018.72000003</v>
      </c>
      <c r="G21" s="112">
        <v>275688301.12</v>
      </c>
      <c r="H21" s="131">
        <v>286905703.69999999</v>
      </c>
    </row>
    <row r="22" spans="1:8" ht="15.75" thickTop="1">
      <c r="A22" s="132"/>
      <c r="B22" s="65"/>
      <c r="C22" s="106"/>
      <c r="D22" s="107"/>
      <c r="E22" s="108"/>
      <c r="F22" s="106"/>
      <c r="G22" s="107"/>
      <c r="H22" s="125"/>
    </row>
    <row r="23" spans="1:8">
      <c r="A23" s="122" t="s">
        <v>85</v>
      </c>
      <c r="B23" s="65"/>
      <c r="C23" s="106"/>
      <c r="D23" s="107"/>
      <c r="E23" s="108"/>
      <c r="F23" s="106"/>
      <c r="G23" s="107"/>
      <c r="H23" s="125"/>
    </row>
    <row r="24" spans="1:8">
      <c r="A24" s="124" t="s">
        <v>86</v>
      </c>
      <c r="B24" s="66" t="s">
        <v>87</v>
      </c>
      <c r="C24" s="106">
        <v>12711070.52</v>
      </c>
      <c r="D24" s="107">
        <v>16415121.68</v>
      </c>
      <c r="E24" s="108">
        <v>24385591.350000001</v>
      </c>
      <c r="F24" s="106">
        <v>130866167.53000002</v>
      </c>
      <c r="G24" s="107">
        <v>134367141.97</v>
      </c>
      <c r="H24" s="125">
        <v>142218523.31999999</v>
      </c>
    </row>
    <row r="25" spans="1:8">
      <c r="A25" s="124" t="s">
        <v>88</v>
      </c>
      <c r="B25" s="66" t="s">
        <v>89</v>
      </c>
      <c r="C25" s="106">
        <v>0</v>
      </c>
      <c r="D25" s="107">
        <v>0</v>
      </c>
      <c r="E25" s="108">
        <v>0</v>
      </c>
      <c r="F25" s="106">
        <v>0</v>
      </c>
      <c r="G25" s="107">
        <v>0</v>
      </c>
      <c r="H25" s="125">
        <v>0</v>
      </c>
    </row>
    <row r="26" spans="1:8">
      <c r="A26" s="124" t="s">
        <v>90</v>
      </c>
      <c r="B26" s="66" t="s">
        <v>91</v>
      </c>
      <c r="C26" s="106">
        <v>-1401867.86</v>
      </c>
      <c r="D26" s="107">
        <v>1894352.16</v>
      </c>
      <c r="E26" s="108">
        <v>3739736.95</v>
      </c>
      <c r="F26" s="106">
        <v>10497801.419999998</v>
      </c>
      <c r="G26" s="107">
        <v>9547789.5500000007</v>
      </c>
      <c r="H26" s="125">
        <v>9627487.9100000001</v>
      </c>
    </row>
    <row r="27" spans="1:8">
      <c r="A27" s="124" t="s">
        <v>92</v>
      </c>
      <c r="B27" s="66" t="s">
        <v>93</v>
      </c>
      <c r="C27" s="106">
        <v>0</v>
      </c>
      <c r="D27" s="107">
        <v>487105.18</v>
      </c>
      <c r="E27" s="108">
        <v>2363543.33</v>
      </c>
      <c r="F27" s="106">
        <v>3606896.16</v>
      </c>
      <c r="G27" s="107">
        <v>3836163.2399999993</v>
      </c>
      <c r="H27" s="125">
        <v>6129903.0899999999</v>
      </c>
    </row>
    <row r="28" spans="1:8">
      <c r="A28" s="124" t="s">
        <v>94</v>
      </c>
      <c r="B28" s="66" t="s">
        <v>95</v>
      </c>
      <c r="C28" s="106">
        <v>-1266587.1200000001</v>
      </c>
      <c r="D28" s="107">
        <v>-335168.46000000002</v>
      </c>
      <c r="E28" s="108">
        <v>-101581.69</v>
      </c>
      <c r="F28" s="106">
        <v>-10704023.699999999</v>
      </c>
      <c r="G28" s="107">
        <v>-10891035.109999999</v>
      </c>
      <c r="H28" s="125">
        <v>-10747859.93</v>
      </c>
    </row>
    <row r="29" spans="1:8">
      <c r="A29" s="124" t="s">
        <v>96</v>
      </c>
      <c r="B29" s="66" t="s">
        <v>97</v>
      </c>
      <c r="C29" s="106">
        <v>-8420.32</v>
      </c>
      <c r="D29" s="107">
        <v>-7879.02</v>
      </c>
      <c r="E29" s="108">
        <v>-8861.2199999999993</v>
      </c>
      <c r="F29" s="106">
        <v>-115203.07999999999</v>
      </c>
      <c r="G29" s="107">
        <v>-116839.87999999999</v>
      </c>
      <c r="H29" s="125">
        <v>-114451.8</v>
      </c>
    </row>
    <row r="30" spans="1:8">
      <c r="A30" s="122" t="s">
        <v>98</v>
      </c>
      <c r="B30" s="65"/>
      <c r="C30" s="109">
        <v>10034195.219999999</v>
      </c>
      <c r="D30" s="109">
        <v>18453531.539999999</v>
      </c>
      <c r="E30" s="109">
        <v>30378428.720000003</v>
      </c>
      <c r="F30" s="109">
        <v>134151638.33000003</v>
      </c>
      <c r="G30" s="109">
        <v>136743219.77000004</v>
      </c>
      <c r="H30" s="126">
        <v>147113602.58999997</v>
      </c>
    </row>
    <row r="31" spans="1:8">
      <c r="A31" s="132"/>
      <c r="B31" s="65"/>
      <c r="C31" s="106"/>
      <c r="D31" s="107"/>
      <c r="E31" s="108"/>
      <c r="F31" s="106"/>
      <c r="G31" s="107"/>
      <c r="H31" s="125"/>
    </row>
    <row r="32" spans="1:8">
      <c r="A32" s="122" t="s">
        <v>99</v>
      </c>
      <c r="B32" s="65"/>
      <c r="C32" s="106"/>
      <c r="D32" s="107"/>
      <c r="E32" s="108"/>
      <c r="F32" s="106"/>
      <c r="G32" s="107"/>
      <c r="H32" s="125"/>
    </row>
    <row r="33" spans="1:8">
      <c r="A33" s="124" t="s">
        <v>100</v>
      </c>
      <c r="B33" s="66" t="s">
        <v>101</v>
      </c>
      <c r="C33" s="106">
        <v>0</v>
      </c>
      <c r="D33" s="107">
        <v>0</v>
      </c>
      <c r="E33" s="108">
        <v>0</v>
      </c>
      <c r="F33" s="106">
        <v>0</v>
      </c>
      <c r="G33" s="107">
        <v>0</v>
      </c>
      <c r="H33" s="125">
        <v>0</v>
      </c>
    </row>
    <row r="34" spans="1:8">
      <c r="A34" s="124" t="s">
        <v>102</v>
      </c>
      <c r="B34" s="66" t="s">
        <v>103</v>
      </c>
      <c r="C34" s="106">
        <v>0</v>
      </c>
      <c r="D34" s="107">
        <v>0</v>
      </c>
      <c r="E34" s="108">
        <v>0</v>
      </c>
      <c r="F34" s="106">
        <v>0</v>
      </c>
      <c r="G34" s="107">
        <v>0</v>
      </c>
      <c r="H34" s="125">
        <v>0</v>
      </c>
    </row>
    <row r="35" spans="1:8">
      <c r="A35" s="124" t="s">
        <v>104</v>
      </c>
      <c r="B35" s="66" t="s">
        <v>105</v>
      </c>
      <c r="C35" s="106">
        <v>0</v>
      </c>
      <c r="D35" s="107">
        <v>0</v>
      </c>
      <c r="E35" s="108">
        <v>0</v>
      </c>
      <c r="F35" s="106">
        <v>0</v>
      </c>
      <c r="G35" s="107">
        <v>0</v>
      </c>
      <c r="H35" s="125">
        <v>0</v>
      </c>
    </row>
    <row r="36" spans="1:8">
      <c r="A36" s="124" t="s">
        <v>106</v>
      </c>
      <c r="B36" s="66" t="s">
        <v>107</v>
      </c>
      <c r="C36" s="106">
        <v>0</v>
      </c>
      <c r="D36" s="107">
        <v>0</v>
      </c>
      <c r="E36" s="108">
        <v>0</v>
      </c>
      <c r="F36" s="106">
        <v>0</v>
      </c>
      <c r="G36" s="107">
        <v>0</v>
      </c>
      <c r="H36" s="125">
        <v>0</v>
      </c>
    </row>
    <row r="37" spans="1:8">
      <c r="A37" s="124" t="s">
        <v>108</v>
      </c>
      <c r="B37" s="66" t="s">
        <v>109</v>
      </c>
      <c r="C37" s="106">
        <v>0</v>
      </c>
      <c r="D37" s="107">
        <v>0</v>
      </c>
      <c r="E37" s="108">
        <v>0</v>
      </c>
      <c r="F37" s="106">
        <v>0</v>
      </c>
      <c r="G37" s="107">
        <v>0</v>
      </c>
      <c r="H37" s="125">
        <v>0</v>
      </c>
    </row>
    <row r="38" spans="1:8">
      <c r="A38" s="124" t="s">
        <v>110</v>
      </c>
      <c r="B38" s="66" t="s">
        <v>111</v>
      </c>
      <c r="C38" s="106">
        <v>0</v>
      </c>
      <c r="D38" s="107">
        <v>0</v>
      </c>
      <c r="E38" s="108">
        <v>0</v>
      </c>
      <c r="F38" s="106">
        <v>0</v>
      </c>
      <c r="G38" s="107">
        <v>0</v>
      </c>
      <c r="H38" s="125">
        <v>0</v>
      </c>
    </row>
    <row r="39" spans="1:8">
      <c r="A39" s="124" t="s">
        <v>112</v>
      </c>
      <c r="B39" s="66" t="s">
        <v>113</v>
      </c>
      <c r="C39" s="106">
        <v>0</v>
      </c>
      <c r="D39" s="107">
        <v>0</v>
      </c>
      <c r="E39" s="108">
        <v>0</v>
      </c>
      <c r="F39" s="106">
        <v>0</v>
      </c>
      <c r="G39" s="107">
        <v>0</v>
      </c>
      <c r="H39" s="125">
        <v>0</v>
      </c>
    </row>
    <row r="40" spans="1:8">
      <c r="A40" s="124" t="s">
        <v>114</v>
      </c>
      <c r="B40" s="66" t="s">
        <v>115</v>
      </c>
      <c r="C40" s="106">
        <v>0</v>
      </c>
      <c r="D40" s="107">
        <v>0</v>
      </c>
      <c r="E40" s="108">
        <v>0</v>
      </c>
      <c r="F40" s="106">
        <v>0</v>
      </c>
      <c r="G40" s="107">
        <v>0</v>
      </c>
      <c r="H40" s="125">
        <v>0</v>
      </c>
    </row>
    <row r="41" spans="1:8">
      <c r="A41" s="124" t="s">
        <v>116</v>
      </c>
      <c r="B41" s="66" t="s">
        <v>117</v>
      </c>
      <c r="C41" s="106">
        <v>0</v>
      </c>
      <c r="D41" s="107">
        <v>0</v>
      </c>
      <c r="E41" s="108">
        <v>0</v>
      </c>
      <c r="F41" s="106">
        <v>0</v>
      </c>
      <c r="G41" s="107">
        <v>0</v>
      </c>
      <c r="H41" s="125">
        <v>0</v>
      </c>
    </row>
    <row r="42" spans="1:8">
      <c r="A42" s="124" t="s">
        <v>118</v>
      </c>
      <c r="B42" s="66" t="s">
        <v>119</v>
      </c>
      <c r="C42" s="106">
        <v>0</v>
      </c>
      <c r="D42" s="107">
        <v>0</v>
      </c>
      <c r="E42" s="108">
        <v>0</v>
      </c>
      <c r="F42" s="106">
        <v>0</v>
      </c>
      <c r="G42" s="107">
        <v>0</v>
      </c>
      <c r="H42" s="125">
        <v>0</v>
      </c>
    </row>
    <row r="43" spans="1:8">
      <c r="A43" s="124" t="s">
        <v>120</v>
      </c>
      <c r="B43" s="66" t="s">
        <v>121</v>
      </c>
      <c r="C43" s="106">
        <v>0</v>
      </c>
      <c r="D43" s="107">
        <v>0</v>
      </c>
      <c r="E43" s="108">
        <v>0</v>
      </c>
      <c r="F43" s="106">
        <v>0</v>
      </c>
      <c r="G43" s="107">
        <v>0</v>
      </c>
      <c r="H43" s="125">
        <v>0</v>
      </c>
    </row>
    <row r="44" spans="1:8">
      <c r="A44" s="122" t="s">
        <v>122</v>
      </c>
      <c r="B44" s="77"/>
      <c r="C44" s="109">
        <v>0</v>
      </c>
      <c r="D44" s="113">
        <v>0</v>
      </c>
      <c r="E44" s="114">
        <v>0</v>
      </c>
      <c r="F44" s="109">
        <v>0</v>
      </c>
      <c r="G44" s="113">
        <v>0</v>
      </c>
      <c r="H44" s="133">
        <v>0</v>
      </c>
    </row>
    <row r="45" spans="1:8">
      <c r="A45" s="132"/>
      <c r="B45" s="65"/>
      <c r="C45" s="106"/>
      <c r="D45" s="107"/>
      <c r="E45" s="108"/>
      <c r="F45" s="106"/>
      <c r="G45" s="107"/>
      <c r="H45" s="125"/>
    </row>
    <row r="46" spans="1:8">
      <c r="A46" s="124" t="s">
        <v>123</v>
      </c>
      <c r="B46" s="66" t="s">
        <v>24</v>
      </c>
      <c r="C46" s="115">
        <v>1347392.54</v>
      </c>
      <c r="D46" s="110">
        <v>2243417</v>
      </c>
      <c r="E46" s="116">
        <v>3211735.19</v>
      </c>
      <c r="F46" s="115">
        <v>22602139.780000001</v>
      </c>
      <c r="G46" s="110">
        <v>22737611.129999999</v>
      </c>
      <c r="H46" s="134">
        <v>22835173.219999999</v>
      </c>
    </row>
    <row r="47" spans="1:8" ht="15.75" thickBot="1">
      <c r="A47" s="122" t="s">
        <v>124</v>
      </c>
      <c r="B47" s="65"/>
      <c r="C47" s="112">
        <v>8876835.8900000006</v>
      </c>
      <c r="D47" s="112">
        <v>12767961.099999998</v>
      </c>
      <c r="E47" s="112">
        <v>16336442.01999999</v>
      </c>
      <c r="F47" s="112">
        <v>116112240.60999998</v>
      </c>
      <c r="G47" s="112">
        <v>116207470.21999997</v>
      </c>
      <c r="H47" s="131">
        <v>116956927.89000002</v>
      </c>
    </row>
    <row r="48" spans="1:8" ht="15.75" thickTop="1">
      <c r="A48" s="122"/>
      <c r="B48" s="65"/>
      <c r="C48" s="106"/>
      <c r="D48" s="107"/>
      <c r="E48" s="111"/>
      <c r="F48" s="106"/>
      <c r="G48" s="107"/>
      <c r="H48" s="125"/>
    </row>
    <row r="49" spans="1:8">
      <c r="A49" s="122" t="s">
        <v>125</v>
      </c>
      <c r="B49" s="65"/>
      <c r="C49" s="106"/>
      <c r="D49" s="107"/>
      <c r="E49" s="111"/>
      <c r="F49" s="106"/>
      <c r="G49" s="107"/>
      <c r="H49" s="125"/>
    </row>
    <row r="50" spans="1:8">
      <c r="A50" s="135">
        <v>813</v>
      </c>
      <c r="B50" s="66" t="s">
        <v>126</v>
      </c>
      <c r="C50" s="106">
        <v>21238.02</v>
      </c>
      <c r="D50" s="107">
        <v>25077.4</v>
      </c>
      <c r="E50" s="111">
        <v>22785.01</v>
      </c>
      <c r="F50" s="106">
        <v>453708.48</v>
      </c>
      <c r="G50" s="107">
        <v>456697.83</v>
      </c>
      <c r="H50" s="125">
        <v>452007.79000000004</v>
      </c>
    </row>
    <row r="51" spans="1:8">
      <c r="A51" s="132"/>
      <c r="B51" s="65"/>
      <c r="C51" s="106"/>
      <c r="D51" s="107"/>
      <c r="E51" s="108"/>
      <c r="F51" s="106"/>
      <c r="G51" s="107"/>
      <c r="H51" s="125"/>
    </row>
    <row r="52" spans="1:8">
      <c r="A52" s="122" t="s">
        <v>127</v>
      </c>
      <c r="B52" s="65"/>
      <c r="C52" s="106"/>
      <c r="D52" s="107"/>
      <c r="E52" s="108"/>
      <c r="F52" s="106"/>
      <c r="G52" s="107"/>
      <c r="H52" s="125"/>
    </row>
    <row r="53" spans="1:8">
      <c r="A53" s="122" t="s">
        <v>128</v>
      </c>
      <c r="B53" s="65"/>
      <c r="C53" s="106"/>
      <c r="D53" s="107"/>
      <c r="E53" s="108"/>
      <c r="F53" s="106"/>
      <c r="G53" s="107"/>
      <c r="H53" s="125"/>
    </row>
    <row r="54" spans="1:8">
      <c r="A54" s="124" t="s">
        <v>129</v>
      </c>
      <c r="B54" s="66" t="s">
        <v>130</v>
      </c>
      <c r="C54" s="106">
        <v>166721.68</v>
      </c>
      <c r="D54" s="107">
        <v>181001.51</v>
      </c>
      <c r="E54" s="108">
        <v>246350.36</v>
      </c>
      <c r="F54" s="106">
        <v>2178143.4500000002</v>
      </c>
      <c r="G54" s="107">
        <v>2170104.63</v>
      </c>
      <c r="H54" s="125">
        <v>2202175.6799999997</v>
      </c>
    </row>
    <row r="55" spans="1:8">
      <c r="A55" s="124" t="s">
        <v>131</v>
      </c>
      <c r="B55" s="66" t="s">
        <v>132</v>
      </c>
      <c r="C55" s="106">
        <v>16870.14</v>
      </c>
      <c r="D55" s="107">
        <v>17654.97</v>
      </c>
      <c r="E55" s="108">
        <v>17072.240000000002</v>
      </c>
      <c r="F55" s="106">
        <v>208672.33000000002</v>
      </c>
      <c r="G55" s="107">
        <v>208017.29</v>
      </c>
      <c r="H55" s="125">
        <v>204589.16</v>
      </c>
    </row>
    <row r="56" spans="1:8">
      <c r="A56" s="128" t="s">
        <v>133</v>
      </c>
      <c r="B56" s="66" t="s">
        <v>134</v>
      </c>
      <c r="C56" s="106">
        <v>9002.5300000000007</v>
      </c>
      <c r="D56" s="107">
        <v>3935.9</v>
      </c>
      <c r="E56" s="108">
        <v>10589.61</v>
      </c>
      <c r="F56" s="106">
        <v>96309.06</v>
      </c>
      <c r="G56" s="107">
        <v>92683.36</v>
      </c>
      <c r="H56" s="125">
        <v>95620.63</v>
      </c>
    </row>
    <row r="57" spans="1:8">
      <c r="A57" s="128" t="s">
        <v>135</v>
      </c>
      <c r="B57" s="66" t="s">
        <v>136</v>
      </c>
      <c r="C57" s="106">
        <v>313071.71000000002</v>
      </c>
      <c r="D57" s="107">
        <v>266617.48</v>
      </c>
      <c r="E57" s="108">
        <v>225752.83</v>
      </c>
      <c r="F57" s="106">
        <v>3251381.3899999997</v>
      </c>
      <c r="G57" s="107">
        <v>3141260.07</v>
      </c>
      <c r="H57" s="125">
        <v>3217684.2800000003</v>
      </c>
    </row>
    <row r="58" spans="1:8">
      <c r="A58" s="124" t="s">
        <v>137</v>
      </c>
      <c r="B58" s="66" t="s">
        <v>138</v>
      </c>
      <c r="C58" s="106">
        <v>48152.41</v>
      </c>
      <c r="D58" s="107">
        <v>34533.619999999995</v>
      </c>
      <c r="E58" s="108">
        <v>83055.210000000006</v>
      </c>
      <c r="F58" s="106">
        <v>701988.97</v>
      </c>
      <c r="G58" s="107">
        <v>688186.1399999999</v>
      </c>
      <c r="H58" s="125">
        <v>677079.43</v>
      </c>
    </row>
    <row r="59" spans="1:8">
      <c r="A59" s="124" t="s">
        <v>139</v>
      </c>
      <c r="B59" s="66" t="s">
        <v>140</v>
      </c>
      <c r="C59" s="106">
        <v>53470.82</v>
      </c>
      <c r="D59" s="107">
        <v>52850.459999999992</v>
      </c>
      <c r="E59" s="108">
        <v>52801.11</v>
      </c>
      <c r="F59" s="106">
        <v>497213.55</v>
      </c>
      <c r="G59" s="107">
        <v>519280.66</v>
      </c>
      <c r="H59" s="125">
        <v>532828.34</v>
      </c>
    </row>
    <row r="60" spans="1:8">
      <c r="A60" s="124" t="s">
        <v>141</v>
      </c>
      <c r="B60" s="66" t="s">
        <v>142</v>
      </c>
      <c r="C60" s="106">
        <v>18791.78</v>
      </c>
      <c r="D60" s="107">
        <v>-21644.400000000009</v>
      </c>
      <c r="E60" s="108">
        <v>-13378.650000000009</v>
      </c>
      <c r="F60" s="106">
        <v>114294.74999999977</v>
      </c>
      <c r="G60" s="107">
        <v>121205.74999999988</v>
      </c>
      <c r="H60" s="125">
        <v>34867.459999999963</v>
      </c>
    </row>
    <row r="61" spans="1:8">
      <c r="A61" s="124" t="s">
        <v>143</v>
      </c>
      <c r="B61" s="66" t="s">
        <v>144</v>
      </c>
      <c r="C61" s="106">
        <v>29834.18</v>
      </c>
      <c r="D61" s="107">
        <v>31780.6</v>
      </c>
      <c r="E61" s="108">
        <v>35239.769999999997</v>
      </c>
      <c r="F61" s="106">
        <v>356773.05</v>
      </c>
      <c r="G61" s="107">
        <v>355377.8</v>
      </c>
      <c r="H61" s="125">
        <v>358393.74</v>
      </c>
    </row>
    <row r="62" spans="1:8">
      <c r="A62" s="124" t="s">
        <v>145</v>
      </c>
      <c r="B62" s="66" t="s">
        <v>146</v>
      </c>
      <c r="C62" s="106">
        <v>428251.71</v>
      </c>
      <c r="D62" s="107">
        <v>466416.95999999996</v>
      </c>
      <c r="E62" s="108">
        <v>480356.35</v>
      </c>
      <c r="F62" s="106">
        <v>5662644.290000001</v>
      </c>
      <c r="G62" s="107">
        <v>5691473.21</v>
      </c>
      <c r="H62" s="125">
        <v>5479612.5299999993</v>
      </c>
    </row>
    <row r="63" spans="1:8">
      <c r="A63" s="124" t="s">
        <v>147</v>
      </c>
      <c r="B63" s="66" t="s">
        <v>148</v>
      </c>
      <c r="C63" s="106">
        <v>5876.83</v>
      </c>
      <c r="D63" s="107">
        <v>18140.84</v>
      </c>
      <c r="E63" s="108">
        <v>18536.82</v>
      </c>
      <c r="F63" s="106">
        <v>152590.74</v>
      </c>
      <c r="G63" s="107">
        <v>148199.26</v>
      </c>
      <c r="H63" s="125">
        <v>155240.38</v>
      </c>
    </row>
    <row r="64" spans="1:8">
      <c r="A64" s="124" t="s">
        <v>149</v>
      </c>
      <c r="B64" s="66" t="s">
        <v>150</v>
      </c>
      <c r="C64" s="106">
        <v>0</v>
      </c>
      <c r="D64" s="107">
        <v>0</v>
      </c>
      <c r="E64" s="108">
        <v>0</v>
      </c>
      <c r="F64" s="106">
        <v>0</v>
      </c>
      <c r="G64" s="107">
        <v>0</v>
      </c>
      <c r="H64" s="125">
        <v>0</v>
      </c>
    </row>
    <row r="65" spans="1:8">
      <c r="A65" s="132"/>
      <c r="B65" s="78" t="s">
        <v>151</v>
      </c>
      <c r="C65" s="109">
        <v>1090043.7900000003</v>
      </c>
      <c r="D65" s="109">
        <v>1051287.94</v>
      </c>
      <c r="E65" s="109">
        <v>1156375.6499999999</v>
      </c>
      <c r="F65" s="109">
        <v>13220011.58</v>
      </c>
      <c r="G65" s="109">
        <v>13135788.17</v>
      </c>
      <c r="H65" s="126">
        <v>12958091.630000001</v>
      </c>
    </row>
    <row r="66" spans="1:8">
      <c r="A66" s="132"/>
      <c r="B66" s="65"/>
      <c r="C66" s="106"/>
      <c r="D66" s="107"/>
      <c r="E66" s="108"/>
      <c r="F66" s="106"/>
      <c r="G66" s="107"/>
      <c r="H66" s="125"/>
    </row>
    <row r="67" spans="1:8">
      <c r="A67" s="122" t="s">
        <v>152</v>
      </c>
      <c r="B67" s="65"/>
      <c r="C67" s="106"/>
      <c r="D67" s="107"/>
      <c r="E67" s="108"/>
      <c r="F67" s="106"/>
      <c r="G67" s="107"/>
      <c r="H67" s="125"/>
    </row>
    <row r="68" spans="1:8">
      <c r="A68" s="124" t="s">
        <v>153</v>
      </c>
      <c r="B68" s="66" t="s">
        <v>154</v>
      </c>
      <c r="C68" s="106">
        <v>95112.69</v>
      </c>
      <c r="D68" s="107">
        <v>96115.209999999992</v>
      </c>
      <c r="E68" s="108">
        <v>118744.96000000001</v>
      </c>
      <c r="F68" s="106">
        <v>1168161.17</v>
      </c>
      <c r="G68" s="107">
        <v>1166376.27</v>
      </c>
      <c r="H68" s="125">
        <v>1172406.49</v>
      </c>
    </row>
    <row r="69" spans="1:8">
      <c r="A69" s="124" t="s">
        <v>155</v>
      </c>
      <c r="B69" s="66" t="s">
        <v>156</v>
      </c>
      <c r="C69" s="106">
        <v>0</v>
      </c>
      <c r="D69" s="107">
        <v>0</v>
      </c>
      <c r="E69" s="108">
        <v>0</v>
      </c>
      <c r="F69" s="106">
        <v>126.78000000000065</v>
      </c>
      <c r="G69" s="107">
        <v>126.78000000000065</v>
      </c>
      <c r="H69" s="125">
        <v>126.78000000000065</v>
      </c>
    </row>
    <row r="70" spans="1:8">
      <c r="A70" s="124" t="s">
        <v>157</v>
      </c>
      <c r="B70" s="66" t="s">
        <v>158</v>
      </c>
      <c r="C70" s="106">
        <v>153559.53999999998</v>
      </c>
      <c r="D70" s="107">
        <v>177712.93</v>
      </c>
      <c r="E70" s="108">
        <v>203273.34999999998</v>
      </c>
      <c r="F70" s="106">
        <v>2011999.52</v>
      </c>
      <c r="G70" s="107">
        <v>1958178.16</v>
      </c>
      <c r="H70" s="125">
        <v>2002851.54</v>
      </c>
    </row>
    <row r="71" spans="1:8">
      <c r="A71" s="128" t="s">
        <v>159</v>
      </c>
      <c r="B71" s="66" t="s">
        <v>134</v>
      </c>
      <c r="C71" s="106">
        <v>19862.599999999999</v>
      </c>
      <c r="D71" s="107">
        <v>5865.4</v>
      </c>
      <c r="E71" s="108">
        <v>48039.74</v>
      </c>
      <c r="F71" s="106">
        <v>166272.09999999998</v>
      </c>
      <c r="G71" s="107">
        <v>167866.26</v>
      </c>
      <c r="H71" s="125">
        <v>213365.93</v>
      </c>
    </row>
    <row r="72" spans="1:8">
      <c r="A72" s="124" t="s">
        <v>160</v>
      </c>
      <c r="B72" s="66" t="s">
        <v>161</v>
      </c>
      <c r="C72" s="106">
        <v>10490.91</v>
      </c>
      <c r="D72" s="107">
        <v>16845.400000000001</v>
      </c>
      <c r="E72" s="108">
        <v>27958.03</v>
      </c>
      <c r="F72" s="106">
        <v>349623.3</v>
      </c>
      <c r="G72" s="107">
        <v>354676.63</v>
      </c>
      <c r="H72" s="125">
        <v>344802.79</v>
      </c>
    </row>
    <row r="73" spans="1:8">
      <c r="A73" s="124" t="s">
        <v>162</v>
      </c>
      <c r="B73" s="66" t="s">
        <v>163</v>
      </c>
      <c r="C73" s="106">
        <v>27667.47</v>
      </c>
      <c r="D73" s="107">
        <v>71934.319999999992</v>
      </c>
      <c r="E73" s="108">
        <v>42708.01</v>
      </c>
      <c r="F73" s="106">
        <v>197156.20999999996</v>
      </c>
      <c r="G73" s="107">
        <v>257824.93</v>
      </c>
      <c r="H73" s="125">
        <v>283929.37</v>
      </c>
    </row>
    <row r="74" spans="1:8">
      <c r="A74" s="124" t="s">
        <v>164</v>
      </c>
      <c r="B74" s="66" t="s">
        <v>165</v>
      </c>
      <c r="C74" s="106">
        <v>79715.520000000004</v>
      </c>
      <c r="D74" s="107">
        <v>65660.39</v>
      </c>
      <c r="E74" s="108">
        <v>95490.83</v>
      </c>
      <c r="F74" s="106">
        <v>1032832.5400000002</v>
      </c>
      <c r="G74" s="107">
        <v>1046821.7600000001</v>
      </c>
      <c r="H74" s="125">
        <v>1097919.4500000002</v>
      </c>
    </row>
    <row r="75" spans="1:8">
      <c r="A75" s="124" t="s">
        <v>166</v>
      </c>
      <c r="B75" s="66" t="s">
        <v>167</v>
      </c>
      <c r="C75" s="106">
        <v>74404.91</v>
      </c>
      <c r="D75" s="107">
        <v>80027.03</v>
      </c>
      <c r="E75" s="108">
        <v>94078.73000000001</v>
      </c>
      <c r="F75" s="106">
        <v>880988.71</v>
      </c>
      <c r="G75" s="107">
        <v>909711.19</v>
      </c>
      <c r="H75" s="125">
        <v>954902.77</v>
      </c>
    </row>
    <row r="76" spans="1:8">
      <c r="A76" s="124" t="s">
        <v>168</v>
      </c>
      <c r="B76" s="66" t="s">
        <v>169</v>
      </c>
      <c r="C76" s="106">
        <v>109881.68000000001</v>
      </c>
      <c r="D76" s="107">
        <v>121133.68</v>
      </c>
      <c r="E76" s="108">
        <v>133366.88</v>
      </c>
      <c r="F76" s="106">
        <v>1550862.27</v>
      </c>
      <c r="G76" s="107">
        <v>1544097.88</v>
      </c>
      <c r="H76" s="125">
        <v>1502846.14</v>
      </c>
    </row>
    <row r="77" spans="1:8">
      <c r="A77" s="132"/>
      <c r="B77" s="78" t="s">
        <v>170</v>
      </c>
      <c r="C77" s="109">
        <v>570695.32000000007</v>
      </c>
      <c r="D77" s="109">
        <v>635294.3600000001</v>
      </c>
      <c r="E77" s="109">
        <v>763660.52999999991</v>
      </c>
      <c r="F77" s="109">
        <v>7358022.5999999996</v>
      </c>
      <c r="G77" s="109">
        <v>7405679.8600000003</v>
      </c>
      <c r="H77" s="126">
        <v>7573151.2600000007</v>
      </c>
    </row>
    <row r="78" spans="1:8">
      <c r="A78" s="122" t="s">
        <v>171</v>
      </c>
      <c r="B78" s="65"/>
      <c r="C78" s="115">
        <v>1660739.1100000003</v>
      </c>
      <c r="D78" s="115">
        <v>1686582.3</v>
      </c>
      <c r="E78" s="115">
        <v>1920036.1799999997</v>
      </c>
      <c r="F78" s="115">
        <v>20578034.18</v>
      </c>
      <c r="G78" s="115">
        <v>20541468.030000001</v>
      </c>
      <c r="H78" s="130">
        <v>20531242.890000001</v>
      </c>
    </row>
    <row r="79" spans="1:8">
      <c r="A79" s="132"/>
      <c r="B79" s="65"/>
      <c r="C79" s="106"/>
      <c r="D79" s="107"/>
      <c r="E79" s="108"/>
      <c r="F79" s="106"/>
      <c r="G79" s="107"/>
      <c r="H79" s="125"/>
    </row>
    <row r="80" spans="1:8">
      <c r="A80" s="122" t="s">
        <v>172</v>
      </c>
      <c r="B80" s="65"/>
      <c r="C80" s="106"/>
      <c r="D80" s="107"/>
      <c r="E80" s="108"/>
      <c r="F80" s="106"/>
      <c r="G80" s="107"/>
      <c r="H80" s="125"/>
    </row>
    <row r="81" spans="1:8">
      <c r="A81" s="124" t="s">
        <v>173</v>
      </c>
      <c r="B81" s="66" t="s">
        <v>174</v>
      </c>
      <c r="C81" s="106">
        <v>8844.69</v>
      </c>
      <c r="D81" s="107">
        <v>9155.4</v>
      </c>
      <c r="E81" s="108">
        <v>11589.2</v>
      </c>
      <c r="F81" s="106">
        <v>110358.66</v>
      </c>
      <c r="G81" s="107">
        <v>109965.94</v>
      </c>
      <c r="H81" s="125">
        <v>110443.54000000001</v>
      </c>
    </row>
    <row r="82" spans="1:8">
      <c r="A82" s="124" t="s">
        <v>175</v>
      </c>
      <c r="B82" s="66" t="s">
        <v>176</v>
      </c>
      <c r="C82" s="106">
        <v>44351.19</v>
      </c>
      <c r="D82" s="107">
        <v>44263.199999999997</v>
      </c>
      <c r="E82" s="108">
        <v>44817.100000000006</v>
      </c>
      <c r="F82" s="106">
        <v>523448.19</v>
      </c>
      <c r="G82" s="107">
        <v>523413.47000000003</v>
      </c>
      <c r="H82" s="125">
        <v>510903.68999999994</v>
      </c>
    </row>
    <row r="83" spans="1:8">
      <c r="A83" s="124" t="s">
        <v>177</v>
      </c>
      <c r="B83" s="66" t="s">
        <v>178</v>
      </c>
      <c r="C83" s="106">
        <v>354007.47000000003</v>
      </c>
      <c r="D83" s="107">
        <v>337392.57</v>
      </c>
      <c r="E83" s="108">
        <v>357601.25</v>
      </c>
      <c r="F83" s="106">
        <v>3979969.28</v>
      </c>
      <c r="G83" s="107">
        <v>3995482.04</v>
      </c>
      <c r="H83" s="125">
        <v>4000186.79</v>
      </c>
    </row>
    <row r="84" spans="1:8">
      <c r="A84" s="124" t="s">
        <v>179</v>
      </c>
      <c r="B84" s="66" t="s">
        <v>180</v>
      </c>
      <c r="C84" s="106">
        <v>-14579.38</v>
      </c>
      <c r="D84" s="107">
        <v>-46836.89</v>
      </c>
      <c r="E84" s="108">
        <v>36998.26</v>
      </c>
      <c r="F84" s="106">
        <v>1055934.56</v>
      </c>
      <c r="G84" s="107">
        <v>913519.65</v>
      </c>
      <c r="H84" s="125">
        <v>603162.84000000008</v>
      </c>
    </row>
    <row r="85" spans="1:8">
      <c r="A85" s="124" t="s">
        <v>181</v>
      </c>
      <c r="B85" s="66" t="s">
        <v>182</v>
      </c>
      <c r="C85" s="106">
        <v>0</v>
      </c>
      <c r="D85" s="107">
        <v>0</v>
      </c>
      <c r="E85" s="108">
        <v>0</v>
      </c>
      <c r="F85" s="106">
        <v>1443.4499999999998</v>
      </c>
      <c r="G85" s="107">
        <v>1443.4499999999998</v>
      </c>
      <c r="H85" s="125">
        <v>34.589999999999918</v>
      </c>
    </row>
    <row r="86" spans="1:8">
      <c r="A86" s="122" t="s">
        <v>183</v>
      </c>
      <c r="B86" s="65"/>
      <c r="C86" s="109">
        <v>392623.97000000003</v>
      </c>
      <c r="D86" s="109">
        <v>343974.27999999997</v>
      </c>
      <c r="E86" s="109">
        <v>451005.81</v>
      </c>
      <c r="F86" s="109">
        <v>5671154.1399999997</v>
      </c>
      <c r="G86" s="109">
        <v>5543824.5500000007</v>
      </c>
      <c r="H86" s="126">
        <v>5224731.4499999993</v>
      </c>
    </row>
    <row r="87" spans="1:8">
      <c r="A87" s="132"/>
      <c r="B87" s="65"/>
      <c r="C87" s="106"/>
      <c r="D87" s="107"/>
      <c r="E87" s="108"/>
      <c r="F87" s="106"/>
      <c r="G87" s="107"/>
      <c r="H87" s="125"/>
    </row>
    <row r="88" spans="1:8">
      <c r="A88" s="122" t="s">
        <v>184</v>
      </c>
      <c r="B88" s="65"/>
      <c r="C88" s="106"/>
      <c r="D88" s="107"/>
      <c r="E88" s="108"/>
      <c r="F88" s="106"/>
      <c r="G88" s="107"/>
      <c r="H88" s="125"/>
    </row>
    <row r="89" spans="1:8">
      <c r="A89" s="124" t="s">
        <v>185</v>
      </c>
      <c r="B89" s="66" t="s">
        <v>174</v>
      </c>
      <c r="C89" s="106">
        <v>0</v>
      </c>
      <c r="D89" s="107">
        <v>0</v>
      </c>
      <c r="E89" s="108">
        <v>0</v>
      </c>
      <c r="F89" s="106">
        <v>0</v>
      </c>
      <c r="G89" s="107">
        <v>0</v>
      </c>
      <c r="H89" s="125">
        <v>0</v>
      </c>
    </row>
    <row r="90" spans="1:8">
      <c r="A90" s="124" t="s">
        <v>186</v>
      </c>
      <c r="B90" s="66" t="s">
        <v>187</v>
      </c>
      <c r="C90" s="106">
        <v>452605.73</v>
      </c>
      <c r="D90" s="107">
        <v>763134.92999999993</v>
      </c>
      <c r="E90" s="108">
        <v>1253288.8799999999</v>
      </c>
      <c r="F90" s="106">
        <v>6087302.3700000001</v>
      </c>
      <c r="G90" s="107">
        <v>6133812.25</v>
      </c>
      <c r="H90" s="125">
        <v>6479383.3099999996</v>
      </c>
    </row>
    <row r="91" spans="1:8">
      <c r="A91" s="124" t="s">
        <v>188</v>
      </c>
      <c r="B91" s="66" t="s">
        <v>189</v>
      </c>
      <c r="C91" s="106">
        <v>568.5</v>
      </c>
      <c r="D91" s="107">
        <v>40989.760000000002</v>
      </c>
      <c r="E91" s="108">
        <v>20678.88</v>
      </c>
      <c r="F91" s="106">
        <v>74883.41</v>
      </c>
      <c r="G91" s="107">
        <v>102228.67000000001</v>
      </c>
      <c r="H91" s="125">
        <v>108733.70999999999</v>
      </c>
    </row>
    <row r="92" spans="1:8">
      <c r="A92" s="136" t="s">
        <v>190</v>
      </c>
      <c r="B92" s="66" t="s">
        <v>191</v>
      </c>
      <c r="C92" s="106">
        <v>12080.9</v>
      </c>
      <c r="D92" s="107">
        <v>13117.55</v>
      </c>
      <c r="E92" s="108">
        <v>10478.709999999999</v>
      </c>
      <c r="F92" s="106">
        <v>148344.44</v>
      </c>
      <c r="G92" s="107">
        <v>148553.98000000001</v>
      </c>
      <c r="H92" s="125">
        <v>144157.13</v>
      </c>
    </row>
    <row r="93" spans="1:8">
      <c r="A93" s="127" t="s">
        <v>192</v>
      </c>
      <c r="B93" s="65"/>
      <c r="C93" s="109">
        <v>465255.13</v>
      </c>
      <c r="D93" s="109">
        <v>817242.24</v>
      </c>
      <c r="E93" s="109">
        <v>1284446.4699999997</v>
      </c>
      <c r="F93" s="109">
        <v>6310530.2200000007</v>
      </c>
      <c r="G93" s="109">
        <v>6384594.9000000004</v>
      </c>
      <c r="H93" s="126">
        <v>6732274.1499999994</v>
      </c>
    </row>
    <row r="94" spans="1:8">
      <c r="A94" s="132"/>
      <c r="B94" s="65"/>
      <c r="C94" s="106"/>
      <c r="D94" s="107"/>
      <c r="E94" s="108"/>
      <c r="F94" s="106"/>
      <c r="G94" s="107"/>
      <c r="H94" s="125"/>
    </row>
    <row r="95" spans="1:8">
      <c r="A95" s="122" t="s">
        <v>193</v>
      </c>
      <c r="B95" s="65"/>
      <c r="C95" s="106"/>
      <c r="D95" s="107"/>
      <c r="E95" s="108"/>
      <c r="F95" s="106"/>
      <c r="G95" s="107"/>
      <c r="H95" s="125"/>
    </row>
    <row r="96" spans="1:8">
      <c r="A96" s="124" t="s">
        <v>194</v>
      </c>
      <c r="B96" s="66" t="s">
        <v>174</v>
      </c>
      <c r="C96" s="106">
        <v>0</v>
      </c>
      <c r="D96" s="107">
        <v>0</v>
      </c>
      <c r="E96" s="108">
        <v>0</v>
      </c>
      <c r="F96" s="106">
        <v>0</v>
      </c>
      <c r="G96" s="107">
        <v>0</v>
      </c>
      <c r="H96" s="125">
        <v>0</v>
      </c>
    </row>
    <row r="97" spans="1:8">
      <c r="A97" s="124" t="s">
        <v>195</v>
      </c>
      <c r="B97" s="66" t="s">
        <v>196</v>
      </c>
      <c r="C97" s="106">
        <v>1788.98</v>
      </c>
      <c r="D97" s="107">
        <v>1875.96</v>
      </c>
      <c r="E97" s="108">
        <v>1959.71</v>
      </c>
      <c r="F97" s="106">
        <v>23387.22</v>
      </c>
      <c r="G97" s="107">
        <v>23110.289999999997</v>
      </c>
      <c r="H97" s="125">
        <v>22735.62</v>
      </c>
    </row>
    <row r="98" spans="1:8">
      <c r="A98" s="124" t="s">
        <v>197</v>
      </c>
      <c r="B98" s="66" t="s">
        <v>198</v>
      </c>
      <c r="C98" s="106">
        <v>0</v>
      </c>
      <c r="D98" s="107">
        <v>0</v>
      </c>
      <c r="E98" s="108">
        <v>0</v>
      </c>
      <c r="F98" s="106">
        <v>1628.86</v>
      </c>
      <c r="G98" s="107">
        <v>1628.86</v>
      </c>
      <c r="H98" s="125">
        <v>1628.86</v>
      </c>
    </row>
    <row r="99" spans="1:8">
      <c r="A99" s="124" t="s">
        <v>199</v>
      </c>
      <c r="B99" s="66" t="s">
        <v>200</v>
      </c>
      <c r="C99" s="106">
        <v>0</v>
      </c>
      <c r="D99" s="107">
        <v>0</v>
      </c>
      <c r="E99" s="108">
        <v>0</v>
      </c>
      <c r="F99" s="106">
        <v>0</v>
      </c>
      <c r="G99" s="107">
        <v>0</v>
      </c>
      <c r="H99" s="125">
        <v>0</v>
      </c>
    </row>
    <row r="100" spans="1:8">
      <c r="A100" s="122" t="s">
        <v>201</v>
      </c>
      <c r="B100" s="65"/>
      <c r="C100" s="109">
        <v>1788.98</v>
      </c>
      <c r="D100" s="109">
        <v>1875.96</v>
      </c>
      <c r="E100" s="109">
        <v>1959.71</v>
      </c>
      <c r="F100" s="109">
        <v>25016.080000000002</v>
      </c>
      <c r="G100" s="109">
        <v>24739.149999999998</v>
      </c>
      <c r="H100" s="126">
        <v>24364.48</v>
      </c>
    </row>
    <row r="101" spans="1:8">
      <c r="A101" s="132"/>
      <c r="B101" s="65"/>
      <c r="C101" s="106"/>
      <c r="D101" s="107"/>
      <c r="E101" s="108"/>
      <c r="F101" s="106"/>
      <c r="G101" s="107"/>
      <c r="H101" s="125"/>
    </row>
    <row r="102" spans="1:8">
      <c r="A102" s="122" t="s">
        <v>202</v>
      </c>
      <c r="B102" s="65"/>
      <c r="C102" s="106"/>
      <c r="D102" s="107"/>
      <c r="E102" s="108"/>
      <c r="F102" s="106"/>
      <c r="G102" s="107"/>
      <c r="H102" s="125"/>
    </row>
    <row r="103" spans="1:8">
      <c r="A103" s="124" t="s">
        <v>203</v>
      </c>
      <c r="B103" s="66" t="s">
        <v>204</v>
      </c>
      <c r="C103" s="106">
        <v>634513.15</v>
      </c>
      <c r="D103" s="107">
        <v>505093.49</v>
      </c>
      <c r="E103" s="108">
        <v>472259.12</v>
      </c>
      <c r="F103" s="106">
        <v>8053861.96</v>
      </c>
      <c r="G103" s="107">
        <v>8024436.46</v>
      </c>
      <c r="H103" s="125">
        <v>7584338.4900000002</v>
      </c>
    </row>
    <row r="104" spans="1:8">
      <c r="A104" s="124" t="s">
        <v>205</v>
      </c>
      <c r="B104" s="66" t="s">
        <v>206</v>
      </c>
      <c r="C104" s="106">
        <v>310784.86</v>
      </c>
      <c r="D104" s="107">
        <v>506463.34</v>
      </c>
      <c r="E104" s="108">
        <v>290535.72000000003</v>
      </c>
      <c r="F104" s="106">
        <v>3828043.6599999997</v>
      </c>
      <c r="G104" s="107">
        <v>4182880.8699999996</v>
      </c>
      <c r="H104" s="125">
        <v>3972525.32</v>
      </c>
    </row>
    <row r="105" spans="1:8">
      <c r="A105" s="124" t="s">
        <v>207</v>
      </c>
      <c r="B105" s="66" t="s">
        <v>208</v>
      </c>
      <c r="C105" s="106">
        <v>177669.78</v>
      </c>
      <c r="D105" s="107">
        <v>30699.67</v>
      </c>
      <c r="E105" s="108">
        <v>91091.58</v>
      </c>
      <c r="F105" s="106">
        <v>662554.63000000012</v>
      </c>
      <c r="G105" s="107">
        <v>656810.42999999993</v>
      </c>
      <c r="H105" s="125">
        <v>705344.59000000008</v>
      </c>
    </row>
    <row r="106" spans="1:8">
      <c r="A106" s="124" t="s">
        <v>209</v>
      </c>
      <c r="B106" s="66" t="s">
        <v>210</v>
      </c>
      <c r="C106" s="106">
        <v>6036.54</v>
      </c>
      <c r="D106" s="107">
        <v>6065.78</v>
      </c>
      <c r="E106" s="108">
        <v>6065.78</v>
      </c>
      <c r="F106" s="106">
        <v>73217.420000000013</v>
      </c>
      <c r="G106" s="107">
        <v>73432.08</v>
      </c>
      <c r="H106" s="125">
        <v>73646.73</v>
      </c>
    </row>
    <row r="107" spans="1:8">
      <c r="A107" s="124" t="s">
        <v>211</v>
      </c>
      <c r="B107" s="66" t="s">
        <v>212</v>
      </c>
      <c r="C107" s="106">
        <v>118599.65</v>
      </c>
      <c r="D107" s="107">
        <v>120753.95999999999</v>
      </c>
      <c r="E107" s="108">
        <v>157698.28999999998</v>
      </c>
      <c r="F107" s="106">
        <v>1476853.6999999997</v>
      </c>
      <c r="G107" s="107">
        <v>1465041.63</v>
      </c>
      <c r="H107" s="125">
        <v>1518964.46</v>
      </c>
    </row>
    <row r="108" spans="1:8">
      <c r="A108" s="124" t="s">
        <v>213</v>
      </c>
      <c r="B108" s="66" t="s">
        <v>214</v>
      </c>
      <c r="C108" s="106">
        <v>353461.69</v>
      </c>
      <c r="D108" s="107">
        <v>466207.6</v>
      </c>
      <c r="E108" s="108">
        <v>455302.76</v>
      </c>
      <c r="F108" s="106">
        <v>4507049</v>
      </c>
      <c r="G108" s="107">
        <v>4639850.2300000004</v>
      </c>
      <c r="H108" s="125">
        <v>4667657.2799999993</v>
      </c>
    </row>
    <row r="109" spans="1:8">
      <c r="A109" s="124" t="s">
        <v>215</v>
      </c>
      <c r="B109" s="66" t="s">
        <v>216</v>
      </c>
      <c r="C109" s="106">
        <v>0</v>
      </c>
      <c r="D109" s="107">
        <v>11243</v>
      </c>
      <c r="E109" s="108">
        <v>10</v>
      </c>
      <c r="F109" s="106">
        <v>478045.69</v>
      </c>
      <c r="G109" s="107">
        <v>485986.19</v>
      </c>
      <c r="H109" s="125">
        <v>448438.44</v>
      </c>
    </row>
    <row r="110" spans="1:8">
      <c r="A110" s="124" t="s">
        <v>217</v>
      </c>
      <c r="B110" s="66" t="s">
        <v>218</v>
      </c>
      <c r="C110" s="106">
        <v>4673.2800000000007</v>
      </c>
      <c r="D110" s="107">
        <v>5166.22</v>
      </c>
      <c r="E110" s="108">
        <v>-114006.59</v>
      </c>
      <c r="F110" s="106">
        <v>261466.76</v>
      </c>
      <c r="G110" s="107">
        <v>265552.16000000003</v>
      </c>
      <c r="H110" s="125">
        <v>33264.529999999992</v>
      </c>
    </row>
    <row r="111" spans="1:8">
      <c r="A111" s="124" t="s">
        <v>219</v>
      </c>
      <c r="B111" s="66" t="s">
        <v>220</v>
      </c>
      <c r="C111" s="106">
        <v>32373.749999999996</v>
      </c>
      <c r="D111" s="107">
        <v>-151818.66</v>
      </c>
      <c r="E111" s="108">
        <v>35238.800000000003</v>
      </c>
      <c r="F111" s="106">
        <v>569036.37</v>
      </c>
      <c r="G111" s="107">
        <v>393453.59</v>
      </c>
      <c r="H111" s="125">
        <v>353630.37</v>
      </c>
    </row>
    <row r="112" spans="1:8">
      <c r="A112" s="124" t="s">
        <v>221</v>
      </c>
      <c r="B112" s="66" t="s">
        <v>148</v>
      </c>
      <c r="C112" s="106">
        <v>94231.06</v>
      </c>
      <c r="D112" s="107">
        <v>92506.299999999988</v>
      </c>
      <c r="E112" s="108">
        <v>92596.47</v>
      </c>
      <c r="F112" s="106">
        <v>1095086.6700000002</v>
      </c>
      <c r="G112" s="107">
        <v>1099838.4099999999</v>
      </c>
      <c r="H112" s="125">
        <v>1118060.32</v>
      </c>
    </row>
    <row r="113" spans="1:8">
      <c r="A113" s="124" t="s">
        <v>222</v>
      </c>
      <c r="B113" s="66" t="s">
        <v>223</v>
      </c>
      <c r="C113" s="115">
        <v>4794.3999999999996</v>
      </c>
      <c r="D113" s="110">
        <v>2757.94</v>
      </c>
      <c r="E113" s="116">
        <v>7873.01</v>
      </c>
      <c r="F113" s="115">
        <v>64504.959999999999</v>
      </c>
      <c r="G113" s="110">
        <v>55157.84</v>
      </c>
      <c r="H113" s="134">
        <v>57479.86</v>
      </c>
    </row>
    <row r="114" spans="1:8">
      <c r="A114" s="132"/>
      <c r="B114" s="65"/>
      <c r="C114" s="117">
        <v>1737138.16</v>
      </c>
      <c r="D114" s="117">
        <v>1595138.6400000004</v>
      </c>
      <c r="E114" s="117">
        <v>1494664.94</v>
      </c>
      <c r="F114" s="117">
        <v>21069720.820000004</v>
      </c>
      <c r="G114" s="117">
        <v>21342439.890000001</v>
      </c>
      <c r="H114" s="137">
        <v>20533350.390000001</v>
      </c>
    </row>
    <row r="115" spans="1:8">
      <c r="A115" s="124" t="s">
        <v>224</v>
      </c>
      <c r="B115" s="66" t="s">
        <v>225</v>
      </c>
      <c r="C115" s="106">
        <v>0</v>
      </c>
      <c r="D115" s="106">
        <v>0</v>
      </c>
      <c r="E115" s="106">
        <v>0</v>
      </c>
      <c r="F115" s="106">
        <v>0</v>
      </c>
      <c r="G115" s="106">
        <v>0</v>
      </c>
      <c r="H115" s="138">
        <v>0</v>
      </c>
    </row>
    <row r="116" spans="1:8">
      <c r="A116" s="122" t="s">
        <v>226</v>
      </c>
      <c r="B116" s="65"/>
      <c r="C116" s="109">
        <v>1737138.16</v>
      </c>
      <c r="D116" s="109">
        <v>1595138.6400000004</v>
      </c>
      <c r="E116" s="109">
        <v>1494664.94</v>
      </c>
      <c r="F116" s="109">
        <v>21069720.820000004</v>
      </c>
      <c r="G116" s="109">
        <v>21342439.890000001</v>
      </c>
      <c r="H116" s="126">
        <v>20533350.390000001</v>
      </c>
    </row>
    <row r="117" spans="1:8" ht="13.5" customHeight="1">
      <c r="A117" s="132"/>
      <c r="B117" s="65"/>
      <c r="C117" s="106"/>
      <c r="D117" s="107"/>
      <c r="E117" s="108"/>
      <c r="F117" s="106"/>
      <c r="G117" s="107"/>
      <c r="H117" s="125"/>
    </row>
    <row r="118" spans="1:8" ht="13.5" customHeight="1" thickBot="1">
      <c r="A118" s="159" t="s">
        <v>227</v>
      </c>
      <c r="B118" s="160"/>
      <c r="C118" s="112">
        <v>4278783.37</v>
      </c>
      <c r="D118" s="112">
        <v>4469890.8200000012</v>
      </c>
      <c r="E118" s="112">
        <v>5174898.1199999992</v>
      </c>
      <c r="F118" s="112">
        <v>54108163.919999994</v>
      </c>
      <c r="G118" s="112">
        <v>54293764.350000001</v>
      </c>
      <c r="H118" s="131">
        <v>53497971.149999999</v>
      </c>
    </row>
    <row r="119" spans="1:8" ht="15.75" thickTop="1">
      <c r="A119" s="132"/>
      <c r="B119" s="65"/>
      <c r="C119" s="106"/>
      <c r="D119" s="107"/>
      <c r="E119" s="108"/>
      <c r="F119" s="106"/>
      <c r="G119" s="107"/>
      <c r="H119" s="125"/>
    </row>
    <row r="120" spans="1:8">
      <c r="A120" s="122" t="s">
        <v>228</v>
      </c>
      <c r="B120" s="65"/>
      <c r="C120" s="106"/>
      <c r="D120" s="107"/>
      <c r="E120" s="108"/>
      <c r="F120" s="106"/>
      <c r="G120" s="107"/>
      <c r="H120" s="125"/>
    </row>
    <row r="121" spans="1:8">
      <c r="A121" s="124" t="s">
        <v>229</v>
      </c>
      <c r="B121" s="66" t="s">
        <v>230</v>
      </c>
      <c r="C121" s="106">
        <v>2384497.3199999998</v>
      </c>
      <c r="D121" s="107">
        <v>2376822.08</v>
      </c>
      <c r="E121" s="108">
        <v>2379965.31</v>
      </c>
      <c r="F121" s="106">
        <v>28178714.34</v>
      </c>
      <c r="G121" s="107">
        <v>28326544.109999999</v>
      </c>
      <c r="H121" s="125">
        <v>28455361.850000001</v>
      </c>
    </row>
    <row r="122" spans="1:8">
      <c r="A122" s="132"/>
      <c r="B122" s="66" t="s">
        <v>231</v>
      </c>
      <c r="C122" s="106">
        <v>0</v>
      </c>
      <c r="D122" s="107">
        <v>0</v>
      </c>
      <c r="E122" s="108">
        <v>0</v>
      </c>
      <c r="F122" s="106">
        <v>0</v>
      </c>
      <c r="G122" s="107">
        <v>0</v>
      </c>
      <c r="H122" s="125">
        <v>0</v>
      </c>
    </row>
    <row r="123" spans="1:8">
      <c r="A123" s="132"/>
      <c r="B123" s="66" t="s">
        <v>232</v>
      </c>
      <c r="C123" s="106">
        <v>0</v>
      </c>
      <c r="D123" s="107">
        <v>0</v>
      </c>
      <c r="E123" s="108">
        <v>0</v>
      </c>
      <c r="F123" s="106">
        <v>0</v>
      </c>
      <c r="G123" s="107">
        <v>0</v>
      </c>
      <c r="H123" s="125">
        <v>0</v>
      </c>
    </row>
    <row r="124" spans="1:8">
      <c r="A124" s="132"/>
      <c r="B124" s="66" t="s">
        <v>233</v>
      </c>
      <c r="C124" s="106">
        <v>0</v>
      </c>
      <c r="D124" s="107">
        <v>0</v>
      </c>
      <c r="E124" s="108">
        <v>0</v>
      </c>
      <c r="F124" s="106">
        <v>0</v>
      </c>
      <c r="G124" s="107">
        <v>0</v>
      </c>
      <c r="H124" s="125">
        <v>0</v>
      </c>
    </row>
    <row r="125" spans="1:8">
      <c r="A125" s="132"/>
      <c r="B125" s="66" t="s">
        <v>234</v>
      </c>
      <c r="C125" s="106">
        <v>0</v>
      </c>
      <c r="D125" s="107">
        <v>0</v>
      </c>
      <c r="E125" s="108">
        <v>0</v>
      </c>
      <c r="F125" s="106">
        <v>0</v>
      </c>
      <c r="G125" s="107">
        <v>0</v>
      </c>
      <c r="H125" s="125">
        <v>0</v>
      </c>
    </row>
    <row r="126" spans="1:8">
      <c r="A126" s="132"/>
      <c r="B126" s="66" t="s">
        <v>235</v>
      </c>
      <c r="C126" s="106">
        <v>0</v>
      </c>
      <c r="D126" s="107">
        <v>0</v>
      </c>
      <c r="E126" s="108">
        <v>0</v>
      </c>
      <c r="F126" s="106">
        <v>0</v>
      </c>
      <c r="G126" s="107">
        <v>0</v>
      </c>
      <c r="H126" s="125">
        <v>0</v>
      </c>
    </row>
    <row r="127" spans="1:8">
      <c r="A127" s="124" t="s">
        <v>236</v>
      </c>
      <c r="B127" s="66" t="s">
        <v>237</v>
      </c>
      <c r="C127" s="106">
        <v>0</v>
      </c>
      <c r="D127" s="107">
        <v>0</v>
      </c>
      <c r="E127" s="108">
        <v>0</v>
      </c>
      <c r="F127" s="106">
        <v>0</v>
      </c>
      <c r="G127" s="107">
        <v>0</v>
      </c>
      <c r="H127" s="125">
        <v>0</v>
      </c>
    </row>
    <row r="128" spans="1:8">
      <c r="A128" s="122" t="s">
        <v>238</v>
      </c>
      <c r="B128" s="65"/>
      <c r="C128" s="109">
        <v>2384497.3199999998</v>
      </c>
      <c r="D128" s="109">
        <v>2376822.08</v>
      </c>
      <c r="E128" s="109">
        <v>2379965.31</v>
      </c>
      <c r="F128" s="109">
        <v>28178714.34</v>
      </c>
      <c r="G128" s="109">
        <v>28326544.109999999</v>
      </c>
      <c r="H128" s="126">
        <v>28455361.850000001</v>
      </c>
    </row>
    <row r="129" spans="1:8">
      <c r="A129" s="132"/>
      <c r="B129" s="65"/>
      <c r="C129" s="106"/>
      <c r="D129" s="107"/>
      <c r="E129" s="108"/>
      <c r="F129" s="106"/>
      <c r="G129" s="107"/>
      <c r="H129" s="125"/>
    </row>
    <row r="130" spans="1:8">
      <c r="A130" s="128" t="s">
        <v>239</v>
      </c>
      <c r="B130" s="65" t="s">
        <v>240</v>
      </c>
      <c r="C130" s="106">
        <v>0</v>
      </c>
      <c r="D130" s="107">
        <v>0</v>
      </c>
      <c r="E130" s="108">
        <v>0</v>
      </c>
      <c r="F130" s="106">
        <v>0</v>
      </c>
      <c r="G130" s="107">
        <v>0</v>
      </c>
      <c r="H130" s="125">
        <v>0</v>
      </c>
    </row>
    <row r="131" spans="1:8">
      <c r="A131" s="132"/>
      <c r="B131" s="65"/>
      <c r="C131" s="106"/>
      <c r="D131" s="107"/>
      <c r="E131" s="108"/>
      <c r="F131" s="106"/>
      <c r="G131" s="107"/>
      <c r="H131" s="125"/>
    </row>
    <row r="132" spans="1:8">
      <c r="A132" s="122" t="s">
        <v>241</v>
      </c>
      <c r="B132" s="65"/>
      <c r="C132" s="106"/>
      <c r="D132" s="107"/>
      <c r="E132" s="108"/>
      <c r="F132" s="106"/>
      <c r="G132" s="107"/>
      <c r="H132" s="125"/>
    </row>
    <row r="133" spans="1:8">
      <c r="A133" s="124" t="s">
        <v>242</v>
      </c>
      <c r="B133" s="66" t="s">
        <v>243</v>
      </c>
      <c r="C133" s="115">
        <v>421597.41000000003</v>
      </c>
      <c r="D133" s="110">
        <v>405100.56</v>
      </c>
      <c r="E133" s="118">
        <v>443484.38</v>
      </c>
      <c r="F133" s="115">
        <v>5114624.1899999995</v>
      </c>
      <c r="G133" s="110">
        <v>5136302.2699999996</v>
      </c>
      <c r="H133" s="134">
        <v>5203749</v>
      </c>
    </row>
    <row r="134" spans="1:8">
      <c r="A134" s="132"/>
      <c r="B134" s="65"/>
      <c r="C134" s="106"/>
      <c r="D134" s="107"/>
      <c r="E134" s="108"/>
      <c r="F134" s="106"/>
      <c r="G134" s="107"/>
      <c r="H134" s="125"/>
    </row>
    <row r="135" spans="1:8">
      <c r="A135" s="122" t="s">
        <v>244</v>
      </c>
      <c r="B135" s="65"/>
      <c r="C135" s="106"/>
      <c r="D135" s="107"/>
      <c r="E135" s="108"/>
      <c r="F135" s="106"/>
      <c r="G135" s="107"/>
      <c r="H135" s="125"/>
    </row>
    <row r="136" spans="1:8">
      <c r="A136" s="124" t="s">
        <v>245</v>
      </c>
      <c r="B136" s="66" t="s">
        <v>246</v>
      </c>
      <c r="C136" s="106">
        <v>-311294.12</v>
      </c>
      <c r="D136" s="107">
        <v>1593993.37</v>
      </c>
      <c r="E136" s="108">
        <v>284193.3</v>
      </c>
      <c r="F136" s="106">
        <v>4845227.870000001</v>
      </c>
      <c r="G136" s="107">
        <v>4712246.3699999992</v>
      </c>
      <c r="H136" s="139">
        <v>2750317.86</v>
      </c>
    </row>
    <row r="137" spans="1:8">
      <c r="A137" s="124" t="s">
        <v>245</v>
      </c>
      <c r="B137" s="66" t="s">
        <v>247</v>
      </c>
      <c r="C137" s="106">
        <v>0</v>
      </c>
      <c r="D137" s="107">
        <v>0</v>
      </c>
      <c r="E137" s="108">
        <v>0</v>
      </c>
      <c r="F137" s="106">
        <v>0</v>
      </c>
      <c r="G137" s="107">
        <v>0</v>
      </c>
      <c r="H137" s="125">
        <v>0</v>
      </c>
    </row>
    <row r="138" spans="1:8">
      <c r="A138" s="124" t="s">
        <v>248</v>
      </c>
      <c r="B138" s="66" t="s">
        <v>249</v>
      </c>
      <c r="C138" s="106">
        <v>732394.1</v>
      </c>
      <c r="D138" s="107">
        <v>1054378.82</v>
      </c>
      <c r="E138" s="108">
        <v>3416663.65</v>
      </c>
      <c r="F138" s="106">
        <v>7921639.8699999992</v>
      </c>
      <c r="G138" s="107">
        <v>8221370.7499999991</v>
      </c>
      <c r="H138" s="125">
        <v>9458815.9100000001</v>
      </c>
    </row>
    <row r="139" spans="1:8">
      <c r="A139" s="124" t="s">
        <v>248</v>
      </c>
      <c r="B139" s="66" t="s">
        <v>250</v>
      </c>
      <c r="C139" s="106">
        <v>0</v>
      </c>
      <c r="D139" s="107">
        <v>0</v>
      </c>
      <c r="E139" s="108">
        <v>0</v>
      </c>
      <c r="F139" s="106">
        <v>0</v>
      </c>
      <c r="G139" s="107">
        <v>0</v>
      </c>
      <c r="H139" s="125">
        <v>0</v>
      </c>
    </row>
    <row r="140" spans="1:8">
      <c r="A140" s="124" t="s">
        <v>251</v>
      </c>
      <c r="B140" s="66" t="s">
        <v>252</v>
      </c>
      <c r="C140" s="106">
        <v>-459835.68</v>
      </c>
      <c r="D140" s="107">
        <v>-1939969.45</v>
      </c>
      <c r="E140" s="108">
        <v>-2500419.65</v>
      </c>
      <c r="F140" s="106">
        <v>-11187224.67</v>
      </c>
      <c r="G140" s="107">
        <v>-11580475.84</v>
      </c>
      <c r="H140" s="125">
        <v>-11013234.689999999</v>
      </c>
    </row>
    <row r="141" spans="1:8">
      <c r="A141" s="124" t="s">
        <v>253</v>
      </c>
      <c r="B141" s="66" t="s">
        <v>254</v>
      </c>
      <c r="C141" s="106">
        <v>-2697.62</v>
      </c>
      <c r="D141" s="107">
        <v>-2697.62</v>
      </c>
      <c r="E141" s="108">
        <v>-2697.62</v>
      </c>
      <c r="F141" s="106">
        <v>-32357.420000000002</v>
      </c>
      <c r="G141" s="107">
        <v>-32364.43</v>
      </c>
      <c r="H141" s="125">
        <v>-32371.439999999999</v>
      </c>
    </row>
    <row r="142" spans="1:8">
      <c r="A142" s="122" t="s">
        <v>255</v>
      </c>
      <c r="B142" s="65"/>
      <c r="C142" s="109">
        <v>-41433.320000000014</v>
      </c>
      <c r="D142" s="109">
        <v>705705.12000000046</v>
      </c>
      <c r="E142" s="109">
        <v>1197739.6799999997</v>
      </c>
      <c r="F142" s="109">
        <v>1547285.6500000004</v>
      </c>
      <c r="G142" s="109">
        <v>1320776.8499999975</v>
      </c>
      <c r="H142" s="126">
        <v>1163527.6400000001</v>
      </c>
    </row>
    <row r="143" spans="1:8">
      <c r="A143" s="122" t="s">
        <v>256</v>
      </c>
      <c r="B143" s="65"/>
      <c r="C143" s="106">
        <v>7043444.7799999993</v>
      </c>
      <c r="D143" s="106">
        <v>7957518.580000001</v>
      </c>
      <c r="E143" s="106">
        <v>9196087.4900000002</v>
      </c>
      <c r="F143" s="106">
        <v>88948788.100000009</v>
      </c>
      <c r="G143" s="106">
        <v>89077387.579999983</v>
      </c>
      <c r="H143" s="138">
        <v>88320609.640000015</v>
      </c>
    </row>
    <row r="144" spans="1:8" ht="15.75" thickBot="1">
      <c r="A144" s="140" t="s">
        <v>257</v>
      </c>
      <c r="B144" s="141"/>
      <c r="C144" s="119">
        <v>1833391.1100000013</v>
      </c>
      <c r="D144" s="119">
        <v>4810442.5199999968</v>
      </c>
      <c r="E144" s="119">
        <v>7140354.52999999</v>
      </c>
      <c r="F144" s="119">
        <v>27163452.509999976</v>
      </c>
      <c r="G144" s="119">
        <v>27130082.639999986</v>
      </c>
      <c r="H144" s="142">
        <v>28636318.25</v>
      </c>
    </row>
    <row r="145" spans="1:8">
      <c r="A145" s="64"/>
      <c r="B145" s="79"/>
      <c r="C145" s="121"/>
      <c r="D145" s="121"/>
      <c r="E145" s="121"/>
      <c r="F145" s="121"/>
      <c r="G145" s="121"/>
      <c r="H145" s="121"/>
    </row>
  </sheetData>
  <mergeCells count="5">
    <mergeCell ref="A118:B118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6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M36"/>
  <sheetViews>
    <sheetView zoomScale="120" zoomScaleNormal="120" workbookViewId="0">
      <selection activeCell="S25" sqref="S25"/>
    </sheetView>
  </sheetViews>
  <sheetFormatPr defaultRowHeight="12.75"/>
  <cols>
    <col min="1" max="1" width="1.140625" customWidth="1"/>
    <col min="2" max="2" width="33.5703125" bestFit="1" customWidth="1"/>
    <col min="3" max="3" width="12.85546875" bestFit="1" customWidth="1"/>
    <col min="4" max="4" width="10.85546875" bestFit="1" customWidth="1"/>
    <col min="5" max="5" width="12.28515625" customWidth="1"/>
    <col min="6" max="8" width="1.28515625" customWidth="1"/>
    <col min="9" max="9" width="16.5703125" customWidth="1"/>
    <col min="11" max="11" width="11.42578125" bestFit="1" customWidth="1"/>
    <col min="12" max="12" width="11.7109375" bestFit="1" customWidth="1"/>
    <col min="13" max="13" width="12.85546875" bestFit="1" customWidth="1"/>
  </cols>
  <sheetData>
    <row r="1" spans="2:13" ht="25.5">
      <c r="B1" s="168" t="s">
        <v>258</v>
      </c>
      <c r="C1" s="168"/>
      <c r="D1" s="168"/>
      <c r="E1" s="168"/>
      <c r="I1" s="168" t="s">
        <v>259</v>
      </c>
      <c r="J1" s="168"/>
      <c r="K1" s="168"/>
      <c r="L1" s="168"/>
      <c r="M1" s="168"/>
    </row>
    <row r="2" spans="2:13">
      <c r="B2" s="69"/>
      <c r="I2" s="103"/>
      <c r="J2" s="103"/>
    </row>
    <row r="3" spans="2:13">
      <c r="B3" s="70"/>
      <c r="I3" s="153" t="s">
        <v>260</v>
      </c>
      <c r="K3" s="88" t="str">
        <f>C4</f>
        <v>October</v>
      </c>
      <c r="L3" s="88" t="str">
        <f t="shared" ref="L3:M3" si="0">D4</f>
        <v>November</v>
      </c>
      <c r="M3" s="88" t="str">
        <f t="shared" si="0"/>
        <v>December</v>
      </c>
    </row>
    <row r="4" spans="2:13">
      <c r="B4" s="71" t="s">
        <v>261</v>
      </c>
      <c r="C4" s="89" t="s">
        <v>262</v>
      </c>
      <c r="D4" s="89" t="s">
        <v>263</v>
      </c>
      <c r="E4" s="89" t="s">
        <v>264</v>
      </c>
      <c r="I4" s="72" t="s">
        <v>4</v>
      </c>
      <c r="J4" s="151" t="s">
        <v>265</v>
      </c>
      <c r="K4" s="95">
        <v>9035210</v>
      </c>
      <c r="L4" s="95">
        <v>15013060</v>
      </c>
      <c r="M4" s="95">
        <v>24029860</v>
      </c>
    </row>
    <row r="5" spans="2:13">
      <c r="I5" s="73"/>
      <c r="J5" s="151" t="s">
        <v>266</v>
      </c>
      <c r="K5" s="95">
        <v>7220072</v>
      </c>
      <c r="L5" s="95">
        <v>10401299</v>
      </c>
      <c r="M5" s="95">
        <v>17559309</v>
      </c>
    </row>
    <row r="6" spans="2:13">
      <c r="B6" s="71" t="s">
        <v>267</v>
      </c>
      <c r="C6" s="96">
        <v>982373645.71000004</v>
      </c>
      <c r="D6" s="96">
        <v>985595689.23000002</v>
      </c>
      <c r="E6" s="96">
        <v>1006845369.08</v>
      </c>
      <c r="I6" s="73"/>
      <c r="J6" s="151" t="s">
        <v>268</v>
      </c>
      <c r="K6" s="95">
        <v>1554148</v>
      </c>
      <c r="L6" s="95">
        <v>1301076</v>
      </c>
      <c r="M6" s="95">
        <v>1828809</v>
      </c>
    </row>
    <row r="7" spans="2:13">
      <c r="B7" s="71" t="s">
        <v>269</v>
      </c>
      <c r="C7" s="97">
        <v>-429665983.90999997</v>
      </c>
      <c r="D7" s="97">
        <v>-431963768.97999996</v>
      </c>
      <c r="E7" s="97">
        <v>-434284509.08999997</v>
      </c>
      <c r="I7" s="73"/>
      <c r="J7" s="151" t="s">
        <v>270</v>
      </c>
      <c r="K7" s="95">
        <v>188282</v>
      </c>
      <c r="L7" s="95">
        <v>215369</v>
      </c>
      <c r="M7" s="95">
        <v>271190</v>
      </c>
    </row>
    <row r="8" spans="2:13">
      <c r="B8" s="71" t="s">
        <v>271</v>
      </c>
      <c r="C8" s="96">
        <f>+C6+C7</f>
        <v>552707661.80000007</v>
      </c>
      <c r="D8" s="96">
        <f>+D6+D7</f>
        <v>553631920.25</v>
      </c>
      <c r="E8" s="96">
        <f>+E6+E7</f>
        <v>572560859.99000001</v>
      </c>
      <c r="I8" s="73"/>
      <c r="J8" s="151" t="s">
        <v>272</v>
      </c>
      <c r="K8" s="95">
        <v>76524251</v>
      </c>
      <c r="L8" s="95">
        <v>72680193</v>
      </c>
      <c r="M8" s="95">
        <v>73539096</v>
      </c>
    </row>
    <row r="9" spans="2:13">
      <c r="B9" s="71" t="s">
        <v>273</v>
      </c>
      <c r="C9" s="96">
        <v>-3602564.8200000003</v>
      </c>
      <c r="D9" s="96">
        <v>-3602564.8200000003</v>
      </c>
      <c r="E9" s="96">
        <v>-3601231.02</v>
      </c>
      <c r="I9" s="94"/>
      <c r="J9" s="152"/>
      <c r="K9" s="95"/>
      <c r="L9" s="95"/>
      <c r="M9" s="95"/>
    </row>
    <row r="10" spans="2:13">
      <c r="B10" s="71" t="s">
        <v>274</v>
      </c>
      <c r="C10" s="96">
        <v>0</v>
      </c>
      <c r="D10" s="96">
        <v>0</v>
      </c>
      <c r="E10" s="96"/>
      <c r="I10" s="72" t="s">
        <v>275</v>
      </c>
      <c r="J10" s="151" t="s">
        <v>265</v>
      </c>
      <c r="K10" s="95">
        <v>126434056</v>
      </c>
      <c r="L10" s="95">
        <v>124503772</v>
      </c>
      <c r="M10" s="95">
        <v>129211331</v>
      </c>
    </row>
    <row r="11" spans="2:13">
      <c r="B11" s="71" t="s">
        <v>276</v>
      </c>
      <c r="C11" s="97">
        <v>-77184432.570000008</v>
      </c>
      <c r="D11" s="97">
        <v>-77205275.840000018</v>
      </c>
      <c r="E11" s="97">
        <v>-76879699.160000026</v>
      </c>
      <c r="I11" s="73"/>
      <c r="J11" s="151" t="s">
        <v>266</v>
      </c>
      <c r="K11" s="95">
        <v>96448875</v>
      </c>
      <c r="L11" s="95">
        <v>96789697</v>
      </c>
      <c r="M11" s="95">
        <v>99833611</v>
      </c>
    </row>
    <row r="12" spans="2:13">
      <c r="B12" s="71" t="s">
        <v>277</v>
      </c>
      <c r="C12" s="96">
        <f>SUM(C8:C11)</f>
        <v>471920664.41000003</v>
      </c>
      <c r="D12" s="96">
        <f>SUM(D8:D11)</f>
        <v>472824079.58999991</v>
      </c>
      <c r="E12" s="96">
        <f>SUM(E8:E11)</f>
        <v>492079929.81</v>
      </c>
      <c r="I12" s="73"/>
      <c r="J12" s="151" t="s">
        <v>268</v>
      </c>
      <c r="K12" s="95">
        <v>15554757</v>
      </c>
      <c r="L12" s="95">
        <v>15653064</v>
      </c>
      <c r="M12" s="95">
        <v>15705572</v>
      </c>
    </row>
    <row r="13" spans="2:13">
      <c r="B13" s="71" t="s">
        <v>278</v>
      </c>
      <c r="C13" s="97">
        <v>19490323.440133002</v>
      </c>
      <c r="D13" s="97">
        <v>19905893.750738997</v>
      </c>
      <c r="E13" s="97">
        <v>21503892.932697002</v>
      </c>
      <c r="I13" s="73"/>
      <c r="J13" s="151" t="s">
        <v>270</v>
      </c>
      <c r="K13" s="95">
        <v>2124372</v>
      </c>
      <c r="L13" s="95">
        <v>2119423</v>
      </c>
      <c r="M13" s="95">
        <v>2146144</v>
      </c>
    </row>
    <row r="14" spans="2:13" ht="13.5" thickBot="1">
      <c r="B14" s="69" t="s">
        <v>279</v>
      </c>
      <c r="C14" s="98">
        <f>+C13+C12</f>
        <v>491410987.850133</v>
      </c>
      <c r="D14" s="98">
        <f>+D13+D12</f>
        <v>492729973.34073889</v>
      </c>
      <c r="E14" s="98">
        <f>+E13+E12</f>
        <v>513583822.742697</v>
      </c>
      <c r="I14" s="73"/>
      <c r="J14" s="151" t="s">
        <v>272</v>
      </c>
      <c r="K14" s="95">
        <v>909624251</v>
      </c>
      <c r="L14" s="95">
        <v>919974993</v>
      </c>
      <c r="M14" s="95">
        <v>917579061</v>
      </c>
    </row>
    <row r="15" spans="2:13" ht="13.5" thickTop="1">
      <c r="B15" s="67"/>
      <c r="C15" s="67"/>
      <c r="D15" s="67"/>
      <c r="E15" s="67"/>
      <c r="I15" s="94"/>
      <c r="J15" s="94"/>
      <c r="K15" s="74"/>
      <c r="L15" s="74"/>
      <c r="M15" s="74"/>
    </row>
    <row r="16" spans="2:13">
      <c r="B16" s="71" t="s">
        <v>280</v>
      </c>
      <c r="C16" s="68"/>
      <c r="D16" s="68"/>
      <c r="E16" s="68"/>
      <c r="I16" s="94"/>
      <c r="J16" s="94"/>
      <c r="K16" s="94"/>
      <c r="L16" s="94"/>
      <c r="M16" s="94"/>
    </row>
    <row r="17" spans="2:13">
      <c r="B17" s="67"/>
      <c r="C17" s="67"/>
      <c r="D17" s="67"/>
      <c r="E17" s="67"/>
      <c r="J17" s="94"/>
      <c r="K17" s="94"/>
      <c r="L17" s="94"/>
      <c r="M17" s="94"/>
    </row>
    <row r="18" spans="2:13">
      <c r="B18" s="71"/>
      <c r="C18" s="96"/>
      <c r="D18" s="96"/>
      <c r="E18" s="96"/>
      <c r="I18" s="94" t="s">
        <v>281</v>
      </c>
      <c r="J18" s="94"/>
      <c r="K18" s="88" t="str">
        <f>C4</f>
        <v>October</v>
      </c>
      <c r="L18" s="88" t="str">
        <f t="shared" ref="L18:M18" si="1">D4</f>
        <v>November</v>
      </c>
      <c r="M18" s="88" t="str">
        <f t="shared" si="1"/>
        <v>December</v>
      </c>
    </row>
    <row r="19" spans="2:13">
      <c r="C19" s="68"/>
      <c r="D19" s="68"/>
      <c r="E19" s="68"/>
      <c r="I19" s="94"/>
      <c r="J19" s="151" t="s">
        <v>282</v>
      </c>
      <c r="K19" s="95">
        <v>199652</v>
      </c>
      <c r="L19" s="95">
        <v>200087</v>
      </c>
      <c r="M19" s="95">
        <v>200510</v>
      </c>
    </row>
    <row r="20" spans="2:13">
      <c r="B20" s="71" t="s">
        <v>283</v>
      </c>
      <c r="C20" s="67"/>
      <c r="D20" s="67"/>
      <c r="E20" s="67"/>
      <c r="I20" s="94"/>
      <c r="J20" s="151" t="s">
        <v>284</v>
      </c>
      <c r="K20" s="95">
        <v>27207</v>
      </c>
      <c r="L20" s="95">
        <v>27312</v>
      </c>
      <c r="M20" s="95">
        <v>27394</v>
      </c>
    </row>
    <row r="21" spans="2:13">
      <c r="B21" s="67"/>
      <c r="C21" s="67"/>
      <c r="D21" s="67"/>
      <c r="E21" s="67"/>
      <c r="I21" s="94"/>
      <c r="J21" s="151" t="s">
        <v>285</v>
      </c>
      <c r="K21" s="95">
        <v>506</v>
      </c>
      <c r="L21" s="95">
        <v>508</v>
      </c>
      <c r="M21" s="95">
        <v>512</v>
      </c>
    </row>
    <row r="22" spans="2:13">
      <c r="B22" s="71" t="s">
        <v>267</v>
      </c>
      <c r="C22" s="99">
        <v>958232521.35125005</v>
      </c>
      <c r="D22" s="99">
        <v>964327807.77624989</v>
      </c>
      <c r="E22" s="100">
        <v>969311421.46833336</v>
      </c>
      <c r="I22" s="94"/>
      <c r="J22" s="151" t="s">
        <v>286</v>
      </c>
      <c r="K22" s="95">
        <v>7</v>
      </c>
      <c r="L22" s="95">
        <v>7</v>
      </c>
      <c r="M22" s="95">
        <v>7</v>
      </c>
    </row>
    <row r="23" spans="2:13">
      <c r="B23" s="71" t="s">
        <v>269</v>
      </c>
      <c r="C23" s="101">
        <v>-418609831.19958329</v>
      </c>
      <c r="D23" s="101">
        <v>-420166541.05249995</v>
      </c>
      <c r="E23" s="97">
        <v>-421752169.14124995</v>
      </c>
      <c r="I23" s="94"/>
      <c r="J23" s="151" t="s">
        <v>287</v>
      </c>
      <c r="K23" s="95">
        <v>205</v>
      </c>
      <c r="L23" s="95">
        <v>205</v>
      </c>
      <c r="M23" s="95">
        <v>203</v>
      </c>
    </row>
    <row r="24" spans="2:13">
      <c r="B24" s="71" t="s">
        <v>271</v>
      </c>
      <c r="C24" s="100">
        <f>+C23+C22</f>
        <v>539622690.15166676</v>
      </c>
      <c r="D24" s="100">
        <f>+D23+D22</f>
        <v>544161266.72374988</v>
      </c>
      <c r="E24" s="100">
        <f>+E23+E22</f>
        <v>547559252.32708335</v>
      </c>
      <c r="K24" s="1" t="s">
        <v>288</v>
      </c>
      <c r="L24" s="1" t="s">
        <v>288</v>
      </c>
      <c r="M24" s="1" t="s">
        <v>288</v>
      </c>
    </row>
    <row r="25" spans="2:13">
      <c r="B25" s="71" t="s">
        <v>273</v>
      </c>
      <c r="C25" s="99">
        <v>-3022493.2679166663</v>
      </c>
      <c r="D25" s="100">
        <v>-3069920.0879166666</v>
      </c>
      <c r="E25" s="99">
        <v>-3117367.1187499999</v>
      </c>
      <c r="I25" s="148"/>
      <c r="J25" s="151" t="s">
        <v>289</v>
      </c>
      <c r="K25" s="150">
        <f>SUM(K19:K23)</f>
        <v>227577</v>
      </c>
      <c r="L25" s="150">
        <f t="shared" ref="L25:M25" si="2">SUM(L19:L23)</f>
        <v>228119</v>
      </c>
      <c r="M25" s="150">
        <f t="shared" si="2"/>
        <v>228626</v>
      </c>
    </row>
    <row r="26" spans="2:13">
      <c r="B26" s="71" t="s">
        <v>274</v>
      </c>
      <c r="C26" s="100">
        <v>0</v>
      </c>
      <c r="D26" s="100">
        <v>0</v>
      </c>
      <c r="E26" s="100">
        <v>0</v>
      </c>
      <c r="I26" s="148"/>
      <c r="K26" s="1"/>
      <c r="L26" s="1"/>
      <c r="M26" s="1"/>
    </row>
    <row r="27" spans="2:13">
      <c r="B27" s="71" t="s">
        <v>276</v>
      </c>
      <c r="C27" s="101">
        <v>-77337008.242083356</v>
      </c>
      <c r="D27" s="97">
        <v>-77359604.476250023</v>
      </c>
      <c r="E27" s="101">
        <v>-77345343.199166685</v>
      </c>
      <c r="I27" s="149"/>
      <c r="J27" s="92"/>
      <c r="K27" s="1"/>
      <c r="L27" s="1"/>
      <c r="M27" s="93"/>
    </row>
    <row r="28" spans="2:13">
      <c r="B28" s="71" t="s">
        <v>277</v>
      </c>
      <c r="C28" s="100">
        <f>SUM(C24:C27)</f>
        <v>459263188.64166671</v>
      </c>
      <c r="D28" s="100">
        <f>SUM(D24:D27)</f>
        <v>463731742.15958321</v>
      </c>
      <c r="E28" s="100">
        <f>SUM(E24:E27)</f>
        <v>467096542.00916672</v>
      </c>
      <c r="K28" s="1"/>
      <c r="L28" s="1"/>
      <c r="M28" s="1"/>
    </row>
    <row r="29" spans="2:13">
      <c r="B29" s="71" t="s">
        <v>278</v>
      </c>
      <c r="C29" s="99">
        <v>18967569.690900836</v>
      </c>
      <c r="D29" s="97">
        <v>19523106.344918452</v>
      </c>
      <c r="E29" s="99">
        <v>20412118.885800585</v>
      </c>
      <c r="I29" s="148"/>
      <c r="K29" s="1"/>
      <c r="L29" s="1"/>
      <c r="M29" s="1"/>
    </row>
    <row r="30" spans="2:13" ht="13.5" thickBot="1">
      <c r="B30" s="69" t="s">
        <v>290</v>
      </c>
      <c r="C30" s="98">
        <f>+C29+C28</f>
        <v>478230758.33256757</v>
      </c>
      <c r="D30" s="102">
        <f>+D29+D28</f>
        <v>483254848.50450164</v>
      </c>
      <c r="E30" s="102">
        <f>+E29+E28</f>
        <v>487508660.89496732</v>
      </c>
      <c r="I30" s="100"/>
      <c r="K30" s="1"/>
      <c r="L30" s="1"/>
      <c r="M30" s="1"/>
    </row>
    <row r="31" spans="2:13" ht="13.5" thickTop="1">
      <c r="C31" s="68"/>
      <c r="D31" s="68"/>
      <c r="E31" s="68"/>
      <c r="K31" s="75"/>
      <c r="L31" s="75"/>
      <c r="M31" s="75"/>
    </row>
    <row r="32" spans="2:13">
      <c r="B32" s="92"/>
      <c r="C32" s="87"/>
      <c r="D32" s="91"/>
      <c r="E32" s="91"/>
      <c r="I32" s="148"/>
    </row>
    <row r="33" spans="9:9">
      <c r="I33" s="100"/>
    </row>
    <row r="35" spans="9:9">
      <c r="I35" s="148"/>
    </row>
    <row r="36" spans="9:9">
      <c r="I36" s="100"/>
    </row>
  </sheetData>
  <mergeCells count="2">
    <mergeCell ref="I1:M1"/>
    <mergeCell ref="B1:E1"/>
  </mergeCells>
  <pageMargins left="0.7" right="0.7" top="0.75" bottom="0.75" header="0.3" footer="0.3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2022-02-14T08:00:00+00:00</OpenedDate>
    <SignificantOrder xmlns="dc463f71-b30c-4ab2-9473-d307f9d35888">false</SignificantOrder>
    <Date1 xmlns="dc463f71-b30c-4ab2-9473-d307f9d35888">2022-02-14T08:00:00+00:00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220098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40AA93AABAA5E4197DB9A07B6B84B48" ma:contentTypeVersion="20" ma:contentTypeDescription="" ma:contentTypeScope="" ma:versionID="862550016b88898f8b40716905a97b8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66D0B3D-21C7-4F3C-8E04-DF07BBD915FB}"/>
</file>

<file path=customXml/itemProps2.xml><?xml version="1.0" encoding="utf-8"?>
<ds:datastoreItem xmlns:ds="http://schemas.openxmlformats.org/officeDocument/2006/customXml" ds:itemID="{902B2E10-7EDF-4F86-B7A2-5DB667D62A9E}"/>
</file>

<file path=customXml/itemProps3.xml><?xml version="1.0" encoding="utf-8"?>
<ds:datastoreItem xmlns:ds="http://schemas.openxmlformats.org/officeDocument/2006/customXml" ds:itemID="{C154A3DD-48F4-4FD6-96E0-9061BFF69F24}"/>
</file>

<file path=customXml/itemProps4.xml><?xml version="1.0" encoding="utf-8"?>
<ds:datastoreItem xmlns:ds="http://schemas.openxmlformats.org/officeDocument/2006/customXml" ds:itemID="{D6375CFD-DC49-4943-B7A4-A9059E71C8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Cascade Natural Gas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Blattner, Lori</cp:lastModifiedBy>
  <cp:revision/>
  <dcterms:created xsi:type="dcterms:W3CDTF">2004-02-03T00:32:55Z</dcterms:created>
  <dcterms:modified xsi:type="dcterms:W3CDTF">2022-02-12T01:05:02Z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0x0101006E56B4D1795A2E4DB2F0B01679ED314A00040AA93AABAA5E4197DB9A07B6B84B48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