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420" windowHeight="4512" activeTab="0"/>
  </bookViews>
  <sheets>
    <sheet name="Disposal Increase" sheetId="1" r:id="rId1"/>
    <sheet name="Residential Totals" sheetId="2" r:id="rId2"/>
    <sheet name="Commercial Totals" sheetId="3" r:id="rId3"/>
    <sheet name="OCT-NOV 2020 RES" sheetId="4" r:id="rId4"/>
    <sheet name=" DEC 2020-JAN 2021 RES" sheetId="5" r:id="rId5"/>
    <sheet name="FEB-MAR 2021 RES" sheetId="6" r:id="rId6"/>
    <sheet name="APR-MAY 2021 RES" sheetId="7" r:id="rId7"/>
    <sheet name="JUN-JUL 2021 RES" sheetId="8" r:id="rId8"/>
    <sheet name="AUG-SEPT 2021 RES" sheetId="9" r:id="rId9"/>
    <sheet name=" OCT 2020 COMMERCIAL" sheetId="10" r:id="rId10"/>
    <sheet name="NOV 2020 COMMERCIAL" sheetId="11" r:id="rId11"/>
    <sheet name="DEC 2020 COMMERCIAL" sheetId="12" r:id="rId12"/>
    <sheet name="JAN 2021 COMMERCIAL" sheetId="13" r:id="rId13"/>
    <sheet name="FEB 2021 COMMERCIAL" sheetId="14" r:id="rId14"/>
    <sheet name="MAR 2021 COMMERCIAL" sheetId="15" r:id="rId15"/>
    <sheet name="APR 2021 COMMERCIAL" sheetId="16" r:id="rId16"/>
    <sheet name="MAY 2021 COMMERCIAL" sheetId="17" r:id="rId17"/>
    <sheet name="JUN 2021 COMMERCIAL" sheetId="18" r:id="rId18"/>
    <sheet name="JUL 2021 COMMERCIAL" sheetId="19" r:id="rId19"/>
    <sheet name="AUG 2021 COMMERCIAL" sheetId="20" r:id="rId20"/>
    <sheet name="SEPT 2021 COMMERCIAL" sheetId="21" r:id="rId21"/>
  </sheets>
  <definedNames/>
  <calcPr fullCalcOnLoad="1"/>
</workbook>
</file>

<file path=xl/sharedStrings.xml><?xml version="1.0" encoding="utf-8"?>
<sst xmlns="http://schemas.openxmlformats.org/spreadsheetml/2006/main" count="750" uniqueCount="125">
  <si>
    <t>Commercial Price Out</t>
  </si>
  <si>
    <t>Cans</t>
  </si>
  <si>
    <t xml:space="preserve"> </t>
  </si>
  <si>
    <t>1-yd</t>
  </si>
  <si>
    <t>1-yd spec.</t>
  </si>
  <si>
    <t>1.5-yd</t>
  </si>
  <si>
    <t>2-yd</t>
  </si>
  <si>
    <t>2-yd spec</t>
  </si>
  <si>
    <t>2-yd cust owned</t>
  </si>
  <si>
    <t>2-yd compacted</t>
  </si>
  <si>
    <t>2-yd spec comp</t>
  </si>
  <si>
    <t>Drive-in</t>
  </si>
  <si>
    <t>Debit/Credit</t>
  </si>
  <si>
    <t>Total</t>
  </si>
  <si>
    <t>Overfilled Charge</t>
  </si>
  <si>
    <t>Rent</t>
  </si>
  <si>
    <t>Proposed Total</t>
  </si>
  <si>
    <t>Actual per WTB</t>
  </si>
  <si>
    <t>roll-out</t>
  </si>
  <si>
    <t>drive-in</t>
  </si>
  <si>
    <t>Projected Total</t>
  </si>
  <si>
    <t>1.5-yd cust owned</t>
  </si>
  <si>
    <t>Carts</t>
  </si>
  <si>
    <t>Nooksack Valley Disposal</t>
  </si>
  <si>
    <t>1.5-yd cust. owned</t>
  </si>
  <si>
    <t>Projected Increase</t>
  </si>
  <si>
    <t>needed increase</t>
  </si>
  <si>
    <t>Calculated Total</t>
  </si>
  <si>
    <t xml:space="preserve">Proposed </t>
  </si>
  <si>
    <t>Increase</t>
  </si>
  <si>
    <t>Extension</t>
  </si>
  <si>
    <t>Current Price</t>
  </si>
  <si>
    <t>Number of pickups</t>
  </si>
  <si>
    <t xml:space="preserve">Calculated </t>
  </si>
  <si>
    <t>Price</t>
  </si>
  <si>
    <t>1-yd compacted</t>
  </si>
  <si>
    <t>1-yd temp.</t>
  </si>
  <si>
    <t>1.5-yd compacted</t>
  </si>
  <si>
    <t>1.5-yd temp.</t>
  </si>
  <si>
    <t>2-yd temp.</t>
  </si>
  <si>
    <t>1-yd Special</t>
  </si>
  <si>
    <t>DROP BOX</t>
  </si>
  <si>
    <t>Drop Box Delivery</t>
  </si>
  <si>
    <t>Drop Box Haul</t>
  </si>
  <si>
    <t>DROP DELIVERY</t>
  </si>
  <si>
    <t>Drop Box Hauling</t>
  </si>
  <si>
    <t>Drop Box Rent</t>
  </si>
  <si>
    <t>Pounds per</t>
  </si>
  <si>
    <t>Pickup</t>
  </si>
  <si>
    <t>Overfill</t>
  </si>
  <si>
    <t>Dumpster Rent</t>
  </si>
  <si>
    <t>DROP BOX RENT</t>
  </si>
  <si>
    <t>Increase per pound</t>
  </si>
  <si>
    <t>Increase per ton</t>
  </si>
  <si>
    <t>Revenue Need</t>
  </si>
  <si>
    <t>Total Annual Increase</t>
  </si>
  <si>
    <t>Annual Increase</t>
  </si>
  <si>
    <t>Proforma  Present Level</t>
  </si>
  <si>
    <t>Sept.</t>
  </si>
  <si>
    <t>Aug</t>
  </si>
  <si>
    <t>July</t>
  </si>
  <si>
    <t>June</t>
  </si>
  <si>
    <t>May</t>
  </si>
  <si>
    <t>Apr.</t>
  </si>
  <si>
    <t>Mar.</t>
  </si>
  <si>
    <t>Feb.</t>
  </si>
  <si>
    <t>Jan.</t>
  </si>
  <si>
    <t>Dec.</t>
  </si>
  <si>
    <t>Nov</t>
  </si>
  <si>
    <t>Oct</t>
  </si>
  <si>
    <t>Rate</t>
  </si>
  <si>
    <t>Tons</t>
  </si>
  <si>
    <t>Year</t>
  </si>
  <si>
    <t>Month</t>
  </si>
  <si>
    <t>RDS - County Packer</t>
  </si>
  <si>
    <t>Disposal Fee Increase - Non Pass Through Customers</t>
  </si>
  <si>
    <t>Totals</t>
  </si>
  <si>
    <t>Credits</t>
  </si>
  <si>
    <t>Debits</t>
  </si>
  <si>
    <t>Extra Cans</t>
  </si>
  <si>
    <t>Extra Carts</t>
  </si>
  <si>
    <t>Late Fees</t>
  </si>
  <si>
    <t xml:space="preserve">Distance </t>
  </si>
  <si>
    <t>Base</t>
  </si>
  <si>
    <t>1 can</t>
  </si>
  <si>
    <t>2 can</t>
  </si>
  <si>
    <t>Cart Monthly</t>
  </si>
  <si>
    <t>Cart EOW</t>
  </si>
  <si>
    <t>Cart Weekly</t>
  </si>
  <si>
    <t>Mini Monthly</t>
  </si>
  <si>
    <t>Monthly</t>
  </si>
  <si>
    <t>EOW</t>
  </si>
  <si>
    <t>Weekly</t>
  </si>
  <si>
    <t>Residential Price Out</t>
  </si>
  <si>
    <t>Total Revenue Increase</t>
  </si>
  <si>
    <t>Calculated Totals</t>
  </si>
  <si>
    <t>Misc Credits</t>
  </si>
  <si>
    <t>Misc Debits</t>
  </si>
  <si>
    <t>Drive In</t>
  </si>
  <si>
    <t>Late Fee</t>
  </si>
  <si>
    <t>2 Cart Weekly</t>
  </si>
  <si>
    <t>Mini OM</t>
  </si>
  <si>
    <t>EOW 2 can</t>
  </si>
  <si>
    <t>EOW 1 can</t>
  </si>
  <si>
    <t>wk 2 cans</t>
  </si>
  <si>
    <t>wk 1can</t>
  </si>
  <si>
    <t>Revised Rates</t>
  </si>
  <si>
    <t xml:space="preserve"> increase</t>
  </si>
  <si>
    <t>Monthly Pounds</t>
  </si>
  <si>
    <t>Current Rates</t>
  </si>
  <si>
    <t>Number of Customers</t>
  </si>
  <si>
    <t>Service Type</t>
  </si>
  <si>
    <t>Proposed</t>
  </si>
  <si>
    <t>Calculated yearly</t>
  </si>
  <si>
    <t>Residential Price-out</t>
  </si>
  <si>
    <t>Calculated Grand Total</t>
  </si>
  <si>
    <t>1 cart</t>
  </si>
  <si>
    <t>2 cart</t>
  </si>
  <si>
    <t>For the Twelve Months of 10/01/20 thru 9/30/21</t>
  </si>
  <si>
    <t>for the 12 months 10/1/20-9/30/21</t>
  </si>
  <si>
    <t>Effective 1-1-2022</t>
  </si>
  <si>
    <t>2020-2021</t>
  </si>
  <si>
    <t>2022 Estimate</t>
  </si>
  <si>
    <t>for rates effective 1/1/22</t>
  </si>
  <si>
    <t>Meeks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</si>
</sst>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"/>
    <numFmt numFmtId="167" formatCode="0.000"/>
    <numFmt numFmtId="168" formatCode="&quot;$&quot;#,##0.0000"/>
    <numFmt numFmtId="169" formatCode="_(* #,##0.000_);_(* \(#,##0.000\);_(* &quot;-&quot;???_);_(@_)"/>
    <numFmt numFmtId="170" formatCode="0.000000"/>
    <numFmt numFmtId="171" formatCode="0.00000"/>
    <numFmt numFmtId="172" formatCode="_(* #,##0.000_);_(* \(#,##0.000\);_(* &quot;-&quot;??_);_(@_)"/>
    <numFmt numFmtId="173" formatCode="_(* #,##0.0000_);_(* \(#,##0.000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#,##0.0_);\(#,##0.0\)"/>
    <numFmt numFmtId="177" formatCode="&quot;$&quot;#,##0.000"/>
    <numFmt numFmtId="178" formatCode="_(* #,##0.0_);_(* \(#,##0.0\);_(* &quot;-&quot;??_);_(@_)"/>
    <numFmt numFmtId="179" formatCode="_(* #,##0_);_(* \(#,##0\);_(* &quot;-&quot;??_);_(@_)"/>
    <numFmt numFmtId="180" formatCode="_(* #,##0.0000000_);_(* \(#,##0.0000000\);_(* &quot;-&quot;???????_);_(@_)"/>
    <numFmt numFmtId="181" formatCode="_(* #,##0.000000000_);_(* \(#,##0.000000000\);_(* &quot;-&quot;?????????_);_(@_)"/>
    <numFmt numFmtId="182" formatCode="_(* #,##0.0000_);_(* \(#,##0.0000\);_(* &quot;-&quot;????_);_(@_)"/>
    <numFmt numFmtId="183" formatCode="_(* #,##0.00000_);_(* \(#,##0.00000\);_(* &quot;-&quot;???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33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7" fontId="0" fillId="0" borderId="0" xfId="0" applyNumberFormat="1" applyAlignment="1">
      <alignment/>
    </xf>
    <xf numFmtId="2" fontId="0" fillId="33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7" fontId="0" fillId="0" borderId="0" xfId="45" applyNumberFormat="1" applyFon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right"/>
    </xf>
    <xf numFmtId="7" fontId="0" fillId="0" borderId="0" xfId="42" applyNumberFormat="1" applyFont="1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179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2" fontId="0" fillId="34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59" applyFont="1">
      <alignment/>
      <protection/>
    </xf>
    <xf numFmtId="0" fontId="1" fillId="0" borderId="0" xfId="59" applyFont="1" applyFill="1" applyBorder="1">
      <alignment/>
      <protection/>
    </xf>
    <xf numFmtId="43" fontId="1" fillId="0" borderId="0" xfId="59" applyNumberFormat="1" applyFont="1">
      <alignment/>
      <protection/>
    </xf>
    <xf numFmtId="0" fontId="1" fillId="0" borderId="0" xfId="59" applyFont="1" applyAlignment="1">
      <alignment wrapText="1"/>
      <protection/>
    </xf>
    <xf numFmtId="179" fontId="4" fillId="0" borderId="0" xfId="44" applyNumberFormat="1" applyFont="1" applyAlignment="1">
      <alignment/>
    </xf>
    <xf numFmtId="0" fontId="1" fillId="0" borderId="0" xfId="59">
      <alignment/>
      <protection/>
    </xf>
    <xf numFmtId="43" fontId="1" fillId="0" borderId="0" xfId="59" applyNumberFormat="1">
      <alignment/>
      <protection/>
    </xf>
    <xf numFmtId="10" fontId="1" fillId="0" borderId="0" xfId="59" applyNumberFormat="1">
      <alignment/>
      <protection/>
    </xf>
    <xf numFmtId="43" fontId="1" fillId="0" borderId="0" xfId="59" applyNumberFormat="1" applyFont="1" applyAlignment="1">
      <alignment horizontal="right"/>
      <protection/>
    </xf>
    <xf numFmtId="0" fontId="1" fillId="0" borderId="0" xfId="59" applyFont="1" applyAlignment="1">
      <alignment horizontal="right"/>
      <protection/>
    </xf>
    <xf numFmtId="43" fontId="2" fillId="35" borderId="10" xfId="59" applyNumberFormat="1" applyFont="1" applyFill="1" applyBorder="1">
      <alignment/>
      <protection/>
    </xf>
    <xf numFmtId="0" fontId="2" fillId="35" borderId="10" xfId="59" applyFont="1" applyFill="1" applyBorder="1" applyAlignment="1">
      <alignment horizontal="right"/>
      <protection/>
    </xf>
    <xf numFmtId="0" fontId="2" fillId="35" borderId="10" xfId="59" applyFont="1" applyFill="1" applyBorder="1">
      <alignment/>
      <protection/>
    </xf>
    <xf numFmtId="43" fontId="1" fillId="0" borderId="0" xfId="44" applyFont="1" applyAlignment="1">
      <alignment/>
    </xf>
    <xf numFmtId="43" fontId="1" fillId="0" borderId="0" xfId="44" applyFont="1" applyFill="1" applyBorder="1" applyAlignment="1">
      <alignment/>
    </xf>
    <xf numFmtId="43" fontId="2" fillId="36" borderId="10" xfId="44" applyFont="1" applyFill="1" applyBorder="1" applyAlignment="1">
      <alignment/>
    </xf>
    <xf numFmtId="44" fontId="2" fillId="36" borderId="10" xfId="47" applyFont="1" applyFill="1" applyBorder="1" applyAlignment="1">
      <alignment/>
    </xf>
    <xf numFmtId="0" fontId="1" fillId="0" borderId="0" xfId="59" applyFont="1" applyAlignment="1">
      <alignment/>
      <protection/>
    </xf>
    <xf numFmtId="0" fontId="2" fillId="0" borderId="0" xfId="59" applyFont="1" applyBorder="1">
      <alignment/>
      <protection/>
    </xf>
    <xf numFmtId="43" fontId="2" fillId="0" borderId="0" xfId="44" applyFont="1" applyBorder="1" applyAlignment="1">
      <alignment/>
    </xf>
    <xf numFmtId="43" fontId="2" fillId="36" borderId="10" xfId="44" applyFont="1" applyFill="1" applyBorder="1" applyAlignment="1">
      <alignment horizontal="center"/>
    </xf>
    <xf numFmtId="44" fontId="2" fillId="0" borderId="0" xfId="47" applyFont="1" applyFill="1" applyBorder="1" applyAlignment="1">
      <alignment/>
    </xf>
    <xf numFmtId="43" fontId="2" fillId="37" borderId="0" xfId="44" applyFont="1" applyFill="1" applyBorder="1" applyAlignment="1">
      <alignment/>
    </xf>
    <xf numFmtId="43" fontId="1" fillId="0" borderId="11" xfId="44" applyFont="1" applyBorder="1" applyAlignment="1">
      <alignment/>
    </xf>
    <xf numFmtId="43" fontId="1" fillId="0" borderId="12" xfId="44" applyFont="1" applyBorder="1" applyAlignment="1">
      <alignment/>
    </xf>
    <xf numFmtId="0" fontId="1" fillId="0" borderId="11" xfId="59" applyFont="1" applyBorder="1">
      <alignment/>
      <protection/>
    </xf>
    <xf numFmtId="43" fontId="1" fillId="0" borderId="13" xfId="44" applyFont="1" applyBorder="1" applyAlignment="1">
      <alignment/>
    </xf>
    <xf numFmtId="0" fontId="1" fillId="0" borderId="13" xfId="59" applyFont="1" applyBorder="1">
      <alignment/>
      <protection/>
    </xf>
    <xf numFmtId="0" fontId="2" fillId="0" borderId="13" xfId="59" applyFont="1" applyBorder="1">
      <alignment/>
      <protection/>
    </xf>
    <xf numFmtId="0" fontId="2" fillId="0" borderId="12" xfId="59" applyFont="1" applyBorder="1">
      <alignment/>
      <protection/>
    </xf>
    <xf numFmtId="0" fontId="1" fillId="0" borderId="12" xfId="59" applyFont="1" applyBorder="1">
      <alignment/>
      <protection/>
    </xf>
    <xf numFmtId="0" fontId="2" fillId="36" borderId="10" xfId="59" applyFont="1" applyFill="1" applyBorder="1" applyAlignment="1">
      <alignment horizontal="center"/>
      <protection/>
    </xf>
    <xf numFmtId="0" fontId="2" fillId="0" borderId="0" xfId="59" applyFont="1" applyFill="1" applyBorder="1" applyAlignment="1">
      <alignment horizontal="center"/>
      <protection/>
    </xf>
    <xf numFmtId="0" fontId="2" fillId="36" borderId="10" xfId="59" applyFont="1" applyFill="1" applyBorder="1">
      <alignment/>
      <protection/>
    </xf>
    <xf numFmtId="44" fontId="5" fillId="0" borderId="0" xfId="47" applyFont="1" applyFill="1" applyAlignment="1">
      <alignment/>
    </xf>
    <xf numFmtId="0" fontId="1" fillId="0" borderId="0" xfId="59" applyFont="1" quotePrefix="1">
      <alignment/>
      <protection/>
    </xf>
    <xf numFmtId="0" fontId="3" fillId="0" borderId="0" xfId="59" applyFont="1" applyFill="1" applyAlignment="1">
      <alignment horizontal="center"/>
      <protection/>
    </xf>
    <xf numFmtId="0" fontId="2" fillId="0" borderId="0" xfId="59" applyFont="1">
      <alignment/>
      <protection/>
    </xf>
    <xf numFmtId="4" fontId="6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64" fontId="0" fillId="34" borderId="10" xfId="0" applyNumberFormat="1" applyFill="1" applyBorder="1" applyAlignment="1">
      <alignment/>
    </xf>
    <xf numFmtId="179" fontId="0" fillId="0" borderId="0" xfId="44" applyNumberFormat="1" applyFont="1" applyAlignment="1">
      <alignment/>
    </xf>
    <xf numFmtId="164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43" fontId="0" fillId="0" borderId="0" xfId="44" applyFont="1" applyAlignment="1">
      <alignment/>
    </xf>
    <xf numFmtId="44" fontId="1" fillId="0" borderId="0" xfId="45" applyFont="1" applyAlignment="1">
      <alignment/>
    </xf>
    <xf numFmtId="4" fontId="0" fillId="0" borderId="0" xfId="0" applyNumberFormat="1" applyFill="1" applyAlignment="1">
      <alignment/>
    </xf>
    <xf numFmtId="0" fontId="7" fillId="0" borderId="0" xfId="0" applyFont="1" applyAlignment="1">
      <alignment/>
    </xf>
    <xf numFmtId="171" fontId="1" fillId="0" borderId="0" xfId="59" applyNumberFormat="1">
      <alignment/>
      <protection/>
    </xf>
    <xf numFmtId="0" fontId="2" fillId="36" borderId="10" xfId="59" applyFont="1" applyFill="1" applyBorder="1" applyAlignment="1">
      <alignment horizontal="right"/>
      <protection/>
    </xf>
    <xf numFmtId="43" fontId="2" fillId="36" borderId="10" xfId="44" applyFont="1" applyFill="1" applyBorder="1" applyAlignment="1">
      <alignment horizontal="right"/>
    </xf>
    <xf numFmtId="0" fontId="2" fillId="38" borderId="10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isposal Fee Increase file(1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523875</xdr:colOff>
      <xdr:row>30</xdr:row>
      <xdr:rowOff>0</xdr:rowOff>
    </xdr:from>
    <xdr:ext cx="1209675" cy="1533525"/>
    <xdr:sp>
      <xdr:nvSpPr>
        <xdr:cNvPr id="1" name="TextBox 2"/>
        <xdr:cNvSpPr txBox="1">
          <a:spLocks noChangeArrowheads="1"/>
        </xdr:cNvSpPr>
      </xdr:nvSpPr>
      <xdr:spPr>
        <a:xfrm>
          <a:off x="4819650" y="5429250"/>
          <a:ext cx="1209675" cy="1533525"/>
        </a:xfrm>
        <a:prstGeom prst="rect">
          <a:avLst/>
        </a:prstGeom>
        <a:solidFill>
          <a:srgbClr val="F8FEBE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For disposal only increases,  don't run the LG--no return is given on the increases, but staff does allow the B &amp; O and UTC taxes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4"/>
  <sheetViews>
    <sheetView tabSelected="1" zoomScale="80" zoomScaleNormal="80" zoomScalePageLayoutView="0" workbookViewId="0" topLeftCell="A1">
      <selection activeCell="D45" sqref="D45"/>
    </sheetView>
  </sheetViews>
  <sheetFormatPr defaultColWidth="9.140625" defaultRowHeight="12.75"/>
  <cols>
    <col min="1" max="1" width="10.00390625" style="27" customWidth="1"/>
    <col min="2" max="2" width="11.140625" style="27" customWidth="1"/>
    <col min="3" max="3" width="6.140625" style="28" customWidth="1"/>
    <col min="4" max="4" width="12.57421875" style="27" customWidth="1"/>
    <col min="5" max="5" width="9.28125" style="27" customWidth="1"/>
    <col min="6" max="6" width="15.28125" style="27" customWidth="1"/>
    <col min="7" max="16384" width="8.8515625" style="27" customWidth="1"/>
  </cols>
  <sheetData>
    <row r="1" ht="14.25">
      <c r="A1" s="64" t="s">
        <v>75</v>
      </c>
    </row>
    <row r="2" ht="14.25">
      <c r="A2" s="64" t="s">
        <v>120</v>
      </c>
    </row>
    <row r="3" spans="1:5" ht="14.25">
      <c r="A3" s="64"/>
      <c r="E3" s="63"/>
    </row>
    <row r="4" ht="14.25">
      <c r="E4" s="63"/>
    </row>
    <row r="5" spans="1:5" ht="14.25">
      <c r="A5" s="64"/>
      <c r="E5" s="63"/>
    </row>
    <row r="6" ht="14.25">
      <c r="E6" s="63"/>
    </row>
    <row r="7" spans="1:5" ht="14.25">
      <c r="A7" s="62"/>
      <c r="B7" s="62"/>
      <c r="E7" s="61"/>
    </row>
    <row r="8" spans="3:6" ht="14.25">
      <c r="C8" s="59"/>
      <c r="D8" s="80" t="s">
        <v>74</v>
      </c>
      <c r="E8" s="80"/>
      <c r="F8" s="80"/>
    </row>
    <row r="9" spans="1:6" ht="14.25">
      <c r="A9" s="60" t="s">
        <v>73</v>
      </c>
      <c r="B9" s="60" t="s">
        <v>72</v>
      </c>
      <c r="C9" s="59"/>
      <c r="D9" s="58" t="s">
        <v>71</v>
      </c>
      <c r="E9" s="58" t="s">
        <v>70</v>
      </c>
      <c r="F9" s="58" t="s">
        <v>13</v>
      </c>
    </row>
    <row r="10" spans="1:10" ht="14.25">
      <c r="A10" s="57" t="s">
        <v>69</v>
      </c>
      <c r="B10" s="56">
        <v>2020</v>
      </c>
      <c r="C10" s="41"/>
      <c r="D10" s="51">
        <v>346.67</v>
      </c>
      <c r="E10" s="51">
        <v>105.34</v>
      </c>
      <c r="F10" s="51">
        <f aca="true" t="shared" si="0" ref="F10:F21">+E10*D10</f>
        <v>36518.217800000006</v>
      </c>
      <c r="G10" s="40"/>
      <c r="H10" s="40"/>
      <c r="I10" s="40"/>
      <c r="J10" s="40"/>
    </row>
    <row r="11" spans="1:10" ht="14.25">
      <c r="A11" s="54" t="s">
        <v>68</v>
      </c>
      <c r="B11" s="55">
        <v>2020</v>
      </c>
      <c r="C11" s="41"/>
      <c r="D11" s="53">
        <v>356.06</v>
      </c>
      <c r="E11" s="51">
        <v>105.34</v>
      </c>
      <c r="F11" s="53">
        <f t="shared" si="0"/>
        <v>37507.360400000005</v>
      </c>
      <c r="G11" s="40"/>
      <c r="H11" s="40"/>
      <c r="I11" s="40"/>
      <c r="J11" s="40"/>
    </row>
    <row r="12" spans="1:10" ht="14.25">
      <c r="A12" s="54" t="s">
        <v>67</v>
      </c>
      <c r="B12" s="55">
        <v>2020</v>
      </c>
      <c r="C12" s="41"/>
      <c r="D12" s="53">
        <v>378.08</v>
      </c>
      <c r="E12" s="51">
        <v>105.34</v>
      </c>
      <c r="F12" s="53">
        <f t="shared" si="0"/>
        <v>39826.9472</v>
      </c>
      <c r="G12" s="40"/>
      <c r="H12" s="40"/>
      <c r="I12" s="40"/>
      <c r="J12" s="40"/>
    </row>
    <row r="13" spans="1:10" ht="14.25">
      <c r="A13" s="54" t="s">
        <v>66</v>
      </c>
      <c r="B13" s="54">
        <v>2021</v>
      </c>
      <c r="C13" s="41"/>
      <c r="D13" s="53">
        <v>342.31</v>
      </c>
      <c r="E13" s="51">
        <v>105.34</v>
      </c>
      <c r="F13" s="53">
        <f t="shared" si="0"/>
        <v>36058.9354</v>
      </c>
      <c r="G13" s="40"/>
      <c r="H13" s="40"/>
      <c r="I13" s="40"/>
      <c r="J13" s="40"/>
    </row>
    <row r="14" spans="1:10" ht="14.25">
      <c r="A14" s="54" t="s">
        <v>65</v>
      </c>
      <c r="B14" s="54">
        <v>2021</v>
      </c>
      <c r="C14" s="41"/>
      <c r="D14" s="53">
        <v>302.32</v>
      </c>
      <c r="E14" s="51">
        <v>105.34</v>
      </c>
      <c r="F14" s="53">
        <f t="shared" si="0"/>
        <v>31846.3888</v>
      </c>
      <c r="G14" s="40"/>
      <c r="H14" s="40"/>
      <c r="I14" s="40"/>
      <c r="J14" s="40"/>
    </row>
    <row r="15" spans="1:10" ht="14.25">
      <c r="A15" s="54" t="s">
        <v>64</v>
      </c>
      <c r="B15" s="54">
        <v>2021</v>
      </c>
      <c r="C15" s="41"/>
      <c r="D15" s="53">
        <v>357.97</v>
      </c>
      <c r="E15" s="51">
        <v>105.34</v>
      </c>
      <c r="F15" s="53">
        <f t="shared" si="0"/>
        <v>37708.5598</v>
      </c>
      <c r="G15" s="40"/>
      <c r="H15" s="40"/>
      <c r="I15" s="40"/>
      <c r="J15" s="40"/>
    </row>
    <row r="16" spans="1:10" ht="14.25">
      <c r="A16" s="54" t="s">
        <v>63</v>
      </c>
      <c r="B16" s="54">
        <v>2021</v>
      </c>
      <c r="C16" s="41"/>
      <c r="D16" s="53">
        <v>333.2</v>
      </c>
      <c r="E16" s="51">
        <v>105.34</v>
      </c>
      <c r="F16" s="53">
        <f t="shared" si="0"/>
        <v>35099.288</v>
      </c>
      <c r="G16" s="40"/>
      <c r="H16" s="40"/>
      <c r="I16" s="40"/>
      <c r="J16" s="40"/>
    </row>
    <row r="17" spans="1:10" ht="14.25">
      <c r="A17" s="54" t="s">
        <v>62</v>
      </c>
      <c r="B17" s="54">
        <v>2021</v>
      </c>
      <c r="C17" s="41"/>
      <c r="D17" s="53">
        <v>340.88</v>
      </c>
      <c r="E17" s="51">
        <v>105.34</v>
      </c>
      <c r="F17" s="53">
        <f t="shared" si="0"/>
        <v>35908.2992</v>
      </c>
      <c r="G17" s="40"/>
      <c r="H17" s="40"/>
      <c r="I17" s="40"/>
      <c r="J17" s="40"/>
    </row>
    <row r="18" spans="1:10" ht="14.25">
      <c r="A18" s="54" t="s">
        <v>61</v>
      </c>
      <c r="B18" s="54">
        <v>2021</v>
      </c>
      <c r="C18" s="41"/>
      <c r="D18" s="53">
        <v>357.78</v>
      </c>
      <c r="E18" s="51">
        <v>105.34</v>
      </c>
      <c r="F18" s="53">
        <f t="shared" si="0"/>
        <v>37688.5452</v>
      </c>
      <c r="G18" s="40"/>
      <c r="H18" s="40"/>
      <c r="I18" s="40"/>
      <c r="J18" s="40"/>
    </row>
    <row r="19" spans="1:10" ht="14.25">
      <c r="A19" s="54" t="s">
        <v>60</v>
      </c>
      <c r="B19" s="54">
        <v>2021</v>
      </c>
      <c r="C19" s="41"/>
      <c r="D19" s="53">
        <v>353.37</v>
      </c>
      <c r="E19" s="51">
        <v>105.34</v>
      </c>
      <c r="F19" s="53">
        <f t="shared" si="0"/>
        <v>37223.995800000004</v>
      </c>
      <c r="G19" s="40"/>
      <c r="H19" s="40"/>
      <c r="I19" s="40"/>
      <c r="J19" s="40"/>
    </row>
    <row r="20" spans="1:10" ht="14.25">
      <c r="A20" s="54" t="s">
        <v>59</v>
      </c>
      <c r="B20" s="54">
        <v>2021</v>
      </c>
      <c r="C20" s="41"/>
      <c r="D20" s="53">
        <v>365.42</v>
      </c>
      <c r="E20" s="51">
        <v>105.34</v>
      </c>
      <c r="F20" s="53">
        <f t="shared" si="0"/>
        <v>38493.342800000006</v>
      </c>
      <c r="G20" s="40"/>
      <c r="H20" s="40"/>
      <c r="I20" s="40"/>
      <c r="J20" s="40"/>
    </row>
    <row r="21" spans="1:10" ht="14.25">
      <c r="A21" s="52" t="s">
        <v>58</v>
      </c>
      <c r="B21" s="54">
        <v>2021</v>
      </c>
      <c r="C21" s="41"/>
      <c r="D21" s="50">
        <v>381.58</v>
      </c>
      <c r="E21" s="51">
        <v>105.34</v>
      </c>
      <c r="F21" s="50">
        <f t="shared" si="0"/>
        <v>40195.6372</v>
      </c>
      <c r="G21" s="40"/>
      <c r="H21" s="40"/>
      <c r="I21" s="40"/>
      <c r="J21" s="40"/>
    </row>
    <row r="22" spans="3:10" ht="14.25">
      <c r="C22" s="41"/>
      <c r="D22" s="40"/>
      <c r="E22" s="40"/>
      <c r="F22" s="40"/>
      <c r="G22" s="40"/>
      <c r="H22" s="40"/>
      <c r="I22" s="40"/>
      <c r="J22" s="40"/>
    </row>
    <row r="23" spans="1:10" s="45" customFormat="1" ht="14.25">
      <c r="A23" s="78" t="s">
        <v>121</v>
      </c>
      <c r="B23" s="78"/>
      <c r="C23" s="48"/>
      <c r="D23" s="42">
        <f>SUM(D10:D22)</f>
        <v>4215.639999999999</v>
      </c>
      <c r="E23" s="47">
        <v>105.34</v>
      </c>
      <c r="F23" s="43">
        <f>SUM(F10:F22)</f>
        <v>444075.5176</v>
      </c>
      <c r="G23" s="49" t="s">
        <v>57</v>
      </c>
      <c r="H23" s="49"/>
      <c r="I23" s="49"/>
      <c r="J23" s="46"/>
    </row>
    <row r="24" spans="3:10" ht="14.25">
      <c r="C24" s="41"/>
      <c r="D24" s="40"/>
      <c r="E24" s="40"/>
      <c r="F24" s="40"/>
      <c r="G24" s="40"/>
      <c r="H24" s="40"/>
      <c r="I24" s="40"/>
      <c r="J24" s="40"/>
    </row>
    <row r="25" spans="1:10" s="45" customFormat="1" ht="14.25">
      <c r="A25" s="78" t="s">
        <v>122</v>
      </c>
      <c r="B25" s="78"/>
      <c r="C25" s="48"/>
      <c r="D25" s="42">
        <f>D23</f>
        <v>4215.639999999999</v>
      </c>
      <c r="E25" s="47">
        <v>116.79</v>
      </c>
      <c r="F25" s="43">
        <f>+E25*D23</f>
        <v>492344.59559999994</v>
      </c>
      <c r="G25" s="46"/>
      <c r="H25" s="46"/>
      <c r="I25" s="46"/>
      <c r="J25" s="46"/>
    </row>
    <row r="26" spans="3:10" ht="14.25">
      <c r="C26" s="41"/>
      <c r="D26" s="40"/>
      <c r="E26" s="40"/>
      <c r="F26" s="40"/>
      <c r="G26" s="40"/>
      <c r="H26" s="40"/>
      <c r="I26" s="40"/>
      <c r="J26" s="40"/>
    </row>
    <row r="27" spans="2:10" ht="14.25">
      <c r="B27" s="44"/>
      <c r="C27" s="41"/>
      <c r="D27" s="78" t="s">
        <v>56</v>
      </c>
      <c r="E27" s="78"/>
      <c r="F27" s="43">
        <f>+F25-F23</f>
        <v>48269.07799999992</v>
      </c>
      <c r="G27" s="40"/>
      <c r="H27" s="40"/>
      <c r="I27" s="40"/>
      <c r="J27" s="40"/>
    </row>
    <row r="28" spans="3:10" ht="14.25">
      <c r="C28" s="41"/>
      <c r="D28" s="40"/>
      <c r="E28" s="40"/>
      <c r="F28" s="40"/>
      <c r="G28" s="40"/>
      <c r="H28" s="40"/>
      <c r="I28" s="40"/>
      <c r="J28" s="40"/>
    </row>
    <row r="29" spans="3:10" ht="14.25">
      <c r="C29" s="41"/>
      <c r="D29" s="79" t="s">
        <v>55</v>
      </c>
      <c r="E29" s="79"/>
      <c r="F29" s="42">
        <f>+F27</f>
        <v>48269.07799999992</v>
      </c>
      <c r="G29" s="40"/>
      <c r="H29" s="40"/>
      <c r="I29" s="40"/>
      <c r="J29" s="40"/>
    </row>
    <row r="30" spans="3:10" ht="14.25">
      <c r="C30" s="41"/>
      <c r="D30" s="40"/>
      <c r="E30" s="40"/>
      <c r="F30" s="40"/>
      <c r="G30" s="40"/>
      <c r="H30" s="40"/>
      <c r="I30" s="40"/>
      <c r="J30" s="40"/>
    </row>
    <row r="31" ht="15"/>
    <row r="32" spans="4:6" ht="15">
      <c r="D32" s="39"/>
      <c r="E32" s="38" t="s">
        <v>54</v>
      </c>
      <c r="F32" s="37">
        <f>F29*1.0226</f>
        <v>49359.95916279992</v>
      </c>
    </row>
    <row r="33" ht="15"/>
    <row r="34" spans="3:6" ht="15">
      <c r="C34" s="27"/>
      <c r="E34" s="36"/>
      <c r="F34" s="35"/>
    </row>
    <row r="35" ht="15"/>
    <row r="36" spans="3:6" ht="15">
      <c r="C36" s="27"/>
      <c r="E36" s="32" t="s">
        <v>2</v>
      </c>
      <c r="F36" s="34" t="s">
        <v>2</v>
      </c>
    </row>
    <row r="37" ht="15"/>
    <row r="38" spans="1:4" ht="15">
      <c r="A38" s="32" t="s">
        <v>53</v>
      </c>
      <c r="D38" s="74">
        <v>11.45</v>
      </c>
    </row>
    <row r="39" spans="4:6" ht="15">
      <c r="D39" s="33" t="s">
        <v>2</v>
      </c>
      <c r="E39" s="32" t="s">
        <v>2</v>
      </c>
      <c r="F39" s="33" t="s">
        <v>2</v>
      </c>
    </row>
    <row r="40" spans="1:6" ht="15">
      <c r="A40" s="32" t="s">
        <v>52</v>
      </c>
      <c r="D40" s="77">
        <f>D38/2000</f>
        <v>0.005725</v>
      </c>
      <c r="E40" s="32" t="s">
        <v>2</v>
      </c>
      <c r="F40" s="31" t="s">
        <v>2</v>
      </c>
    </row>
    <row r="42" spans="4:6" ht="14.25">
      <c r="D42" s="30"/>
      <c r="F42" s="29"/>
    </row>
    <row r="44" ht="14.25">
      <c r="F44" s="29"/>
    </row>
  </sheetData>
  <sheetProtection/>
  <mergeCells count="5">
    <mergeCell ref="A23:B23"/>
    <mergeCell ref="A25:B25"/>
    <mergeCell ref="D29:E29"/>
    <mergeCell ref="D8:F8"/>
    <mergeCell ref="D27:E2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3">
      <selection activeCell="C36" sqref="C36"/>
    </sheetView>
  </sheetViews>
  <sheetFormatPr defaultColWidth="9.140625" defaultRowHeight="12.75"/>
  <cols>
    <col min="3" max="3" width="10.140625" style="16" bestFit="1" customWidth="1"/>
  </cols>
  <sheetData>
    <row r="1" ht="12.75">
      <c r="A1" t="s">
        <v>0</v>
      </c>
    </row>
    <row r="3" spans="1:3" ht="12.75">
      <c r="A3" t="s">
        <v>1</v>
      </c>
      <c r="C3" s="17">
        <v>4.54</v>
      </c>
    </row>
    <row r="4" ht="12.75">
      <c r="C4" s="18"/>
    </row>
    <row r="5" spans="1:3" ht="12.75">
      <c r="A5" t="s">
        <v>22</v>
      </c>
      <c r="C5" s="17">
        <v>1015.98</v>
      </c>
    </row>
    <row r="6" ht="12.75">
      <c r="A6" t="s">
        <v>2</v>
      </c>
    </row>
    <row r="7" spans="1:3" ht="12.75">
      <c r="A7" t="s">
        <v>49</v>
      </c>
      <c r="C7" s="17">
        <v>168.87</v>
      </c>
    </row>
    <row r="9" spans="1:3" ht="12.75">
      <c r="A9" t="s">
        <v>3</v>
      </c>
      <c r="C9" s="17">
        <v>8828.15</v>
      </c>
    </row>
    <row r="11" spans="1:3" ht="12.75">
      <c r="A11" t="s">
        <v>4</v>
      </c>
      <c r="C11" s="17">
        <v>175</v>
      </c>
    </row>
    <row r="13" spans="1:3" ht="12.75">
      <c r="A13" t="s">
        <v>5</v>
      </c>
      <c r="C13" s="17">
        <v>3627.6</v>
      </c>
    </row>
    <row r="15" spans="1:3" ht="12.75">
      <c r="A15" t="s">
        <v>21</v>
      </c>
      <c r="C15" s="17">
        <v>30.23</v>
      </c>
    </row>
    <row r="17" spans="1:3" ht="12.75">
      <c r="A17" t="s">
        <v>6</v>
      </c>
      <c r="C17" s="17">
        <v>22958.37</v>
      </c>
    </row>
    <row r="19" spans="1:3" ht="12.75">
      <c r="A19" t="s">
        <v>7</v>
      </c>
      <c r="C19" s="17">
        <v>5136.78</v>
      </c>
    </row>
    <row r="21" spans="1:3" ht="12.75">
      <c r="A21" t="s">
        <v>8</v>
      </c>
      <c r="C21" s="17"/>
    </row>
    <row r="23" spans="1:3" ht="12.75">
      <c r="A23" t="s">
        <v>9</v>
      </c>
      <c r="C23" s="17"/>
    </row>
    <row r="25" spans="1:3" ht="12.75">
      <c r="A25" t="s">
        <v>10</v>
      </c>
      <c r="C25" s="17"/>
    </row>
    <row r="27" spans="1:3" ht="12.75">
      <c r="A27" t="s">
        <v>50</v>
      </c>
      <c r="C27" s="17">
        <v>4978.96</v>
      </c>
    </row>
    <row r="29" spans="1:3" ht="12.75">
      <c r="A29" t="s">
        <v>11</v>
      </c>
      <c r="C29" s="17"/>
    </row>
    <row r="31" spans="1:3" ht="12.75">
      <c r="A31" t="s">
        <v>41</v>
      </c>
      <c r="C31" s="17">
        <v>8584.9</v>
      </c>
    </row>
    <row r="32" spans="1:3" ht="12.75">
      <c r="A32" t="s">
        <v>44</v>
      </c>
      <c r="C32" s="16">
        <v>326</v>
      </c>
    </row>
    <row r="33" spans="1:3" ht="12.75">
      <c r="A33" t="s">
        <v>51</v>
      </c>
      <c r="C33" s="19">
        <v>2776.01</v>
      </c>
    </row>
    <row r="35" spans="1:3" ht="12.75">
      <c r="A35" t="s">
        <v>12</v>
      </c>
      <c r="C35" s="20">
        <v>502.45</v>
      </c>
    </row>
    <row r="37" spans="1:3" ht="12.75">
      <c r="A37" t="s">
        <v>13</v>
      </c>
      <c r="C37" s="16">
        <f>SUM(C3:C35)</f>
        <v>59113.84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9">
      <selection activeCell="B35" sqref="B35"/>
    </sheetView>
  </sheetViews>
  <sheetFormatPr defaultColWidth="9.140625" defaultRowHeight="12.75"/>
  <cols>
    <col min="3" max="3" width="9.140625" style="16" customWidth="1"/>
  </cols>
  <sheetData>
    <row r="1" ht="12.75">
      <c r="A1" t="s">
        <v>0</v>
      </c>
    </row>
    <row r="3" spans="1:3" ht="12.75">
      <c r="A3" t="s">
        <v>1</v>
      </c>
      <c r="C3" s="17"/>
    </row>
    <row r="5" spans="1:3" ht="12.75">
      <c r="A5" t="s">
        <v>22</v>
      </c>
      <c r="C5" s="17">
        <v>1067.64</v>
      </c>
    </row>
    <row r="6" ht="12.75">
      <c r="A6" t="s">
        <v>2</v>
      </c>
    </row>
    <row r="7" spans="1:3" ht="12.75">
      <c r="A7" t="s">
        <v>49</v>
      </c>
      <c r="C7" s="17">
        <v>147.22</v>
      </c>
    </row>
    <row r="9" spans="1:3" ht="12.75">
      <c r="A9" t="s">
        <v>3</v>
      </c>
      <c r="C9" s="17">
        <v>8735.95</v>
      </c>
    </row>
    <row r="11" spans="1:3" ht="12.75">
      <c r="A11" t="s">
        <v>4</v>
      </c>
      <c r="C11" s="17">
        <v>175</v>
      </c>
    </row>
    <row r="13" spans="1:3" ht="12.75">
      <c r="A13" t="s">
        <v>5</v>
      </c>
      <c r="C13" s="17">
        <v>3718.29</v>
      </c>
    </row>
    <row r="15" spans="1:3" ht="12.75">
      <c r="A15" t="s">
        <v>21</v>
      </c>
      <c r="C15" s="17">
        <v>30.23</v>
      </c>
    </row>
    <row r="17" spans="1:3" ht="12.75">
      <c r="A17" t="s">
        <v>6</v>
      </c>
      <c r="C17" s="17">
        <v>23660.8</v>
      </c>
    </row>
    <row r="19" spans="1:3" ht="12.75">
      <c r="A19" t="s">
        <v>7</v>
      </c>
      <c r="C19" s="17">
        <v>4141.28</v>
      </c>
    </row>
    <row r="21" spans="1:3" ht="12.75">
      <c r="A21" t="s">
        <v>8</v>
      </c>
      <c r="C21" s="17"/>
    </row>
    <row r="23" spans="1:3" ht="12.75">
      <c r="A23" t="s">
        <v>9</v>
      </c>
      <c r="C23" s="17"/>
    </row>
    <row r="25" spans="1:3" ht="12.75">
      <c r="A25" t="s">
        <v>10</v>
      </c>
      <c r="C25" s="17"/>
    </row>
    <row r="27" spans="1:3" ht="12.75">
      <c r="A27" t="s">
        <v>50</v>
      </c>
      <c r="C27" s="17">
        <v>6202.92</v>
      </c>
    </row>
    <row r="29" spans="1:3" ht="12.75">
      <c r="A29" t="s">
        <v>11</v>
      </c>
      <c r="C29" s="17"/>
    </row>
    <row r="31" spans="1:3" ht="12.75">
      <c r="A31" t="s">
        <v>41</v>
      </c>
      <c r="C31" s="19">
        <v>5699</v>
      </c>
    </row>
    <row r="32" spans="1:3" ht="12.75">
      <c r="A32" t="s">
        <v>44</v>
      </c>
      <c r="C32" s="16">
        <v>224</v>
      </c>
    </row>
    <row r="33" spans="1:3" ht="12.75">
      <c r="A33" t="s">
        <v>51</v>
      </c>
      <c r="C33" s="20">
        <v>2691.26</v>
      </c>
    </row>
    <row r="35" spans="1:3" ht="12.75">
      <c r="A35" t="s">
        <v>12</v>
      </c>
      <c r="C35" s="16">
        <v>459.7</v>
      </c>
    </row>
    <row r="37" spans="1:3" ht="12.75">
      <c r="A37" t="s">
        <v>13</v>
      </c>
      <c r="C37" s="16">
        <f>SUM(C3:C35)</f>
        <v>56953.29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0">
      <selection activeCell="C35" sqref="C35"/>
    </sheetView>
  </sheetViews>
  <sheetFormatPr defaultColWidth="9.140625" defaultRowHeight="12.75"/>
  <cols>
    <col min="3" max="3" width="9.140625" style="1" customWidth="1"/>
  </cols>
  <sheetData>
    <row r="1" ht="12.75">
      <c r="A1" t="s">
        <v>0</v>
      </c>
    </row>
    <row r="3" spans="1:3" ht="12.75">
      <c r="A3" t="s">
        <v>1</v>
      </c>
      <c r="C3" s="7">
        <v>4.54</v>
      </c>
    </row>
    <row r="5" spans="1:3" ht="12.75">
      <c r="A5" t="s">
        <v>22</v>
      </c>
      <c r="C5" s="7">
        <v>1076.25</v>
      </c>
    </row>
    <row r="6" ht="12.75">
      <c r="A6" t="s">
        <v>2</v>
      </c>
    </row>
    <row r="7" spans="1:3" ht="12.75">
      <c r="A7" t="s">
        <v>49</v>
      </c>
      <c r="C7" s="7">
        <v>225.16</v>
      </c>
    </row>
    <row r="9" spans="1:3" ht="12.75">
      <c r="A9" t="s">
        <v>3</v>
      </c>
      <c r="C9" s="7">
        <v>10072.85</v>
      </c>
    </row>
    <row r="10" ht="12.75">
      <c r="C10" s="11"/>
    </row>
    <row r="11" spans="1:3" ht="12.75">
      <c r="A11" t="s">
        <v>40</v>
      </c>
      <c r="C11" s="7">
        <v>200</v>
      </c>
    </row>
    <row r="13" spans="1:3" ht="12.75">
      <c r="A13" t="s">
        <v>5</v>
      </c>
      <c r="C13" s="7">
        <v>4081.05</v>
      </c>
    </row>
    <row r="15" spans="1:3" ht="12.75">
      <c r="A15" t="s">
        <v>21</v>
      </c>
      <c r="C15" s="7">
        <v>30.23</v>
      </c>
    </row>
    <row r="17" spans="1:3" ht="12.75">
      <c r="A17" t="s">
        <v>6</v>
      </c>
      <c r="C17" s="7">
        <v>23549.89</v>
      </c>
    </row>
    <row r="19" spans="1:3" ht="12.75">
      <c r="A19" t="s">
        <v>7</v>
      </c>
      <c r="C19" s="7">
        <v>4818.22</v>
      </c>
    </row>
    <row r="21" spans="1:3" ht="12.75">
      <c r="A21" t="s">
        <v>8</v>
      </c>
      <c r="C21" s="7"/>
    </row>
    <row r="23" spans="1:3" ht="12.75">
      <c r="A23" t="s">
        <v>9</v>
      </c>
      <c r="C23" s="7"/>
    </row>
    <row r="25" spans="1:3" ht="12.75">
      <c r="A25" t="s">
        <v>10</v>
      </c>
      <c r="C25" s="7"/>
    </row>
    <row r="27" spans="1:3" ht="12.75">
      <c r="A27" t="s">
        <v>50</v>
      </c>
      <c r="C27" s="7">
        <v>6144.4</v>
      </c>
    </row>
    <row r="29" spans="1:3" ht="12.75">
      <c r="A29" t="s">
        <v>11</v>
      </c>
      <c r="C29" s="7"/>
    </row>
    <row r="30" ht="12.75">
      <c r="B30" s="1"/>
    </row>
    <row r="31" spans="1:3" ht="12.75">
      <c r="A31" t="s">
        <v>41</v>
      </c>
      <c r="C31" s="8">
        <v>5384.4</v>
      </c>
    </row>
    <row r="32" spans="1:3" ht="12.75">
      <c r="A32" t="s">
        <v>44</v>
      </c>
      <c r="C32" s="1">
        <v>346</v>
      </c>
    </row>
    <row r="33" spans="1:3" ht="12.75">
      <c r="A33" t="s">
        <v>51</v>
      </c>
      <c r="C33" s="9">
        <v>3295.78</v>
      </c>
    </row>
    <row r="35" spans="1:3" ht="12.75">
      <c r="A35" t="s">
        <v>12</v>
      </c>
      <c r="C35" s="1">
        <v>384.85</v>
      </c>
    </row>
    <row r="37" spans="1:3" ht="12.75">
      <c r="A37" t="s">
        <v>13</v>
      </c>
      <c r="C37" s="1">
        <f>SUM(C3:C35)</f>
        <v>59613.62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8">
      <selection activeCell="C35" sqref="C35"/>
    </sheetView>
  </sheetViews>
  <sheetFormatPr defaultColWidth="9.140625" defaultRowHeight="12.75"/>
  <cols>
    <col min="3" max="3" width="9.140625" style="1" customWidth="1"/>
  </cols>
  <sheetData>
    <row r="1" ht="12.75">
      <c r="A1" t="s">
        <v>0</v>
      </c>
    </row>
    <row r="3" spans="1:3" ht="12.75">
      <c r="A3" t="s">
        <v>1</v>
      </c>
      <c r="C3" s="7"/>
    </row>
    <row r="5" spans="1:3" ht="12.75">
      <c r="A5" t="s">
        <v>22</v>
      </c>
      <c r="C5" s="7">
        <v>1067.64</v>
      </c>
    </row>
    <row r="6" ht="12.75">
      <c r="A6" t="s">
        <v>2</v>
      </c>
    </row>
    <row r="7" spans="1:3" ht="12.75">
      <c r="A7" t="s">
        <v>49</v>
      </c>
      <c r="C7" s="7">
        <v>134.23</v>
      </c>
    </row>
    <row r="9" spans="1:3" ht="12.75">
      <c r="A9" t="s">
        <v>3</v>
      </c>
      <c r="C9" s="7">
        <v>8597.65</v>
      </c>
    </row>
    <row r="11" spans="1:3" ht="12.75">
      <c r="A11" t="s">
        <v>4</v>
      </c>
      <c r="C11" s="7">
        <v>225</v>
      </c>
    </row>
    <row r="13" spans="1:3" ht="12.75">
      <c r="A13" t="s">
        <v>5</v>
      </c>
      <c r="C13" s="7">
        <v>3627.6</v>
      </c>
    </row>
    <row r="15" spans="1:3" ht="12.75">
      <c r="A15" t="s">
        <v>21</v>
      </c>
      <c r="C15" s="7">
        <v>30.23</v>
      </c>
    </row>
    <row r="17" spans="1:3" ht="12.75">
      <c r="A17" t="s">
        <v>6</v>
      </c>
      <c r="C17" s="7">
        <v>21701.39</v>
      </c>
    </row>
    <row r="19" spans="1:3" ht="12.75">
      <c r="A19" t="s">
        <v>7</v>
      </c>
      <c r="C19" s="7">
        <v>4220.92</v>
      </c>
    </row>
    <row r="21" spans="1:3" ht="12.75">
      <c r="A21" t="s">
        <v>8</v>
      </c>
      <c r="C21" s="7"/>
    </row>
    <row r="23" spans="1:3" ht="12.75">
      <c r="A23" t="s">
        <v>9</v>
      </c>
      <c r="C23" s="7"/>
    </row>
    <row r="25" spans="1:3" ht="12.75">
      <c r="A25" t="s">
        <v>10</v>
      </c>
      <c r="C25" s="7"/>
    </row>
    <row r="27" spans="1:3" ht="12.75">
      <c r="A27" t="s">
        <v>50</v>
      </c>
      <c r="C27" s="7">
        <v>6181.12</v>
      </c>
    </row>
    <row r="29" spans="1:3" ht="12.75">
      <c r="A29" t="s">
        <v>11</v>
      </c>
      <c r="C29" s="7"/>
    </row>
    <row r="31" spans="1:3" ht="12.75">
      <c r="A31" t="s">
        <v>41</v>
      </c>
      <c r="C31" s="8">
        <v>6176</v>
      </c>
    </row>
    <row r="32" spans="1:3" ht="12.75">
      <c r="A32" t="s">
        <v>44</v>
      </c>
      <c r="C32" s="1">
        <v>102</v>
      </c>
    </row>
    <row r="33" spans="1:3" ht="12.75">
      <c r="A33" t="s">
        <v>51</v>
      </c>
      <c r="C33" s="9">
        <v>2712.52</v>
      </c>
    </row>
    <row r="35" spans="1:3" ht="12.75">
      <c r="A35" t="s">
        <v>12</v>
      </c>
      <c r="C35" s="1">
        <v>547.92</v>
      </c>
    </row>
    <row r="37" spans="1:3" ht="12.75">
      <c r="A37" t="s">
        <v>13</v>
      </c>
      <c r="C37" s="1">
        <f>SUM(C3:C35)</f>
        <v>55324.219999999994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8">
      <selection activeCell="C35" sqref="C35"/>
    </sheetView>
  </sheetViews>
  <sheetFormatPr defaultColWidth="9.140625" defaultRowHeight="12.75"/>
  <cols>
    <col min="3" max="3" width="9.140625" style="1" customWidth="1"/>
  </cols>
  <sheetData>
    <row r="1" ht="12.75">
      <c r="A1" t="s">
        <v>0</v>
      </c>
    </row>
    <row r="3" spans="1:3" ht="12.75">
      <c r="A3" t="s">
        <v>1</v>
      </c>
      <c r="C3" s="7"/>
    </row>
    <row r="5" spans="1:3" ht="12.75">
      <c r="A5" t="s">
        <v>22</v>
      </c>
      <c r="C5" s="7">
        <v>929.88</v>
      </c>
    </row>
    <row r="6" ht="12.75">
      <c r="A6" t="s">
        <v>2</v>
      </c>
    </row>
    <row r="7" spans="1:3" ht="12.75">
      <c r="A7" t="s">
        <v>49</v>
      </c>
      <c r="C7" s="7">
        <v>116.91</v>
      </c>
    </row>
    <row r="9" spans="1:3" ht="12.75">
      <c r="A9" t="s">
        <v>3</v>
      </c>
      <c r="C9" s="7">
        <v>8505.45</v>
      </c>
    </row>
    <row r="11" spans="1:3" ht="12.75">
      <c r="A11" t="s">
        <v>4</v>
      </c>
      <c r="C11" s="7">
        <v>175</v>
      </c>
    </row>
    <row r="13" spans="1:3" ht="12.75">
      <c r="A13" t="s">
        <v>5</v>
      </c>
      <c r="C13" s="7">
        <v>3415.99</v>
      </c>
    </row>
    <row r="15" spans="1:3" ht="12.75">
      <c r="A15" t="s">
        <v>21</v>
      </c>
      <c r="C15" s="7">
        <v>30.23</v>
      </c>
    </row>
    <row r="17" spans="1:3" ht="12.75">
      <c r="A17" t="s">
        <v>6</v>
      </c>
      <c r="C17" s="7">
        <v>21516.54</v>
      </c>
    </row>
    <row r="19" spans="1:3" ht="12.75">
      <c r="A19" t="s">
        <v>7</v>
      </c>
      <c r="C19" s="7">
        <v>3583.8</v>
      </c>
    </row>
    <row r="21" spans="1:3" ht="12.75">
      <c r="A21" t="s">
        <v>8</v>
      </c>
      <c r="C21" s="7"/>
    </row>
    <row r="23" spans="1:3" ht="12.75">
      <c r="A23" t="s">
        <v>9</v>
      </c>
      <c r="C23" s="7"/>
    </row>
    <row r="25" spans="1:3" ht="12.75">
      <c r="A25" t="s">
        <v>10</v>
      </c>
      <c r="C25" s="7"/>
    </row>
    <row r="27" spans="1:3" ht="12.75">
      <c r="A27" t="s">
        <v>50</v>
      </c>
      <c r="C27" s="7">
        <v>6174.25</v>
      </c>
    </row>
    <row r="29" spans="1:3" ht="12.75">
      <c r="A29" t="s">
        <v>11</v>
      </c>
      <c r="C29" s="7"/>
    </row>
    <row r="31" spans="1:3" ht="12.75">
      <c r="A31" t="s">
        <v>41</v>
      </c>
      <c r="C31" s="8">
        <v>4480.3</v>
      </c>
    </row>
    <row r="32" spans="1:3" ht="12.75">
      <c r="A32" t="s">
        <v>44</v>
      </c>
      <c r="C32" s="1">
        <v>46</v>
      </c>
    </row>
    <row r="33" spans="1:3" ht="12.75">
      <c r="A33" t="s">
        <v>51</v>
      </c>
      <c r="C33" s="9">
        <v>2502.57</v>
      </c>
    </row>
    <row r="35" spans="1:3" ht="12.75">
      <c r="A35" t="s">
        <v>12</v>
      </c>
      <c r="C35" s="1">
        <v>522.97</v>
      </c>
    </row>
    <row r="37" spans="1:3" ht="12.75">
      <c r="A37" t="s">
        <v>13</v>
      </c>
      <c r="C37" s="1">
        <f>SUM(C3:C35)</f>
        <v>51999.89000000001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7">
      <selection activeCell="C35" sqref="C35"/>
    </sheetView>
  </sheetViews>
  <sheetFormatPr defaultColWidth="9.140625" defaultRowHeight="12.75"/>
  <cols>
    <col min="3" max="3" width="9.140625" style="1" customWidth="1"/>
  </cols>
  <sheetData>
    <row r="1" ht="12.75">
      <c r="A1" t="s">
        <v>0</v>
      </c>
    </row>
    <row r="3" spans="1:3" ht="12.75">
      <c r="A3" t="s">
        <v>1</v>
      </c>
      <c r="C3" s="7"/>
    </row>
    <row r="5" spans="1:3" ht="12.75">
      <c r="A5" t="s">
        <v>22</v>
      </c>
      <c r="C5" s="7">
        <v>1205.4</v>
      </c>
    </row>
    <row r="6" ht="12.75">
      <c r="A6" t="s">
        <v>2</v>
      </c>
    </row>
    <row r="7" spans="1:3" ht="12.75">
      <c r="A7" t="s">
        <v>49</v>
      </c>
      <c r="C7" s="7">
        <v>199.18</v>
      </c>
    </row>
    <row r="9" spans="1:3" ht="12.75">
      <c r="A9" t="s">
        <v>3</v>
      </c>
      <c r="C9" s="7">
        <v>10297.92</v>
      </c>
    </row>
    <row r="10" ht="12.75">
      <c r="C10" s="11"/>
    </row>
    <row r="11" spans="1:3" ht="12.75">
      <c r="A11" t="s">
        <v>4</v>
      </c>
      <c r="C11" s="7">
        <v>300</v>
      </c>
    </row>
    <row r="13" spans="1:3" ht="12.75">
      <c r="A13" t="s">
        <v>5</v>
      </c>
      <c r="C13" s="7">
        <v>3960.13</v>
      </c>
    </row>
    <row r="15" spans="1:3" ht="12.75">
      <c r="A15" t="s">
        <v>21</v>
      </c>
      <c r="C15" s="7">
        <v>30.23</v>
      </c>
    </row>
    <row r="17" spans="1:3" ht="12.75">
      <c r="A17" t="s">
        <v>6</v>
      </c>
      <c r="C17" s="7">
        <v>26396.58</v>
      </c>
    </row>
    <row r="19" spans="1:3" ht="12.75">
      <c r="A19" t="s">
        <v>7</v>
      </c>
      <c r="C19" s="7">
        <v>4300.56</v>
      </c>
    </row>
    <row r="21" spans="1:3" ht="12.75">
      <c r="A21" t="s">
        <v>8</v>
      </c>
      <c r="C21" s="7"/>
    </row>
    <row r="23" spans="1:3" ht="12.75">
      <c r="A23" t="s">
        <v>9</v>
      </c>
      <c r="C23" s="7"/>
    </row>
    <row r="25" spans="1:3" ht="12.75">
      <c r="A25" t="s">
        <v>10</v>
      </c>
      <c r="C25" s="7"/>
    </row>
    <row r="27" spans="1:3" ht="12.75">
      <c r="A27" t="s">
        <v>50</v>
      </c>
      <c r="C27" s="7">
        <v>6229.44</v>
      </c>
    </row>
    <row r="29" spans="1:3" ht="12.75">
      <c r="A29" t="s">
        <v>11</v>
      </c>
      <c r="C29" s="7"/>
    </row>
    <row r="31" spans="1:3" ht="12.75">
      <c r="A31" t="s">
        <v>41</v>
      </c>
      <c r="C31" s="8">
        <v>7419.9</v>
      </c>
    </row>
    <row r="32" spans="1:3" ht="12.75">
      <c r="A32" t="s">
        <v>44</v>
      </c>
      <c r="C32" s="1">
        <v>464</v>
      </c>
    </row>
    <row r="33" spans="1:3" ht="12.75">
      <c r="A33" t="s">
        <v>51</v>
      </c>
      <c r="C33" s="9">
        <v>2748.2</v>
      </c>
    </row>
    <row r="35" spans="1:3" ht="12.75">
      <c r="A35" t="s">
        <v>12</v>
      </c>
      <c r="C35" s="1">
        <v>496.92</v>
      </c>
    </row>
    <row r="37" spans="1:3" ht="12.75">
      <c r="A37" t="s">
        <v>13</v>
      </c>
      <c r="C37" s="1">
        <f>SUM(C3:C35)</f>
        <v>64048.46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8">
      <selection activeCell="D35" sqref="D35"/>
    </sheetView>
  </sheetViews>
  <sheetFormatPr defaultColWidth="9.140625" defaultRowHeight="12.75"/>
  <cols>
    <col min="3" max="3" width="9.140625" style="1" customWidth="1"/>
  </cols>
  <sheetData>
    <row r="1" ht="12.75">
      <c r="A1" t="s">
        <v>0</v>
      </c>
    </row>
    <row r="3" spans="1:3" ht="12.75">
      <c r="A3" t="s">
        <v>1</v>
      </c>
      <c r="C3" s="7"/>
    </row>
    <row r="5" spans="1:3" ht="12.75">
      <c r="A5" t="s">
        <v>22</v>
      </c>
      <c r="C5" s="7">
        <v>1170.96</v>
      </c>
    </row>
    <row r="6" ht="12.75">
      <c r="A6" t="s">
        <v>2</v>
      </c>
    </row>
    <row r="7" spans="1:3" ht="12.75">
      <c r="A7" t="s">
        <v>49</v>
      </c>
      <c r="C7" s="7">
        <v>163.22</v>
      </c>
    </row>
    <row r="9" spans="1:3" ht="12.75">
      <c r="A9" t="s">
        <v>3</v>
      </c>
      <c r="C9" s="7">
        <v>8943.4</v>
      </c>
    </row>
    <row r="11" spans="1:3" ht="12.75">
      <c r="A11" t="s">
        <v>4</v>
      </c>
      <c r="C11" s="7">
        <v>200</v>
      </c>
    </row>
    <row r="13" spans="1:3" ht="12.75">
      <c r="A13" t="s">
        <v>5</v>
      </c>
      <c r="C13" s="7">
        <v>3718.29</v>
      </c>
    </row>
    <row r="15" spans="1:3" ht="12.75">
      <c r="A15" t="s">
        <v>21</v>
      </c>
      <c r="C15" s="7">
        <v>30.23</v>
      </c>
    </row>
    <row r="17" spans="1:3" ht="12.75">
      <c r="A17" t="s">
        <v>6</v>
      </c>
      <c r="C17" s="7">
        <v>24511.11</v>
      </c>
    </row>
    <row r="19" spans="1:3" ht="12.75">
      <c r="A19" t="s">
        <v>7</v>
      </c>
      <c r="C19" s="7">
        <v>4380.2</v>
      </c>
    </row>
    <row r="21" spans="1:3" ht="12.75">
      <c r="A21" t="s">
        <v>8</v>
      </c>
      <c r="C21" s="7"/>
    </row>
    <row r="23" spans="1:3" ht="12.75">
      <c r="A23" t="s">
        <v>9</v>
      </c>
      <c r="C23" s="7"/>
    </row>
    <row r="25" spans="1:3" ht="12.75">
      <c r="A25" t="s">
        <v>10</v>
      </c>
      <c r="C25" s="7"/>
    </row>
    <row r="27" spans="1:3" ht="12.75">
      <c r="A27" t="s">
        <v>50</v>
      </c>
      <c r="C27" s="7">
        <v>6269.88</v>
      </c>
    </row>
    <row r="29" spans="1:3" ht="12.75">
      <c r="A29" t="s">
        <v>11</v>
      </c>
      <c r="C29" s="7"/>
    </row>
    <row r="31" spans="1:3" ht="12.75">
      <c r="A31" t="s">
        <v>41</v>
      </c>
      <c r="C31" s="23">
        <v>12619.5</v>
      </c>
    </row>
    <row r="32" spans="1:3" ht="12.75">
      <c r="A32" t="s">
        <v>44</v>
      </c>
      <c r="C32" s="1">
        <v>382</v>
      </c>
    </row>
    <row r="33" spans="1:3" ht="12.75">
      <c r="A33" t="s">
        <v>51</v>
      </c>
      <c r="C33" s="9">
        <v>2933.46</v>
      </c>
    </row>
    <row r="35" spans="1:3" ht="12.75">
      <c r="A35" t="s">
        <v>12</v>
      </c>
      <c r="C35" s="1">
        <v>583.44</v>
      </c>
    </row>
    <row r="37" spans="1:3" ht="12.75">
      <c r="A37" t="s">
        <v>13</v>
      </c>
      <c r="C37" s="1">
        <f>SUM(C3:C35)</f>
        <v>65905.68999999999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3">
      <selection activeCell="C35" sqref="C35"/>
    </sheetView>
  </sheetViews>
  <sheetFormatPr defaultColWidth="9.140625" defaultRowHeight="12.75"/>
  <cols>
    <col min="3" max="3" width="9.57421875" style="1" bestFit="1" customWidth="1"/>
  </cols>
  <sheetData>
    <row r="1" ht="12.75">
      <c r="A1" t="s">
        <v>0</v>
      </c>
    </row>
    <row r="3" spans="1:3" ht="12.75">
      <c r="A3" t="s">
        <v>1</v>
      </c>
      <c r="C3" s="7"/>
    </row>
    <row r="5" spans="1:3" ht="12.75">
      <c r="A5" t="s">
        <v>22</v>
      </c>
      <c r="C5" s="7">
        <v>1317.33</v>
      </c>
    </row>
    <row r="6" ht="12.75">
      <c r="A6" t="s">
        <v>2</v>
      </c>
    </row>
    <row r="7" spans="1:3" ht="12.75">
      <c r="A7" t="s">
        <v>49</v>
      </c>
      <c r="C7" s="7">
        <v>56.29</v>
      </c>
    </row>
    <row r="9" spans="1:3" ht="12.75">
      <c r="A9" t="s">
        <v>3</v>
      </c>
      <c r="C9" s="7">
        <v>9127.8</v>
      </c>
    </row>
    <row r="11" spans="1:3" ht="12.75">
      <c r="A11" t="s">
        <v>4</v>
      </c>
      <c r="C11" s="7">
        <v>200</v>
      </c>
    </row>
    <row r="13" spans="1:3" ht="12.75">
      <c r="A13" t="s">
        <v>5</v>
      </c>
      <c r="C13" s="7">
        <v>4020.59</v>
      </c>
    </row>
    <row r="15" spans="1:3" ht="12.75">
      <c r="A15" t="s">
        <v>21</v>
      </c>
      <c r="C15" s="7">
        <v>30.23</v>
      </c>
    </row>
    <row r="17" spans="1:3" ht="12.75">
      <c r="A17" t="s">
        <v>6</v>
      </c>
      <c r="C17" s="7">
        <v>25361.42</v>
      </c>
    </row>
    <row r="19" spans="1:3" ht="12.75">
      <c r="A19" t="s">
        <v>7</v>
      </c>
      <c r="C19" s="7">
        <v>4698.76</v>
      </c>
    </row>
    <row r="21" spans="1:3" ht="12.75">
      <c r="A21" t="s">
        <v>8</v>
      </c>
      <c r="C21" s="7"/>
    </row>
    <row r="23" spans="1:3" ht="12.75">
      <c r="A23" t="s">
        <v>9</v>
      </c>
      <c r="C23" s="7"/>
    </row>
    <row r="25" spans="1:3" ht="12.75">
      <c r="A25" t="s">
        <v>10</v>
      </c>
      <c r="C25" s="7"/>
    </row>
    <row r="27" spans="1:3" ht="12.75">
      <c r="A27" t="s">
        <v>50</v>
      </c>
      <c r="C27" s="7">
        <v>6432.86</v>
      </c>
    </row>
    <row r="29" spans="1:3" ht="12.75">
      <c r="A29" t="s">
        <v>11</v>
      </c>
      <c r="C29" s="7"/>
    </row>
    <row r="31" spans="1:3" ht="12.75">
      <c r="A31" t="s">
        <v>41</v>
      </c>
      <c r="C31" s="8">
        <v>8667.1</v>
      </c>
    </row>
    <row r="32" spans="1:3" ht="12.75">
      <c r="A32" t="s">
        <v>44</v>
      </c>
      <c r="C32" s="1">
        <v>474</v>
      </c>
    </row>
    <row r="33" spans="1:3" ht="12.75">
      <c r="A33" t="s">
        <v>51</v>
      </c>
      <c r="C33" s="9">
        <v>3040.39</v>
      </c>
    </row>
    <row r="35" spans="1:3" ht="12.75">
      <c r="A35" t="s">
        <v>12</v>
      </c>
      <c r="C35" s="1">
        <v>179.96</v>
      </c>
    </row>
    <row r="37" spans="1:3" ht="12.75">
      <c r="A37" t="s">
        <v>13</v>
      </c>
      <c r="C37" s="1">
        <f>SUM(C3:C35)</f>
        <v>63606.729999999996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8">
      <selection activeCell="C35" sqref="C35"/>
    </sheetView>
  </sheetViews>
  <sheetFormatPr defaultColWidth="9.140625" defaultRowHeight="12.75"/>
  <cols>
    <col min="3" max="3" width="9.140625" style="16" customWidth="1"/>
  </cols>
  <sheetData>
    <row r="1" ht="12.75">
      <c r="A1" t="s">
        <v>0</v>
      </c>
    </row>
    <row r="3" spans="1:3" ht="12.75">
      <c r="A3" t="s">
        <v>1</v>
      </c>
      <c r="C3" s="17"/>
    </row>
    <row r="5" spans="1:3" ht="12.75">
      <c r="A5" t="s">
        <v>22</v>
      </c>
      <c r="C5" s="17">
        <v>1162.35</v>
      </c>
    </row>
    <row r="6" ht="12.75">
      <c r="A6" t="s">
        <v>2</v>
      </c>
    </row>
    <row r="7" spans="1:3" ht="12.75">
      <c r="A7" t="s">
        <v>49</v>
      </c>
      <c r="C7" s="17">
        <v>177.53</v>
      </c>
    </row>
    <row r="9" spans="1:3" ht="12.75">
      <c r="A9" t="s">
        <v>3</v>
      </c>
      <c r="C9" s="17">
        <v>9634.9</v>
      </c>
    </row>
    <row r="11" spans="1:3" ht="12.75">
      <c r="A11" t="s">
        <v>4</v>
      </c>
      <c r="C11" s="17">
        <v>225</v>
      </c>
    </row>
    <row r="13" spans="1:3" ht="12.75">
      <c r="A13" t="s">
        <v>5</v>
      </c>
      <c r="C13" s="17">
        <v>4201.97</v>
      </c>
    </row>
    <row r="14" ht="12.75">
      <c r="C14" s="75"/>
    </row>
    <row r="15" spans="1:3" ht="12.75">
      <c r="A15" t="s">
        <v>21</v>
      </c>
      <c r="C15" s="17">
        <v>30.23</v>
      </c>
    </row>
    <row r="17" spans="1:3" ht="12.75">
      <c r="A17" t="s">
        <v>6</v>
      </c>
      <c r="C17" s="17">
        <v>25435.36</v>
      </c>
    </row>
    <row r="19" spans="1:3" ht="12.75">
      <c r="A19" t="s">
        <v>7</v>
      </c>
      <c r="C19" s="17">
        <v>5773.9</v>
      </c>
    </row>
    <row r="21" spans="1:3" ht="12.75">
      <c r="A21" t="s">
        <v>8</v>
      </c>
      <c r="C21" s="17"/>
    </row>
    <row r="23" spans="1:3" ht="12.75">
      <c r="A23" t="s">
        <v>9</v>
      </c>
      <c r="C23" s="17"/>
    </row>
    <row r="25" spans="1:3" ht="12.75">
      <c r="A25" t="s">
        <v>10</v>
      </c>
      <c r="C25" s="17"/>
    </row>
    <row r="27" spans="1:3" ht="12.75">
      <c r="A27" t="s">
        <v>50</v>
      </c>
      <c r="C27" s="17">
        <v>6340</v>
      </c>
    </row>
    <row r="29" spans="1:3" ht="12.75">
      <c r="A29" t="s">
        <v>11</v>
      </c>
      <c r="C29" s="17"/>
    </row>
    <row r="31" spans="1:3" ht="12.75">
      <c r="A31" t="s">
        <v>41</v>
      </c>
      <c r="C31" s="19">
        <v>11490.4</v>
      </c>
    </row>
    <row r="32" spans="1:3" ht="12.75">
      <c r="A32" t="s">
        <v>44</v>
      </c>
      <c r="C32" s="16">
        <v>830</v>
      </c>
    </row>
    <row r="33" spans="1:3" ht="12.75">
      <c r="A33" t="s">
        <v>51</v>
      </c>
      <c r="C33" s="20">
        <v>2054.2</v>
      </c>
    </row>
    <row r="35" spans="1:3" ht="12.75">
      <c r="A35" t="s">
        <v>12</v>
      </c>
      <c r="C35" s="16">
        <v>704.19</v>
      </c>
    </row>
    <row r="37" spans="1:3" ht="12.75">
      <c r="A37" t="s">
        <v>13</v>
      </c>
      <c r="C37" s="16">
        <f>SUM(C3:C35)</f>
        <v>68060.03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7">
      <selection activeCell="C36" sqref="C36"/>
    </sheetView>
  </sheetViews>
  <sheetFormatPr defaultColWidth="9.140625" defaultRowHeight="12.75"/>
  <cols>
    <col min="3" max="3" width="9.140625" style="16" customWidth="1"/>
  </cols>
  <sheetData>
    <row r="1" ht="12.75">
      <c r="A1" t="s">
        <v>0</v>
      </c>
    </row>
    <row r="3" spans="1:3" ht="12.75">
      <c r="A3" t="s">
        <v>1</v>
      </c>
      <c r="C3" s="17">
        <v>4.54</v>
      </c>
    </row>
    <row r="4" ht="12.75">
      <c r="C4" s="24"/>
    </row>
    <row r="5" spans="1:3" ht="12.75">
      <c r="A5" t="s">
        <v>22</v>
      </c>
      <c r="C5" s="25">
        <v>1119.3</v>
      </c>
    </row>
    <row r="6" ht="12.75">
      <c r="A6" t="s">
        <v>2</v>
      </c>
    </row>
    <row r="7" spans="1:3" ht="12.75">
      <c r="A7" t="s">
        <v>49</v>
      </c>
      <c r="C7" s="17">
        <v>359.39</v>
      </c>
    </row>
    <row r="9" spans="1:3" ht="12.75">
      <c r="A9" t="s">
        <v>3</v>
      </c>
      <c r="C9" s="17">
        <v>9473.55</v>
      </c>
    </row>
    <row r="11" spans="1:3" ht="12.75">
      <c r="A11" t="s">
        <v>4</v>
      </c>
      <c r="C11" s="17">
        <v>225</v>
      </c>
    </row>
    <row r="13" spans="1:3" ht="12.75">
      <c r="A13" t="s">
        <v>5</v>
      </c>
      <c r="C13" s="17">
        <v>3748.52</v>
      </c>
    </row>
    <row r="15" spans="1:3" ht="12.75">
      <c r="A15" t="s">
        <v>21</v>
      </c>
      <c r="C15" s="17">
        <v>120.92</v>
      </c>
    </row>
    <row r="17" spans="1:3" ht="12.75">
      <c r="A17" t="s">
        <v>6</v>
      </c>
      <c r="C17" s="17">
        <v>26544.46</v>
      </c>
    </row>
    <row r="19" spans="1:3" ht="12.75">
      <c r="A19" t="s">
        <v>7</v>
      </c>
      <c r="C19" s="17">
        <v>6331.38</v>
      </c>
    </row>
    <row r="21" spans="1:3" ht="12.75">
      <c r="A21" t="s">
        <v>8</v>
      </c>
      <c r="C21" s="17"/>
    </row>
    <row r="23" spans="1:3" ht="12.75">
      <c r="A23" t="s">
        <v>9</v>
      </c>
      <c r="C23" s="17"/>
    </row>
    <row r="25" spans="1:3" ht="12.75">
      <c r="A25" t="s">
        <v>10</v>
      </c>
      <c r="C25" s="17"/>
    </row>
    <row r="27" spans="1:3" ht="12.75">
      <c r="A27" t="s">
        <v>50</v>
      </c>
      <c r="C27" s="17">
        <v>6785.44</v>
      </c>
    </row>
    <row r="29" spans="1:3" ht="12.75">
      <c r="A29" t="s">
        <v>11</v>
      </c>
      <c r="C29" s="17"/>
    </row>
    <row r="31" spans="1:3" ht="12.75">
      <c r="A31" t="s">
        <v>41</v>
      </c>
      <c r="C31" s="19">
        <v>15003.6</v>
      </c>
    </row>
    <row r="32" spans="1:3" ht="12.75">
      <c r="A32" t="s">
        <v>44</v>
      </c>
      <c r="C32" s="16">
        <v>836</v>
      </c>
    </row>
    <row r="33" spans="1:3" ht="12.75">
      <c r="A33" t="s">
        <v>51</v>
      </c>
      <c r="C33" s="20">
        <v>3037.92</v>
      </c>
    </row>
    <row r="35" spans="1:3" ht="12.75">
      <c r="A35" t="s">
        <v>12</v>
      </c>
      <c r="C35" s="16">
        <v>660.82</v>
      </c>
    </row>
    <row r="37" spans="1:3" ht="12.75">
      <c r="A37" t="s">
        <v>13</v>
      </c>
      <c r="C37" s="16">
        <f>SUM(C3:C35)</f>
        <v>74250.84000000001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="80" zoomScaleNormal="80" zoomScalePageLayoutView="0" workbookViewId="0" topLeftCell="A1">
      <selection activeCell="F64" sqref="F64"/>
    </sheetView>
  </sheetViews>
  <sheetFormatPr defaultColWidth="9.140625" defaultRowHeight="12.75"/>
  <cols>
    <col min="1" max="1" width="11.8515625" style="0" customWidth="1"/>
    <col min="2" max="2" width="10.28125" style="0" bestFit="1" customWidth="1"/>
    <col min="3" max="3" width="12.7109375" style="0" bestFit="1" customWidth="1"/>
    <col min="4" max="4" width="8.421875" style="0" customWidth="1"/>
    <col min="5" max="5" width="11.8515625" style="0" customWidth="1"/>
    <col min="6" max="6" width="12.421875" style="0" customWidth="1"/>
    <col min="7" max="7" width="16.140625" style="0" customWidth="1"/>
    <col min="8" max="8" width="11.140625" style="0" bestFit="1" customWidth="1"/>
    <col min="9" max="9" width="12.140625" style="0" customWidth="1"/>
    <col min="10" max="11" width="12.421875" style="0" customWidth="1"/>
    <col min="12" max="12" width="12.140625" style="0" customWidth="1"/>
    <col min="13" max="13" width="11.57421875" style="0" customWidth="1"/>
    <col min="15" max="15" width="12.7109375" style="0" customWidth="1"/>
    <col min="16" max="16" width="11.28125" style="0" customWidth="1"/>
    <col min="18" max="18" width="9.28125" style="0" bestFit="1" customWidth="1"/>
    <col min="19" max="19" width="11.421875" style="0" customWidth="1"/>
    <col min="20" max="20" width="2.57421875" style="0" customWidth="1"/>
    <col min="22" max="22" width="12.57421875" style="0" customWidth="1"/>
    <col min="23" max="23" width="3.140625" style="0" customWidth="1"/>
  </cols>
  <sheetData>
    <row r="1" ht="12.75">
      <c r="A1" t="s">
        <v>23</v>
      </c>
    </row>
    <row r="2" ht="12.75">
      <c r="A2" t="s">
        <v>114</v>
      </c>
    </row>
    <row r="3" ht="12.75">
      <c r="A3" t="s">
        <v>119</v>
      </c>
    </row>
    <row r="5" spans="1:21" ht="12.75">
      <c r="A5" s="67" t="s">
        <v>92</v>
      </c>
      <c r="D5" s="67" t="s">
        <v>91</v>
      </c>
      <c r="H5" s="67" t="s">
        <v>90</v>
      </c>
      <c r="L5" s="67" t="s">
        <v>101</v>
      </c>
      <c r="O5" s="67" t="s">
        <v>88</v>
      </c>
      <c r="R5" s="67" t="s">
        <v>87</v>
      </c>
      <c r="U5" s="67" t="s">
        <v>86</v>
      </c>
    </row>
    <row r="6" spans="2:23" ht="12.75">
      <c r="B6" t="s">
        <v>84</v>
      </c>
      <c r="C6" t="s">
        <v>85</v>
      </c>
      <c r="E6" t="s">
        <v>84</v>
      </c>
      <c r="F6" t="s">
        <v>85</v>
      </c>
      <c r="I6" t="s">
        <v>84</v>
      </c>
      <c r="M6" t="s">
        <v>84</v>
      </c>
      <c r="P6" t="s">
        <v>116</v>
      </c>
      <c r="Q6" t="s">
        <v>117</v>
      </c>
      <c r="S6" t="s">
        <v>116</v>
      </c>
      <c r="V6" t="s">
        <v>116</v>
      </c>
      <c r="W6" t="s">
        <v>2</v>
      </c>
    </row>
    <row r="8" spans="1:23" ht="12.75">
      <c r="A8" t="s">
        <v>83</v>
      </c>
      <c r="B8" s="4">
        <f>'AUG-SEPT 2021 RES'!B7+'OCT-NOV 2020 RES'!B7+' DEC 2020-JAN 2021 RES'!B7+'FEB-MAR 2021 RES'!B7+'APR-MAY 2021 RES'!B7+'JUN-JUL 2021 RES'!B7</f>
        <v>673.88</v>
      </c>
      <c r="C8" s="4">
        <f>'AUG-SEPT 2021 RES'!C7+'OCT-NOV 2020 RES'!C7+' DEC 2020-JAN 2021 RES'!C7+'FEB-MAR 2021 RES'!C7+'APR-MAY 2021 RES'!C7+'JUN-JUL 2021 RES'!C7</f>
        <v>716.9</v>
      </c>
      <c r="D8" s="3" t="s">
        <v>83</v>
      </c>
      <c r="E8" s="4">
        <f>'AUG-SEPT 2021 RES'!E7+'OCT-NOV 2020 RES'!E7+' DEC 2020-JAN 2021 RES'!E7+'FEB-MAR 2021 RES'!E7+'APR-MAY 2021 RES'!E7+'JUN-JUL 2021 RES'!E7</f>
        <v>1521.26</v>
      </c>
      <c r="F8" s="4">
        <f>'AUG-SEPT 2021 RES'!F7+'OCT-NOV 2020 RES'!F7+' DEC 2020-JAN 2021 RES'!F7+'FEB-MAR 2021 RES'!F7+'APR-MAY 2021 RES'!F7+'JUN-JUL 2021 RES'!F7</f>
        <v>37.68</v>
      </c>
      <c r="G8" s="71"/>
      <c r="H8" s="3" t="s">
        <v>83</v>
      </c>
      <c r="I8" s="4">
        <f>'AUG-SEPT 2021 RES'!H7+'OCT-NOV 2020 RES'!H7+' DEC 2020-JAN 2021 RES'!H7+'FEB-MAR 2021 RES'!H7+'APR-MAY 2021 RES'!H7+'JUN-JUL 2021 RES'!H7</f>
        <v>1289.6799999999998</v>
      </c>
      <c r="J8" s="5"/>
      <c r="K8" s="5"/>
      <c r="L8" s="3" t="s">
        <v>83</v>
      </c>
      <c r="M8" s="4">
        <f>'AUG-SEPT 2021 RES'!K7+'OCT-NOV 2020 RES'!K7+' DEC 2020-JAN 2021 RES'!K7+'FEB-MAR 2021 RES'!K7+'APR-MAY 2021 RES'!K7+'JUN-JUL 2021 RES'!K7</f>
        <v>63.71999999999999</v>
      </c>
      <c r="N8" s="5"/>
      <c r="O8" t="s">
        <v>83</v>
      </c>
      <c r="P8" s="4">
        <f>'AUG-SEPT 2021 RES'!N7+'OCT-NOV 2020 RES'!N7+' DEC 2020-JAN 2021 RES'!N7+'FEB-MAR 2021 RES'!N7+'APR-MAY 2021 RES'!N7+'JUN-JUL 2021 RES'!N7</f>
        <v>279640.04</v>
      </c>
      <c r="Q8" s="4">
        <f>'AUG-SEPT 2021 RES'!O7+'OCT-NOV 2020 RES'!O7+' DEC 2020-JAN 2021 RES'!O7+'FEB-MAR 2021 RES'!O7+'APR-MAY 2021 RES'!O7+'JUN-JUL 2021 RES'!O7</f>
        <v>37529.920000000006</v>
      </c>
      <c r="R8" t="s">
        <v>83</v>
      </c>
      <c r="S8" s="4">
        <f>'AUG-SEPT 2021 RES'!Q7+'OCT-NOV 2020 RES'!Q7+' DEC 2020-JAN 2021 RES'!Q7+'FEB-MAR 2021 RES'!Q7+'APR-MAY 2021 RES'!Q7+'JUN-JUL 2021 RES'!Q7</f>
        <v>232090.52000000002</v>
      </c>
      <c r="T8" s="4"/>
      <c r="U8" t="s">
        <v>83</v>
      </c>
      <c r="V8" s="4">
        <f>'AUG-SEPT 2021 RES'!T7+'OCT-NOV 2020 RES'!T7+' DEC 2020-JAN 2021 RES'!T7+'FEB-MAR 2021 RES'!T7+'APR-MAY 2021 RES'!T7+'JUN-JUL 2021 RES'!T7</f>
        <v>58336.84</v>
      </c>
      <c r="W8" s="4"/>
    </row>
    <row r="9" spans="2:22" ht="12.75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P9" s="3"/>
      <c r="Q9" s="3"/>
      <c r="S9" s="3"/>
      <c r="V9" s="3"/>
    </row>
    <row r="10" spans="15:23" ht="12.75">
      <c r="O10" t="s">
        <v>82</v>
      </c>
      <c r="P10" s="72"/>
      <c r="Q10" s="72"/>
      <c r="R10" t="s">
        <v>82</v>
      </c>
      <c r="S10" s="72"/>
      <c r="T10" s="72"/>
      <c r="U10" t="s">
        <v>82</v>
      </c>
      <c r="V10" s="72"/>
      <c r="W10" s="72"/>
    </row>
    <row r="11" spans="1:14" ht="12.75">
      <c r="A11" t="s">
        <v>82</v>
      </c>
      <c r="B11" s="4">
        <f>'AUG-SEPT 2021 RES'!B10+'OCT-NOV 2020 RES'!B10+' DEC 2020-JAN 2021 RES'!B10+'FEB-MAR 2021 RES'!B10+'APR-MAY 2021 RES'!B10+'JUN-JUL 2021 RES'!B10</f>
        <v>0</v>
      </c>
      <c r="C11" s="4">
        <f>'AUG-SEPT 2021 RES'!C9*2+'OCT-NOV 2020 RES'!C9*2+' DEC 2020-JAN 2021 RES'!C9*2+'FEB-MAR 2021 RES'!C9*2+'APR-MAY 2021 RES'!C9*2+'JUN-JUL 2021 RES'!C9</f>
        <v>0</v>
      </c>
      <c r="D11" s="3" t="s">
        <v>82</v>
      </c>
      <c r="E11" s="4">
        <f>'AUG-SEPT 2021 RES'!E10+'OCT-NOV 2020 RES'!E10+' DEC 2020-JAN 2021 RES'!E10+'FEB-MAR 2021 RES'!E10+'APR-MAY 2021 RES'!E10+'JUN-JUL 2021 RES'!E10</f>
        <v>0</v>
      </c>
      <c r="F11" s="4">
        <f>'AUG-SEPT 2021 RES'!F10+'OCT-NOV 2020 RES'!F10+' DEC 2020-JAN 2021 RES'!F10+'FEB-MAR 2021 RES'!F10+'APR-MAY 2021 RES'!F10+'JUN-JUL 2021 RES'!F10</f>
        <v>0</v>
      </c>
      <c r="G11" s="71"/>
      <c r="H11" s="3" t="s">
        <v>82</v>
      </c>
      <c r="I11" s="4">
        <f>'AUG-SEPT 2021 RES'!I10+'OCT-NOV 2020 RES'!I10+' DEC 2020-JAN 2021 RES'!I10+'FEB-MAR 2021 RES'!I10+'APR-MAY 2021 RES'!I10+'JUN-JUL 2021 RES'!I10</f>
        <v>0</v>
      </c>
      <c r="J11" s="5"/>
      <c r="K11" s="5"/>
      <c r="L11" s="3" t="s">
        <v>82</v>
      </c>
      <c r="M11" s="4">
        <f>'AUG-SEPT 2021 RES'!M10+'OCT-NOV 2020 RES'!M10+' DEC 2020-JAN 2021 RES'!M10+'FEB-MAR 2021 RES'!M10+'APR-MAY 2021 RES'!M10+'JUN-JUL 2021 RES'!M10</f>
        <v>0</v>
      </c>
      <c r="N11" s="5"/>
    </row>
    <row r="12" spans="16:23" ht="12.75">
      <c r="P12" s="72"/>
      <c r="Q12" s="72"/>
      <c r="S12" s="72"/>
      <c r="T12" s="72"/>
      <c r="V12" s="72"/>
      <c r="W12" s="72"/>
    </row>
    <row r="13" spans="1:23" ht="12.75">
      <c r="A13" t="s">
        <v>11</v>
      </c>
      <c r="B13" s="4">
        <f>'AUG-SEPT 2021 RES'!B11+'OCT-NOV 2020 RES'!B11+' DEC 2020-JAN 2021 RES'!B11+'FEB-MAR 2021 RES'!B11+'APR-MAY 2021 RES'!B11+'JUN-JUL 2021 RES'!B11</f>
        <v>0</v>
      </c>
      <c r="C13" s="4">
        <f>'AUG-SEPT 2021 RES'!C11*2+'OCT-NOV 2020 RES'!C11*2+' DEC 2020-JAN 2021 RES'!C11*2+'FEB-MAR 2021 RES'!C11*2+'APR-MAY 2021 RES'!C11*2+'JUN-JUL 2021 RES'!C11</f>
        <v>0</v>
      </c>
      <c r="D13" s="3" t="s">
        <v>11</v>
      </c>
      <c r="E13" s="4">
        <f>'AUG-SEPT 2021 RES'!E11+'OCT-NOV 2020 RES'!E11+' DEC 2020-JAN 2021 RES'!E11+'FEB-MAR 2021 RES'!E11+'APR-MAY 2021 RES'!E11+'JUN-JUL 2021 RES'!E11</f>
        <v>0</v>
      </c>
      <c r="F13" s="4">
        <f>'AUG-SEPT 2021 RES'!F11+'OCT-NOV 2020 RES'!F11+' DEC 2020-JAN 2021 RES'!F11+'FEB-MAR 2021 RES'!F11+'APR-MAY 2021 RES'!F11+'JUN-JUL 2021 RES'!F11</f>
        <v>0</v>
      </c>
      <c r="G13" s="71"/>
      <c r="H13" s="3" t="s">
        <v>11</v>
      </c>
      <c r="I13" s="4">
        <f>'AUG-SEPT 2021 RES'!I11+'OCT-NOV 2020 RES'!I11+' DEC 2020-JAN 2021 RES'!I11+'FEB-MAR 2021 RES'!I11+'APR-MAY 2021 RES'!I11+'JUN-JUL 2021 RES'!I11</f>
        <v>0</v>
      </c>
      <c r="J13" s="4"/>
      <c r="K13" s="71"/>
      <c r="L13" s="3" t="s">
        <v>11</v>
      </c>
      <c r="M13" s="4">
        <f>'AUG-SEPT 2021 RES'!K11*2+'OCT-NOV 2020 RES'!K11*2+' DEC 2020-JAN 2021 RES'!K11*2+'FEB-MAR 2021 RES'!K11*2+'APR-MAY 2021 RES'!K11*2+'JUN-JUL 2021 RES'!K11</f>
        <v>0</v>
      </c>
      <c r="N13" s="5"/>
      <c r="O13" s="3" t="s">
        <v>11</v>
      </c>
      <c r="P13" s="4">
        <f>'AUG-SEPT 2021 RES'!N11+'OCT-NOV 2020 RES'!N11+' DEC 2020-JAN 2021 RES'!N11+'FEB-MAR 2021 RES'!N11+'APR-MAY 2021 RES'!N11+'JUN-JUL 2021 RES'!N11</f>
        <v>643.21</v>
      </c>
      <c r="Q13" s="4">
        <f>'AUG-SEPT 2021 RES'!O11+'OCT-NOV 2020 RES'!O11+' DEC 2020-JAN 2021 RES'!O11+'FEB-MAR 2021 RES'!O11+'APR-MAY 2021 RES'!O11+'JUN-JUL 2021 RES'!O11</f>
        <v>0</v>
      </c>
      <c r="S13" s="4">
        <f>'AUG-SEPT 2021 RES'!Q11+'OCT-NOV 2020 RES'!Q11+' DEC 2020-JAN 2021 RES'!Q11+'FEB-MAR 2021 RES'!Q11+'APR-MAY 2021 RES'!Q11+'JUN-JUL 2021 RES'!Q11</f>
        <v>459.06</v>
      </c>
      <c r="T13" s="4"/>
      <c r="V13" s="4">
        <f>'AUG-SEPT 2021 RES'!T11+'OCT-NOV 2020 RES'!T11+' DEC 2020-JAN 2021 RES'!T11+'FEB-MAR 2021 RES'!T11+'APR-MAY 2021 RES'!T11+'JUN-JUL 2021 RES'!T11</f>
        <v>50</v>
      </c>
      <c r="W13" s="4"/>
    </row>
    <row r="16" spans="1:4" ht="12.75">
      <c r="A16" t="s">
        <v>81</v>
      </c>
      <c r="C16" s="69">
        <f>'AUG-SEPT 2021 RES'!C13+'OCT-NOV 2020 RES'!C13+' DEC 2020-JAN 2021 RES'!C13+'FEB-MAR 2021 RES'!C13+'APR-MAY 2021 RES'!C13+'JUN-JUL 2021 RES'!C13</f>
        <v>1844.6000000000001</v>
      </c>
      <c r="D16" s="70"/>
    </row>
    <row r="17" spans="1:4" ht="12.75">
      <c r="A17" t="s">
        <v>80</v>
      </c>
      <c r="C17" s="69">
        <f>'AUG-SEPT 2021 RES'!C14+'OCT-NOV 2020 RES'!C14+' DEC 2020-JAN 2021 RES'!C14+'FEB-MAR 2021 RES'!C14+'APR-MAY 2021 RES'!C14+'JUN-JUL 2021 RES'!C14</f>
        <v>26482.98</v>
      </c>
      <c r="D17" s="70">
        <f>C17/8.57</f>
        <v>3090.196032672112</v>
      </c>
    </row>
    <row r="18" spans="1:4" ht="12.75">
      <c r="A18" t="s">
        <v>79</v>
      </c>
      <c r="C18" s="69">
        <f>'AUG-SEPT 2021 RES'!C15+'OCT-NOV 2020 RES'!C15+' DEC 2020-JAN 2021 RES'!C15+'FEB-MAR 2021 RES'!C15+'APR-MAY 2021 RES'!C15+'JUN-JUL 2021 RES'!C15</f>
        <v>2430.73</v>
      </c>
      <c r="D18" s="70">
        <f>C18/6.52</f>
        <v>372.81134969325154</v>
      </c>
    </row>
    <row r="19" ht="12.75">
      <c r="C19" s="3"/>
    </row>
    <row r="20" spans="1:3" ht="12.75">
      <c r="A20" t="s">
        <v>78</v>
      </c>
      <c r="C20" s="69">
        <f>'AUG-SEPT 2021 RES'!C17+'OCT-NOV 2020 RES'!C17+' DEC 2020-JAN 2021 RES'!C17+'FEB-MAR 2021 RES'!C17+'APR-MAY 2021 RES'!C17+'JUN-JUL 2021 RES'!C17</f>
        <v>4891.28</v>
      </c>
    </row>
    <row r="21" spans="1:3" ht="12.75">
      <c r="A21" t="s">
        <v>77</v>
      </c>
      <c r="C21" s="69">
        <f>'AUG-SEPT 2021 RES'!C18+'OCT-NOV 2020 RES'!C18+' DEC 2020-JAN 2021 RES'!C18+'FEB-MAR 2021 RES'!C18+'APR-MAY 2021 RES'!C18+'JUN-JUL 2021 RES'!C18</f>
        <v>-366</v>
      </c>
    </row>
    <row r="22" ht="12.75">
      <c r="C22" s="3"/>
    </row>
    <row r="23" ht="12.75">
      <c r="C23" s="3"/>
    </row>
    <row r="24" spans="1:5" ht="12.75">
      <c r="A24" t="s">
        <v>115</v>
      </c>
      <c r="C24" s="3">
        <f>SUM(B8:Z13)+C16+C17+C18+C20+C21</f>
        <v>648336.2999999999</v>
      </c>
      <c r="E24" s="1"/>
    </row>
    <row r="25" spans="3:5" ht="12.75">
      <c r="C25" s="3"/>
      <c r="E25" s="1"/>
    </row>
    <row r="26" spans="1:5" ht="12.75">
      <c r="A26" t="s">
        <v>17</v>
      </c>
      <c r="C26" s="3">
        <v>648301.92</v>
      </c>
      <c r="E26" s="1"/>
    </row>
    <row r="27" spans="3:5" ht="12.75">
      <c r="C27" s="3"/>
      <c r="E27" s="1"/>
    </row>
    <row r="28" spans="1:5" ht="12.75">
      <c r="A28" t="s">
        <v>2</v>
      </c>
      <c r="C28" s="3" t="s">
        <v>2</v>
      </c>
      <c r="E28" s="1"/>
    </row>
    <row r="32" ht="12.75">
      <c r="A32" t="s">
        <v>23</v>
      </c>
    </row>
    <row r="33" ht="12.75">
      <c r="A33" t="s">
        <v>114</v>
      </c>
    </row>
    <row r="34" ht="12.75">
      <c r="A34" t="s">
        <v>123</v>
      </c>
    </row>
    <row r="35" spans="3:10" ht="12.75">
      <c r="C35" t="s">
        <v>113</v>
      </c>
      <c r="G35" s="68" t="s">
        <v>124</v>
      </c>
      <c r="I35" s="68" t="s">
        <v>33</v>
      </c>
      <c r="J35" t="s">
        <v>112</v>
      </c>
    </row>
    <row r="36" spans="1:13" ht="12.75">
      <c r="A36" t="s">
        <v>111</v>
      </c>
      <c r="C36" t="s">
        <v>110</v>
      </c>
      <c r="E36" s="14"/>
      <c r="F36" t="s">
        <v>109</v>
      </c>
      <c r="G36" s="14" t="s">
        <v>108</v>
      </c>
      <c r="H36" s="14" t="s">
        <v>30</v>
      </c>
      <c r="I36" s="68" t="s">
        <v>29</v>
      </c>
      <c r="J36" t="s">
        <v>107</v>
      </c>
      <c r="K36" t="s">
        <v>106</v>
      </c>
      <c r="M36" s="14" t="s">
        <v>30</v>
      </c>
    </row>
    <row r="38" spans="1:13" ht="12.75">
      <c r="A38" t="s">
        <v>105</v>
      </c>
      <c r="C38" s="1">
        <f aca="true" t="shared" si="0" ref="C38:C49">H38/F38</f>
        <v>35.542194092827</v>
      </c>
      <c r="E38" s="1"/>
      <c r="F38" s="3">
        <v>18.96</v>
      </c>
      <c r="G38" s="1">
        <f>34*4.33</f>
        <v>147.22</v>
      </c>
      <c r="H38" s="3">
        <f>B8</f>
        <v>673.88</v>
      </c>
      <c r="I38" s="3">
        <f>G38*0.00573</f>
        <v>0.8435706</v>
      </c>
      <c r="J38" s="6">
        <f>I38</f>
        <v>0.8435706</v>
      </c>
      <c r="K38" s="6">
        <f aca="true" t="shared" si="1" ref="K38:K49">F38+J38</f>
        <v>19.8035706</v>
      </c>
      <c r="M38" s="6">
        <f aca="true" t="shared" si="2" ref="M38:M49">C38*K38</f>
        <v>703.8623499962025</v>
      </c>
    </row>
    <row r="39" spans="1:13" ht="12.75">
      <c r="A39" t="s">
        <v>104</v>
      </c>
      <c r="C39" s="1">
        <f t="shared" si="0"/>
        <v>25.806335493160546</v>
      </c>
      <c r="E39" s="1"/>
      <c r="F39" s="3">
        <v>27.78</v>
      </c>
      <c r="G39" s="1">
        <f>51*4.33</f>
        <v>220.83</v>
      </c>
      <c r="H39" s="3">
        <f>C8</f>
        <v>716.9</v>
      </c>
      <c r="I39" s="3">
        <f aca="true" t="shared" si="3" ref="I39:I49">G39*0.00573</f>
        <v>1.2653559</v>
      </c>
      <c r="J39" s="6">
        <f aca="true" t="shared" si="4" ref="J39:J46">I39</f>
        <v>1.2653559</v>
      </c>
      <c r="K39" s="6">
        <f t="shared" si="1"/>
        <v>29.0453559</v>
      </c>
      <c r="M39" s="6">
        <f t="shared" si="2"/>
        <v>749.5541988736501</v>
      </c>
    </row>
    <row r="40" spans="1:13" ht="12.75">
      <c r="A40" t="s">
        <v>103</v>
      </c>
      <c r="C40" s="1">
        <f t="shared" si="0"/>
        <v>138.54826958105647</v>
      </c>
      <c r="E40" s="1"/>
      <c r="F40" s="3">
        <v>10.98</v>
      </c>
      <c r="G40" s="1">
        <f>34*2.15</f>
        <v>73.1</v>
      </c>
      <c r="H40" s="3">
        <f>E8</f>
        <v>1521.26</v>
      </c>
      <c r="I40" s="3">
        <f t="shared" si="3"/>
        <v>0.41886299999999993</v>
      </c>
      <c r="J40" s="6">
        <f t="shared" si="4"/>
        <v>0.41886299999999993</v>
      </c>
      <c r="K40" s="6">
        <f t="shared" si="1"/>
        <v>11.398863</v>
      </c>
      <c r="M40" s="6">
        <f t="shared" si="2"/>
        <v>1579.2927438415302</v>
      </c>
    </row>
    <row r="41" spans="1:13" ht="12.75">
      <c r="A41" t="s">
        <v>102</v>
      </c>
      <c r="C41" s="1">
        <f t="shared" si="0"/>
        <v>2</v>
      </c>
      <c r="E41" s="1"/>
      <c r="F41" s="3">
        <v>18.84</v>
      </c>
      <c r="G41" s="1">
        <f>51*2.15</f>
        <v>109.64999999999999</v>
      </c>
      <c r="H41" s="3">
        <f>F8</f>
        <v>37.68</v>
      </c>
      <c r="I41" s="3">
        <f t="shared" si="3"/>
        <v>0.6282945</v>
      </c>
      <c r="J41" s="6">
        <f t="shared" si="4"/>
        <v>0.6282945</v>
      </c>
      <c r="K41" s="6">
        <f t="shared" si="1"/>
        <v>19.4682945</v>
      </c>
      <c r="M41" s="6">
        <f t="shared" si="2"/>
        <v>38.936589</v>
      </c>
    </row>
    <row r="42" spans="1:13" ht="12.75">
      <c r="A42" t="s">
        <v>90</v>
      </c>
      <c r="C42" s="1">
        <f t="shared" si="0"/>
        <v>187.99999999999997</v>
      </c>
      <c r="E42" s="1"/>
      <c r="F42" s="3">
        <v>6.86</v>
      </c>
      <c r="G42" s="1">
        <v>34</v>
      </c>
      <c r="H42" s="3">
        <f>I8</f>
        <v>1289.6799999999998</v>
      </c>
      <c r="I42" s="3">
        <f t="shared" si="3"/>
        <v>0.19482</v>
      </c>
      <c r="J42" s="6">
        <f t="shared" si="4"/>
        <v>0.19482</v>
      </c>
      <c r="K42" s="6">
        <f t="shared" si="1"/>
        <v>7.05482</v>
      </c>
      <c r="M42" s="6">
        <f t="shared" si="2"/>
        <v>1326.3061599999999</v>
      </c>
    </row>
    <row r="43" spans="1:13" ht="12.75">
      <c r="A43" t="s">
        <v>101</v>
      </c>
      <c r="C43" s="1">
        <f t="shared" si="0"/>
        <v>12</v>
      </c>
      <c r="E43" s="1"/>
      <c r="F43" s="3">
        <v>5.31</v>
      </c>
      <c r="G43" s="1">
        <v>20</v>
      </c>
      <c r="H43" s="3">
        <f>M8</f>
        <v>63.71999999999999</v>
      </c>
      <c r="I43" s="3">
        <f t="shared" si="3"/>
        <v>0.1146</v>
      </c>
      <c r="J43" s="6">
        <f t="shared" si="4"/>
        <v>0.1146</v>
      </c>
      <c r="K43" s="6">
        <f t="shared" si="1"/>
        <v>5.4246</v>
      </c>
      <c r="M43" s="6">
        <f t="shared" si="2"/>
        <v>65.0952</v>
      </c>
    </row>
    <row r="44" spans="1:13" ht="12.75">
      <c r="A44" t="s">
        <v>88</v>
      </c>
      <c r="C44" s="1">
        <f t="shared" si="0"/>
        <v>10235.726207906295</v>
      </c>
      <c r="E44" s="1"/>
      <c r="F44" s="3">
        <v>27.32</v>
      </c>
      <c r="G44" s="1">
        <f>47*4.33</f>
        <v>203.51</v>
      </c>
      <c r="H44" s="3">
        <f>P8</f>
        <v>279640.04</v>
      </c>
      <c r="I44" s="3">
        <f t="shared" si="3"/>
        <v>1.1661123</v>
      </c>
      <c r="J44" s="6">
        <v>1.17</v>
      </c>
      <c r="K44" s="6">
        <f t="shared" si="1"/>
        <v>28.490000000000002</v>
      </c>
      <c r="M44" s="6">
        <f t="shared" si="2"/>
        <v>291615.8396632504</v>
      </c>
    </row>
    <row r="45" spans="1:13" ht="12.75">
      <c r="A45" t="s">
        <v>100</v>
      </c>
      <c r="C45" s="1">
        <f t="shared" si="0"/>
        <v>724.6557250434448</v>
      </c>
      <c r="E45" s="1"/>
      <c r="F45" s="3">
        <v>51.79</v>
      </c>
      <c r="G45" s="1">
        <f>94*4.33</f>
        <v>407.02</v>
      </c>
      <c r="H45" s="3">
        <f>Q8</f>
        <v>37529.920000000006</v>
      </c>
      <c r="I45" s="3">
        <f t="shared" si="3"/>
        <v>2.3322246</v>
      </c>
      <c r="J45" s="6">
        <f t="shared" si="4"/>
        <v>2.3322246</v>
      </c>
      <c r="K45" s="6">
        <f t="shared" si="1"/>
        <v>54.122224599999996</v>
      </c>
      <c r="M45" s="6">
        <f t="shared" si="2"/>
        <v>39219.97990847716</v>
      </c>
    </row>
    <row r="46" spans="1:13" ht="12.75">
      <c r="A46" t="s">
        <v>87</v>
      </c>
      <c r="C46" s="1">
        <f t="shared" si="0"/>
        <v>13142.158550396376</v>
      </c>
      <c r="E46" s="1"/>
      <c r="F46" s="3">
        <v>17.66</v>
      </c>
      <c r="G46" s="1">
        <f>47*2.15</f>
        <v>101.05</v>
      </c>
      <c r="H46" s="3">
        <f>S8</f>
        <v>232090.52000000002</v>
      </c>
      <c r="I46" s="3">
        <f t="shared" si="3"/>
        <v>0.5790164999999999</v>
      </c>
      <c r="J46" s="6">
        <f t="shared" si="4"/>
        <v>0.5790164999999999</v>
      </c>
      <c r="K46" s="6">
        <f t="shared" si="1"/>
        <v>18.2390165</v>
      </c>
      <c r="M46" s="6">
        <f t="shared" si="2"/>
        <v>239700.0466462956</v>
      </c>
    </row>
    <row r="47" spans="1:13" ht="12.75">
      <c r="A47" t="s">
        <v>86</v>
      </c>
      <c r="C47" s="1">
        <f t="shared" si="0"/>
        <v>5524.321969696969</v>
      </c>
      <c r="E47" s="1"/>
      <c r="F47" s="3">
        <v>10.56</v>
      </c>
      <c r="G47" s="1">
        <v>47</v>
      </c>
      <c r="H47" s="3">
        <f>V8</f>
        <v>58336.84</v>
      </c>
      <c r="I47" s="3">
        <f t="shared" si="3"/>
        <v>0.26931</v>
      </c>
      <c r="J47" s="6">
        <v>0.27</v>
      </c>
      <c r="K47" s="6">
        <f t="shared" si="1"/>
        <v>10.83</v>
      </c>
      <c r="M47" s="6">
        <f t="shared" si="2"/>
        <v>59828.40693181817</v>
      </c>
    </row>
    <row r="48" spans="1:13" ht="12.75">
      <c r="A48" t="s">
        <v>80</v>
      </c>
      <c r="C48" s="1">
        <f t="shared" si="0"/>
        <v>2939.2874583795783</v>
      </c>
      <c r="E48" s="1"/>
      <c r="F48" s="3">
        <v>9.01</v>
      </c>
      <c r="G48" s="1">
        <v>47</v>
      </c>
      <c r="H48" s="3">
        <f>C17</f>
        <v>26482.98</v>
      </c>
      <c r="I48" s="3">
        <f t="shared" si="3"/>
        <v>0.26931</v>
      </c>
      <c r="J48" s="6">
        <v>0.27</v>
      </c>
      <c r="K48" s="6">
        <f t="shared" si="1"/>
        <v>9.28</v>
      </c>
      <c r="M48" s="6">
        <f t="shared" si="2"/>
        <v>27276.587613762484</v>
      </c>
    </row>
    <row r="49" spans="1:13" ht="12.75">
      <c r="A49" t="s">
        <v>79</v>
      </c>
      <c r="C49" s="1">
        <f t="shared" si="0"/>
        <v>360.10814814814813</v>
      </c>
      <c r="E49" s="1"/>
      <c r="F49" s="3">
        <v>6.75</v>
      </c>
      <c r="G49" s="1">
        <v>34</v>
      </c>
      <c r="H49" s="3">
        <f>C18</f>
        <v>2430.73</v>
      </c>
      <c r="I49" s="3">
        <f t="shared" si="3"/>
        <v>0.19482</v>
      </c>
      <c r="J49" s="6">
        <v>0.19</v>
      </c>
      <c r="K49" s="6">
        <f t="shared" si="1"/>
        <v>6.94</v>
      </c>
      <c r="M49" s="6">
        <f t="shared" si="2"/>
        <v>2499.150548148148</v>
      </c>
    </row>
    <row r="50" spans="6:13" ht="12.75">
      <c r="F50" s="3" t="s">
        <v>99</v>
      </c>
      <c r="G50" s="3"/>
      <c r="H50" s="3">
        <f>C16</f>
        <v>1844.6000000000001</v>
      </c>
      <c r="I50" s="3"/>
      <c r="M50" s="6">
        <f>H50</f>
        <v>1844.6000000000001</v>
      </c>
    </row>
    <row r="51" spans="3:13" ht="12.75">
      <c r="C51" t="s">
        <v>2</v>
      </c>
      <c r="E51" s="1"/>
      <c r="F51" t="s">
        <v>98</v>
      </c>
      <c r="H51" s="3">
        <f>SUM(B13:Z13)</f>
        <v>1152.27</v>
      </c>
      <c r="I51" s="3"/>
      <c r="M51" s="6">
        <f>H51</f>
        <v>1152.27</v>
      </c>
    </row>
    <row r="52" spans="3:13" ht="12.75">
      <c r="C52" t="s">
        <v>2</v>
      </c>
      <c r="F52" t="s">
        <v>97</v>
      </c>
      <c r="H52" s="3">
        <f>C20</f>
        <v>4891.28</v>
      </c>
      <c r="I52" s="3"/>
      <c r="M52" s="6">
        <f>H52</f>
        <v>4891.28</v>
      </c>
    </row>
    <row r="53" spans="6:13" ht="12.75">
      <c r="F53" t="s">
        <v>96</v>
      </c>
      <c r="H53" s="6">
        <f>C21</f>
        <v>-366</v>
      </c>
      <c r="I53" s="6"/>
      <c r="M53" s="6">
        <f>H53</f>
        <v>-366</v>
      </c>
    </row>
    <row r="55" spans="4:13" ht="12.75">
      <c r="D55" t="s">
        <v>2</v>
      </c>
      <c r="F55" t="s">
        <v>95</v>
      </c>
      <c r="H55" s="3">
        <f>SUM(H38:H53)</f>
        <v>648336.2999999999</v>
      </c>
      <c r="I55" s="3"/>
      <c r="M55" s="3">
        <f>SUM(M38:M53)</f>
        <v>672125.2085534635</v>
      </c>
    </row>
    <row r="57" spans="12:15" ht="12.75">
      <c r="L57" t="s">
        <v>94</v>
      </c>
      <c r="O57" s="3">
        <f>M55-H55</f>
        <v>23788.908553463523</v>
      </c>
    </row>
  </sheetData>
  <sheetProtection/>
  <printOptions/>
  <pageMargins left="0.26" right="0.42" top="1" bottom="1" header="0.5" footer="0.5"/>
  <pageSetup fitToHeight="1" fitToWidth="1" horizontalDpi="600" verticalDpi="600" orientation="landscape" paperSize="13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6">
      <selection activeCell="C36" sqref="C36"/>
    </sheetView>
  </sheetViews>
  <sheetFormatPr defaultColWidth="9.140625" defaultRowHeight="12.75"/>
  <cols>
    <col min="3" max="3" width="9.140625" style="16" customWidth="1"/>
  </cols>
  <sheetData>
    <row r="1" ht="12.75">
      <c r="A1" t="s">
        <v>0</v>
      </c>
    </row>
    <row r="3" spans="1:3" ht="12.75">
      <c r="A3" t="s">
        <v>1</v>
      </c>
      <c r="C3" s="17"/>
    </row>
    <row r="5" spans="1:3" ht="12.75">
      <c r="A5" t="s">
        <v>22</v>
      </c>
      <c r="C5" s="17">
        <v>1231.23</v>
      </c>
    </row>
    <row r="6" ht="12.75">
      <c r="A6" t="s">
        <v>2</v>
      </c>
    </row>
    <row r="7" spans="1:3" ht="12.75">
      <c r="A7" t="s">
        <v>49</v>
      </c>
      <c r="C7" s="17">
        <v>354.73</v>
      </c>
    </row>
    <row r="9" spans="1:3" ht="12.75">
      <c r="A9" t="s">
        <v>3</v>
      </c>
      <c r="C9" s="17">
        <v>10211.15</v>
      </c>
    </row>
    <row r="11" spans="1:3" ht="12.75">
      <c r="A11" t="s">
        <v>4</v>
      </c>
      <c r="C11" s="17">
        <v>200</v>
      </c>
    </row>
    <row r="13" spans="1:3" ht="12.75">
      <c r="A13" t="s">
        <v>5</v>
      </c>
      <c r="C13" s="17">
        <v>4111.28</v>
      </c>
    </row>
    <row r="15" spans="1:3" ht="12.75">
      <c r="A15" t="s">
        <v>21</v>
      </c>
      <c r="C15" s="17"/>
    </row>
    <row r="17" spans="1:3" ht="12.75">
      <c r="A17" t="s">
        <v>6</v>
      </c>
      <c r="C17" s="17">
        <v>29132.36</v>
      </c>
    </row>
    <row r="19" spans="1:3" ht="12.75">
      <c r="A19" t="s">
        <v>7</v>
      </c>
      <c r="C19" s="17">
        <v>7008.32</v>
      </c>
    </row>
    <row r="21" spans="1:3" ht="12.75">
      <c r="A21" t="s">
        <v>8</v>
      </c>
      <c r="C21" s="17"/>
    </row>
    <row r="23" spans="1:3" ht="12.75">
      <c r="A23" t="s">
        <v>9</v>
      </c>
      <c r="C23" s="17"/>
    </row>
    <row r="25" spans="1:3" ht="12.75">
      <c r="A25" t="s">
        <v>10</v>
      </c>
      <c r="C25" s="17"/>
    </row>
    <row r="27" spans="1:3" ht="12.75">
      <c r="A27" t="s">
        <v>50</v>
      </c>
      <c r="C27" s="17">
        <v>6766.64</v>
      </c>
    </row>
    <row r="29" spans="1:3" ht="12.75">
      <c r="A29" t="s">
        <v>11</v>
      </c>
      <c r="C29" s="17"/>
    </row>
    <row r="31" spans="1:3" ht="12.75">
      <c r="A31" t="s">
        <v>41</v>
      </c>
      <c r="C31" s="19">
        <v>11321.5</v>
      </c>
    </row>
    <row r="32" spans="1:3" ht="12.75">
      <c r="A32" t="s">
        <v>44</v>
      </c>
      <c r="C32" s="16">
        <v>408</v>
      </c>
    </row>
    <row r="33" spans="1:3" ht="12.75">
      <c r="A33" t="s">
        <v>51</v>
      </c>
      <c r="C33" s="20">
        <v>3146.39</v>
      </c>
    </row>
    <row r="35" spans="1:3" ht="12.75">
      <c r="A35" t="s">
        <v>12</v>
      </c>
      <c r="C35" s="16">
        <v>697.62</v>
      </c>
    </row>
    <row r="37" spans="1:3" ht="12.75">
      <c r="A37" t="s">
        <v>13</v>
      </c>
      <c r="C37" s="16">
        <f>SUM(C3:C35)</f>
        <v>74589.21999999999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3">
      <selection activeCell="D35" sqref="D35"/>
    </sheetView>
  </sheetViews>
  <sheetFormatPr defaultColWidth="9.140625" defaultRowHeight="12.75"/>
  <cols>
    <col min="3" max="3" width="9.140625" style="16" customWidth="1"/>
  </cols>
  <sheetData>
    <row r="1" ht="12.75">
      <c r="A1" t="s">
        <v>0</v>
      </c>
    </row>
    <row r="3" spans="1:3" ht="12.75">
      <c r="A3" t="s">
        <v>1</v>
      </c>
      <c r="C3" s="17"/>
    </row>
    <row r="5" spans="1:3" ht="12.75">
      <c r="A5" t="s">
        <v>22</v>
      </c>
      <c r="C5" s="17">
        <v>1188.18</v>
      </c>
    </row>
    <row r="6" ht="12.75">
      <c r="A6" t="s">
        <v>2</v>
      </c>
    </row>
    <row r="7" spans="1:3" ht="12.75">
      <c r="A7" t="s">
        <v>49</v>
      </c>
      <c r="C7" s="17">
        <v>212.17</v>
      </c>
    </row>
    <row r="9" spans="1:3" ht="12.75">
      <c r="A9" t="s">
        <v>3</v>
      </c>
      <c r="C9" s="17">
        <v>9796.25</v>
      </c>
    </row>
    <row r="11" spans="1:3" ht="12.75">
      <c r="A11" t="s">
        <v>4</v>
      </c>
      <c r="C11" s="17">
        <v>200</v>
      </c>
    </row>
    <row r="12" ht="12.75">
      <c r="A12" s="26"/>
    </row>
    <row r="13" spans="1:3" ht="12.75">
      <c r="A13" t="s">
        <v>5</v>
      </c>
      <c r="C13" s="17">
        <v>4413.58</v>
      </c>
    </row>
    <row r="15" spans="1:3" ht="12.75">
      <c r="A15" t="s">
        <v>21</v>
      </c>
      <c r="C15" s="17">
        <v>30.23</v>
      </c>
    </row>
    <row r="17" spans="1:3" ht="12.75">
      <c r="A17" t="s">
        <v>6</v>
      </c>
      <c r="C17" s="17">
        <v>27307.02</v>
      </c>
    </row>
    <row r="19" spans="1:3" ht="12.75">
      <c r="A19" t="s">
        <v>7</v>
      </c>
      <c r="C19" s="17">
        <v>6331.38</v>
      </c>
    </row>
    <row r="21" spans="1:3" ht="12.75">
      <c r="A21" t="s">
        <v>8</v>
      </c>
      <c r="C21" s="17"/>
    </row>
    <row r="23" spans="1:3" ht="12.75">
      <c r="A23" t="s">
        <v>9</v>
      </c>
      <c r="C23" s="17"/>
    </row>
    <row r="25" spans="1:3" ht="12.75">
      <c r="A25" t="s">
        <v>10</v>
      </c>
      <c r="C25" s="17"/>
    </row>
    <row r="27" spans="1:3" ht="12.75">
      <c r="A27" t="s">
        <v>50</v>
      </c>
      <c r="C27" s="17">
        <v>6830.76</v>
      </c>
    </row>
    <row r="29" spans="1:3" ht="12.75">
      <c r="A29" t="s">
        <v>11</v>
      </c>
      <c r="C29" s="17"/>
    </row>
    <row r="31" spans="1:3" ht="12.75">
      <c r="A31" t="s">
        <v>41</v>
      </c>
      <c r="C31" s="19">
        <v>11254.7</v>
      </c>
    </row>
    <row r="32" spans="1:3" ht="12.75">
      <c r="A32" t="s">
        <v>44</v>
      </c>
      <c r="C32" s="16">
        <v>866</v>
      </c>
    </row>
    <row r="33" spans="1:3" ht="12.75">
      <c r="A33" t="s">
        <v>51</v>
      </c>
      <c r="C33" s="20">
        <v>3193.98</v>
      </c>
    </row>
    <row r="35" spans="1:3" ht="12.75">
      <c r="A35" t="s">
        <v>12</v>
      </c>
      <c r="C35" s="16">
        <v>602.46</v>
      </c>
    </row>
    <row r="37" spans="1:3" ht="12.75">
      <c r="A37" t="s">
        <v>13</v>
      </c>
      <c r="C37" s="16">
        <f>SUM(C3:C35)</f>
        <v>72226.71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zoomScale="75" zoomScaleNormal="75" zoomScalePageLayoutView="0" workbookViewId="0" topLeftCell="A1">
      <selection activeCell="V64" sqref="V64"/>
    </sheetView>
  </sheetViews>
  <sheetFormatPr defaultColWidth="9.140625" defaultRowHeight="12.75"/>
  <cols>
    <col min="3" max="3" width="12.7109375" style="0" bestFit="1" customWidth="1"/>
    <col min="5" max="5" width="9.28125" style="0" bestFit="1" customWidth="1"/>
    <col min="7" max="7" width="11.140625" style="0" bestFit="1" customWidth="1"/>
    <col min="8" max="8" width="15.8515625" style="0" customWidth="1"/>
    <col min="9" max="9" width="15.28125" style="0" customWidth="1"/>
    <col min="10" max="10" width="12.00390625" style="0" customWidth="1"/>
    <col min="11" max="11" width="10.421875" style="0" customWidth="1"/>
    <col min="12" max="12" width="9.57421875" style="0" customWidth="1"/>
    <col min="13" max="13" width="11.7109375" style="0" bestFit="1" customWidth="1"/>
  </cols>
  <sheetData>
    <row r="1" ht="12.75">
      <c r="A1" t="s">
        <v>23</v>
      </c>
    </row>
    <row r="2" ht="12.75">
      <c r="A2" t="s">
        <v>0</v>
      </c>
    </row>
    <row r="3" ht="12.75">
      <c r="A3" t="s">
        <v>118</v>
      </c>
    </row>
    <row r="6" spans="1:3" ht="12.75">
      <c r="A6" t="s">
        <v>1</v>
      </c>
      <c r="C6" s="4">
        <f>' OCT 2020 COMMERCIAL'!C3+'NOV 2020 COMMERCIAL'!C3+'DEC 2020 COMMERCIAL'!C3+'JAN 2021 COMMERCIAL'!C3+'FEB 2021 COMMERCIAL'!C3+'MAR 2021 COMMERCIAL'!C3+'APR 2021 COMMERCIAL'!C3+'MAY 2021 COMMERCIAL'!C3+'JUN 2021 COMMERCIAL'!C3+'JUL 2021 COMMERCIAL'!C3+'AUG 2021 COMMERCIAL'!C3+'SEPT 2021 COMMERCIAL'!C3</f>
        <v>13.620000000000001</v>
      </c>
    </row>
    <row r="7" ht="12.75">
      <c r="C7" s="5"/>
    </row>
    <row r="8" spans="1:3" ht="12.75">
      <c r="A8" t="s">
        <v>22</v>
      </c>
      <c r="C8" s="4">
        <f>' OCT 2020 COMMERCIAL'!C5+'NOV 2020 COMMERCIAL'!C5+'DEC 2020 COMMERCIAL'!C5+'JAN 2021 COMMERCIAL'!C5+'FEB 2021 COMMERCIAL'!C5+'MAR 2021 COMMERCIAL'!C5+'APR 2021 COMMERCIAL'!C5+'MAY 2021 COMMERCIAL'!C5+'JUN 2021 COMMERCIAL'!C5+'JUL 2021 COMMERCIAL'!C5+'AUG 2021 COMMERCIAL'!C5+'SEPT 2021 COMMERCIAL'!C5</f>
        <v>13552.140000000001</v>
      </c>
    </row>
    <row r="9" ht="12.75">
      <c r="C9" s="10"/>
    </row>
    <row r="10" spans="1:3" ht="12.75">
      <c r="A10" t="s">
        <v>14</v>
      </c>
      <c r="C10" s="4">
        <f>' OCT 2020 COMMERCIAL'!C7+'NOV 2020 COMMERCIAL'!C7+'DEC 2020 COMMERCIAL'!C7+'JAN 2021 COMMERCIAL'!C7+'FEB 2021 COMMERCIAL'!C7+'MAR 2021 COMMERCIAL'!C7+'APR 2021 COMMERCIAL'!C7+'MAY 2021 COMMERCIAL'!C7+'JUN 2021 COMMERCIAL'!C7+'JUL 2021 COMMERCIAL'!C7+'AUG 2021 COMMERCIAL'!C7+'SEPT 2021 COMMERCIAL'!C7</f>
        <v>2314.9</v>
      </c>
    </row>
    <row r="11" ht="12.75">
      <c r="C11" s="3"/>
    </row>
    <row r="12" spans="1:3" ht="12.75">
      <c r="A12" t="s">
        <v>3</v>
      </c>
      <c r="C12" s="4">
        <f>' OCT 2020 COMMERCIAL'!C9+'NOV 2020 COMMERCIAL'!C9+'DEC 2020 COMMERCIAL'!C9+'JAN 2021 COMMERCIAL'!C9+'FEB 2021 COMMERCIAL'!C9+'MAR 2021 COMMERCIAL'!C9+'APR 2021 COMMERCIAL'!C9+'MAY 2021 COMMERCIAL'!C9+'JUN 2021 COMMERCIAL'!C9+'JUL 2021 COMMERCIAL'!C9+'AUG 2021 COMMERCIAL'!C9+'SEPT 2021 COMMERCIAL'!C9</f>
        <v>112225.01999999999</v>
      </c>
    </row>
    <row r="13" ht="12.75">
      <c r="C13" s="3"/>
    </row>
    <row r="14" spans="1:3" ht="12.75">
      <c r="A14" t="s">
        <v>4</v>
      </c>
      <c r="C14" s="4">
        <f>' OCT 2020 COMMERCIAL'!C11+'NOV 2020 COMMERCIAL'!C11+'DEC 2020 COMMERCIAL'!C11+'JAN 2021 COMMERCIAL'!C11+'FEB 2021 COMMERCIAL'!C11+'MAR 2021 COMMERCIAL'!C11+'APR 2021 COMMERCIAL'!C11+'MAY 2021 COMMERCIAL'!C11+'JUN 2021 COMMERCIAL'!C11+'JUL 2021 COMMERCIAL'!C11+'AUG 2021 COMMERCIAL'!C11+'SEPT 2021 COMMERCIAL'!C11</f>
        <v>2500</v>
      </c>
    </row>
    <row r="15" ht="12.75">
      <c r="C15" s="5"/>
    </row>
    <row r="16" spans="1:3" ht="12.75">
      <c r="A16" t="s">
        <v>5</v>
      </c>
      <c r="C16" s="4">
        <f>' OCT 2020 COMMERCIAL'!C13+'NOV 2020 COMMERCIAL'!C13+'DEC 2020 COMMERCIAL'!C13+'JAN 2021 COMMERCIAL'!C13+'FEB 2021 COMMERCIAL'!C13+'MAR 2021 COMMERCIAL'!C13+'APR 2021 COMMERCIAL'!C13+'MAY 2021 COMMERCIAL'!C13+'JUN 2021 COMMERCIAL'!C13+'JUL 2021 COMMERCIAL'!C13+'AUG 2021 COMMERCIAL'!C13+'SEPT 2021 COMMERCIAL'!C13</f>
        <v>46644.89</v>
      </c>
    </row>
    <row r="17" ht="12.75">
      <c r="C17" s="3"/>
    </row>
    <row r="18" spans="1:3" ht="12.75">
      <c r="A18" t="s">
        <v>21</v>
      </c>
      <c r="C18" s="4">
        <f>' OCT 2020 COMMERCIAL'!C15+'NOV 2020 COMMERCIAL'!C15+'DEC 2020 COMMERCIAL'!C15+'JAN 2021 COMMERCIAL'!C15+'FEB 2021 COMMERCIAL'!C15+'MAR 2021 COMMERCIAL'!C15+'APR 2021 COMMERCIAL'!C15+'MAY 2021 COMMERCIAL'!C15+'JUN 2021 COMMERCIAL'!C15+'JUL 2021 COMMERCIAL'!C15+'AUG 2021 COMMERCIAL'!C15+'SEPT 2021 COMMERCIAL'!C15</f>
        <v>423.22</v>
      </c>
    </row>
    <row r="19" ht="12.75">
      <c r="C19" s="3"/>
    </row>
    <row r="20" spans="1:3" ht="12.75">
      <c r="A20" t="s">
        <v>6</v>
      </c>
      <c r="C20" s="4">
        <f>' OCT 2020 COMMERCIAL'!C17+'NOV 2020 COMMERCIAL'!C17+'DEC 2020 COMMERCIAL'!C17+'JAN 2021 COMMERCIAL'!C17+'FEB 2021 COMMERCIAL'!C17+'MAR 2021 COMMERCIAL'!C17+'APR 2021 COMMERCIAL'!C17+'MAY 2021 COMMERCIAL'!C17+'JUN 2021 COMMERCIAL'!C17+'JUL 2021 COMMERCIAL'!C17+'AUG 2021 COMMERCIAL'!C17+'SEPT 2021 COMMERCIAL'!C17</f>
        <v>298075.3</v>
      </c>
    </row>
    <row r="21" ht="12.75">
      <c r="C21" s="3"/>
    </row>
    <row r="22" spans="1:3" ht="12.75">
      <c r="A22" t="s">
        <v>7</v>
      </c>
      <c r="C22" s="4">
        <f>' OCT 2020 COMMERCIAL'!C19+'NOV 2020 COMMERCIAL'!C19+'DEC 2020 COMMERCIAL'!C19+'JAN 2021 COMMERCIAL'!C19+'FEB 2021 COMMERCIAL'!C19+'MAR 2021 COMMERCIAL'!C19+'APR 2021 COMMERCIAL'!C19+'MAY 2021 COMMERCIAL'!C19+'JUN 2021 COMMERCIAL'!C19+'JUL 2021 COMMERCIAL'!C19+'AUG 2021 COMMERCIAL'!C19+'SEPT 2021 COMMERCIAL'!C19</f>
        <v>60725.49999999999</v>
      </c>
    </row>
    <row r="23" ht="12.75">
      <c r="C23" s="3"/>
    </row>
    <row r="24" spans="1:3" ht="12.75">
      <c r="A24" t="s">
        <v>8</v>
      </c>
      <c r="C24" s="4">
        <f>' OCT 2020 COMMERCIAL'!C21+'NOV 2020 COMMERCIAL'!C21+'DEC 2020 COMMERCIAL'!C21+'JAN 2021 COMMERCIAL'!C21+'FEB 2021 COMMERCIAL'!C21+'MAR 2021 COMMERCIAL'!C21+'APR 2021 COMMERCIAL'!C21+'MAY 2021 COMMERCIAL'!C21+'JUN 2021 COMMERCIAL'!C21+'JUL 2021 COMMERCIAL'!C21+'AUG 2021 COMMERCIAL'!C21+'SEPT 2021 COMMERCIAL'!C21</f>
        <v>0</v>
      </c>
    </row>
    <row r="25" ht="12.75">
      <c r="C25" s="3"/>
    </row>
    <row r="26" spans="1:3" ht="12.75">
      <c r="A26" t="s">
        <v>9</v>
      </c>
      <c r="C26" s="4">
        <f>' OCT 2020 COMMERCIAL'!C23+'NOV 2020 COMMERCIAL'!C23+'DEC 2020 COMMERCIAL'!C23+'JAN 2021 COMMERCIAL'!C23+'FEB 2021 COMMERCIAL'!C23+'MAR 2021 COMMERCIAL'!C23+'APR 2021 COMMERCIAL'!C23+'MAY 2021 COMMERCIAL'!C23+'JUN 2021 COMMERCIAL'!C23+'JUL 2021 COMMERCIAL'!C23+'AUG 2021 COMMERCIAL'!C23+'SEPT 2021 COMMERCIAL'!C23</f>
        <v>0</v>
      </c>
    </row>
    <row r="27" ht="12.75">
      <c r="C27" s="3"/>
    </row>
    <row r="28" spans="1:3" ht="12.75">
      <c r="A28" t="s">
        <v>10</v>
      </c>
      <c r="C28" s="4">
        <f>' OCT 2020 COMMERCIAL'!C25+'NOV 2020 COMMERCIAL'!C25+'DEC 2020 COMMERCIAL'!C25+'JAN 2021 COMMERCIAL'!C25+'FEB 2021 COMMERCIAL'!C25+'MAR 2021 COMMERCIAL'!C25+'APR 2021 COMMERCIAL'!C25+'MAY 2021 COMMERCIAL'!C25+'JUN 2021 COMMERCIAL'!C25+'JUL 2021 COMMERCIAL'!C25+'AUG 2021 COMMERCIAL'!C25+'SEPT 2021 COMMERCIAL'!C25</f>
        <v>0</v>
      </c>
    </row>
    <row r="29" ht="12.75">
      <c r="C29" s="3"/>
    </row>
    <row r="30" spans="1:3" ht="12.75">
      <c r="A30" t="s">
        <v>50</v>
      </c>
      <c r="C30" s="4">
        <f>' OCT 2020 COMMERCIAL'!C27+'NOV 2020 COMMERCIAL'!C27+'DEC 2020 COMMERCIAL'!C27+'JAN 2021 COMMERCIAL'!C27+'FEB 2021 COMMERCIAL'!C27+'MAR 2021 COMMERCIAL'!C27+'APR 2021 COMMERCIAL'!C27+'MAY 2021 COMMERCIAL'!C27+'JUN 2021 COMMERCIAL'!C27+'JUL 2021 COMMERCIAL'!C27+'AUG 2021 COMMERCIAL'!C27+'SEPT 2021 COMMERCIAL'!C27</f>
        <v>75336.67</v>
      </c>
    </row>
    <row r="31" ht="12.75">
      <c r="C31" s="3"/>
    </row>
    <row r="32" spans="1:3" ht="12.75">
      <c r="A32" t="s">
        <v>11</v>
      </c>
      <c r="C32" s="4">
        <f>' OCT 2020 COMMERCIAL'!C29+'NOV 2020 COMMERCIAL'!C29+'DEC 2020 COMMERCIAL'!C29+'JAN 2021 COMMERCIAL'!C29+'FEB 2021 COMMERCIAL'!C29+'MAR 2021 COMMERCIAL'!C29+'APR 2021 COMMERCIAL'!C29+'MAY 2021 COMMERCIAL'!C29+'JUN 2021 COMMERCIAL'!C29+'JUL 2021 COMMERCIAL'!C29+'AUG 2021 COMMERCIAL'!C29+'SEPT 2021 COMMERCIAL'!C29</f>
        <v>0</v>
      </c>
    </row>
    <row r="33" ht="12.75">
      <c r="C33" s="3"/>
    </row>
    <row r="34" spans="1:3" ht="12.75">
      <c r="A34" t="s">
        <v>45</v>
      </c>
      <c r="C34" s="4">
        <f>' OCT 2020 COMMERCIAL'!C31+'NOV 2020 COMMERCIAL'!C31+'DEC 2020 COMMERCIAL'!C31+'JAN 2021 COMMERCIAL'!C31+'FEB 2021 COMMERCIAL'!C31+'MAR 2021 COMMERCIAL'!C31+'APR 2021 COMMERCIAL'!C31+'MAY 2021 COMMERCIAL'!C31+'JUN 2021 COMMERCIAL'!C31+'JUL 2021 COMMERCIAL'!C31+'AUG 2021 COMMERCIAL'!C31+'SEPT 2021 COMMERCIAL'!C31</f>
        <v>108101.3</v>
      </c>
    </row>
    <row r="35" spans="1:3" ht="12.75">
      <c r="A35" t="s">
        <v>42</v>
      </c>
      <c r="C35" s="4">
        <f>' OCT 2020 COMMERCIAL'!C32+'NOV 2020 COMMERCIAL'!C32+'DEC 2020 COMMERCIAL'!C32+'JAN 2021 COMMERCIAL'!C32+'FEB 2021 COMMERCIAL'!C32+'MAR 2021 COMMERCIAL'!C32+'APR 2021 COMMERCIAL'!C32+'MAY 2021 COMMERCIAL'!C32+'JUN 2021 COMMERCIAL'!C32+'JUL 2021 COMMERCIAL'!C32+'AUG 2021 COMMERCIAL'!C32+'SEPT 2021 COMMERCIAL'!C32</f>
        <v>5304</v>
      </c>
    </row>
    <row r="36" spans="1:3" ht="12.75">
      <c r="A36" t="s">
        <v>46</v>
      </c>
      <c r="C36" s="4">
        <f>' OCT 2020 COMMERCIAL'!C33+'NOV 2020 COMMERCIAL'!C33+'DEC 2020 COMMERCIAL'!C33+'JAN 2021 COMMERCIAL'!C33+'FEB 2021 COMMERCIAL'!C33+'MAR 2021 COMMERCIAL'!C33+'APR 2021 COMMERCIAL'!C33+'MAY 2021 COMMERCIAL'!C33+'JUN 2021 COMMERCIAL'!C33+'JUL 2021 COMMERCIAL'!C33+'AUG 2021 COMMERCIAL'!C33+'SEPT 2021 COMMERCIAL'!C33</f>
        <v>34132.68</v>
      </c>
    </row>
    <row r="37" ht="12.75">
      <c r="C37" s="3"/>
    </row>
    <row r="38" spans="1:3" ht="12.75">
      <c r="A38" t="s">
        <v>12</v>
      </c>
      <c r="C38" s="4">
        <f>' OCT 2020 COMMERCIAL'!C35+'NOV 2020 COMMERCIAL'!C35+'DEC 2020 COMMERCIAL'!C35+'JAN 2021 COMMERCIAL'!C35+'FEB 2021 COMMERCIAL'!C35+'MAR 2021 COMMERCIAL'!C35+'APR 2021 COMMERCIAL'!C35+'MAY 2021 COMMERCIAL'!C35+'JUN 2021 COMMERCIAL'!C35+'JUL 2021 COMMERCIAL'!C35+'AUG 2021 COMMERCIAL'!C35+'SEPT 2021 COMMERCIAL'!C35</f>
        <v>6343.3</v>
      </c>
    </row>
    <row r="39" ht="12.75">
      <c r="C39" s="3"/>
    </row>
    <row r="40" spans="1:3" ht="12.75">
      <c r="A40" t="s">
        <v>13</v>
      </c>
      <c r="C40" s="3">
        <f>SUM(C6:C38)</f>
        <v>765692.5400000002</v>
      </c>
    </row>
    <row r="41" spans="1:3" ht="12.75">
      <c r="A41" t="s">
        <v>2</v>
      </c>
      <c r="C41" s="3"/>
    </row>
    <row r="42" spans="1:3" ht="12.75">
      <c r="A42" t="s">
        <v>27</v>
      </c>
      <c r="C42" s="3">
        <f>C40+C41</f>
        <v>765692.5400000002</v>
      </c>
    </row>
    <row r="43" ht="12.75">
      <c r="C43" s="3"/>
    </row>
    <row r="44" spans="1:3" ht="12.75">
      <c r="A44" t="s">
        <v>17</v>
      </c>
      <c r="C44" s="3">
        <v>765503.1</v>
      </c>
    </row>
    <row r="46" ht="15.75">
      <c r="A46" s="76" t="s">
        <v>23</v>
      </c>
    </row>
    <row r="47" ht="15.75">
      <c r="A47" s="76" t="s">
        <v>0</v>
      </c>
    </row>
    <row r="48" spans="1:11" ht="15.75">
      <c r="A48" s="76" t="s">
        <v>123</v>
      </c>
      <c r="C48" s="14"/>
      <c r="D48" s="14"/>
      <c r="E48" s="14"/>
      <c r="F48" s="14"/>
      <c r="G48" s="14"/>
      <c r="H48" s="14" t="s">
        <v>47</v>
      </c>
      <c r="I48" s="14" t="s">
        <v>33</v>
      </c>
      <c r="J48" s="14" t="s">
        <v>28</v>
      </c>
      <c r="K48" s="14" t="s">
        <v>28</v>
      </c>
    </row>
    <row r="49" spans="3:13" ht="12.75">
      <c r="C49" s="14" t="s">
        <v>32</v>
      </c>
      <c r="D49" s="14"/>
      <c r="E49" s="14" t="s">
        <v>31</v>
      </c>
      <c r="F49" s="14"/>
      <c r="G49" s="14" t="s">
        <v>30</v>
      </c>
      <c r="H49" s="14" t="s">
        <v>48</v>
      </c>
      <c r="I49" s="14" t="s">
        <v>26</v>
      </c>
      <c r="J49" s="14" t="s">
        <v>29</v>
      </c>
      <c r="K49" s="14" t="s">
        <v>34</v>
      </c>
      <c r="M49" t="s">
        <v>30</v>
      </c>
    </row>
    <row r="50" ht="9" customHeight="1"/>
    <row r="51" spans="1:13" ht="12.75">
      <c r="A51" t="s">
        <v>1</v>
      </c>
      <c r="C51" s="2">
        <f>G51/E51</f>
        <v>2.9868421052631584</v>
      </c>
      <c r="E51" s="3">
        <v>4.56</v>
      </c>
      <c r="F51" s="3"/>
      <c r="G51" s="3">
        <f>C6</f>
        <v>13.620000000000001</v>
      </c>
      <c r="H51" s="21">
        <v>29</v>
      </c>
      <c r="I51" s="22">
        <f>H51*0.00573</f>
        <v>0.16616999999999998</v>
      </c>
      <c r="J51" s="22">
        <f>I51</f>
        <v>0.16616999999999998</v>
      </c>
      <c r="K51" s="6">
        <f>E51+J51</f>
        <v>4.72617</v>
      </c>
      <c r="L51" s="6"/>
      <c r="M51" s="6">
        <f>C51*K51</f>
        <v>14.116323552631581</v>
      </c>
    </row>
    <row r="52" spans="1:13" ht="8.25" customHeight="1">
      <c r="A52" t="s">
        <v>2</v>
      </c>
      <c r="E52" s="3"/>
      <c r="F52" s="3"/>
      <c r="G52" s="3"/>
      <c r="H52" s="21"/>
      <c r="I52" s="22"/>
      <c r="J52" s="13"/>
      <c r="K52" s="6"/>
      <c r="L52" s="6"/>
      <c r="M52" s="6"/>
    </row>
    <row r="53" spans="1:13" ht="12.75">
      <c r="A53" t="s">
        <v>22</v>
      </c>
      <c r="C53" s="2">
        <f>G53/E53</f>
        <v>1574.0000000000002</v>
      </c>
      <c r="E53" s="3">
        <v>8.61</v>
      </c>
      <c r="F53" s="3"/>
      <c r="G53" s="3">
        <f>C8</f>
        <v>13552.140000000001</v>
      </c>
      <c r="H53" s="21">
        <v>51</v>
      </c>
      <c r="I53" s="22">
        <f aca="true" t="shared" si="0" ref="I53:I77">H53*0.00573</f>
        <v>0.29223</v>
      </c>
      <c r="J53" s="22">
        <v>0.29</v>
      </c>
      <c r="K53" s="6">
        <f>E53+J53</f>
        <v>8.899999999999999</v>
      </c>
      <c r="L53" s="6"/>
      <c r="M53" s="6">
        <f>C53*K53</f>
        <v>14008.6</v>
      </c>
    </row>
    <row r="54" spans="5:13" ht="8.25" customHeight="1">
      <c r="E54" s="3"/>
      <c r="F54" s="3"/>
      <c r="G54" s="3"/>
      <c r="H54" s="21"/>
      <c r="I54" s="22">
        <f t="shared" si="0"/>
        <v>0</v>
      </c>
      <c r="J54" s="22"/>
      <c r="K54" s="6"/>
      <c r="L54" s="6"/>
      <c r="M54" s="6"/>
    </row>
    <row r="55" spans="1:13" ht="12.75">
      <c r="A55" t="s">
        <v>14</v>
      </c>
      <c r="C55" s="2">
        <f>G55/E55</f>
        <v>507.65350877192986</v>
      </c>
      <c r="E55" s="3">
        <v>4.56</v>
      </c>
      <c r="F55" s="3"/>
      <c r="G55" s="3">
        <f>C10</f>
        <v>2314.9</v>
      </c>
      <c r="H55" s="21">
        <v>29</v>
      </c>
      <c r="I55" s="22">
        <f t="shared" si="0"/>
        <v>0.16616999999999998</v>
      </c>
      <c r="J55" s="22">
        <v>0.17</v>
      </c>
      <c r="K55" s="6">
        <f>E55+J55</f>
        <v>4.7299999999999995</v>
      </c>
      <c r="L55" s="6"/>
      <c r="M55" s="6">
        <f>C55*K55</f>
        <v>2401.201096491228</v>
      </c>
    </row>
    <row r="56" spans="5:13" ht="8.25" customHeight="1">
      <c r="E56" s="3"/>
      <c r="F56" s="3"/>
      <c r="G56" s="3"/>
      <c r="H56" s="21"/>
      <c r="I56" s="22">
        <f t="shared" si="0"/>
        <v>0</v>
      </c>
      <c r="J56" s="22"/>
      <c r="K56" s="6"/>
      <c r="L56" s="6"/>
      <c r="M56" s="6"/>
    </row>
    <row r="57" spans="1:13" ht="12.75">
      <c r="A57" t="s">
        <v>3</v>
      </c>
      <c r="C57" s="2">
        <f>G57/E57</f>
        <v>4868.764425162689</v>
      </c>
      <c r="E57" s="3">
        <v>23.05</v>
      </c>
      <c r="F57" s="3"/>
      <c r="G57" s="3">
        <f>C12</f>
        <v>112225.01999999999</v>
      </c>
      <c r="H57" s="21">
        <v>175</v>
      </c>
      <c r="I57" s="22">
        <f t="shared" si="0"/>
        <v>1.00275</v>
      </c>
      <c r="J57" s="15">
        <v>1</v>
      </c>
      <c r="K57" s="6">
        <f>E57+J57</f>
        <v>24.05</v>
      </c>
      <c r="L57" s="6"/>
      <c r="M57" s="6">
        <f>C57*K57</f>
        <v>117093.78442516267</v>
      </c>
    </row>
    <row r="58" spans="3:13" ht="8.25" customHeight="1">
      <c r="C58" s="2"/>
      <c r="E58" s="3"/>
      <c r="F58" s="3"/>
      <c r="G58" s="3"/>
      <c r="H58" s="21"/>
      <c r="I58" s="22">
        <f t="shared" si="0"/>
        <v>0</v>
      </c>
      <c r="J58" s="22"/>
      <c r="K58" s="6"/>
      <c r="L58" s="6"/>
      <c r="M58" s="6"/>
    </row>
    <row r="59" spans="1:13" ht="12.75">
      <c r="A59" t="s">
        <v>36</v>
      </c>
      <c r="C59" s="2">
        <f>G59/E59</f>
        <v>100</v>
      </c>
      <c r="E59" s="3">
        <v>25</v>
      </c>
      <c r="F59" s="3"/>
      <c r="G59" s="3">
        <f>C14</f>
        <v>2500</v>
      </c>
      <c r="H59" s="21">
        <v>175</v>
      </c>
      <c r="I59" s="22">
        <f t="shared" si="0"/>
        <v>1.00275</v>
      </c>
      <c r="J59" s="15">
        <v>1</v>
      </c>
      <c r="K59" s="6">
        <f>E59+J59</f>
        <v>26</v>
      </c>
      <c r="L59" s="6"/>
      <c r="M59" s="6">
        <f>C59*K59</f>
        <v>2600</v>
      </c>
    </row>
    <row r="60" spans="3:13" ht="8.25" customHeight="1">
      <c r="C60" s="2"/>
      <c r="E60" s="3"/>
      <c r="F60" s="3"/>
      <c r="G60" s="3"/>
      <c r="H60" s="21"/>
      <c r="I60" s="22">
        <f t="shared" si="0"/>
        <v>0</v>
      </c>
      <c r="J60" s="22"/>
      <c r="K60" s="6"/>
      <c r="L60" s="6"/>
      <c r="M60" s="6"/>
    </row>
    <row r="61" spans="1:13" ht="12.75">
      <c r="A61" t="s">
        <v>35</v>
      </c>
      <c r="C61" s="2">
        <v>0</v>
      </c>
      <c r="E61" s="3">
        <v>34.41</v>
      </c>
      <c r="F61" s="3"/>
      <c r="G61" s="3">
        <v>0</v>
      </c>
      <c r="H61" s="21">
        <v>482</v>
      </c>
      <c r="I61" s="22">
        <f t="shared" si="0"/>
        <v>2.76186</v>
      </c>
      <c r="J61" s="22">
        <v>2.76</v>
      </c>
      <c r="K61" s="6">
        <f>E61+J61</f>
        <v>37.169999999999995</v>
      </c>
      <c r="L61" s="6"/>
      <c r="M61" s="6">
        <v>0</v>
      </c>
    </row>
    <row r="62" spans="3:13" ht="8.25" customHeight="1">
      <c r="C62" s="2"/>
      <c r="E62" s="3"/>
      <c r="F62" s="3"/>
      <c r="G62" s="3"/>
      <c r="H62" s="21"/>
      <c r="I62" s="22">
        <f t="shared" si="0"/>
        <v>0</v>
      </c>
      <c r="J62" s="22"/>
      <c r="K62" s="6"/>
      <c r="L62" s="6"/>
      <c r="M62" s="6"/>
    </row>
    <row r="63" spans="1:13" ht="12.75">
      <c r="A63" t="s">
        <v>5</v>
      </c>
      <c r="C63" s="2">
        <f>G63/E63</f>
        <v>1543</v>
      </c>
      <c r="E63" s="3">
        <v>30.23</v>
      </c>
      <c r="F63" s="3"/>
      <c r="G63" s="3">
        <f>C16</f>
        <v>46644.89</v>
      </c>
      <c r="H63" s="21">
        <v>250</v>
      </c>
      <c r="I63" s="22">
        <f t="shared" si="0"/>
        <v>1.4324999999999999</v>
      </c>
      <c r="J63" s="15">
        <v>1.43</v>
      </c>
      <c r="K63" s="6">
        <f>E63+J63</f>
        <v>31.66</v>
      </c>
      <c r="L63" s="6"/>
      <c r="M63" s="6">
        <f>C63*K63</f>
        <v>48851.38</v>
      </c>
    </row>
    <row r="64" spans="3:13" ht="7.5" customHeight="1">
      <c r="C64" s="2"/>
      <c r="E64" s="3"/>
      <c r="F64" s="3"/>
      <c r="G64" s="3"/>
      <c r="H64" s="21"/>
      <c r="I64" s="22">
        <f t="shared" si="0"/>
        <v>0</v>
      </c>
      <c r="J64" s="15"/>
      <c r="K64" s="6"/>
      <c r="L64" s="6"/>
      <c r="M64" s="6"/>
    </row>
    <row r="65" spans="1:13" ht="12.75">
      <c r="A65" t="s">
        <v>24</v>
      </c>
      <c r="C65" s="2">
        <f>G65/E65</f>
        <v>13.317180616740089</v>
      </c>
      <c r="E65" s="3">
        <v>31.78</v>
      </c>
      <c r="F65" s="3"/>
      <c r="G65" s="3">
        <f>C18</f>
        <v>423.22</v>
      </c>
      <c r="H65" s="21">
        <v>250</v>
      </c>
      <c r="I65" s="22">
        <f t="shared" si="0"/>
        <v>1.4324999999999999</v>
      </c>
      <c r="J65" s="15">
        <v>1.43</v>
      </c>
      <c r="K65" s="6">
        <f>E65+J65</f>
        <v>33.21</v>
      </c>
      <c r="L65" s="6"/>
      <c r="M65" s="6">
        <f>C65*K65</f>
        <v>442.2635682819384</v>
      </c>
    </row>
    <row r="66" spans="3:13" ht="7.5" customHeight="1">
      <c r="C66" s="2"/>
      <c r="E66" s="3"/>
      <c r="F66" s="3"/>
      <c r="G66" s="3"/>
      <c r="H66" s="21"/>
      <c r="I66" s="22">
        <f t="shared" si="0"/>
        <v>0</v>
      </c>
      <c r="J66" s="22"/>
      <c r="K66" s="6"/>
      <c r="L66" s="6"/>
      <c r="M66" s="6"/>
    </row>
    <row r="67" spans="1:13" ht="12.75">
      <c r="A67" t="s">
        <v>38</v>
      </c>
      <c r="C67" s="2">
        <v>0</v>
      </c>
      <c r="E67" s="3">
        <v>31</v>
      </c>
      <c r="F67" s="3"/>
      <c r="G67" s="3">
        <v>0</v>
      </c>
      <c r="H67" s="21">
        <v>250</v>
      </c>
      <c r="I67" s="22">
        <f t="shared" si="0"/>
        <v>1.4324999999999999</v>
      </c>
      <c r="J67" s="22">
        <v>1.43</v>
      </c>
      <c r="K67" s="6">
        <f>E67+J67</f>
        <v>32.43</v>
      </c>
      <c r="L67" s="6"/>
      <c r="M67" s="6">
        <v>0</v>
      </c>
    </row>
    <row r="68" spans="3:13" ht="7.5" customHeight="1">
      <c r="C68" s="2"/>
      <c r="E68" s="3"/>
      <c r="F68" s="3"/>
      <c r="G68" s="3"/>
      <c r="H68" s="21"/>
      <c r="I68" s="22">
        <f t="shared" si="0"/>
        <v>0</v>
      </c>
      <c r="J68" s="22"/>
      <c r="K68" s="6"/>
      <c r="L68" s="6"/>
      <c r="M68" s="6"/>
    </row>
    <row r="69" spans="1:13" ht="12.75">
      <c r="A69" t="s">
        <v>37</v>
      </c>
      <c r="C69" s="2">
        <v>0</v>
      </c>
      <c r="E69" s="3">
        <v>46.66</v>
      </c>
      <c r="F69" s="3"/>
      <c r="G69" s="3">
        <v>0</v>
      </c>
      <c r="H69" s="21">
        <v>689</v>
      </c>
      <c r="I69" s="22">
        <f t="shared" si="0"/>
        <v>3.9479699999999998</v>
      </c>
      <c r="J69" s="22">
        <v>3.95</v>
      </c>
      <c r="K69" s="6">
        <f>E69+J69</f>
        <v>50.61</v>
      </c>
      <c r="L69" s="6"/>
      <c r="M69" s="6">
        <v>0</v>
      </c>
    </row>
    <row r="70" spans="3:13" ht="8.25" customHeight="1">
      <c r="C70" s="2"/>
      <c r="E70" s="3"/>
      <c r="F70" s="3"/>
      <c r="G70" s="3"/>
      <c r="H70" s="21"/>
      <c r="I70" s="22">
        <f t="shared" si="0"/>
        <v>0</v>
      </c>
      <c r="J70" s="22"/>
      <c r="K70" s="6"/>
      <c r="L70" s="6"/>
      <c r="M70" s="6"/>
    </row>
    <row r="71" spans="1:13" ht="12.75">
      <c r="A71" t="s">
        <v>6</v>
      </c>
      <c r="C71" s="2">
        <f>G71/E71</f>
        <v>8062.626453881526</v>
      </c>
      <c r="E71" s="3">
        <v>36.97</v>
      </c>
      <c r="F71" s="3"/>
      <c r="G71" s="3">
        <f>C20</f>
        <v>298075.3</v>
      </c>
      <c r="H71" s="21">
        <v>324</v>
      </c>
      <c r="I71" s="22">
        <f t="shared" si="0"/>
        <v>1.85652</v>
      </c>
      <c r="J71" s="15">
        <v>1.86</v>
      </c>
      <c r="K71" s="6">
        <f>E71+J71</f>
        <v>38.83</v>
      </c>
      <c r="L71" s="6"/>
      <c r="M71" s="6">
        <f>C71*K71</f>
        <v>313071.78520421963</v>
      </c>
    </row>
    <row r="72" spans="3:13" ht="8.25" customHeight="1">
      <c r="C72" s="2"/>
      <c r="E72" s="3"/>
      <c r="F72" s="3"/>
      <c r="G72" s="3"/>
      <c r="H72" s="21"/>
      <c r="I72" s="22">
        <f t="shared" si="0"/>
        <v>0</v>
      </c>
      <c r="J72" s="22"/>
      <c r="K72" s="6"/>
      <c r="L72" s="6"/>
      <c r="M72" s="6"/>
    </row>
    <row r="73" spans="1:13" ht="15" customHeight="1">
      <c r="A73" t="s">
        <v>39</v>
      </c>
      <c r="C73" s="2">
        <f>G73/E73</f>
        <v>1524.9999999999998</v>
      </c>
      <c r="E73" s="3">
        <v>39.82</v>
      </c>
      <c r="F73" s="3"/>
      <c r="G73" s="3">
        <f>C22</f>
        <v>60725.49999999999</v>
      </c>
      <c r="H73" s="21">
        <v>324</v>
      </c>
      <c r="I73" s="22">
        <f t="shared" si="0"/>
        <v>1.85652</v>
      </c>
      <c r="J73" s="15">
        <v>1.86</v>
      </c>
      <c r="K73" s="6">
        <f>E73+J73</f>
        <v>41.68</v>
      </c>
      <c r="L73" s="6"/>
      <c r="M73" s="6">
        <f>C73*K73</f>
        <v>63561.99999999999</v>
      </c>
    </row>
    <row r="74" spans="3:13" ht="9" customHeight="1">
      <c r="C74" s="2"/>
      <c r="E74" s="3"/>
      <c r="F74" s="3"/>
      <c r="G74" s="3"/>
      <c r="H74" s="21"/>
      <c r="I74" s="22">
        <f t="shared" si="0"/>
        <v>0</v>
      </c>
      <c r="J74" s="22"/>
      <c r="K74" s="6"/>
      <c r="L74" s="6"/>
      <c r="M74" s="6"/>
    </row>
    <row r="75" spans="1:13" ht="12.75">
      <c r="A75" t="s">
        <v>8</v>
      </c>
      <c r="C75" s="2">
        <f>G75/E75</f>
        <v>0</v>
      </c>
      <c r="E75" s="3">
        <v>39.82</v>
      </c>
      <c r="F75" s="3"/>
      <c r="G75" s="3">
        <f>C24</f>
        <v>0</v>
      </c>
      <c r="H75" s="21">
        <v>324</v>
      </c>
      <c r="I75" s="22">
        <f t="shared" si="0"/>
        <v>1.85652</v>
      </c>
      <c r="J75" s="15">
        <v>1.86</v>
      </c>
      <c r="K75" s="6">
        <f>E75+J75</f>
        <v>41.68</v>
      </c>
      <c r="L75" s="6"/>
      <c r="M75" s="6">
        <f>C75*K75</f>
        <v>0</v>
      </c>
    </row>
    <row r="76" spans="3:13" ht="8.25" customHeight="1">
      <c r="C76" s="2"/>
      <c r="E76" s="3"/>
      <c r="F76" s="3"/>
      <c r="G76" s="3"/>
      <c r="H76" s="21"/>
      <c r="I76" s="22">
        <f t="shared" si="0"/>
        <v>0</v>
      </c>
      <c r="J76" s="22"/>
      <c r="K76" s="6"/>
      <c r="L76" s="6"/>
      <c r="M76" s="6"/>
    </row>
    <row r="77" spans="1:13" ht="12.75">
      <c r="A77" t="s">
        <v>9</v>
      </c>
      <c r="C77">
        <v>0</v>
      </c>
      <c r="E77" s="12">
        <v>57.7</v>
      </c>
      <c r="G77" s="3">
        <f>C26</f>
        <v>0</v>
      </c>
      <c r="H77" s="21">
        <v>714</v>
      </c>
      <c r="I77" s="22">
        <f t="shared" si="0"/>
        <v>4.09122</v>
      </c>
      <c r="J77" s="22">
        <v>4.09</v>
      </c>
      <c r="K77" s="6">
        <f>E77+J77</f>
        <v>61.790000000000006</v>
      </c>
      <c r="M77" s="6">
        <f>C77*K77</f>
        <v>0</v>
      </c>
    </row>
    <row r="78" spans="5:13" ht="12.75">
      <c r="E78" s="12"/>
      <c r="G78" s="3"/>
      <c r="H78" s="21"/>
      <c r="I78" s="13"/>
      <c r="J78" s="15"/>
      <c r="K78" s="6"/>
      <c r="M78" s="3"/>
    </row>
    <row r="79" spans="1:13" ht="12.75">
      <c r="A79" t="s">
        <v>42</v>
      </c>
      <c r="C79" s="2">
        <f>G79/E79</f>
        <v>115.30434782608695</v>
      </c>
      <c r="E79" s="12">
        <v>46</v>
      </c>
      <c r="G79" s="3">
        <f>C35</f>
        <v>5304</v>
      </c>
      <c r="H79" s="21"/>
      <c r="I79" s="13">
        <v>0</v>
      </c>
      <c r="J79" s="15">
        <v>0</v>
      </c>
      <c r="K79" s="6">
        <v>46</v>
      </c>
      <c r="M79" s="6">
        <f>C79*K79</f>
        <v>5304</v>
      </c>
    </row>
    <row r="80" spans="5:13" ht="12.75">
      <c r="E80" s="12"/>
      <c r="G80" s="3"/>
      <c r="H80" s="21"/>
      <c r="I80" s="13"/>
      <c r="J80" s="15"/>
      <c r="K80" s="6"/>
      <c r="M80" s="3"/>
    </row>
    <row r="81" spans="1:13" ht="12.75">
      <c r="A81" t="s">
        <v>43</v>
      </c>
      <c r="C81" s="2">
        <f>G81/E81</f>
        <v>768.3105899076049</v>
      </c>
      <c r="E81" s="12">
        <v>140.7</v>
      </c>
      <c r="G81" s="3">
        <f>C34</f>
        <v>108101.3</v>
      </c>
      <c r="H81" s="21"/>
      <c r="I81" s="13">
        <v>0</v>
      </c>
      <c r="J81" s="15">
        <v>0</v>
      </c>
      <c r="K81" s="6">
        <f>E81+J81</f>
        <v>140.7</v>
      </c>
      <c r="M81" s="6">
        <f>C81*K81</f>
        <v>108101.3</v>
      </c>
    </row>
    <row r="82" ht="12.75">
      <c r="H82" s="21"/>
    </row>
    <row r="83" spans="1:13" ht="12.75">
      <c r="A83" t="s">
        <v>15</v>
      </c>
      <c r="C83" s="2">
        <f>G83/E83</f>
        <v>6278.055833333333</v>
      </c>
      <c r="E83" s="12">
        <v>12</v>
      </c>
      <c r="G83" s="3">
        <f>C30</f>
        <v>75336.67</v>
      </c>
      <c r="H83" s="21"/>
      <c r="I83" s="13">
        <v>0</v>
      </c>
      <c r="J83" s="15">
        <v>0</v>
      </c>
      <c r="K83" s="6">
        <f>E83+J83</f>
        <v>12</v>
      </c>
      <c r="L83" t="s">
        <v>2</v>
      </c>
      <c r="M83" s="6">
        <f>C83*K83</f>
        <v>75336.67</v>
      </c>
    </row>
    <row r="84" spans="7:13" ht="12.75">
      <c r="G84" s="3"/>
      <c r="H84" s="21"/>
      <c r="I84" s="13"/>
      <c r="M84" s="3"/>
    </row>
    <row r="85" spans="1:13" ht="12.75">
      <c r="A85" t="s">
        <v>46</v>
      </c>
      <c r="C85" s="2">
        <f>G85/E85</f>
        <v>416.2521951219512</v>
      </c>
      <c r="E85" s="12">
        <v>82</v>
      </c>
      <c r="G85" s="3">
        <f>C36</f>
        <v>34132.68</v>
      </c>
      <c r="H85" s="21"/>
      <c r="I85" s="13">
        <v>0</v>
      </c>
      <c r="J85" s="15">
        <v>0</v>
      </c>
      <c r="K85" s="6">
        <f>E85+J85</f>
        <v>82</v>
      </c>
      <c r="M85" s="6">
        <f>C85*K85</f>
        <v>34132.68</v>
      </c>
    </row>
    <row r="86" spans="7:8" ht="12.75">
      <c r="G86" s="3"/>
      <c r="H86" s="3"/>
    </row>
    <row r="87" spans="6:13" ht="12.75">
      <c r="F87" t="s">
        <v>18</v>
      </c>
      <c r="G87" s="3">
        <v>0</v>
      </c>
      <c r="H87" s="3"/>
      <c r="L87" t="s">
        <v>18</v>
      </c>
      <c r="M87" s="3">
        <v>0</v>
      </c>
    </row>
    <row r="88" spans="6:13" ht="12.75">
      <c r="F88" t="s">
        <v>19</v>
      </c>
      <c r="G88" s="12">
        <f>C32</f>
        <v>0</v>
      </c>
      <c r="H88" s="12"/>
      <c r="L88" t="s">
        <v>19</v>
      </c>
      <c r="M88" s="3">
        <f>G88</f>
        <v>0</v>
      </c>
    </row>
    <row r="89" spans="5:13" ht="12.75">
      <c r="E89" t="s">
        <v>12</v>
      </c>
      <c r="G89" s="6">
        <f>C38</f>
        <v>6343.3</v>
      </c>
      <c r="H89" s="6"/>
      <c r="K89" t="s">
        <v>12</v>
      </c>
      <c r="M89" s="3">
        <f>G89</f>
        <v>6343.3</v>
      </c>
    </row>
    <row r="91" spans="3:13" ht="12.75">
      <c r="C91" s="1"/>
      <c r="E91" t="s">
        <v>20</v>
      </c>
      <c r="G91" s="3">
        <f>SUM(G51:G89)</f>
        <v>765692.5400000002</v>
      </c>
      <c r="H91" s="3"/>
      <c r="K91" t="s">
        <v>16</v>
      </c>
      <c r="M91" s="3">
        <f>SUM(M51:M89)</f>
        <v>791263.0806177083</v>
      </c>
    </row>
    <row r="93" spans="10:13" ht="12.75">
      <c r="J93" t="s">
        <v>25</v>
      </c>
      <c r="M93" s="3">
        <f>M91-G91</f>
        <v>25570.540617708117</v>
      </c>
    </row>
  </sheetData>
  <sheetProtection/>
  <printOptions/>
  <pageMargins left="0.33" right="0.45" top="0.5" bottom="0.5" header="0.5" footer="0.5"/>
  <pageSetup fitToHeight="1" fitToWidth="1"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="95" zoomScaleNormal="95" zoomScalePageLayoutView="0" workbookViewId="0" topLeftCell="A1">
      <selection activeCell="K35" sqref="K35"/>
    </sheetView>
  </sheetViews>
  <sheetFormatPr defaultColWidth="9.140625" defaultRowHeight="12.75"/>
  <cols>
    <col min="1" max="1" width="9.140625" style="16" customWidth="1"/>
    <col min="2" max="2" width="10.57421875" style="16" customWidth="1"/>
    <col min="3" max="3" width="9.421875" style="16" bestFit="1" customWidth="1"/>
    <col min="4" max="13" width="9.140625" style="16" customWidth="1"/>
    <col min="14" max="14" width="9.8515625" style="16" bestFit="1" customWidth="1"/>
    <col min="15" max="16" width="9.140625" style="16" customWidth="1"/>
    <col min="17" max="17" width="9.8515625" style="16" bestFit="1" customWidth="1"/>
    <col min="18" max="16384" width="9.140625" style="16" customWidth="1"/>
  </cols>
  <sheetData>
    <row r="1" ht="12.75">
      <c r="A1" s="16" t="s">
        <v>23</v>
      </c>
    </row>
    <row r="2" ht="12.75">
      <c r="A2" s="16" t="s">
        <v>93</v>
      </c>
    </row>
    <row r="4" spans="1:19" ht="12.75">
      <c r="A4" s="65" t="s">
        <v>92</v>
      </c>
      <c r="D4" s="65" t="s">
        <v>91</v>
      </c>
      <c r="G4" s="65" t="s">
        <v>90</v>
      </c>
      <c r="J4" s="65" t="s">
        <v>89</v>
      </c>
      <c r="M4" s="65" t="s">
        <v>88</v>
      </c>
      <c r="P4" s="65" t="s">
        <v>87</v>
      </c>
      <c r="S4" s="65" t="s">
        <v>86</v>
      </c>
    </row>
    <row r="5" spans="2:21" ht="12.75">
      <c r="B5" s="16" t="s">
        <v>84</v>
      </c>
      <c r="C5" s="16" t="s">
        <v>85</v>
      </c>
      <c r="E5" s="16" t="s">
        <v>84</v>
      </c>
      <c r="F5" s="16" t="s">
        <v>85</v>
      </c>
      <c r="H5" s="16" t="s">
        <v>84</v>
      </c>
      <c r="I5" s="16" t="s">
        <v>85</v>
      </c>
      <c r="K5" s="16" t="s">
        <v>84</v>
      </c>
      <c r="L5" s="16" t="s">
        <v>85</v>
      </c>
      <c r="N5" s="16" t="s">
        <v>84</v>
      </c>
      <c r="O5" s="16" t="s">
        <v>85</v>
      </c>
      <c r="Q5" s="16" t="s">
        <v>84</v>
      </c>
      <c r="R5" s="16" t="s">
        <v>85</v>
      </c>
      <c r="T5" s="16" t="s">
        <v>84</v>
      </c>
      <c r="U5" s="16" t="s">
        <v>2</v>
      </c>
    </row>
    <row r="7" spans="1:21" ht="12.75">
      <c r="A7" s="16" t="s">
        <v>83</v>
      </c>
      <c r="B7" s="17">
        <v>113.76</v>
      </c>
      <c r="C7" s="17">
        <v>161.3</v>
      </c>
      <c r="D7" s="16" t="s">
        <v>83</v>
      </c>
      <c r="E7" s="17">
        <v>241.56</v>
      </c>
      <c r="F7" s="17">
        <v>37.68</v>
      </c>
      <c r="G7" s="16" t="s">
        <v>83</v>
      </c>
      <c r="H7" s="17">
        <v>233.24</v>
      </c>
      <c r="I7" s="18"/>
      <c r="J7" s="16" t="s">
        <v>83</v>
      </c>
      <c r="K7" s="17">
        <v>10.62</v>
      </c>
      <c r="L7" s="18"/>
      <c r="M7" s="16" t="s">
        <v>83</v>
      </c>
      <c r="N7" s="17">
        <v>45640.74</v>
      </c>
      <c r="O7" s="17">
        <v>6260.72</v>
      </c>
      <c r="P7" s="16" t="s">
        <v>83</v>
      </c>
      <c r="Q7" s="17">
        <v>38799.4</v>
      </c>
      <c r="R7" s="17">
        <v>765.87</v>
      </c>
      <c r="S7" s="16" t="s">
        <v>83</v>
      </c>
      <c r="T7" s="17">
        <v>9762.55</v>
      </c>
      <c r="U7" s="17"/>
    </row>
    <row r="9" spans="1:21" ht="12.75">
      <c r="A9" s="16" t="s">
        <v>82</v>
      </c>
      <c r="B9" s="17"/>
      <c r="C9" s="17"/>
      <c r="D9" s="16" t="s">
        <v>82</v>
      </c>
      <c r="E9" s="17"/>
      <c r="F9" s="17"/>
      <c r="G9" s="16" t="s">
        <v>82</v>
      </c>
      <c r="H9" s="17"/>
      <c r="I9" s="18"/>
      <c r="J9" s="16" t="s">
        <v>82</v>
      </c>
      <c r="K9" s="17"/>
      <c r="L9" s="18"/>
      <c r="M9" s="16" t="s">
        <v>82</v>
      </c>
      <c r="N9" s="17"/>
      <c r="O9" s="17"/>
      <c r="P9" s="16" t="s">
        <v>82</v>
      </c>
      <c r="Q9" s="17"/>
      <c r="R9" s="17"/>
      <c r="S9" s="16" t="s">
        <v>82</v>
      </c>
      <c r="T9" s="17"/>
      <c r="U9" s="17"/>
    </row>
    <row r="11" spans="1:21" ht="12.75">
      <c r="A11" s="16" t="s">
        <v>11</v>
      </c>
      <c r="B11" s="17"/>
      <c r="C11" s="17"/>
      <c r="D11" s="16" t="s">
        <v>11</v>
      </c>
      <c r="E11" s="17"/>
      <c r="F11" s="17"/>
      <c r="G11" s="16" t="s">
        <v>11</v>
      </c>
      <c r="H11" s="17"/>
      <c r="I11" s="18"/>
      <c r="J11" s="16" t="s">
        <v>11</v>
      </c>
      <c r="K11" s="17"/>
      <c r="L11" s="18"/>
      <c r="M11" s="16" t="s">
        <v>11</v>
      </c>
      <c r="N11" s="17">
        <v>121.24</v>
      </c>
      <c r="O11" s="17"/>
      <c r="P11" s="16" t="s">
        <v>11</v>
      </c>
      <c r="Q11" s="17">
        <v>78.12</v>
      </c>
      <c r="R11" s="17"/>
      <c r="S11" s="16" t="s">
        <v>11</v>
      </c>
      <c r="T11" s="17">
        <v>10</v>
      </c>
      <c r="U11" s="17"/>
    </row>
    <row r="13" spans="1:3" ht="12.75">
      <c r="A13" s="16" t="s">
        <v>81</v>
      </c>
      <c r="C13" s="19">
        <v>288.62</v>
      </c>
    </row>
    <row r="14" spans="1:3" ht="12.75">
      <c r="A14" s="16" t="s">
        <v>80</v>
      </c>
      <c r="C14" s="19">
        <v>4586.09</v>
      </c>
    </row>
    <row r="15" spans="1:3" ht="12.75">
      <c r="A15" s="16" t="s">
        <v>79</v>
      </c>
      <c r="C15" s="19">
        <v>366.75</v>
      </c>
    </row>
    <row r="17" spans="1:3" ht="12.75">
      <c r="A17" s="16" t="s">
        <v>78</v>
      </c>
      <c r="C17" s="19">
        <v>787.24</v>
      </c>
    </row>
    <row r="18" spans="1:3" ht="12.75">
      <c r="A18" s="16" t="s">
        <v>77</v>
      </c>
      <c r="C18" s="19">
        <v>-101.41</v>
      </c>
    </row>
    <row r="20" spans="1:2" ht="12.75">
      <c r="A20" s="16" t="s">
        <v>76</v>
      </c>
      <c r="B20" s="16">
        <f>SUM(B7:X11)+C13+C14+C15+C17+C18</f>
        <v>108164.09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4">
      <selection activeCell="C18" sqref="C18"/>
    </sheetView>
  </sheetViews>
  <sheetFormatPr defaultColWidth="9.140625" defaultRowHeight="12.75"/>
  <cols>
    <col min="1" max="1" width="9.140625" style="16" customWidth="1"/>
    <col min="2" max="2" width="10.57421875" style="16" customWidth="1"/>
    <col min="3" max="5" width="9.140625" style="16" customWidth="1"/>
    <col min="6" max="16384" width="9.140625" style="16" customWidth="1"/>
  </cols>
  <sheetData>
    <row r="1" ht="12.75">
      <c r="A1" s="16" t="s">
        <v>23</v>
      </c>
    </row>
    <row r="2" ht="12.75">
      <c r="A2" s="16" t="s">
        <v>93</v>
      </c>
    </row>
    <row r="4" spans="1:19" ht="12.75">
      <c r="A4" s="65" t="s">
        <v>92</v>
      </c>
      <c r="D4" s="65" t="s">
        <v>91</v>
      </c>
      <c r="G4" s="65" t="s">
        <v>90</v>
      </c>
      <c r="J4" s="65" t="s">
        <v>89</v>
      </c>
      <c r="M4" s="65" t="s">
        <v>88</v>
      </c>
      <c r="P4" s="65" t="s">
        <v>87</v>
      </c>
      <c r="S4" s="65" t="s">
        <v>86</v>
      </c>
    </row>
    <row r="5" spans="2:21" ht="12.75">
      <c r="B5" s="16" t="s">
        <v>84</v>
      </c>
      <c r="C5" s="16" t="s">
        <v>85</v>
      </c>
      <c r="E5" s="16" t="s">
        <v>84</v>
      </c>
      <c r="F5" s="16" t="s">
        <v>85</v>
      </c>
      <c r="H5" s="16" t="s">
        <v>84</v>
      </c>
      <c r="I5" s="16" t="s">
        <v>85</v>
      </c>
      <c r="K5" s="16" t="s">
        <v>84</v>
      </c>
      <c r="L5" s="16" t="s">
        <v>85</v>
      </c>
      <c r="N5" s="16" t="s">
        <v>84</v>
      </c>
      <c r="O5" s="16" t="s">
        <v>85</v>
      </c>
      <c r="Q5" s="16" t="s">
        <v>84</v>
      </c>
      <c r="R5" s="16" t="s">
        <v>85</v>
      </c>
      <c r="T5" s="16" t="s">
        <v>84</v>
      </c>
      <c r="U5" s="16" t="s">
        <v>2</v>
      </c>
    </row>
    <row r="7" spans="1:21" ht="12.75">
      <c r="A7" s="16" t="s">
        <v>83</v>
      </c>
      <c r="B7" s="17">
        <v>105.08</v>
      </c>
      <c r="C7" s="17">
        <v>111.12</v>
      </c>
      <c r="D7" s="16" t="s">
        <v>83</v>
      </c>
      <c r="E7" s="17">
        <v>241.56</v>
      </c>
      <c r="F7" s="17"/>
      <c r="G7" s="16" t="s">
        <v>83</v>
      </c>
      <c r="H7" s="17">
        <v>233.24</v>
      </c>
      <c r="I7" s="18"/>
      <c r="J7" s="16" t="s">
        <v>83</v>
      </c>
      <c r="K7" s="17">
        <v>10.62</v>
      </c>
      <c r="L7" s="18"/>
      <c r="M7" s="16" t="s">
        <v>83</v>
      </c>
      <c r="N7" s="17">
        <v>44968.93</v>
      </c>
      <c r="O7" s="17">
        <v>6252.39</v>
      </c>
      <c r="P7" s="16" t="s">
        <v>83</v>
      </c>
      <c r="Q7" s="17">
        <v>38628.79</v>
      </c>
      <c r="R7" s="17">
        <v>915.35</v>
      </c>
      <c r="S7" s="16" t="s">
        <v>83</v>
      </c>
      <c r="T7" s="17">
        <v>9684.28</v>
      </c>
      <c r="U7" s="17"/>
    </row>
    <row r="9" spans="1:21" ht="12.75">
      <c r="A9" s="16" t="s">
        <v>82</v>
      </c>
      <c r="B9" s="17"/>
      <c r="C9" s="17"/>
      <c r="D9" s="16" t="s">
        <v>82</v>
      </c>
      <c r="E9" s="17"/>
      <c r="F9" s="17"/>
      <c r="G9" s="16" t="s">
        <v>82</v>
      </c>
      <c r="H9" s="17"/>
      <c r="I9" s="18"/>
      <c r="J9" s="16" t="s">
        <v>82</v>
      </c>
      <c r="K9" s="17"/>
      <c r="L9" s="18"/>
      <c r="M9" s="16" t="s">
        <v>82</v>
      </c>
      <c r="N9" s="17"/>
      <c r="O9" s="17"/>
      <c r="P9" s="16" t="s">
        <v>82</v>
      </c>
      <c r="Q9" s="17"/>
      <c r="R9" s="17"/>
      <c r="S9" s="16" t="s">
        <v>82</v>
      </c>
      <c r="T9" s="17"/>
      <c r="U9" s="17"/>
    </row>
    <row r="11" spans="1:21" ht="12.75">
      <c r="A11" s="16" t="s">
        <v>11</v>
      </c>
      <c r="B11" s="17"/>
      <c r="C11" s="17"/>
      <c r="D11" s="16" t="s">
        <v>11</v>
      </c>
      <c r="E11" s="17"/>
      <c r="F11" s="17"/>
      <c r="G11" s="16" t="s">
        <v>11</v>
      </c>
      <c r="H11" s="17"/>
      <c r="I11" s="18"/>
      <c r="J11" s="16" t="s">
        <v>11</v>
      </c>
      <c r="K11" s="17"/>
      <c r="L11" s="18"/>
      <c r="M11" s="16" t="s">
        <v>11</v>
      </c>
      <c r="N11" s="17">
        <v>121.24</v>
      </c>
      <c r="O11" s="17"/>
      <c r="P11" s="16" t="s">
        <v>11</v>
      </c>
      <c r="Q11" s="17">
        <v>84.63</v>
      </c>
      <c r="R11" s="17"/>
      <c r="S11" s="16" t="s">
        <v>11</v>
      </c>
      <c r="T11" s="17">
        <v>8</v>
      </c>
      <c r="U11" s="17"/>
    </row>
    <row r="13" spans="1:3" ht="12.75">
      <c r="A13" s="16" t="s">
        <v>81</v>
      </c>
      <c r="C13" s="19">
        <v>311.58</v>
      </c>
    </row>
    <row r="14" spans="1:3" ht="12.75">
      <c r="A14" s="16" t="s">
        <v>80</v>
      </c>
      <c r="C14" s="19">
        <v>4048.08</v>
      </c>
    </row>
    <row r="15" spans="1:3" ht="12.75">
      <c r="A15" s="16" t="s">
        <v>79</v>
      </c>
      <c r="C15" s="19">
        <v>400.5</v>
      </c>
    </row>
    <row r="17" spans="1:3" ht="12.75">
      <c r="A17" s="16" t="s">
        <v>78</v>
      </c>
      <c r="C17" s="19">
        <v>702.9</v>
      </c>
    </row>
    <row r="18" spans="1:3" ht="12.75">
      <c r="A18" s="16" t="s">
        <v>77</v>
      </c>
      <c r="C18" s="19">
        <v>-37.71</v>
      </c>
    </row>
    <row r="20" spans="1:2" ht="12.75">
      <c r="A20" s="16" t="s">
        <v>76</v>
      </c>
      <c r="B20" s="16">
        <f>SUM(B7:X11)+C13+C14+C15+C17+C18</f>
        <v>106790.58000000002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9.140625" style="16" customWidth="1"/>
    <col min="2" max="2" width="10.7109375" style="16" customWidth="1"/>
    <col min="3" max="16384" width="9.140625" style="16" customWidth="1"/>
  </cols>
  <sheetData>
    <row r="1" ht="12.75">
      <c r="A1" s="16" t="s">
        <v>23</v>
      </c>
    </row>
    <row r="2" ht="12.75">
      <c r="A2" s="16" t="s">
        <v>93</v>
      </c>
    </row>
    <row r="4" spans="1:19" ht="12.75">
      <c r="A4" s="65" t="s">
        <v>92</v>
      </c>
      <c r="D4" s="65" t="s">
        <v>91</v>
      </c>
      <c r="G4" s="65" t="s">
        <v>90</v>
      </c>
      <c r="J4" s="65" t="s">
        <v>89</v>
      </c>
      <c r="M4" s="65" t="s">
        <v>88</v>
      </c>
      <c r="P4" s="65" t="s">
        <v>87</v>
      </c>
      <c r="S4" s="65" t="s">
        <v>86</v>
      </c>
    </row>
    <row r="5" spans="2:21" ht="12.75">
      <c r="B5" s="16" t="s">
        <v>84</v>
      </c>
      <c r="C5" s="16" t="s">
        <v>85</v>
      </c>
      <c r="E5" s="16" t="s">
        <v>84</v>
      </c>
      <c r="F5" s="16" t="s">
        <v>85</v>
      </c>
      <c r="H5" s="16" t="s">
        <v>84</v>
      </c>
      <c r="I5" s="16" t="s">
        <v>85</v>
      </c>
      <c r="K5" s="16" t="s">
        <v>84</v>
      </c>
      <c r="L5" s="16" t="s">
        <v>85</v>
      </c>
      <c r="N5" s="16" t="s">
        <v>84</v>
      </c>
      <c r="O5" s="16" t="s">
        <v>85</v>
      </c>
      <c r="Q5" s="16" t="s">
        <v>84</v>
      </c>
      <c r="R5" s="16" t="s">
        <v>85</v>
      </c>
      <c r="T5" s="16" t="s">
        <v>84</v>
      </c>
      <c r="U5" s="16" t="s">
        <v>2</v>
      </c>
    </row>
    <row r="7" spans="1:21" ht="12.75">
      <c r="A7" s="16" t="s">
        <v>83</v>
      </c>
      <c r="B7" s="17">
        <v>113.76</v>
      </c>
      <c r="C7" s="17">
        <v>111.12</v>
      </c>
      <c r="D7" s="16" t="s">
        <v>83</v>
      </c>
      <c r="E7" s="17">
        <v>280.52</v>
      </c>
      <c r="F7" s="17"/>
      <c r="G7" s="16" t="s">
        <v>83</v>
      </c>
      <c r="H7" s="17">
        <v>219.52</v>
      </c>
      <c r="I7" s="18"/>
      <c r="J7" s="16" t="s">
        <v>83</v>
      </c>
      <c r="K7" s="17">
        <v>10.62</v>
      </c>
      <c r="L7" s="18"/>
      <c r="M7" s="16" t="s">
        <v>83</v>
      </c>
      <c r="N7" s="17">
        <v>45458.87</v>
      </c>
      <c r="O7" s="17">
        <v>6092.47</v>
      </c>
      <c r="P7" s="16" t="s">
        <v>83</v>
      </c>
      <c r="Q7" s="17">
        <v>38542.63</v>
      </c>
      <c r="R7" s="17">
        <v>780.31</v>
      </c>
      <c r="S7" s="16" t="s">
        <v>83</v>
      </c>
      <c r="T7" s="17">
        <v>9873.6</v>
      </c>
      <c r="U7" s="17"/>
    </row>
    <row r="9" spans="1:21" ht="12.75">
      <c r="A9" s="16" t="s">
        <v>82</v>
      </c>
      <c r="B9" s="17"/>
      <c r="C9" s="17"/>
      <c r="D9" s="16" t="s">
        <v>82</v>
      </c>
      <c r="E9" s="17"/>
      <c r="F9" s="17"/>
      <c r="G9" s="16" t="s">
        <v>82</v>
      </c>
      <c r="H9" s="17"/>
      <c r="I9" s="18"/>
      <c r="J9" s="16" t="s">
        <v>82</v>
      </c>
      <c r="K9" s="17"/>
      <c r="L9" s="18"/>
      <c r="M9" s="16" t="s">
        <v>82</v>
      </c>
      <c r="N9" s="17"/>
      <c r="O9" s="17"/>
      <c r="P9" s="16" t="s">
        <v>82</v>
      </c>
      <c r="Q9" s="17"/>
      <c r="R9" s="17"/>
      <c r="S9" s="16" t="s">
        <v>82</v>
      </c>
      <c r="T9" s="17"/>
      <c r="U9" s="17"/>
    </row>
    <row r="11" spans="1:21" ht="12.75">
      <c r="A11" s="16" t="s">
        <v>11</v>
      </c>
      <c r="B11" s="17"/>
      <c r="C11" s="17"/>
      <c r="D11" s="16" t="s">
        <v>11</v>
      </c>
      <c r="E11" s="17"/>
      <c r="F11" s="17"/>
      <c r="G11" s="16" t="s">
        <v>11</v>
      </c>
      <c r="H11" s="17"/>
      <c r="I11" s="18"/>
      <c r="J11" s="16" t="s">
        <v>11</v>
      </c>
      <c r="K11" s="17"/>
      <c r="L11" s="18"/>
      <c r="M11" s="16" t="s">
        <v>11</v>
      </c>
      <c r="N11" s="17">
        <v>127.94</v>
      </c>
      <c r="O11" s="17"/>
      <c r="P11" s="16" t="s">
        <v>11</v>
      </c>
      <c r="Q11" s="17">
        <v>78.12</v>
      </c>
      <c r="R11" s="17"/>
      <c r="S11" s="16" t="s">
        <v>11</v>
      </c>
      <c r="T11" s="17">
        <v>8</v>
      </c>
      <c r="U11" s="17"/>
    </row>
    <row r="13" spans="1:3" ht="12.75">
      <c r="A13" s="16" t="s">
        <v>81</v>
      </c>
      <c r="C13" s="19">
        <v>286.45</v>
      </c>
    </row>
    <row r="14" spans="1:3" ht="12.75">
      <c r="A14" s="16" t="s">
        <v>80</v>
      </c>
      <c r="C14" s="19">
        <v>4802.33</v>
      </c>
    </row>
    <row r="15" spans="1:3" ht="12.75">
      <c r="A15" s="16" t="s">
        <v>79</v>
      </c>
      <c r="C15" s="19">
        <v>541.5</v>
      </c>
    </row>
    <row r="17" spans="1:3" ht="12.75">
      <c r="A17" s="16" t="s">
        <v>78</v>
      </c>
      <c r="C17" s="19">
        <v>761.58</v>
      </c>
    </row>
    <row r="18" spans="1:3" ht="12.75">
      <c r="A18" s="16" t="s">
        <v>77</v>
      </c>
      <c r="C18" s="19">
        <v>-53.34</v>
      </c>
    </row>
    <row r="20" spans="1:2" ht="12.75">
      <c r="A20" s="16" t="s">
        <v>76</v>
      </c>
      <c r="B20" s="16">
        <f>SUM(B7:X11)+C13+C14+C15+C17+C18</f>
        <v>108036.00000000001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9.140625" style="16" customWidth="1"/>
    <col min="2" max="2" width="10.140625" style="16" customWidth="1"/>
    <col min="3" max="16384" width="9.140625" style="16" customWidth="1"/>
  </cols>
  <sheetData>
    <row r="1" ht="12.75">
      <c r="A1" s="16" t="s">
        <v>23</v>
      </c>
    </row>
    <row r="2" ht="12.75">
      <c r="A2" s="16" t="s">
        <v>93</v>
      </c>
    </row>
    <row r="4" spans="1:19" ht="12.75">
      <c r="A4" s="65" t="s">
        <v>92</v>
      </c>
      <c r="D4" s="65" t="s">
        <v>91</v>
      </c>
      <c r="G4" s="65" t="s">
        <v>90</v>
      </c>
      <c r="J4" s="65" t="s">
        <v>89</v>
      </c>
      <c r="M4" s="65" t="s">
        <v>88</v>
      </c>
      <c r="P4" s="65" t="s">
        <v>87</v>
      </c>
      <c r="S4" s="65" t="s">
        <v>86</v>
      </c>
    </row>
    <row r="5" spans="2:21" ht="12.75">
      <c r="B5" s="16" t="s">
        <v>84</v>
      </c>
      <c r="C5" s="16" t="s">
        <v>85</v>
      </c>
      <c r="E5" s="16" t="s">
        <v>84</v>
      </c>
      <c r="F5" s="16" t="s">
        <v>85</v>
      </c>
      <c r="H5" s="16" t="s">
        <v>84</v>
      </c>
      <c r="I5" s="16" t="s">
        <v>85</v>
      </c>
      <c r="K5" s="16" t="s">
        <v>84</v>
      </c>
      <c r="L5" s="16" t="s">
        <v>85</v>
      </c>
      <c r="N5" s="16" t="s">
        <v>84</v>
      </c>
      <c r="O5" s="16" t="s">
        <v>85</v>
      </c>
      <c r="Q5" s="16" t="s">
        <v>84</v>
      </c>
      <c r="R5" s="16" t="s">
        <v>85</v>
      </c>
      <c r="T5" s="16" t="s">
        <v>84</v>
      </c>
      <c r="U5" s="16" t="s">
        <v>2</v>
      </c>
    </row>
    <row r="7" spans="1:21" ht="12.75">
      <c r="A7" s="16" t="s">
        <v>83</v>
      </c>
      <c r="B7" s="17">
        <v>113.76</v>
      </c>
      <c r="C7" s="17">
        <v>111.12</v>
      </c>
      <c r="D7" s="16" t="s">
        <v>83</v>
      </c>
      <c r="E7" s="17">
        <v>263.52</v>
      </c>
      <c r="F7" s="17"/>
      <c r="G7" s="16" t="s">
        <v>83</v>
      </c>
      <c r="H7" s="17">
        <v>192.08</v>
      </c>
      <c r="I7" s="18"/>
      <c r="J7" s="16" t="s">
        <v>83</v>
      </c>
      <c r="K7" s="17">
        <v>10.62</v>
      </c>
      <c r="L7" s="18"/>
      <c r="M7" s="16" t="s">
        <v>83</v>
      </c>
      <c r="N7" s="17">
        <v>46116.77</v>
      </c>
      <c r="O7" s="17">
        <v>6162.17</v>
      </c>
      <c r="P7" s="16" t="s">
        <v>83</v>
      </c>
      <c r="Q7" s="17">
        <v>38160.85</v>
      </c>
      <c r="R7" s="17">
        <v>928.88</v>
      </c>
      <c r="S7" s="16" t="s">
        <v>83</v>
      </c>
      <c r="T7" s="17">
        <v>9775.07</v>
      </c>
      <c r="U7" s="17"/>
    </row>
    <row r="9" spans="1:21" ht="12.75">
      <c r="A9" s="16" t="s">
        <v>82</v>
      </c>
      <c r="B9" s="17"/>
      <c r="C9" s="17"/>
      <c r="D9" s="16" t="s">
        <v>82</v>
      </c>
      <c r="E9" s="17"/>
      <c r="F9" s="17"/>
      <c r="G9" s="16" t="s">
        <v>82</v>
      </c>
      <c r="H9" s="17"/>
      <c r="I9" s="18"/>
      <c r="J9" s="16" t="s">
        <v>82</v>
      </c>
      <c r="K9" s="17"/>
      <c r="L9" s="18"/>
      <c r="M9" s="16" t="s">
        <v>82</v>
      </c>
      <c r="N9" s="17"/>
      <c r="O9" s="17"/>
      <c r="P9" s="16" t="s">
        <v>82</v>
      </c>
      <c r="Q9" s="17"/>
      <c r="R9" s="17"/>
      <c r="S9" s="16" t="s">
        <v>82</v>
      </c>
      <c r="T9" s="17"/>
      <c r="U9" s="17"/>
    </row>
    <row r="10" ht="12.75">
      <c r="H10" s="24"/>
    </row>
    <row r="11" spans="1:21" ht="12.75">
      <c r="A11" s="16" t="s">
        <v>11</v>
      </c>
      <c r="B11" s="17"/>
      <c r="C11" s="17"/>
      <c r="D11" s="16" t="s">
        <v>11</v>
      </c>
      <c r="E11" s="17"/>
      <c r="F11" s="17"/>
      <c r="G11" s="16" t="s">
        <v>11</v>
      </c>
      <c r="H11" s="17"/>
      <c r="I11" s="18"/>
      <c r="J11" s="16" t="s">
        <v>11</v>
      </c>
      <c r="K11" s="17"/>
      <c r="L11" s="18"/>
      <c r="M11" s="16" t="s">
        <v>11</v>
      </c>
      <c r="N11" s="17">
        <v>90.93</v>
      </c>
      <c r="O11" s="17"/>
      <c r="P11" s="16" t="s">
        <v>11</v>
      </c>
      <c r="Q11" s="7">
        <v>69.44</v>
      </c>
      <c r="R11" s="17"/>
      <c r="S11" s="16" t="s">
        <v>11</v>
      </c>
      <c r="T11" s="17">
        <v>8</v>
      </c>
      <c r="U11" s="17"/>
    </row>
    <row r="13" spans="1:3" ht="12.75">
      <c r="A13" s="16" t="s">
        <v>81</v>
      </c>
      <c r="C13" s="19">
        <v>304.71</v>
      </c>
    </row>
    <row r="14" spans="1:3" ht="12.75">
      <c r="A14" s="16" t="s">
        <v>80</v>
      </c>
      <c r="C14" s="19">
        <v>3658.06</v>
      </c>
    </row>
    <row r="15" spans="1:3" ht="12.75">
      <c r="A15" s="16" t="s">
        <v>79</v>
      </c>
      <c r="C15" s="19">
        <v>348.73</v>
      </c>
    </row>
    <row r="17" spans="1:3" ht="12.75">
      <c r="A17" s="16" t="s">
        <v>78</v>
      </c>
      <c r="C17" s="19">
        <v>788.49</v>
      </c>
    </row>
    <row r="18" spans="1:3" ht="12.75">
      <c r="A18" s="16" t="s">
        <v>77</v>
      </c>
      <c r="C18" s="19">
        <v>-22.67</v>
      </c>
    </row>
    <row r="20" spans="1:2" ht="12.75">
      <c r="A20" s="16" t="s">
        <v>76</v>
      </c>
      <c r="B20" s="16">
        <f>SUM(B7:X11)+C13+C14+C15+C17+C18</f>
        <v>107080.53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9.140625" style="16" customWidth="1"/>
    <col min="2" max="2" width="9.8515625" style="16" customWidth="1"/>
    <col min="3" max="16384" width="9.140625" style="16" customWidth="1"/>
  </cols>
  <sheetData>
    <row r="1" ht="12.75">
      <c r="A1" s="16" t="s">
        <v>23</v>
      </c>
    </row>
    <row r="2" ht="12.75">
      <c r="A2" s="16" t="s">
        <v>93</v>
      </c>
    </row>
    <row r="4" spans="1:19" ht="12.75">
      <c r="A4" s="65" t="s">
        <v>92</v>
      </c>
      <c r="D4" s="65" t="s">
        <v>91</v>
      </c>
      <c r="G4" s="65" t="s">
        <v>90</v>
      </c>
      <c r="J4" s="65" t="s">
        <v>89</v>
      </c>
      <c r="M4" s="65" t="s">
        <v>88</v>
      </c>
      <c r="P4" s="65" t="s">
        <v>87</v>
      </c>
      <c r="S4" s="65" t="s">
        <v>86</v>
      </c>
    </row>
    <row r="5" spans="2:21" ht="12.75">
      <c r="B5" s="16" t="s">
        <v>84</v>
      </c>
      <c r="C5" s="16" t="s">
        <v>85</v>
      </c>
      <c r="E5" s="16" t="s">
        <v>84</v>
      </c>
      <c r="F5" s="16" t="s">
        <v>85</v>
      </c>
      <c r="H5" s="16" t="s">
        <v>84</v>
      </c>
      <c r="I5" s="16" t="s">
        <v>85</v>
      </c>
      <c r="K5" s="16" t="s">
        <v>84</v>
      </c>
      <c r="L5" s="16" t="s">
        <v>85</v>
      </c>
      <c r="N5" s="16" t="s">
        <v>84</v>
      </c>
      <c r="O5" s="16" t="s">
        <v>85</v>
      </c>
      <c r="Q5" s="16" t="s">
        <v>84</v>
      </c>
      <c r="R5" s="16" t="s">
        <v>85</v>
      </c>
      <c r="T5" s="16" t="s">
        <v>84</v>
      </c>
      <c r="U5" s="16" t="s">
        <v>2</v>
      </c>
    </row>
    <row r="6" spans="2:20" ht="12.75">
      <c r="B6" s="16" t="s">
        <v>2</v>
      </c>
      <c r="C6" s="16" t="s">
        <v>2</v>
      </c>
      <c r="E6" s="16" t="s">
        <v>2</v>
      </c>
      <c r="F6" s="16" t="s">
        <v>2</v>
      </c>
      <c r="K6" s="16" t="s">
        <v>2</v>
      </c>
      <c r="N6" s="16" t="s">
        <v>2</v>
      </c>
      <c r="O6" s="16" t="s">
        <v>2</v>
      </c>
      <c r="Q6" s="16" t="s">
        <v>2</v>
      </c>
      <c r="T6" s="16" t="s">
        <v>2</v>
      </c>
    </row>
    <row r="7" spans="1:21" ht="12.75">
      <c r="A7" s="16" t="s">
        <v>83</v>
      </c>
      <c r="B7" s="17">
        <v>113.76</v>
      </c>
      <c r="C7" s="17">
        <v>111.12</v>
      </c>
      <c r="D7" s="16" t="s">
        <v>83</v>
      </c>
      <c r="E7" s="17">
        <v>241.56</v>
      </c>
      <c r="F7" s="17"/>
      <c r="G7" s="16" t="s">
        <v>83</v>
      </c>
      <c r="H7" s="17">
        <v>205.8</v>
      </c>
      <c r="I7" s="18"/>
      <c r="J7" s="16" t="s">
        <v>83</v>
      </c>
      <c r="K7" s="17">
        <v>10.62</v>
      </c>
      <c r="L7" s="18"/>
      <c r="M7" s="16" t="s">
        <v>83</v>
      </c>
      <c r="N7" s="25">
        <v>47182.58</v>
      </c>
      <c r="O7" s="17">
        <v>5924.26</v>
      </c>
      <c r="P7" s="16" t="s">
        <v>83</v>
      </c>
      <c r="Q7" s="17">
        <v>39039.29</v>
      </c>
      <c r="R7" s="17">
        <v>737.64</v>
      </c>
      <c r="S7" s="16" t="s">
        <v>83</v>
      </c>
      <c r="T7" s="17">
        <v>9684.72</v>
      </c>
      <c r="U7" s="17"/>
    </row>
    <row r="9" spans="1:21" ht="12.75">
      <c r="A9" s="16" t="s">
        <v>82</v>
      </c>
      <c r="B9" s="17"/>
      <c r="C9" s="17"/>
      <c r="D9" s="16" t="s">
        <v>82</v>
      </c>
      <c r="E9" s="17"/>
      <c r="F9" s="17"/>
      <c r="G9" s="16" t="s">
        <v>82</v>
      </c>
      <c r="H9" s="17"/>
      <c r="I9" s="18"/>
      <c r="J9" s="16" t="s">
        <v>82</v>
      </c>
      <c r="K9" s="17"/>
      <c r="L9" s="18"/>
      <c r="M9" s="16" t="s">
        <v>82</v>
      </c>
      <c r="N9" s="17"/>
      <c r="O9" s="17"/>
      <c r="P9" s="16" t="s">
        <v>82</v>
      </c>
      <c r="Q9" s="17"/>
      <c r="R9" s="17"/>
      <c r="S9" s="16" t="s">
        <v>82</v>
      </c>
      <c r="T9" s="17"/>
      <c r="U9" s="17"/>
    </row>
    <row r="11" spans="1:21" ht="12.75">
      <c r="A11" s="16" t="s">
        <v>11</v>
      </c>
      <c r="B11" s="17"/>
      <c r="C11" s="17"/>
      <c r="D11" s="16" t="s">
        <v>11</v>
      </c>
      <c r="E11" s="17"/>
      <c r="F11" s="17"/>
      <c r="G11" s="16" t="s">
        <v>11</v>
      </c>
      <c r="H11" s="17"/>
      <c r="I11" s="18"/>
      <c r="J11" s="16" t="s">
        <v>11</v>
      </c>
      <c r="K11" s="17"/>
      <c r="L11" s="18"/>
      <c r="M11" s="16" t="s">
        <v>11</v>
      </c>
      <c r="N11" s="17">
        <v>95.26</v>
      </c>
      <c r="O11" s="17"/>
      <c r="P11" s="16" t="s">
        <v>11</v>
      </c>
      <c r="Q11" s="7">
        <v>71.61</v>
      </c>
      <c r="R11" s="17"/>
      <c r="S11" s="16" t="s">
        <v>11</v>
      </c>
      <c r="T11" s="17">
        <v>8</v>
      </c>
      <c r="U11" s="17"/>
    </row>
    <row r="13" spans="1:3" ht="12.75">
      <c r="A13" s="16" t="s">
        <v>81</v>
      </c>
      <c r="C13" s="19">
        <v>329.94</v>
      </c>
    </row>
    <row r="14" spans="1:3" ht="12.75">
      <c r="A14" s="16" t="s">
        <v>80</v>
      </c>
      <c r="C14" s="19">
        <v>4099.55</v>
      </c>
    </row>
    <row r="15" spans="1:3" ht="12.75">
      <c r="A15" s="16" t="s">
        <v>79</v>
      </c>
      <c r="C15" s="19">
        <v>444</v>
      </c>
    </row>
    <row r="17" spans="1:3" ht="12.75">
      <c r="A17" s="16" t="s">
        <v>78</v>
      </c>
      <c r="C17" s="19">
        <v>891.25</v>
      </c>
    </row>
    <row r="18" spans="1:3" ht="12.75">
      <c r="A18" s="16" t="s">
        <v>77</v>
      </c>
      <c r="C18" s="19">
        <v>-45.31</v>
      </c>
    </row>
    <row r="20" spans="1:2" ht="12.75">
      <c r="A20" s="16" t="s">
        <v>76</v>
      </c>
      <c r="B20" s="16">
        <f>SUM(B7:Z11)+C13+C14+C15+C17+C18</f>
        <v>109145.65000000001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="98" zoomScaleNormal="98" zoomScalePageLayoutView="0" workbookViewId="0" topLeftCell="A1">
      <selection activeCell="C18" sqref="C18"/>
    </sheetView>
  </sheetViews>
  <sheetFormatPr defaultColWidth="9.140625" defaultRowHeight="12.75"/>
  <cols>
    <col min="2" max="2" width="11.421875" style="0" customWidth="1"/>
    <col min="3" max="3" width="9.28125" style="0" bestFit="1" customWidth="1"/>
    <col min="5" max="6" width="9.28125" style="0" bestFit="1" customWidth="1"/>
    <col min="8" max="8" width="9.28125" style="0" bestFit="1" customWidth="1"/>
    <col min="11" max="11" width="9.28125" style="0" bestFit="1" customWidth="1"/>
    <col min="14" max="14" width="9.28125" style="0" bestFit="1" customWidth="1"/>
    <col min="17" max="17" width="9.28125" style="0" bestFit="1" customWidth="1"/>
  </cols>
  <sheetData>
    <row r="1" ht="12.75">
      <c r="A1" t="s">
        <v>23</v>
      </c>
    </row>
    <row r="2" ht="12.75">
      <c r="A2" t="s">
        <v>93</v>
      </c>
    </row>
    <row r="4" spans="1:19" ht="12.75">
      <c r="A4" s="67" t="s">
        <v>92</v>
      </c>
      <c r="D4" s="67" t="s">
        <v>91</v>
      </c>
      <c r="G4" s="67" t="s">
        <v>90</v>
      </c>
      <c r="J4" s="67" t="s">
        <v>89</v>
      </c>
      <c r="M4" s="67" t="s">
        <v>88</v>
      </c>
      <c r="P4" s="67" t="s">
        <v>87</v>
      </c>
      <c r="S4" s="67" t="s">
        <v>86</v>
      </c>
    </row>
    <row r="5" spans="2:21" ht="12.75">
      <c r="B5" t="s">
        <v>84</v>
      </c>
      <c r="C5" t="s">
        <v>85</v>
      </c>
      <c r="E5" t="s">
        <v>84</v>
      </c>
      <c r="F5" t="s">
        <v>85</v>
      </c>
      <c r="H5" t="s">
        <v>84</v>
      </c>
      <c r="I5" t="s">
        <v>85</v>
      </c>
      <c r="K5" t="s">
        <v>84</v>
      </c>
      <c r="L5" t="s">
        <v>85</v>
      </c>
      <c r="N5" t="s">
        <v>84</v>
      </c>
      <c r="O5" t="s">
        <v>85</v>
      </c>
      <c r="Q5" t="s">
        <v>84</v>
      </c>
      <c r="R5" t="s">
        <v>85</v>
      </c>
      <c r="T5" t="s">
        <v>84</v>
      </c>
      <c r="U5" t="s">
        <v>2</v>
      </c>
    </row>
    <row r="7" spans="1:21" s="1" customFormat="1" ht="12.75">
      <c r="A7" s="1" t="s">
        <v>83</v>
      </c>
      <c r="B7" s="7">
        <v>113.76</v>
      </c>
      <c r="C7" s="7">
        <v>111.12</v>
      </c>
      <c r="D7" s="1" t="s">
        <v>83</v>
      </c>
      <c r="E7" s="7">
        <v>252.54</v>
      </c>
      <c r="F7" s="7"/>
      <c r="G7" s="1" t="s">
        <v>83</v>
      </c>
      <c r="H7" s="7">
        <v>205.8</v>
      </c>
      <c r="I7" s="66"/>
      <c r="J7" s="1" t="s">
        <v>83</v>
      </c>
      <c r="K7" s="7">
        <v>10.62</v>
      </c>
      <c r="L7" s="66"/>
      <c r="M7" s="1" t="s">
        <v>83</v>
      </c>
      <c r="N7" s="7">
        <v>50272.15</v>
      </c>
      <c r="O7" s="7">
        <v>6837.91</v>
      </c>
      <c r="P7" s="1" t="s">
        <v>83</v>
      </c>
      <c r="Q7" s="7">
        <v>38919.56</v>
      </c>
      <c r="R7" s="7">
        <v>764.96</v>
      </c>
      <c r="T7" s="7">
        <v>9556.62</v>
      </c>
      <c r="U7" s="7"/>
    </row>
    <row r="8" s="1" customFormat="1" ht="12.75"/>
    <row r="9" spans="1:21" s="1" customFormat="1" ht="12.75">
      <c r="A9" s="1" t="s">
        <v>82</v>
      </c>
      <c r="B9" s="7"/>
      <c r="C9" s="7"/>
      <c r="D9" s="1" t="s">
        <v>82</v>
      </c>
      <c r="E9" s="7"/>
      <c r="F9" s="7"/>
      <c r="G9" s="1" t="s">
        <v>82</v>
      </c>
      <c r="H9" s="7"/>
      <c r="I9" s="66"/>
      <c r="J9" s="1" t="s">
        <v>82</v>
      </c>
      <c r="K9" s="7"/>
      <c r="L9" s="66"/>
      <c r="M9" s="1" t="s">
        <v>82</v>
      </c>
      <c r="N9" s="7"/>
      <c r="O9" s="7"/>
      <c r="P9" s="1" t="s">
        <v>82</v>
      </c>
      <c r="Q9" s="7"/>
      <c r="R9" s="7"/>
      <c r="S9" s="1" t="s">
        <v>82</v>
      </c>
      <c r="T9" s="7"/>
      <c r="U9" s="7"/>
    </row>
    <row r="10" s="1" customFormat="1" ht="12.75"/>
    <row r="11" spans="1:21" s="1" customFormat="1" ht="12.75">
      <c r="A11" s="1" t="s">
        <v>11</v>
      </c>
      <c r="B11" s="7"/>
      <c r="C11" s="7"/>
      <c r="D11" s="1" t="s">
        <v>11</v>
      </c>
      <c r="E11" s="7"/>
      <c r="F11" s="7"/>
      <c r="G11" s="1" t="s">
        <v>11</v>
      </c>
      <c r="H11" s="7"/>
      <c r="I11" s="66"/>
      <c r="J11" s="1" t="s">
        <v>11</v>
      </c>
      <c r="K11" s="7"/>
      <c r="L11" s="66"/>
      <c r="M11" s="1" t="s">
        <v>11</v>
      </c>
      <c r="N11" s="17">
        <v>86.6</v>
      </c>
      <c r="O11" s="7"/>
      <c r="P11" s="1" t="s">
        <v>11</v>
      </c>
      <c r="Q11" s="7">
        <v>77.14</v>
      </c>
      <c r="R11" s="7"/>
      <c r="S11" s="1" t="s">
        <v>11</v>
      </c>
      <c r="T11" s="7">
        <v>8</v>
      </c>
      <c r="U11" s="7"/>
    </row>
    <row r="12" s="1" customFormat="1" ht="12.75"/>
    <row r="13" spans="1:3" s="1" customFormat="1" ht="12.75">
      <c r="A13" s="1" t="s">
        <v>81</v>
      </c>
      <c r="C13" s="8">
        <v>323.3</v>
      </c>
    </row>
    <row r="14" spans="1:3" s="1" customFormat="1" ht="12.75">
      <c r="A14" s="1" t="s">
        <v>80</v>
      </c>
      <c r="C14" s="8">
        <v>5288.87</v>
      </c>
    </row>
    <row r="15" spans="1:3" s="1" customFormat="1" ht="12.75">
      <c r="A15" s="1" t="s">
        <v>79</v>
      </c>
      <c r="C15" s="8">
        <v>329.25</v>
      </c>
    </row>
    <row r="16" s="1" customFormat="1" ht="12.75"/>
    <row r="17" spans="1:3" s="1" customFormat="1" ht="12.75">
      <c r="A17" s="1" t="s">
        <v>78</v>
      </c>
      <c r="C17" s="8">
        <v>959.82</v>
      </c>
    </row>
    <row r="18" spans="1:3" s="1" customFormat="1" ht="12.75">
      <c r="A18" s="1" t="s">
        <v>77</v>
      </c>
      <c r="C18" s="8">
        <v>-105.56</v>
      </c>
    </row>
    <row r="19" s="1" customFormat="1" ht="12.75"/>
    <row r="20" spans="1:2" s="1" customFormat="1" ht="12.75">
      <c r="A20" s="1" t="s">
        <v>76</v>
      </c>
      <c r="B20" s="16">
        <f>SUM(B7:X11)+C13+C14+C15+C17+C18</f>
        <v>114012.46</v>
      </c>
    </row>
    <row r="21" s="1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Nooksack Valley Disposal</dc:creator>
  <cp:keywords/>
  <dc:description/>
  <cp:lastModifiedBy>Calvin</cp:lastModifiedBy>
  <cp:lastPrinted>2021-11-04T17:36:45Z</cp:lastPrinted>
  <dcterms:created xsi:type="dcterms:W3CDTF">2003-03-31T18:01:39Z</dcterms:created>
  <dcterms:modified xsi:type="dcterms:W3CDTF">2021-11-12T22:51:34Z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Nooksack Valley Disposal, Inc.     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210887</vt:lpwstr>
  </property>
  <property fmtid="{D5CDD505-2E9C-101B-9397-08002B2CF9AE}" pid="10" name="Dat">
    <vt:lpwstr>2021-11-15T00:00:00Z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2021-11-15T00:00:00Z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