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ngc-sea-fp1\Data\Dept\Rates\ENERGY EFFICIENCY\Conservation Plan docs\2022 Conservation Plan\Master Workbooks\"/>
    </mc:Choice>
  </mc:AlternateContent>
  <xr:revisionPtr revIDLastSave="0" documentId="13_ncr:1_{82BC7808-36E7-4A2C-A059-F7278F8111AA}" xr6:coauthVersionLast="46" xr6:coauthVersionMax="46" xr10:uidLastSave="{00000000-0000-0000-0000-000000000000}"/>
  <bookViews>
    <workbookView xWindow="-22470" yWindow="4125" windowWidth="28800" windowHeight="21000" firstSheet="1" activeTab="1" xr2:uid="{FC778165-239F-48A7-B5DD-090D37EC2404}"/>
  </bookViews>
  <sheets>
    <sheet name="Updated Potential" sheetId="13" r:id="rId1"/>
    <sheet name="Table 1" sheetId="21" r:id="rId2"/>
    <sheet name="Table 2" sheetId="22" r:id="rId3"/>
    <sheet name="Appendix Table 2 details" sheetId="23" r:id="rId4"/>
    <sheet name="Table 3" sheetId="5" r:id="rId5"/>
    <sheet name="Table 4" sheetId="24" r:id="rId6"/>
    <sheet name="Table 5" sheetId="15" r:id="rId7"/>
    <sheet name="Table 6" sheetId="25" r:id="rId8"/>
    <sheet name="Table 7" sheetId="26" r:id="rId9"/>
    <sheet name="Table 8" sheetId="16" r:id="rId10"/>
    <sheet name="Table 9" sheetId="17" r:id="rId11"/>
    <sheet name="Table 10" sheetId="18" r:id="rId12"/>
    <sheet name="Table 11 &amp; 12" sheetId="11" r:id="rId13"/>
    <sheet name="Table 13" sheetId="19" r:id="rId14"/>
    <sheet name="Table 14" sheetId="14" r:id="rId15"/>
    <sheet name="Table 15" sheetId="20" r:id="rId16"/>
  </sheets>
  <definedNames>
    <definedName name="_Hlk53425096" localSheetId="13">'Table 13'!$B$3</definedName>
    <definedName name="_Hlk53425129" localSheetId="13">'Table 13'!$B$16</definedName>
    <definedName name="_Toc83807174" localSheetId="6">'Table 5'!$A$1</definedName>
    <definedName name="_Toc83807175" localSheetId="9">'Table 8'!$A$1</definedName>
    <definedName name="_Toc83807176" localSheetId="10">'Table 9'!$A$1</definedName>
    <definedName name="_Toc83807177" localSheetId="11">'Table 10'!$A$1</definedName>
    <definedName name="_Toc83807178" localSheetId="12">'Table 11 &amp; 12'!$A$1</definedName>
    <definedName name="_Toc83807179" localSheetId="12">'Table 11 &amp; 12'!$A$19</definedName>
    <definedName name="_Toc83807180" localSheetId="13">'Table 13'!$B$3</definedName>
    <definedName name="_Toc83807181" localSheetId="14">'Table 14'!$A$1</definedName>
    <definedName name="_Toc83807182" localSheetId="15">'Table 15'!$A$1</definedName>
    <definedName name="_Toc86308539" localSheetId="8">'Table 7'!$A$1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24" l="1"/>
  <c r="E17" i="24"/>
  <c r="E16" i="24"/>
  <c r="E19" i="24" s="1"/>
  <c r="E8" i="24"/>
  <c r="E7" i="24"/>
  <c r="E6" i="24"/>
  <c r="E9" i="24" s="1"/>
  <c r="D71" i="23"/>
  <c r="D69" i="23"/>
  <c r="D68" i="23"/>
  <c r="C68" i="23"/>
  <c r="D67" i="23"/>
  <c r="C59" i="23" s="1"/>
  <c r="C58" i="23"/>
  <c r="C57" i="23"/>
  <c r="C56" i="23"/>
  <c r="C73" i="23" s="1"/>
  <c r="C53" i="23"/>
  <c r="L51" i="23"/>
  <c r="C51" i="23" s="1"/>
  <c r="I51" i="23"/>
  <c r="K51" i="23" s="1"/>
  <c r="C52" i="23" s="1"/>
  <c r="C48" i="23"/>
  <c r="C72" i="23" s="1"/>
  <c r="C33" i="23"/>
  <c r="C29" i="23"/>
  <c r="C20" i="23"/>
  <c r="C18" i="23"/>
  <c r="C13" i="23" s="1"/>
  <c r="L17" i="23"/>
  <c r="C12" i="23" s="1"/>
  <c r="K17" i="23"/>
  <c r="I18" i="23" s="1"/>
  <c r="C17" i="23"/>
  <c r="C34" i="23" s="1"/>
  <c r="C37" i="23" s="1"/>
  <c r="C14" i="23"/>
  <c r="C9" i="23"/>
  <c r="G27" i="22"/>
  <c r="G26" i="22"/>
  <c r="G25" i="22"/>
  <c r="C24" i="22"/>
  <c r="C23" i="22"/>
  <c r="C28" i="22" s="1"/>
  <c r="G21" i="22"/>
  <c r="G20" i="22"/>
  <c r="G19" i="22"/>
  <c r="G18" i="22"/>
  <c r="G17" i="22"/>
  <c r="E15" i="22"/>
  <c r="E24" i="22" s="1"/>
  <c r="E28" i="22" s="1"/>
  <c r="C15" i="22"/>
  <c r="G15" i="22" s="1"/>
  <c r="G14" i="22"/>
  <c r="G13" i="22"/>
  <c r="G12" i="22"/>
  <c r="E9" i="22"/>
  <c r="C9" i="22"/>
  <c r="G9" i="22" s="1"/>
  <c r="G8" i="22"/>
  <c r="G7" i="22"/>
  <c r="G6" i="22"/>
  <c r="K10" i="21"/>
  <c r="K9" i="21"/>
  <c r="K8" i="21"/>
  <c r="J7" i="21"/>
  <c r="F7" i="21"/>
  <c r="K7" i="21" s="1"/>
  <c r="J6" i="21"/>
  <c r="F6" i="21"/>
  <c r="K6" i="21" s="1"/>
  <c r="C4" i="14"/>
  <c r="D20" i="24" l="1"/>
  <c r="C20" i="24"/>
  <c r="E24" i="24"/>
  <c r="C25" i="24"/>
  <c r="E13" i="24"/>
  <c r="D10" i="24"/>
  <c r="C10" i="24"/>
  <c r="D25" i="24"/>
  <c r="C77" i="23"/>
  <c r="G28" i="22"/>
  <c r="C54" i="23"/>
  <c r="G24" i="22"/>
  <c r="C15" i="23"/>
  <c r="G23" i="22"/>
  <c r="D4" i="14"/>
  <c r="E4" i="14"/>
  <c r="F4" i="14"/>
  <c r="G4" i="14"/>
  <c r="H4" i="14"/>
</calcChain>
</file>

<file path=xl/sharedStrings.xml><?xml version="1.0" encoding="utf-8"?>
<sst xmlns="http://schemas.openxmlformats.org/spreadsheetml/2006/main" count="642" uniqueCount="318">
  <si>
    <t>Table 1: EEIP Goals 2022 &amp; 2023</t>
  </si>
  <si>
    <t>Calendar Year 2022</t>
  </si>
  <si>
    <t>Residential</t>
  </si>
  <si>
    <t>C/I</t>
  </si>
  <si>
    <t>Low Income</t>
  </si>
  <si>
    <r>
      <t>Therm Targets</t>
    </r>
    <r>
      <rPr>
        <b/>
        <vertAlign val="superscript"/>
        <sz val="8"/>
        <color theme="1"/>
        <rFont val="Arial"/>
        <family val="2"/>
      </rPr>
      <t>2</t>
    </r>
  </si>
  <si>
    <t>NEEA Natural Gas Market Transformation</t>
  </si>
  <si>
    <t>Regional Technical Forum</t>
  </si>
  <si>
    <t>Conservation Potential Assessment</t>
  </si>
  <si>
    <t>Calendar Year 2023</t>
  </si>
  <si>
    <t xml:space="preserve"> 1st year Total</t>
  </si>
  <si>
    <t>2nd year  Totals</t>
  </si>
  <si>
    <t>Incentive Estimates</t>
  </si>
  <si>
    <t>Program</t>
  </si>
  <si>
    <t>Budget</t>
  </si>
  <si>
    <t>Allocated as DBtC</t>
  </si>
  <si>
    <t>Notes</t>
  </si>
  <si>
    <t>√</t>
  </si>
  <si>
    <t>See Residential section</t>
  </si>
  <si>
    <t>Commercial/Industrial</t>
  </si>
  <si>
    <t>See Com/Ind section</t>
  </si>
  <si>
    <t>Total Incentives</t>
  </si>
  <si>
    <t>Non-Incentive/CNGC Program Implementation Expenses</t>
  </si>
  <si>
    <t>Portfolio Admin Total</t>
  </si>
  <si>
    <t>Labor</t>
  </si>
  <si>
    <t>Third Party Commercial/ Industrial Program Mgmt.</t>
  </si>
  <si>
    <t>Annual Software fees</t>
  </si>
  <si>
    <t>Labor breakout 
(Internal reference)</t>
  </si>
  <si>
    <t>Outreach / Trade Ally / Quality Control</t>
  </si>
  <si>
    <t>Breakdown</t>
  </si>
  <si>
    <t>Other</t>
  </si>
  <si>
    <t>Travel</t>
  </si>
  <si>
    <t>Office supplies</t>
  </si>
  <si>
    <t xml:space="preserve">Portfolio Admin Total (Included from above) </t>
  </si>
  <si>
    <t>Non-Incentive/Admin Expenses</t>
  </si>
  <si>
    <t>Regional Collaboration</t>
  </si>
  <si>
    <t>NEEA  &amp; RTF (excluded from DBtC)</t>
  </si>
  <si>
    <t>Total Program Expense</t>
  </si>
  <si>
    <t>Non-residential</t>
  </si>
  <si>
    <t>Low income</t>
  </si>
  <si>
    <t>2022 Program Budgets</t>
  </si>
  <si>
    <t xml:space="preserve">Low Income Potential: </t>
  </si>
  <si>
    <t>Energy Savings (% of Baseline)</t>
  </si>
  <si>
    <t>Achievable Economic UCT Potential</t>
  </si>
  <si>
    <t>Achievable Economic TRC Potential</t>
  </si>
  <si>
    <t>Achievable Technical Potential</t>
  </si>
  <si>
    <t>Technical Potential</t>
  </si>
  <si>
    <t xml:space="preserve">Moderate Income: </t>
  </si>
  <si>
    <t xml:space="preserve">Regular Income: </t>
  </si>
  <si>
    <t>Commercial Potential</t>
  </si>
  <si>
    <t>Industrial Potential:</t>
  </si>
  <si>
    <t>Commercial/Industrial Combined Potential</t>
  </si>
  <si>
    <t>Note units when viewing potential</t>
  </si>
  <si>
    <t>CPA</t>
  </si>
  <si>
    <t>EM&amp;V</t>
  </si>
  <si>
    <t>Evaluation, Measurement &amp; Verification</t>
  </si>
  <si>
    <t>Direct Benefit to Customers</t>
  </si>
  <si>
    <t>Other Costs</t>
  </si>
  <si>
    <t>Total Utility Costs</t>
  </si>
  <si>
    <t>Portfolio Ratio</t>
  </si>
  <si>
    <t>NEEA / RTF</t>
  </si>
  <si>
    <t xml:space="preserve">DBtC - Cascade Natural Gas 2022 Conservation Budget </t>
  </si>
  <si>
    <t>Summary of Energy Savings (thousand therms), Selected Years</t>
  </si>
  <si>
    <t>Baseline Forecast (thousand therms)</t>
  </si>
  <si>
    <t>Potential Forecasts (thousand therms)</t>
  </si>
  <si>
    <t>Cumulative Savings (thousand therms)</t>
  </si>
  <si>
    <t>Incremental Savings (thousand therms)</t>
  </si>
  <si>
    <t>BIENNIUM</t>
  </si>
  <si>
    <t>TBD</t>
  </si>
  <si>
    <t xml:space="preserve">DBtC - Cascade Natural Gas 2023 Conservation Budget </t>
  </si>
  <si>
    <r>
      <t>Cascade Admin Budget</t>
    </r>
    <r>
      <rPr>
        <b/>
        <vertAlign val="superscript"/>
        <sz val="8"/>
        <color theme="1"/>
        <rFont val="Arial"/>
        <family val="2"/>
      </rPr>
      <t>1</t>
    </r>
  </si>
  <si>
    <t>Biennial Totals</t>
  </si>
  <si>
    <t>Total 2022 Program Expense</t>
  </si>
  <si>
    <t>Total 2023 Program Expense</t>
  </si>
  <si>
    <t xml:space="preserve">Biennial Totals: </t>
  </si>
  <si>
    <t xml:space="preserve">*For gas programs, NEEA and the CPA are excluded from DBtC </t>
  </si>
  <si>
    <t>YEAR</t>
  </si>
  <si>
    <t>Total Technical Achievable Forecast Comparison</t>
  </si>
  <si>
    <t>UCT</t>
  </si>
  <si>
    <t>TRC</t>
  </si>
  <si>
    <t>Total UCT Incremental</t>
  </si>
  <si>
    <t>Total TRC Incremental</t>
  </si>
  <si>
    <t>Total UCT Cumulative</t>
  </si>
  <si>
    <t>Total TRC Cumulative</t>
  </si>
  <si>
    <t>Incremental</t>
  </si>
  <si>
    <t>Cumulative</t>
  </si>
  <si>
    <t>Residential Technical Achievable Forecast Comparison</t>
  </si>
  <si>
    <t>Commercial/ Industrial</t>
  </si>
  <si>
    <t>Moderate Income</t>
  </si>
  <si>
    <t>Regular Income</t>
  </si>
  <si>
    <t>All Sectors</t>
  </si>
  <si>
    <t>Residential has Low Income removed</t>
  </si>
  <si>
    <t>Total</t>
  </si>
  <si>
    <t>Updates</t>
  </si>
  <si>
    <t>Residential Codes</t>
  </si>
  <si>
    <t>Commercial Codes</t>
  </si>
  <si>
    <t>Efficient Rooftop Units</t>
  </si>
  <si>
    <t> TBD</t>
  </si>
  <si>
    <t>The Efficient Rooftop Unit program is in Program Development and may advance into Market Development in the first half of 2022. Savings are likely to begin in 2022-2023. NEEA will add a forecast as that program develops and data is acquired.</t>
  </si>
  <si>
    <t>Efficient Gas Water Heaters</t>
  </si>
  <si>
    <t>The program is in early development. A forecast could be available in late 2022.</t>
  </si>
  <si>
    <t>Next Step Homes/ Residential New Construction</t>
  </si>
  <si>
    <t>NEEA is redirecting its efforts of the new RNC program to focus on code development. The code program establishes a long-term vision to achieve ZER energy code for single-family new construction homes by the year 2030. To help achieve this goal, NEEA will build on established relationships with the voluntary home certification programs and other new construction market actors to implement activities that increase adoption of technologies and practices outlined in its code roadmaps. As a result, NEEA will not be reporting savings from above-code home certification building starting in 2021.</t>
  </si>
  <si>
    <t>Thin Triple Pane Windows</t>
  </si>
  <si>
    <t>TBD </t>
  </si>
  <si>
    <t>Standards</t>
  </si>
  <si>
    <t>The Commercial Packaged Boilers standard was published in 2020 and goes into effect in 2023. An evaluation of NEEA's work on this standard will be available in Q2 2022. The savings here represent Co-Created Savings, or savings above the natural market baseline adoption.</t>
  </si>
  <si>
    <r>
      <t>NEEA provides technical expertise and data to support adoption of codes. 
NEEA will start reporting WSEC 2018 code savings in 2021. Savings analysis comes from: 
Ecotope Inc. 2021. 2018 Washington Residential Code Energy Savings Analysis.</t>
    </r>
    <r>
      <rPr>
        <sz val="10"/>
        <color theme="4"/>
        <rFont val="Calibri"/>
        <family val="2"/>
      </rPr>
      <t xml:space="preserve"> https://neea.org/resources/2018-washington-residential-code-energy-savings-analysis</t>
    </r>
    <r>
      <rPr>
        <sz val="10"/>
        <color rgb="FF000000"/>
        <rFont val="Calibri"/>
        <family val="2"/>
      </rPr>
      <t xml:space="preserve">
</t>
    </r>
  </si>
  <si>
    <t>NEEA provides technical expertise and data to support adoption of codes. 
2018 WSEC is effective February 2021.  The share of new construction floor area permitted under the code begins to ramp up in 2021.  Savings analysis is in progress is expected to be available in December 2021.</t>
  </si>
  <si>
    <t>The program goal is to stimulate national builder and consumer demand for thin triple pane windows, and manufacturers meeting that demand with scaled production. NEEA will influence ENERGY STAR specification to set to increased performance levels and include in building codes as the primary vehicles for rapid market diffusion to reach the long-term goal over 50% of windows sold in the NW at 0.20 U-value or less.
NEEA is aiming for the program to be in Market Development in 2022 or 2023.
Forecast could be available in late 2022 or 2023, for above reason.</t>
  </si>
  <si>
    <t>NEEA Savings Forecast (Annual Therms)</t>
  </si>
  <si>
    <t>Portfolio Admin Expenses Breakout:</t>
  </si>
  <si>
    <t>Staff allocated 70% residential/ 30% Commercial/ Industrial, Low-income hours + temporary staff</t>
  </si>
  <si>
    <t>Residential &amp; Low-Income rebate processing, eM&amp;V, TA Program, program updates, Virtual verification</t>
  </si>
  <si>
    <t>Full program costs</t>
  </si>
  <si>
    <t>25% to Agencies</t>
  </si>
  <si>
    <t>Staff, software, marketing</t>
  </si>
  <si>
    <t>C/I vendor, marketing, staff</t>
  </si>
  <si>
    <t>Staff, marketing, miscellaneous</t>
  </si>
  <si>
    <t>Residential, Com/Ind, &amp; LI</t>
  </si>
  <si>
    <t>LI Weatherization outreach</t>
  </si>
  <si>
    <t>Bonus coupons delivered by TAs to customers &amp; In Person Quality Inspections &amp; Quality Verifications</t>
  </si>
  <si>
    <t>Residential local community energy program partnerships</t>
  </si>
  <si>
    <t>Customer Resolution</t>
  </si>
  <si>
    <t>Trade Ally support &amp; auditing</t>
  </si>
  <si>
    <t>Professional dues, and memberships</t>
  </si>
  <si>
    <t>Outreach: campaigns, web</t>
  </si>
  <si>
    <t>General operating expenses</t>
  </si>
  <si>
    <t>Professional development</t>
  </si>
  <si>
    <t>CY 2023*</t>
  </si>
  <si>
    <t>Cascade Natural Gas – 2021 DBtC Category Clarifications</t>
  </si>
  <si>
    <t>Direct Benefit</t>
  </si>
  <si>
    <t>Program Delivery (Not included in DBtC)</t>
  </si>
  <si>
    <r>
      <t>ü</t>
    </r>
    <r>
      <rPr>
        <sz val="7"/>
        <color rgb="FF000000"/>
        <rFont val="Times New Roman"/>
        <family val="1"/>
      </rPr>
      <t xml:space="preserve">  </t>
    </r>
    <r>
      <rPr>
        <sz val="10"/>
        <color rgb="FF000000"/>
        <rFont val="Arial"/>
        <family val="2"/>
      </rPr>
      <t>Rebate payments</t>
    </r>
  </si>
  <si>
    <r>
      <t>ü</t>
    </r>
    <r>
      <rPr>
        <sz val="7"/>
        <color rgb="FF000000"/>
        <rFont val="Times New Roman"/>
        <family val="1"/>
      </rPr>
      <t xml:space="preserve">  </t>
    </r>
    <r>
      <rPr>
        <sz val="10"/>
        <color rgb="FF000000"/>
        <rFont val="Arial"/>
        <family val="2"/>
      </rPr>
      <t>Bonus coupons to customers for using qualified Trade Allies (TAs)</t>
    </r>
  </si>
  <si>
    <r>
      <t>ü</t>
    </r>
    <r>
      <rPr>
        <sz val="7"/>
        <color rgb="FF000000"/>
        <rFont val="Times New Roman"/>
        <family val="1"/>
      </rPr>
      <t xml:space="preserve">  </t>
    </r>
    <r>
      <rPr>
        <sz val="10"/>
        <color rgb="FF000000"/>
        <rFont val="Arial"/>
        <family val="2"/>
      </rPr>
      <t>QC Inspections</t>
    </r>
  </si>
  <si>
    <r>
      <t>ü</t>
    </r>
    <r>
      <rPr>
        <sz val="7"/>
        <color rgb="FF000000"/>
        <rFont val="Times New Roman"/>
        <family val="1"/>
      </rPr>
      <t xml:space="preserve">  </t>
    </r>
    <r>
      <rPr>
        <sz val="10"/>
        <color rgb="FF000000"/>
        <rFont val="Arial"/>
        <family val="2"/>
      </rPr>
      <t>Local energy program partnerships promoting the EEIP by assisting customers with rebates</t>
    </r>
  </si>
  <si>
    <r>
      <t>ü</t>
    </r>
    <r>
      <rPr>
        <sz val="7"/>
        <color rgb="FF000000"/>
        <rFont val="Times New Roman"/>
        <family val="1"/>
      </rPr>
      <t xml:space="preserve">  </t>
    </r>
    <r>
      <rPr>
        <sz val="10"/>
        <color rgb="FF000000"/>
        <rFont val="Arial"/>
        <family val="2"/>
      </rPr>
      <t>Customer service resolution</t>
    </r>
  </si>
  <si>
    <r>
      <t>ü</t>
    </r>
    <r>
      <rPr>
        <sz val="7"/>
        <color rgb="FF000000"/>
        <rFont val="Times New Roman"/>
        <family val="1"/>
      </rPr>
      <t xml:space="preserve">  </t>
    </r>
    <r>
      <rPr>
        <sz val="10"/>
        <color rgb="FF000000"/>
        <rFont val="Arial"/>
        <family val="2"/>
      </rPr>
      <t>Bundled measure promotions</t>
    </r>
  </si>
  <si>
    <r>
      <t>ü</t>
    </r>
    <r>
      <rPr>
        <sz val="7"/>
        <color theme="1"/>
        <rFont val="Times New Roman"/>
        <family val="1"/>
      </rPr>
      <t xml:space="preserve">  </t>
    </r>
    <r>
      <rPr>
        <sz val="10"/>
        <color theme="1"/>
        <rFont val="Arial"/>
        <family val="2"/>
      </rPr>
      <t>Labor</t>
    </r>
  </si>
  <si>
    <r>
      <t>ü</t>
    </r>
    <r>
      <rPr>
        <sz val="7"/>
        <color theme="1"/>
        <rFont val="Times New Roman"/>
        <family val="1"/>
      </rPr>
      <t xml:space="preserve">  </t>
    </r>
    <r>
      <rPr>
        <sz val="10"/>
        <color theme="1"/>
        <rFont val="Arial"/>
        <family val="2"/>
      </rPr>
      <t>TA program materials</t>
    </r>
  </si>
  <si>
    <r>
      <t>ü</t>
    </r>
    <r>
      <rPr>
        <sz val="7"/>
        <color theme="1"/>
        <rFont val="Times New Roman"/>
        <family val="1"/>
      </rPr>
      <t xml:space="preserve">  </t>
    </r>
    <r>
      <rPr>
        <sz val="10"/>
        <color theme="1"/>
        <rFont val="Arial"/>
        <family val="2"/>
      </rPr>
      <t xml:space="preserve">Cooperative marketing &amp; training </t>
    </r>
  </si>
  <si>
    <r>
      <t>ü</t>
    </r>
    <r>
      <rPr>
        <sz val="7"/>
        <color theme="1"/>
        <rFont val="Times New Roman"/>
        <family val="1"/>
      </rPr>
      <t xml:space="preserve">  </t>
    </r>
    <r>
      <rPr>
        <sz val="10"/>
        <color theme="1"/>
        <rFont val="Arial"/>
        <family val="2"/>
      </rPr>
      <t>TA outreach</t>
    </r>
  </si>
  <si>
    <r>
      <t>ü</t>
    </r>
    <r>
      <rPr>
        <sz val="7"/>
        <color theme="1"/>
        <rFont val="Times New Roman"/>
        <family val="1"/>
      </rPr>
      <t xml:space="preserve">  </t>
    </r>
    <r>
      <rPr>
        <sz val="10"/>
        <color theme="1"/>
        <rFont val="Arial"/>
        <family val="2"/>
      </rPr>
      <t>Residential EEIP ad placement</t>
    </r>
  </si>
  <si>
    <r>
      <t>ü</t>
    </r>
    <r>
      <rPr>
        <sz val="7"/>
        <color theme="1"/>
        <rFont val="Times New Roman"/>
        <family val="1"/>
      </rPr>
      <t xml:space="preserve">  </t>
    </r>
    <r>
      <rPr>
        <sz val="10"/>
        <color theme="1"/>
        <rFont val="Arial"/>
        <family val="2"/>
      </rPr>
      <t>Software access fees</t>
    </r>
  </si>
  <si>
    <r>
      <t>ü</t>
    </r>
    <r>
      <rPr>
        <sz val="7"/>
        <color theme="1"/>
        <rFont val="Times New Roman"/>
        <family val="1"/>
      </rPr>
      <t xml:space="preserve">  </t>
    </r>
    <r>
      <rPr>
        <sz val="10"/>
        <color theme="1"/>
        <rFont val="Arial"/>
        <family val="2"/>
      </rPr>
      <t>Industry appropriate organizational dues</t>
    </r>
  </si>
  <si>
    <r>
      <t>ü</t>
    </r>
    <r>
      <rPr>
        <sz val="7"/>
        <color theme="1"/>
        <rFont val="Times New Roman"/>
        <family val="1"/>
      </rPr>
      <t xml:space="preserve">  </t>
    </r>
    <r>
      <rPr>
        <sz val="10"/>
        <color theme="1"/>
        <rFont val="Arial"/>
        <family val="2"/>
      </rPr>
      <t>Travel expenses for program delivery</t>
    </r>
  </si>
  <si>
    <r>
      <t>ü</t>
    </r>
    <r>
      <rPr>
        <sz val="7"/>
        <color theme="1"/>
        <rFont val="Times New Roman"/>
        <family val="1"/>
      </rPr>
      <t xml:space="preserve">  </t>
    </r>
    <r>
      <rPr>
        <sz val="10"/>
        <color theme="1"/>
        <rFont val="Arial"/>
        <family val="2"/>
      </rPr>
      <t>Seminar and training attendance</t>
    </r>
  </si>
  <si>
    <r>
      <t>ü</t>
    </r>
    <r>
      <rPr>
        <sz val="7"/>
        <color theme="1"/>
        <rFont val="Times New Roman"/>
        <family val="1"/>
      </rPr>
      <t xml:space="preserve">  </t>
    </r>
    <r>
      <rPr>
        <sz val="10"/>
        <color theme="1"/>
        <rFont val="Arial"/>
        <family val="2"/>
      </rPr>
      <t>Miscellaneous operating expenses</t>
    </r>
  </si>
  <si>
    <t>Commercial &amp; Industrial</t>
  </si>
  <si>
    <r>
      <t>ü</t>
    </r>
    <r>
      <rPr>
        <sz val="7"/>
        <color rgb="FF000000"/>
        <rFont val="Times New Roman"/>
        <family val="1"/>
      </rPr>
      <t xml:space="preserve">  </t>
    </r>
    <r>
      <rPr>
        <sz val="10"/>
        <color rgb="FF000000"/>
        <rFont val="Arial"/>
        <family val="2"/>
      </rPr>
      <t>Rebate Payments</t>
    </r>
  </si>
  <si>
    <r>
      <t>ü</t>
    </r>
    <r>
      <rPr>
        <sz val="7"/>
        <color rgb="FF000000"/>
        <rFont val="Times New Roman"/>
        <family val="1"/>
      </rPr>
      <t xml:space="preserve">  </t>
    </r>
    <r>
      <rPr>
        <sz val="10"/>
        <color rgb="FF000000"/>
        <rFont val="Arial"/>
        <family val="2"/>
      </rPr>
      <t xml:space="preserve">Partnerships with local energy programs promoting the EEIP through customer engagement </t>
    </r>
  </si>
  <si>
    <r>
      <t>ü</t>
    </r>
    <r>
      <rPr>
        <sz val="7"/>
        <color rgb="FF000000"/>
        <rFont val="Times New Roman"/>
        <family val="1"/>
      </rPr>
      <t xml:space="preserve">  </t>
    </r>
    <r>
      <rPr>
        <sz val="10"/>
        <color rgb="FF000000"/>
        <rFont val="Arial"/>
        <family val="2"/>
      </rPr>
      <t>Third party program management inclusive of commercial marketing efforts</t>
    </r>
  </si>
  <si>
    <r>
      <t>ü</t>
    </r>
    <r>
      <rPr>
        <sz val="7"/>
        <color rgb="FF000000"/>
        <rFont val="Times New Roman"/>
        <family val="1"/>
      </rPr>
      <t xml:space="preserve">  </t>
    </r>
    <r>
      <rPr>
        <sz val="10"/>
        <color rgb="FF000000"/>
        <rFont val="Arial"/>
        <family val="2"/>
      </rPr>
      <t xml:space="preserve">Internal staffing &amp; oversight from CNGC </t>
    </r>
  </si>
  <si>
    <r>
      <t>ü</t>
    </r>
    <r>
      <rPr>
        <sz val="7"/>
        <color rgb="FF000000"/>
        <rFont val="Times New Roman"/>
        <family val="1"/>
      </rPr>
      <t xml:space="preserve">  </t>
    </r>
    <r>
      <rPr>
        <sz val="10"/>
        <color rgb="FF000000"/>
        <rFont val="Arial"/>
        <family val="2"/>
      </rPr>
      <t>Industry specific Trade organization dues</t>
    </r>
  </si>
  <si>
    <r>
      <t>ü</t>
    </r>
    <r>
      <rPr>
        <sz val="7"/>
        <color rgb="FF000000"/>
        <rFont val="Times New Roman"/>
        <family val="1"/>
      </rPr>
      <t xml:space="preserve">  </t>
    </r>
    <r>
      <rPr>
        <sz val="10"/>
        <color rgb="FF000000"/>
        <rFont val="Arial"/>
        <family val="2"/>
      </rPr>
      <t>Travel expenses for program delivery</t>
    </r>
  </si>
  <si>
    <r>
      <t>ü</t>
    </r>
    <r>
      <rPr>
        <sz val="7"/>
        <color rgb="FF000000"/>
        <rFont val="Times New Roman"/>
        <family val="1"/>
      </rPr>
      <t xml:space="preserve">  </t>
    </r>
    <r>
      <rPr>
        <sz val="10"/>
        <color rgb="FF000000"/>
        <rFont val="Arial"/>
        <family val="2"/>
      </rPr>
      <t xml:space="preserve">Seminar and training attendance </t>
    </r>
  </si>
  <si>
    <r>
      <t>ü</t>
    </r>
    <r>
      <rPr>
        <sz val="7"/>
        <color rgb="FF000000"/>
        <rFont val="Times New Roman"/>
        <family val="1"/>
      </rPr>
      <t xml:space="preserve">  </t>
    </r>
    <r>
      <rPr>
        <sz val="10"/>
        <color rgb="FF000000"/>
        <rFont val="Arial"/>
        <family val="2"/>
      </rPr>
      <t>Promotional giveaways</t>
    </r>
  </si>
  <si>
    <r>
      <t>ü</t>
    </r>
    <r>
      <rPr>
        <sz val="7"/>
        <color rgb="FF000000"/>
        <rFont val="Times New Roman"/>
        <family val="1"/>
      </rPr>
      <t xml:space="preserve">  </t>
    </r>
    <r>
      <rPr>
        <sz val="10"/>
        <color rgb="FF000000"/>
        <rFont val="Arial"/>
        <family val="2"/>
      </rPr>
      <t>Miscellaneous operating expenses</t>
    </r>
  </si>
  <si>
    <r>
      <t>ü</t>
    </r>
    <r>
      <rPr>
        <sz val="7"/>
        <color rgb="FF000000"/>
        <rFont val="Times New Roman"/>
        <family val="1"/>
      </rPr>
      <t xml:space="preserve">  </t>
    </r>
    <r>
      <rPr>
        <sz val="10"/>
        <color rgb="FF000000"/>
        <rFont val="Arial"/>
        <family val="2"/>
      </rPr>
      <t>Rebates for weatherization</t>
    </r>
  </si>
  <si>
    <r>
      <t>ü</t>
    </r>
    <r>
      <rPr>
        <sz val="7"/>
        <color rgb="FF000000"/>
        <rFont val="Times New Roman"/>
        <family val="1"/>
      </rPr>
      <t xml:space="preserve">  </t>
    </r>
    <r>
      <rPr>
        <sz val="10"/>
        <color rgb="FF000000"/>
        <rFont val="Arial"/>
        <family val="2"/>
      </rPr>
      <t xml:space="preserve">Agency customer outreach </t>
    </r>
  </si>
  <si>
    <r>
      <t>ü</t>
    </r>
    <r>
      <rPr>
        <sz val="7"/>
        <color rgb="FF000000"/>
        <rFont val="Times New Roman"/>
        <family val="1"/>
      </rPr>
      <t xml:space="preserve">  </t>
    </r>
    <r>
      <rPr>
        <sz val="10"/>
        <color rgb="FF000000"/>
        <rFont val="Arial"/>
        <family val="2"/>
      </rPr>
      <t>Agency indirect rates and administration fee</t>
    </r>
  </si>
  <si>
    <r>
      <t>ü</t>
    </r>
    <r>
      <rPr>
        <sz val="7"/>
        <color rgb="FF000000"/>
        <rFont val="Times New Roman"/>
        <family val="1"/>
      </rPr>
      <t xml:space="preserve">  </t>
    </r>
    <r>
      <rPr>
        <sz val="10"/>
        <color rgb="FF000000"/>
        <rFont val="Arial"/>
        <family val="2"/>
      </rPr>
      <t xml:space="preserve">CNGC labor for program administration </t>
    </r>
  </si>
  <si>
    <t>Taken from the BCP</t>
  </si>
  <si>
    <t>Washington Conservation Climate Zones by District</t>
  </si>
  <si>
    <t>Zone 1</t>
  </si>
  <si>
    <t>Zone 2</t>
  </si>
  <si>
    <t>Zone 3</t>
  </si>
  <si>
    <t>Bellingham</t>
  </si>
  <si>
    <t>Aberdeen</t>
  </si>
  <si>
    <t>Sunnyside</t>
  </si>
  <si>
    <t>Mount Vernon</t>
  </si>
  <si>
    <t>Bremerton</t>
  </si>
  <si>
    <t>Tri-Cities</t>
  </si>
  <si>
    <t>Longview</t>
  </si>
  <si>
    <t>Walla Walla</t>
  </si>
  <si>
    <t>Wenatchee</t>
  </si>
  <si>
    <t>Yakima</t>
  </si>
  <si>
    <t>HH Size (Persons)</t>
  </si>
  <si>
    <t>Above Median</t>
  </si>
  <si>
    <t>Moderate</t>
  </si>
  <si>
    <t>Low/Moderate Combined</t>
  </si>
  <si>
    <t>Single Family</t>
  </si>
  <si>
    <t>Multifamily</t>
  </si>
  <si>
    <r>
      <rPr>
        <sz val="12"/>
        <color theme="0"/>
        <rFont val="Arial"/>
        <family val="2"/>
      </rPr>
      <t>Overall</t>
    </r>
    <r>
      <rPr>
        <sz val="12"/>
        <color rgb="FFFFFFFF"/>
        <rFont val="Arial"/>
        <family val="2"/>
      </rPr>
      <t xml:space="preserve"> by Housing Type</t>
    </r>
  </si>
  <si>
    <t>Year</t>
  </si>
  <si>
    <t>Number of Homes Served</t>
  </si>
  <si>
    <t>Therm Savings</t>
  </si>
  <si>
    <t>Total Funds Paid Out to Agencies</t>
  </si>
  <si>
    <t>Average Rebate Per Home</t>
  </si>
  <si>
    <t>Avoided Cost Per Therm Paid for 30-Year Measures</t>
  </si>
  <si>
    <t>2020*</t>
  </si>
  <si>
    <t>CNGC Washington Commitment at 9.3% for Cycle 5 &amp; 9.22% for Cycle 6</t>
  </si>
  <si>
    <t>Cycle 5 Total</t>
  </si>
  <si>
    <t>$348,908*</t>
  </si>
  <si>
    <t>Cycle 6 Total</t>
  </si>
  <si>
    <t>January</t>
  </si>
  <si>
    <t>February</t>
  </si>
  <si>
    <t>March</t>
  </si>
  <si>
    <t>April</t>
  </si>
  <si>
    <t>May &amp; June</t>
  </si>
  <si>
    <t xml:space="preserve">Ad- EE Tips “Caulking and weather-stripping” </t>
  </si>
  <si>
    <t xml:space="preserve">Ad – Love your home, EE tips </t>
  </si>
  <si>
    <t xml:space="preserve">TSTAT – EE tips </t>
  </si>
  <si>
    <t xml:space="preserve">Ad – St. Patrick’s Day EE tips </t>
  </si>
  <si>
    <t>Ad – Rebates for CNGC</t>
  </si>
  <si>
    <t xml:space="preserve">Furnace filter replacement awareness </t>
  </si>
  <si>
    <t>Ad- Earth Day post</t>
  </si>
  <si>
    <t>Did you know? Rebates available</t>
  </si>
  <si>
    <t>July</t>
  </si>
  <si>
    <t>August</t>
  </si>
  <si>
    <t>September</t>
  </si>
  <si>
    <t>October</t>
  </si>
  <si>
    <t>Nov. &amp; Dec.</t>
  </si>
  <si>
    <t xml:space="preserve">NG water heat - EE tips </t>
  </si>
  <si>
    <t>TA Highlight – Bonus Coupon Appreciation</t>
  </si>
  <si>
    <t xml:space="preserve">Clean Buildings reminder </t>
  </si>
  <si>
    <r>
      <t xml:space="preserve"> </t>
    </r>
    <r>
      <rPr>
        <i/>
        <sz val="10"/>
        <color theme="1"/>
        <rFont val="Arial"/>
        <family val="2"/>
      </rPr>
      <t xml:space="preserve">Furnace filter replacement – EE tips </t>
    </r>
  </si>
  <si>
    <t>*Note: The Low-Income potential has been removed from the portfolio level table but is included in the full Residential Forecast comparison</t>
  </si>
  <si>
    <r>
      <t>*</t>
    </r>
    <r>
      <rPr>
        <sz val="10"/>
        <color theme="1"/>
        <rFont val="Arial"/>
        <family val="2"/>
      </rPr>
      <t>Note Cascade pays quarterly - Q4 2020 through Q3 2022 are at reduced rates due to cycle 5 credit</t>
    </r>
  </si>
  <si>
    <t>Program Budgets</t>
  </si>
  <si>
    <t>CY 2022</t>
  </si>
  <si>
    <t>CY 2023</t>
  </si>
  <si>
    <t>Outreach / Pilots / Trade Ally / Quality Control</t>
  </si>
  <si>
    <t>Conservation Potential Assessment (CY 2024/2025)</t>
  </si>
  <si>
    <t>n/a</t>
  </si>
  <si>
    <t>Total Portfolio Expense</t>
  </si>
  <si>
    <t>Note on pilots - $200,000 included in 3rd party C/I calculation and $150,000 &amp; $200,000 itemized for Res</t>
  </si>
  <si>
    <t xml:space="preserve">Note most outreach/TA costs are RES exclude $3000 for LI misc </t>
  </si>
  <si>
    <t>temp &amp; audit training coordination</t>
  </si>
  <si>
    <r>
      <t xml:space="preserve">Implementation, rebate processing, </t>
    </r>
    <r>
      <rPr>
        <sz val="9"/>
        <rFont val="Arial"/>
        <family val="2"/>
      </rPr>
      <t>pilots</t>
    </r>
    <r>
      <rPr>
        <sz val="9"/>
        <color theme="1"/>
        <rFont val="Arial"/>
        <family val="2"/>
      </rPr>
      <t>, outreach for C/I, total for contractor is dependent on vendor goal achievement</t>
    </r>
  </si>
  <si>
    <t>QC= $8,000 &amp; $60,000 B/Cs</t>
  </si>
  <si>
    <t>$25,000 for PSE partnership &amp; TA support @ $105,000 (benefits, coop &amp; training )</t>
  </si>
  <si>
    <t>Residential Pilots</t>
  </si>
  <si>
    <t>$38,500-$3,000 for SLC</t>
  </si>
  <si>
    <t>$3000 for LI admin expenses, safety equipment, reference docs</t>
  </si>
  <si>
    <t>($29,348 - $1500 for LI expenses)</t>
  </si>
  <si>
    <t>$13,000 - $800 for LI expenses)</t>
  </si>
  <si>
    <t>$9,215 - $700 for LI expenses)</t>
  </si>
  <si>
    <t>EM&amp;V - Third Party measure assessment annually</t>
  </si>
  <si>
    <t>RFP New Conservation Potential Assessment</t>
  </si>
  <si>
    <t>*2023 Subject to change based on Annual Conservation Plan update</t>
  </si>
  <si>
    <t>Table 2: Program Budgets</t>
  </si>
  <si>
    <t>Table 3: Direct Benefit to Customer Expenses</t>
  </si>
  <si>
    <t>Table 4: 2021 DBtC</t>
  </si>
  <si>
    <t>Table 5: Service Territory Climate Zones</t>
  </si>
  <si>
    <t>Table 6: Non-Utility RVT Impacts Considered for the 2020 Cascade CPA</t>
  </si>
  <si>
    <t xml:space="preserve">Cascade NEIs Updates </t>
  </si>
  <si>
    <t>Action Taken</t>
  </si>
  <si>
    <t>Measure level</t>
  </si>
  <si>
    <t>Portfolio level</t>
  </si>
  <si>
    <t>Avoided Costs</t>
  </si>
  <si>
    <t>Societal NEIs</t>
  </si>
  <si>
    <t>Economic Impacts to the Community</t>
  </si>
  <si>
    <t>Removed</t>
  </si>
  <si>
    <t>x</t>
  </si>
  <si>
    <t xml:space="preserve">AEG recommended removal of all societal NEIs at the measure level as they are accounted for within the Avoided Costs through the 2.5% SCC </t>
  </si>
  <si>
    <t xml:space="preserve">Carbon Offsets </t>
  </si>
  <si>
    <t>Social Cost of Carbon</t>
  </si>
  <si>
    <t>Added</t>
  </si>
  <si>
    <t>Participant NEIs</t>
  </si>
  <si>
    <t>Property Value Benefit</t>
  </si>
  <si>
    <t>Removed in lieu of the Non-Quantifiable NEI 10% adder</t>
  </si>
  <si>
    <t>Reduced Maintenance Cost</t>
  </si>
  <si>
    <t>Maintain</t>
  </si>
  <si>
    <t>Maintained as they align with industry best practices</t>
  </si>
  <si>
    <t xml:space="preserve">Water/Sewer Cost Reductions </t>
  </si>
  <si>
    <t>Revised</t>
  </si>
  <si>
    <t>Revised - confirmed inclusion dishwashers, motion faucets and Savings Kits</t>
  </si>
  <si>
    <t>Non-Quantifiable NEIs</t>
  </si>
  <si>
    <t>AEG recommended updating to a base 10% adder in alignment with industry practices to capture these impacts</t>
  </si>
  <si>
    <r>
      <t>1</t>
    </r>
    <r>
      <rPr>
        <i/>
        <sz val="9"/>
        <color theme="1"/>
        <rFont val="Arial"/>
        <family val="2"/>
      </rPr>
      <t xml:space="preserve"> Budgets in this table are estimates and refer to administrative costs for program implementation, not rebates </t>
    </r>
  </si>
  <si>
    <r>
      <t>2</t>
    </r>
    <r>
      <rPr>
        <i/>
        <sz val="9"/>
        <color theme="1"/>
        <rFont val="Arial"/>
        <family val="2"/>
      </rPr>
      <t xml:space="preserve"> Therm targets have been developed with LoadMAP through the 2020 CPA Phase 2</t>
    </r>
  </si>
  <si>
    <r>
      <t>3</t>
    </r>
    <r>
      <rPr>
        <sz val="12"/>
        <color theme="1"/>
        <rFont val="Arial"/>
        <family val="2"/>
      </rPr>
      <t xml:space="preserve"> </t>
    </r>
    <r>
      <rPr>
        <i/>
        <sz val="9"/>
        <color theme="1"/>
        <rFont val="Arial"/>
        <family val="2"/>
      </rPr>
      <t>Represents Cascade staff &amp; outreach for Low-income program delivery and does not include payments for agency overhead</t>
    </r>
  </si>
  <si>
    <t>*Detailed program budget table is available in Appendix and indicates DBtC categories</t>
  </si>
  <si>
    <t>NSPM Section</t>
  </si>
  <si>
    <t>Non-Utility Impact</t>
  </si>
  <si>
    <t>Recommendation</t>
  </si>
  <si>
    <t>Description</t>
  </si>
  <si>
    <t>3.3.2</t>
  </si>
  <si>
    <t>Participant Impacts</t>
  </si>
  <si>
    <t>Consider in Future</t>
  </si>
  <si>
    <t>The more tangible benefits are already captured in the sections below. May include intangibles such as comfort and productivity if the Commission provides a recommendation.</t>
  </si>
  <si>
    <t>3.3.3</t>
  </si>
  <si>
    <t>Impacts on Low-Income Customers</t>
  </si>
  <si>
    <t xml:space="preserve">Include Low-Income Measures in Model </t>
  </si>
  <si>
    <t>The benefits of low-income energy efficiency programs are well-recognized and have been included in other jurisdictions around the country. We recommend including a tailored set of low-income measures in LoadMAP and applying a benefit-to-cost ratio adder to these measures, which may allow them to pass with an RVT ratio of less than one.</t>
  </si>
  <si>
    <t>3.3.4</t>
  </si>
  <si>
    <t>Other Fuel Impacts</t>
  </si>
  <si>
    <t>Include</t>
  </si>
  <si>
    <t xml:space="preserve">AEG recommends capturing the benefits from secondary fuels for measures where natural gas measures may have an impact. For weatherization measures, this would include a reduction in wood fuel use and/or the impact on electric cooling in the summertime. </t>
  </si>
  <si>
    <t>3.3.5</t>
  </si>
  <si>
    <t>Water Impacts</t>
  </si>
  <si>
    <t>Water impacts are already monetized for RTF and Seventh Plan measures. AEG recommends including these and expanding to non-RTF measures if appropriate.</t>
  </si>
  <si>
    <t>3.3.6</t>
  </si>
  <si>
    <t>Environmental Impacts</t>
  </si>
  <si>
    <t>Carbon already included in Utility Avoided Costs</t>
  </si>
  <si>
    <t>A carbon credit is already included in the avoided cost of energy used for this analysis.</t>
  </si>
  <si>
    <t>3.3.7</t>
  </si>
  <si>
    <t>Public Health Impacts</t>
  </si>
  <si>
    <t>Exclude</t>
  </si>
  <si>
    <t>Due to the potentially large impacts and variance in existing estimates, AEG believes that this category should be quantified at a regional level for use by all investor-owned utilities. AEG will add a placeholder within the LoadMAP model to be updated in should the Commission provide a recommended value for this category.</t>
  </si>
  <si>
    <t>3.3.8</t>
  </si>
  <si>
    <t>Economic Development and Jobs</t>
  </si>
  <si>
    <t xml:space="preserve">These impacts include both the use of conservation as a vehicle for job growth/job retention and an increase in a customer’s disposable income and are of interest to both Cascade and the Commission. </t>
  </si>
  <si>
    <t>3.3.9</t>
  </si>
  <si>
    <t>Energy Security</t>
  </si>
  <si>
    <t>Risk is already included in Utility Avoided Costs</t>
  </si>
  <si>
    <t>Reliance on volatile energy markets is already reflected in the avoided energy costs as a risk premium adder.</t>
  </si>
  <si>
    <t>Table 15: Social Media Calendar 2022</t>
  </si>
  <si>
    <t>Table 14: NEEA Cycle 6 Cascade Natural Gas Savings Forecast (Therms)</t>
  </si>
  <si>
    <t>Table 13: NEEA Annual Cost Commitment</t>
  </si>
  <si>
    <t>Table 12: CPA 10-Year Technical Achievable Forecast Comparison</t>
  </si>
  <si>
    <t>Table 11: CPA 10-Year Technical Achievable Forecast Comparison*</t>
  </si>
  <si>
    <t>Table 10: Weatherization Incentive Program Participation Levels &amp; Savings by Year</t>
  </si>
  <si>
    <r>
      <t>Table 9</t>
    </r>
    <r>
      <rPr>
        <b/>
        <sz val="9"/>
        <color theme="1"/>
        <rFont val="Times New Roman"/>
        <family val="1"/>
      </rPr>
      <t>: Customer Distribution by Income Groupings and Housing Type (% of households)</t>
    </r>
  </si>
  <si>
    <t>Table 8: Definitions of Income Groups by Household Size (up to)</t>
  </si>
  <si>
    <t>Table 7: NEI Updates to Program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</si>
</sst>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3" formatCode="_(* #,##0.00_);_(* \(#,##0.00\);_(* &quot;-&quot;??_);_(@_)"/>
    <numFmt numFmtId="164" formatCode="_(* #,##0_);_(* \(#,##0\);_(* &quot;-&quot;??_);_(@_)"/>
    <numFmt numFmtId="165" formatCode="&quot;$&quot;#,##0"/>
    <numFmt numFmtId="166" formatCode="&quot;$&quot;#,##0.00"/>
    <numFmt numFmtId="167" formatCode="_(&quot;$&quot;* #,##0_);_(&quot;$&quot;* \(#,##0\);_(&quot;$&quot;* &quot;-&quot;??_);_(@_)"/>
    <numFmt numFmtId="168" formatCode="#,##0.0"/>
    <numFmt numFmtId="169" formatCode="#,##0.000"/>
    <numFmt numFmtId="170" formatCode="0.0%"/>
  </numFmts>
  <fonts count="79" x14ac:knownFonts="1">
    <font>
      <sz val="11"/>
      <color theme="1"/>
      <name val="Calibri"/>
      <family val="2"/>
      <scheme val="minor"/>
    </font>
    <font>
      <sz val="11"/>
      <color theme="1"/>
      <name val="Calibri"/>
      <family val="2"/>
      <scheme val="minor"/>
    </font>
    <font>
      <b/>
      <sz val="11"/>
      <color theme="1"/>
      <name val="Calibri"/>
      <family val="2"/>
      <scheme val="minor"/>
    </font>
    <font>
      <b/>
      <sz val="8"/>
      <color rgb="FFFFFFFF"/>
      <name val="Arial"/>
      <family val="2"/>
    </font>
    <font>
      <sz val="8"/>
      <color rgb="FF000000"/>
      <name val="Arial"/>
      <family val="2"/>
    </font>
    <font>
      <b/>
      <sz val="8"/>
      <color theme="1"/>
      <name val="Arial"/>
      <family val="2"/>
    </font>
    <font>
      <b/>
      <vertAlign val="superscript"/>
      <sz val="8"/>
      <color theme="1"/>
      <name val="Arial"/>
      <family val="2"/>
    </font>
    <font>
      <sz val="8"/>
      <color theme="1"/>
      <name val="Arial"/>
      <family val="2"/>
    </font>
    <font>
      <sz val="10"/>
      <color rgb="FF000000"/>
      <name val="Arial"/>
      <family val="2"/>
    </font>
    <font>
      <b/>
      <sz val="8"/>
      <color theme="0"/>
      <name val="Arial"/>
      <family val="2"/>
    </font>
    <font>
      <sz val="11"/>
      <color theme="1"/>
      <name val="Arial"/>
      <family val="2"/>
    </font>
    <font>
      <sz val="10"/>
      <color theme="1"/>
      <name val="Arial"/>
      <family val="2"/>
    </font>
    <font>
      <b/>
      <sz val="10"/>
      <color rgb="FFFFFFFF"/>
      <name val="Arial"/>
      <family val="2"/>
    </font>
    <font>
      <b/>
      <sz val="10"/>
      <color theme="1"/>
      <name val="Arial"/>
      <family val="2"/>
    </font>
    <font>
      <sz val="10"/>
      <name val="Arial"/>
      <family val="2"/>
    </font>
    <font>
      <sz val="9"/>
      <color theme="1"/>
      <name val="Arial"/>
      <family val="2"/>
    </font>
    <font>
      <b/>
      <sz val="9"/>
      <color rgb="FFFFFFFF"/>
      <name val="Arial"/>
      <family val="2"/>
    </font>
    <font>
      <b/>
      <sz val="9"/>
      <color theme="0"/>
      <name val="Arial"/>
      <family val="2"/>
    </font>
    <font>
      <b/>
      <sz val="9"/>
      <color theme="1"/>
      <name val="Arial"/>
      <family val="2"/>
    </font>
    <font>
      <sz val="9"/>
      <name val="Arial"/>
      <family val="2"/>
    </font>
    <font>
      <sz val="8"/>
      <name val="Arial"/>
      <family val="2"/>
    </font>
    <font>
      <b/>
      <sz val="12"/>
      <color rgb="FFFFFFFF"/>
      <name val="Arial"/>
      <family val="2"/>
    </font>
    <font>
      <b/>
      <sz val="9"/>
      <color rgb="FF000000"/>
      <name val="Arial"/>
      <family val="2"/>
    </font>
    <font>
      <b/>
      <i/>
      <sz val="9"/>
      <color rgb="FF000000"/>
      <name val="Arial"/>
      <family val="2"/>
    </font>
    <font>
      <i/>
      <sz val="9"/>
      <color rgb="FF000000"/>
      <name val="Arial"/>
      <family val="2"/>
    </font>
    <font>
      <i/>
      <sz val="9"/>
      <color theme="1"/>
      <name val="Arial"/>
      <family val="2"/>
    </font>
    <font>
      <u/>
      <sz val="11"/>
      <color theme="10"/>
      <name val="Calibri"/>
      <family val="2"/>
      <scheme val="minor"/>
    </font>
    <font>
      <i/>
      <sz val="11"/>
      <color theme="1"/>
      <name val="Calibri"/>
      <family val="2"/>
      <scheme val="minor"/>
    </font>
    <font>
      <b/>
      <sz val="10"/>
      <color rgb="FF000000"/>
      <name val="Arial"/>
      <family val="2"/>
    </font>
    <font>
      <b/>
      <sz val="12"/>
      <color rgb="FF000000"/>
      <name val="Arial"/>
      <family val="2"/>
    </font>
    <font>
      <b/>
      <sz val="11"/>
      <color theme="1"/>
      <name val="Arial"/>
      <family val="2"/>
    </font>
    <font>
      <b/>
      <sz val="9"/>
      <color theme="1"/>
      <name val="Calibri"/>
      <family val="2"/>
    </font>
    <font>
      <i/>
      <sz val="9"/>
      <name val="Arial"/>
      <family val="2"/>
    </font>
    <font>
      <b/>
      <i/>
      <sz val="9"/>
      <color theme="1"/>
      <name val="Arial"/>
      <family val="2"/>
    </font>
    <font>
      <b/>
      <sz val="9"/>
      <name val="Arial"/>
      <family val="2"/>
    </font>
    <font>
      <b/>
      <i/>
      <sz val="9"/>
      <name val="Arial"/>
      <family val="2"/>
    </font>
    <font>
      <b/>
      <sz val="14"/>
      <color theme="1"/>
      <name val="Arial"/>
      <family val="2"/>
    </font>
    <font>
      <b/>
      <sz val="10"/>
      <color theme="0"/>
      <name val="Calibri"/>
      <family val="2"/>
      <scheme val="minor"/>
    </font>
    <font>
      <b/>
      <sz val="10"/>
      <color theme="3"/>
      <name val="Calibri"/>
      <family val="2"/>
      <scheme val="minor"/>
    </font>
    <font>
      <sz val="10"/>
      <color theme="3"/>
      <name val="Calibri"/>
      <family val="2"/>
      <scheme val="minor"/>
    </font>
    <font>
      <b/>
      <sz val="8"/>
      <color rgb="FF000000"/>
      <name val="Arial"/>
      <family val="2"/>
    </font>
    <font>
      <sz val="11"/>
      <color rgb="FFFF0000"/>
      <name val="Calibri"/>
      <family val="2"/>
      <scheme val="minor"/>
    </font>
    <font>
      <b/>
      <i/>
      <sz val="10"/>
      <color rgb="FF000000"/>
      <name val="Arial"/>
      <family val="2"/>
    </font>
    <font>
      <b/>
      <sz val="11"/>
      <color theme="0"/>
      <name val="Calibri"/>
      <family val="2"/>
      <scheme val="minor"/>
    </font>
    <font>
      <b/>
      <sz val="10"/>
      <color theme="0"/>
      <name val="Arial"/>
      <family val="2"/>
    </font>
    <font>
      <sz val="10"/>
      <color theme="1"/>
      <name val="Times New Roman"/>
      <family val="1"/>
    </font>
    <font>
      <b/>
      <sz val="12"/>
      <color rgb="FFFFFFFF"/>
      <name val="Calibri"/>
      <family val="2"/>
    </font>
    <font>
      <b/>
      <sz val="11"/>
      <color rgb="FF000000"/>
      <name val="Calibri"/>
      <family val="2"/>
    </font>
    <font>
      <sz val="10"/>
      <color rgb="FF000000"/>
      <name val="Calibri"/>
      <family val="2"/>
    </font>
    <font>
      <b/>
      <sz val="10"/>
      <color rgb="FF000000"/>
      <name val="Calibri"/>
      <family val="2"/>
    </font>
    <font>
      <sz val="10"/>
      <color theme="4"/>
      <name val="Calibri"/>
      <family val="2"/>
    </font>
    <font>
      <sz val="9"/>
      <color rgb="FF000000"/>
      <name val="Arial"/>
      <family val="2"/>
    </font>
    <font>
      <b/>
      <sz val="14"/>
      <color rgb="FF000000"/>
      <name val="Arial"/>
      <family val="2"/>
    </font>
    <font>
      <sz val="10"/>
      <color rgb="FF000000"/>
      <name val="Wingdings"/>
      <charset val="2"/>
    </font>
    <font>
      <sz val="7"/>
      <color rgb="FF000000"/>
      <name val="Times New Roman"/>
      <family val="1"/>
    </font>
    <font>
      <sz val="10"/>
      <color theme="1"/>
      <name val="Wingdings"/>
      <charset val="2"/>
    </font>
    <font>
      <sz val="7"/>
      <color theme="1"/>
      <name val="Times New Roman"/>
      <family val="1"/>
    </font>
    <font>
      <sz val="12"/>
      <color theme="1"/>
      <name val="Arial"/>
      <family val="2"/>
    </font>
    <font>
      <b/>
      <sz val="12"/>
      <color theme="1"/>
      <name val="Arial"/>
      <family val="2"/>
    </font>
    <font>
      <b/>
      <u/>
      <sz val="12"/>
      <color theme="1"/>
      <name val="Arial"/>
      <family val="2"/>
    </font>
    <font>
      <sz val="12"/>
      <color rgb="FF1F497D"/>
      <name val="Calibri"/>
      <family val="2"/>
    </font>
    <font>
      <sz val="12"/>
      <color rgb="FF000000"/>
      <name val="Calibri"/>
      <family val="2"/>
    </font>
    <font>
      <b/>
      <sz val="9"/>
      <color theme="1"/>
      <name val="Times New Roman"/>
      <family val="1"/>
    </font>
    <font>
      <sz val="9"/>
      <color theme="1"/>
      <name val="Times New Roman"/>
      <family val="1"/>
    </font>
    <font>
      <sz val="12"/>
      <color rgb="FFFFFFFF"/>
      <name val="Arial"/>
      <family val="2"/>
    </font>
    <font>
      <sz val="12"/>
      <color rgb="FF000000"/>
      <name val="Arial"/>
      <family val="2"/>
    </font>
    <font>
      <sz val="12"/>
      <color theme="0"/>
      <name val="Arial"/>
      <family val="2"/>
    </font>
    <font>
      <b/>
      <i/>
      <sz val="10"/>
      <color theme="1"/>
      <name val="Arial"/>
      <family val="2"/>
    </font>
    <font>
      <i/>
      <sz val="10"/>
      <color theme="1"/>
      <name val="Arial"/>
      <family val="2"/>
    </font>
    <font>
      <i/>
      <sz val="10"/>
      <color rgb="FF000000"/>
      <name val="Arial"/>
      <family val="2"/>
    </font>
    <font>
      <b/>
      <sz val="11"/>
      <color rgb="FFFFFFFF"/>
      <name val="Arial"/>
      <family val="2"/>
    </font>
    <font>
      <b/>
      <sz val="11"/>
      <color theme="0"/>
      <name val="Arial"/>
      <family val="2"/>
    </font>
    <font>
      <sz val="11"/>
      <color rgb="FFFF0000"/>
      <name val="Arial"/>
      <family val="2"/>
    </font>
    <font>
      <vertAlign val="superscript"/>
      <sz val="9"/>
      <color theme="1"/>
      <name val="Arial"/>
      <family val="2"/>
    </font>
    <font>
      <i/>
      <vertAlign val="superscript"/>
      <sz val="9"/>
      <color theme="1"/>
      <name val="Arial"/>
      <family val="2"/>
    </font>
    <font>
      <sz val="8"/>
      <color rgb="FFFFFFFF"/>
      <name val="Calibri"/>
      <family val="2"/>
    </font>
    <font>
      <b/>
      <sz val="8"/>
      <color rgb="FF1C1D4D"/>
      <name val="Calibri"/>
      <family val="2"/>
    </font>
    <font>
      <sz val="8"/>
      <color rgb="FF1C1D4D"/>
      <name val="Calibri"/>
      <family val="2"/>
    </font>
    <font>
      <b/>
      <sz val="8"/>
      <color rgb="FF000000"/>
      <name val="Calibri"/>
      <family val="2"/>
    </font>
  </fonts>
  <fills count="38">
    <fill>
      <patternFill patternType="none"/>
    </fill>
    <fill>
      <patternFill patternType="gray125"/>
    </fill>
    <fill>
      <patternFill patternType="solid">
        <fgColor rgb="FF31869B"/>
        <bgColor indexed="64"/>
      </patternFill>
    </fill>
    <fill>
      <patternFill patternType="solid">
        <fgColor rgb="FFBFBFBF"/>
        <bgColor indexed="64"/>
      </patternFill>
    </fill>
    <fill>
      <patternFill patternType="solid">
        <fgColor theme="0" tint="-0.249977111117893"/>
        <bgColor indexed="64"/>
      </patternFill>
    </fill>
    <fill>
      <patternFill patternType="solid">
        <fgColor rgb="FF4F81BD"/>
        <bgColor indexed="64"/>
      </patternFill>
    </fill>
    <fill>
      <patternFill patternType="solid">
        <fgColor rgb="FF95B3D7"/>
        <bgColor indexed="64"/>
      </patternFill>
    </fill>
    <fill>
      <patternFill patternType="solid">
        <fgColor rgb="FFC2D69B"/>
        <bgColor indexed="64"/>
      </patternFill>
    </fill>
    <fill>
      <patternFill patternType="solid">
        <fgColor rgb="FFD9D9D9"/>
        <bgColor indexed="64"/>
      </patternFill>
    </fill>
    <fill>
      <patternFill patternType="solid">
        <fgColor rgb="FFFBD4B4"/>
        <bgColor indexed="64"/>
      </patternFill>
    </fill>
    <fill>
      <patternFill patternType="solid">
        <fgColor rgb="FFB8CCE4"/>
        <bgColor indexed="64"/>
      </patternFill>
    </fill>
    <fill>
      <patternFill patternType="solid">
        <fgColor rgb="FFDBE5F1"/>
        <bgColor indexed="64"/>
      </patternFill>
    </fill>
    <fill>
      <patternFill patternType="solid">
        <fgColor theme="0" tint="-0.14999847407452621"/>
        <bgColor indexed="64"/>
      </patternFill>
    </fill>
    <fill>
      <patternFill patternType="solid">
        <fgColor rgb="FF4BACC6"/>
        <bgColor indexed="64"/>
      </patternFill>
    </fill>
    <fill>
      <patternFill patternType="solid">
        <fgColor rgb="FF9BBB59"/>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bgColor indexed="64"/>
      </patternFill>
    </fill>
    <fill>
      <patternFill patternType="solid">
        <fgColor theme="0"/>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rgb="FF00B050"/>
        <bgColor indexed="64"/>
      </patternFill>
    </fill>
    <fill>
      <patternFill patternType="solid">
        <fgColor theme="7"/>
        <bgColor indexed="64"/>
      </patternFill>
    </fill>
    <fill>
      <patternFill patternType="solid">
        <fgColor rgb="FFFFFFFF"/>
        <bgColor indexed="64"/>
      </patternFill>
    </fill>
    <fill>
      <patternFill patternType="solid">
        <fgColor rgb="FF76923C"/>
        <bgColor indexed="64"/>
      </patternFill>
    </fill>
    <fill>
      <patternFill patternType="solid">
        <fgColor rgb="FF1F497D"/>
        <bgColor indexed="64"/>
      </patternFill>
    </fill>
    <fill>
      <patternFill patternType="solid">
        <fgColor rgb="FFF2F2F2"/>
        <bgColor indexed="64"/>
      </patternFill>
    </fill>
    <fill>
      <patternFill patternType="solid">
        <fgColor rgb="FF1C1D4D"/>
        <bgColor indexed="64"/>
      </patternFill>
    </fill>
    <fill>
      <patternFill patternType="solid">
        <fgColor rgb="FFD6E3BC"/>
        <bgColor indexed="64"/>
      </patternFill>
    </fill>
    <fill>
      <patternFill patternType="solid">
        <fgColor rgb="FFC6D9F1"/>
        <bgColor indexed="64"/>
      </patternFill>
    </fill>
    <fill>
      <patternFill patternType="solid">
        <fgColor rgb="FFFEF5F0"/>
        <bgColor indexed="64"/>
      </patternFill>
    </fill>
    <fill>
      <patternFill patternType="solid">
        <fgColor rgb="FF4DB0C7"/>
        <bgColor indexed="64"/>
      </patternFill>
    </fill>
    <fill>
      <patternFill patternType="solid">
        <fgColor theme="4"/>
        <bgColor indexed="64"/>
      </patternFill>
    </fill>
    <fill>
      <patternFill patternType="solid">
        <fgColor theme="8" tint="0.79998168889431442"/>
        <bgColor indexed="64"/>
      </patternFill>
    </fill>
  </fills>
  <borders count="71">
    <border>
      <left/>
      <right/>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theme="8"/>
      </bottom>
      <diagonal/>
    </border>
    <border>
      <left/>
      <right/>
      <top style="thin">
        <color theme="8"/>
      </top>
      <bottom style="thin">
        <color theme="8"/>
      </bottom>
      <diagonal/>
    </border>
    <border>
      <left style="medium">
        <color indexed="64"/>
      </left>
      <right/>
      <top/>
      <bottom style="thin">
        <color theme="8"/>
      </bottom>
      <diagonal/>
    </border>
    <border>
      <left/>
      <right style="medium">
        <color indexed="64"/>
      </right>
      <top/>
      <bottom style="thin">
        <color theme="8"/>
      </bottom>
      <diagonal/>
    </border>
    <border>
      <left style="medium">
        <color indexed="64"/>
      </left>
      <right/>
      <top style="thin">
        <color theme="8"/>
      </top>
      <bottom style="thin">
        <color theme="8"/>
      </bottom>
      <diagonal/>
    </border>
    <border>
      <left/>
      <right style="medium">
        <color indexed="64"/>
      </right>
      <top style="thin">
        <color theme="8"/>
      </top>
      <bottom style="thin">
        <color theme="8"/>
      </bottom>
      <diagonal/>
    </border>
    <border>
      <left style="medium">
        <color indexed="64"/>
      </left>
      <right/>
      <top style="thin">
        <color theme="8"/>
      </top>
      <bottom style="medium">
        <color indexed="64"/>
      </bottom>
      <diagonal/>
    </border>
    <border>
      <left/>
      <right/>
      <top style="thin">
        <color theme="8"/>
      </top>
      <bottom style="medium">
        <color indexed="64"/>
      </bottom>
      <diagonal/>
    </border>
    <border>
      <left/>
      <right style="medium">
        <color indexed="64"/>
      </right>
      <top style="thin">
        <color theme="8"/>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auto="1"/>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auto="1"/>
      </bottom>
      <diagonal/>
    </border>
    <border>
      <left/>
      <right style="medium">
        <color rgb="FF000000"/>
      </right>
      <top/>
      <bottom style="medium">
        <color indexed="64"/>
      </bottom>
      <diagonal/>
    </border>
    <border>
      <left/>
      <right style="thick">
        <color indexed="64"/>
      </right>
      <top/>
      <bottom style="medium">
        <color indexed="64"/>
      </bottom>
      <diagonal/>
    </border>
    <border>
      <left/>
      <right style="thick">
        <color indexed="64"/>
      </right>
      <top/>
      <bottom style="thick">
        <color rgb="FF000000"/>
      </bottom>
      <diagonal/>
    </border>
    <border>
      <left style="thick">
        <color rgb="FF000000"/>
      </left>
      <right style="thick">
        <color rgb="FF000000"/>
      </right>
      <top/>
      <bottom style="thick">
        <color rgb="FF000000"/>
      </bottom>
      <diagonal/>
    </border>
    <border>
      <left/>
      <right style="medium">
        <color rgb="FF000000"/>
      </right>
      <top/>
      <bottom/>
      <diagonal/>
    </border>
    <border>
      <left/>
      <right/>
      <top style="medium">
        <color rgb="FF4BACC6"/>
      </top>
      <bottom style="medium">
        <color rgb="FF4BACC6"/>
      </bottom>
      <diagonal/>
    </border>
    <border>
      <left/>
      <right/>
      <top/>
      <bottom style="medium">
        <color rgb="FF4BACC6"/>
      </bottom>
      <diagonal/>
    </border>
    <border>
      <left/>
      <right/>
      <top/>
      <bottom style="medium">
        <color rgb="FFFF7F00"/>
      </bottom>
      <diagonal/>
    </border>
    <border>
      <left style="medium">
        <color indexed="64"/>
      </left>
      <right style="medium">
        <color indexed="64"/>
      </right>
      <top/>
      <bottom style="thick">
        <color indexed="64"/>
      </bottom>
      <diagonal/>
    </border>
    <border>
      <left/>
      <right style="medium">
        <color indexed="64"/>
      </right>
      <top/>
      <bottom style="thick">
        <color indexed="64"/>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right style="thin">
        <color auto="1"/>
      </right>
      <top/>
      <bottom/>
      <diagonal/>
    </border>
    <border>
      <left/>
      <right style="thin">
        <color auto="1"/>
      </right>
      <top style="thin">
        <color auto="1"/>
      </top>
      <bottom/>
      <diagonal/>
    </border>
    <border>
      <left/>
      <right/>
      <top style="medium">
        <color rgb="FFFF7F00"/>
      </top>
      <bottom style="medium">
        <color rgb="FFFF7F00"/>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6" fillId="0" borderId="0" applyNumberFormat="0" applyFill="0" applyBorder="0" applyAlignment="0" applyProtection="0"/>
    <xf numFmtId="0" fontId="14" fillId="0" borderId="0"/>
  </cellStyleXfs>
  <cellXfs count="520">
    <xf numFmtId="0" fontId="0" fillId="0" borderId="0" xfId="0"/>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0" borderId="9" xfId="0" applyFont="1" applyBorder="1" applyAlignment="1">
      <alignment horizontal="center" vertical="center" wrapText="1"/>
    </xf>
    <xf numFmtId="6" fontId="7" fillId="0" borderId="8" xfId="0" applyNumberFormat="1" applyFont="1" applyBorder="1" applyAlignment="1">
      <alignment horizontal="center" vertical="center" wrapText="1"/>
    </xf>
    <xf numFmtId="6" fontId="7" fillId="0" borderId="0" xfId="0" applyNumberFormat="1" applyFont="1" applyAlignment="1">
      <alignment horizontal="center" vertical="center" wrapText="1"/>
    </xf>
    <xf numFmtId="3" fontId="7" fillId="0" borderId="8" xfId="0" applyNumberFormat="1" applyFont="1" applyBorder="1" applyAlignment="1">
      <alignment horizontal="center" vertical="center" wrapText="1"/>
    </xf>
    <xf numFmtId="0" fontId="18" fillId="0" borderId="9" xfId="0" applyFont="1" applyBorder="1" applyAlignment="1">
      <alignment horizontal="center" vertical="center" wrapText="1"/>
    </xf>
    <xf numFmtId="0" fontId="7" fillId="0" borderId="1" xfId="0" applyFont="1" applyBorder="1" applyAlignment="1">
      <alignment vertical="center" wrapText="1"/>
    </xf>
    <xf numFmtId="0" fontId="7" fillId="0" borderId="5" xfId="0" applyFont="1" applyBorder="1" applyAlignment="1">
      <alignment vertical="center" wrapText="1"/>
    </xf>
    <xf numFmtId="6" fontId="20" fillId="0" borderId="8" xfId="0" applyNumberFormat="1" applyFont="1" applyBorder="1" applyAlignment="1">
      <alignment horizontal="center" vertical="center" wrapText="1"/>
    </xf>
    <xf numFmtId="0" fontId="22" fillId="9" borderId="9" xfId="0" applyFont="1" applyFill="1" applyBorder="1" applyAlignment="1">
      <alignment horizontal="center" vertical="center"/>
    </xf>
    <xf numFmtId="0" fontId="27" fillId="0" borderId="0" xfId="0" applyFont="1"/>
    <xf numFmtId="0" fontId="21" fillId="0" borderId="0" xfId="0" applyFont="1" applyAlignment="1">
      <alignment horizontal="center" vertical="center" wrapText="1"/>
    </xf>
    <xf numFmtId="0" fontId="10" fillId="0" borderId="0" xfId="0" applyFont="1"/>
    <xf numFmtId="0" fontId="29" fillId="0" borderId="0" xfId="0" applyFont="1" applyAlignment="1">
      <alignment vertical="center" wrapText="1"/>
    </xf>
    <xf numFmtId="0" fontId="28" fillId="0" borderId="0" xfId="0" applyFont="1" applyAlignment="1">
      <alignment horizontal="center" vertical="center" wrapText="1"/>
    </xf>
    <xf numFmtId="0" fontId="18" fillId="0" borderId="11" xfId="0" applyFont="1" applyBorder="1" applyAlignment="1">
      <alignment horizontal="center" vertical="center" wrapText="1"/>
    </xf>
    <xf numFmtId="0" fontId="18" fillId="0" borderId="8" xfId="0" applyFont="1" applyBorder="1" applyAlignment="1">
      <alignment horizontal="center" vertical="center" wrapText="1"/>
    </xf>
    <xf numFmtId="0" fontId="13" fillId="0" borderId="0" xfId="0" applyFont="1" applyAlignment="1">
      <alignment horizontal="center" vertical="center" wrapText="1"/>
    </xf>
    <xf numFmtId="0" fontId="30" fillId="0" borderId="0" xfId="0" applyFont="1"/>
    <xf numFmtId="165" fontId="30" fillId="0" borderId="0" xfId="0" applyNumberFormat="1" applyFont="1"/>
    <xf numFmtId="0" fontId="15" fillId="0" borderId="11" xfId="0" applyFont="1" applyBorder="1" applyAlignment="1">
      <alignment horizontal="center" vertical="center"/>
    </xf>
    <xf numFmtId="0" fontId="31" fillId="0" borderId="8" xfId="0" applyFont="1" applyBorder="1" applyAlignment="1">
      <alignment horizontal="center" vertical="center"/>
    </xf>
    <xf numFmtId="0" fontId="26" fillId="0" borderId="0" xfId="3" applyFill="1" applyBorder="1" applyAlignment="1">
      <alignment horizontal="center" vertical="center" wrapText="1"/>
    </xf>
    <xf numFmtId="165" fontId="10" fillId="0" borderId="0" xfId="0" applyNumberFormat="1" applyFont="1"/>
    <xf numFmtId="0" fontId="18" fillId="7" borderId="15" xfId="0" applyFont="1" applyFill="1" applyBorder="1" applyAlignment="1">
      <alignment horizontal="center" vertical="center"/>
    </xf>
    <xf numFmtId="0" fontId="15" fillId="12" borderId="12" xfId="0" applyFont="1" applyFill="1" applyBorder="1" applyAlignment="1">
      <alignment vertical="center"/>
    </xf>
    <xf numFmtId="0" fontId="15" fillId="8" borderId="16" xfId="0" applyFont="1" applyFill="1" applyBorder="1" applyAlignment="1">
      <alignment vertical="center" wrapText="1"/>
    </xf>
    <xf numFmtId="0" fontId="11" fillId="0" borderId="0" xfId="0" applyFont="1" applyAlignment="1">
      <alignment vertical="center" wrapText="1"/>
    </xf>
    <xf numFmtId="0" fontId="13" fillId="0" borderId="0" xfId="0" applyFont="1" applyAlignment="1">
      <alignment horizontal="center" vertical="center"/>
    </xf>
    <xf numFmtId="0" fontId="18" fillId="0" borderId="11" xfId="0" applyFont="1" applyBorder="1" applyAlignment="1">
      <alignment horizontal="center" vertical="center"/>
    </xf>
    <xf numFmtId="0" fontId="15" fillId="12" borderId="1" xfId="0" applyFont="1" applyFill="1" applyBorder="1" applyAlignment="1">
      <alignment vertical="center" wrapText="1"/>
    </xf>
    <xf numFmtId="0" fontId="18" fillId="0" borderId="0" xfId="0" applyFont="1" applyAlignment="1">
      <alignment horizontal="center" vertical="center" wrapText="1"/>
    </xf>
    <xf numFmtId="0" fontId="15" fillId="12" borderId="14" xfId="0" applyFont="1" applyFill="1" applyBorder="1" applyAlignment="1">
      <alignment vertical="center"/>
    </xf>
    <xf numFmtId="0" fontId="11" fillId="0" borderId="0" xfId="0" applyFont="1" applyAlignment="1">
      <alignment horizontal="center" vertical="center" wrapText="1"/>
    </xf>
    <xf numFmtId="164" fontId="10" fillId="0" borderId="0" xfId="1" applyNumberFormat="1" applyFont="1"/>
    <xf numFmtId="3" fontId="10" fillId="0" borderId="0" xfId="0" applyNumberFormat="1" applyFont="1"/>
    <xf numFmtId="0" fontId="15" fillId="12" borderId="9" xfId="0" applyFont="1" applyFill="1" applyBorder="1" applyAlignment="1">
      <alignment vertical="center"/>
    </xf>
    <xf numFmtId="0" fontId="12" fillId="0" borderId="0" xfId="0" applyFont="1" applyAlignment="1">
      <alignment horizontal="center" vertical="center" wrapText="1"/>
    </xf>
    <xf numFmtId="0" fontId="30" fillId="0" borderId="19" xfId="0" applyFont="1" applyBorder="1" applyAlignment="1">
      <alignment horizontal="center" wrapText="1"/>
    </xf>
    <xf numFmtId="0" fontId="30" fillId="0" borderId="20" xfId="0" applyFont="1" applyBorder="1" applyAlignment="1">
      <alignment horizontal="center"/>
    </xf>
    <xf numFmtId="166" fontId="10" fillId="0" borderId="20" xfId="1" applyNumberFormat="1" applyFont="1" applyBorder="1"/>
    <xf numFmtId="166" fontId="10" fillId="0" borderId="0" xfId="0" applyNumberFormat="1" applyFont="1"/>
    <xf numFmtId="0" fontId="33" fillId="0" borderId="15" xfId="0" applyFont="1" applyBorder="1" applyAlignment="1">
      <alignment horizontal="center" vertical="center"/>
    </xf>
    <xf numFmtId="0" fontId="25" fillId="0" borderId="16" xfId="0" applyFont="1" applyBorder="1" applyAlignment="1">
      <alignment horizontal="center" vertical="center"/>
    </xf>
    <xf numFmtId="165" fontId="19" fillId="0" borderId="8" xfId="0" applyNumberFormat="1" applyFont="1" applyBorder="1" applyAlignment="1">
      <alignment horizontal="center" vertical="center"/>
    </xf>
    <xf numFmtId="0" fontId="31" fillId="0" borderId="13" xfId="0" applyFont="1" applyBorder="1" applyAlignment="1">
      <alignment horizontal="center" vertical="center"/>
    </xf>
    <xf numFmtId="0" fontId="15" fillId="0" borderId="15" xfId="0" applyFont="1" applyBorder="1" applyAlignment="1">
      <alignment vertical="center"/>
    </xf>
    <xf numFmtId="0" fontId="15" fillId="0" borderId="16" xfId="0" applyFont="1" applyBorder="1" applyAlignment="1">
      <alignment vertical="center"/>
    </xf>
    <xf numFmtId="6" fontId="19" fillId="0" borderId="8" xfId="0" applyNumberFormat="1" applyFont="1" applyBorder="1" applyAlignment="1">
      <alignment horizontal="center" vertical="center"/>
    </xf>
    <xf numFmtId="6" fontId="19" fillId="0" borderId="21" xfId="0" applyNumberFormat="1" applyFont="1" applyBorder="1" applyAlignment="1">
      <alignment horizontal="center" vertical="center"/>
    </xf>
    <xf numFmtId="0" fontId="33" fillId="0" borderId="15" xfId="0" applyFont="1" applyBorder="1" applyAlignment="1">
      <alignment horizontal="center" vertical="center" wrapText="1"/>
    </xf>
    <xf numFmtId="0" fontId="18" fillId="12" borderId="16" xfId="0" applyFont="1" applyFill="1" applyBorder="1" applyAlignment="1">
      <alignment horizontal="center" vertical="center"/>
    </xf>
    <xf numFmtId="0" fontId="15" fillId="0" borderId="15" xfId="0" applyFont="1" applyBorder="1" applyAlignment="1">
      <alignment vertical="center" wrapText="1"/>
    </xf>
    <xf numFmtId="0" fontId="15" fillId="12" borderId="16" xfId="0" applyFont="1" applyFill="1" applyBorder="1"/>
    <xf numFmtId="0" fontId="15" fillId="0" borderId="11" xfId="0" applyFont="1" applyBorder="1" applyAlignment="1">
      <alignment vertical="center" wrapText="1"/>
    </xf>
    <xf numFmtId="0" fontId="15" fillId="0" borderId="8" xfId="0" applyFont="1" applyBorder="1" applyAlignment="1">
      <alignment vertical="center"/>
    </xf>
    <xf numFmtId="0" fontId="15" fillId="12" borderId="14" xfId="0" applyFont="1" applyFill="1" applyBorder="1"/>
    <xf numFmtId="0" fontId="15" fillId="0" borderId="17" xfId="0" applyFont="1" applyBorder="1" applyAlignment="1">
      <alignment vertical="center" wrapText="1"/>
    </xf>
    <xf numFmtId="0" fontId="15" fillId="0" borderId="7" xfId="0" applyFont="1" applyBorder="1"/>
    <xf numFmtId="0" fontId="15" fillId="0" borderId="16" xfId="0" applyFont="1" applyBorder="1"/>
    <xf numFmtId="0" fontId="15" fillId="0" borderId="8" xfId="0" applyFont="1" applyBorder="1"/>
    <xf numFmtId="0" fontId="15" fillId="12" borderId="8" xfId="0" applyFont="1" applyFill="1" applyBorder="1"/>
    <xf numFmtId="0" fontId="34" fillId="9" borderId="9" xfId="0" applyFont="1" applyFill="1" applyBorder="1" applyAlignment="1">
      <alignment horizontal="center" vertical="center" wrapText="1"/>
    </xf>
    <xf numFmtId="6" fontId="22" fillId="9" borderId="8" xfId="0" applyNumberFormat="1" applyFont="1" applyFill="1" applyBorder="1" applyAlignment="1">
      <alignment horizontal="center" vertical="center" wrapText="1"/>
    </xf>
    <xf numFmtId="0" fontId="11" fillId="0" borderId="0" xfId="0" applyFont="1" applyAlignment="1">
      <alignment horizontal="center" vertical="center"/>
    </xf>
    <xf numFmtId="0" fontId="18" fillId="7" borderId="13" xfId="0" applyFont="1" applyFill="1" applyBorder="1" applyAlignment="1">
      <alignment horizontal="center" vertical="center"/>
    </xf>
    <xf numFmtId="165" fontId="22" fillId="7" borderId="13" xfId="0" applyNumberFormat="1" applyFont="1" applyFill="1" applyBorder="1" applyAlignment="1">
      <alignment horizontal="center" vertical="center"/>
    </xf>
    <xf numFmtId="6" fontId="10" fillId="0" borderId="0" xfId="0" applyNumberFormat="1" applyFont="1" applyAlignment="1">
      <alignment horizontal="center" vertical="center" wrapText="1"/>
    </xf>
    <xf numFmtId="0" fontId="14" fillId="0" borderId="0" xfId="0" applyFont="1"/>
    <xf numFmtId="0" fontId="35" fillId="13" borderId="13" xfId="0" applyFont="1" applyFill="1" applyBorder="1" applyAlignment="1">
      <alignment horizontal="center" vertical="center" wrapText="1"/>
    </xf>
    <xf numFmtId="6" fontId="34" fillId="13" borderId="13" xfId="0" applyNumberFormat="1" applyFont="1" applyFill="1" applyBorder="1" applyAlignment="1">
      <alignment horizontal="center" vertical="center" wrapText="1"/>
    </xf>
    <xf numFmtId="0" fontId="11" fillId="0" borderId="9" xfId="0" applyFont="1" applyBorder="1" applyAlignment="1">
      <alignment vertical="center"/>
    </xf>
    <xf numFmtId="3" fontId="39" fillId="15" borderId="22" xfId="2" applyNumberFormat="1" applyFont="1" applyFill="1" applyBorder="1" applyAlignment="1">
      <alignment horizontal="right" vertical="center" indent="1"/>
    </xf>
    <xf numFmtId="3" fontId="39" fillId="0" borderId="23" xfId="2" applyNumberFormat="1" applyFont="1" applyFill="1" applyBorder="1" applyAlignment="1">
      <alignment horizontal="right" vertical="center" indent="1"/>
    </xf>
    <xf numFmtId="3" fontId="39" fillId="15" borderId="23" xfId="2" applyNumberFormat="1" applyFont="1" applyFill="1" applyBorder="1" applyAlignment="1">
      <alignment horizontal="right" vertical="center" indent="1"/>
    </xf>
    <xf numFmtId="3" fontId="39" fillId="18" borderId="23" xfId="2" applyNumberFormat="1" applyFont="1" applyFill="1" applyBorder="1" applyAlignment="1">
      <alignment horizontal="right" vertical="center" indent="1"/>
    </xf>
    <xf numFmtId="168" fontId="39" fillId="0" borderId="23" xfId="2" applyNumberFormat="1" applyFont="1" applyFill="1" applyBorder="1" applyAlignment="1">
      <alignment horizontal="right" vertical="center" indent="1"/>
    </xf>
    <xf numFmtId="9" fontId="39" fillId="0" borderId="23" xfId="2" applyFont="1" applyFill="1" applyBorder="1" applyAlignment="1">
      <alignment horizontal="right" vertical="center" indent="1"/>
    </xf>
    <xf numFmtId="170" fontId="39" fillId="15" borderId="23" xfId="2" applyNumberFormat="1" applyFont="1" applyFill="1" applyBorder="1" applyAlignment="1">
      <alignment horizontal="right" vertical="center" indent="1"/>
    </xf>
    <xf numFmtId="170" fontId="39" fillId="18" borderId="23" xfId="2" applyNumberFormat="1" applyFont="1" applyFill="1" applyBorder="1" applyAlignment="1">
      <alignment horizontal="right" vertical="center" indent="1"/>
    </xf>
    <xf numFmtId="168" fontId="37" fillId="17" borderId="17" xfId="0" applyNumberFormat="1" applyFont="1" applyFill="1" applyBorder="1" applyAlignment="1">
      <alignment wrapText="1"/>
    </xf>
    <xf numFmtId="0" fontId="37" fillId="17" borderId="18" xfId="0" applyFont="1" applyFill="1" applyBorder="1" applyAlignment="1">
      <alignment horizontal="center" vertical="center"/>
    </xf>
    <xf numFmtId="0" fontId="37" fillId="17" borderId="18" xfId="0" applyFont="1" applyFill="1" applyBorder="1" applyAlignment="1">
      <alignment horizontal="center" vertical="center" wrapText="1"/>
    </xf>
    <xf numFmtId="0" fontId="37" fillId="17" borderId="7" xfId="0" applyFont="1" applyFill="1" applyBorder="1" applyAlignment="1">
      <alignment horizontal="center" vertical="center"/>
    </xf>
    <xf numFmtId="3" fontId="38" fillId="15" borderId="24" xfId="0" applyNumberFormat="1" applyFont="1" applyFill="1" applyBorder="1"/>
    <xf numFmtId="3" fontId="39" fillId="15" borderId="25" xfId="2" applyNumberFormat="1" applyFont="1" applyFill="1" applyBorder="1" applyAlignment="1">
      <alignment horizontal="right" vertical="center" indent="1"/>
    </xf>
    <xf numFmtId="3" fontId="38" fillId="0" borderId="26" xfId="0" applyNumberFormat="1" applyFont="1" applyBorder="1"/>
    <xf numFmtId="3" fontId="39" fillId="0" borderId="27" xfId="2" applyNumberFormat="1" applyFont="1" applyFill="1" applyBorder="1" applyAlignment="1">
      <alignment horizontal="right" vertical="center" indent="1"/>
    </xf>
    <xf numFmtId="3" fontId="39" fillId="15" borderId="26" xfId="0" applyNumberFormat="1" applyFont="1" applyFill="1" applyBorder="1" applyAlignment="1">
      <alignment horizontal="left" indent="1"/>
    </xf>
    <xf numFmtId="3" fontId="39" fillId="15" borderId="27" xfId="2" applyNumberFormat="1" applyFont="1" applyFill="1" applyBorder="1" applyAlignment="1">
      <alignment horizontal="right" vertical="center" indent="1"/>
    </xf>
    <xf numFmtId="3" fontId="39" fillId="18" borderId="26" xfId="0" applyNumberFormat="1" applyFont="1" applyFill="1" applyBorder="1" applyAlignment="1">
      <alignment horizontal="left" indent="1"/>
    </xf>
    <xf numFmtId="3" fontId="39" fillId="18" borderId="27" xfId="2" applyNumberFormat="1" applyFont="1" applyFill="1" applyBorder="1" applyAlignment="1">
      <alignment horizontal="right" vertical="center" indent="1"/>
    </xf>
    <xf numFmtId="168" fontId="39" fillId="0" borderId="27" xfId="2" applyNumberFormat="1" applyFont="1" applyFill="1" applyBorder="1" applyAlignment="1">
      <alignment horizontal="right" vertical="center" indent="1"/>
    </xf>
    <xf numFmtId="9" fontId="39" fillId="0" borderId="27" xfId="2" applyFont="1" applyFill="1" applyBorder="1" applyAlignment="1">
      <alignment horizontal="right" vertical="center" indent="1"/>
    </xf>
    <xf numFmtId="170" fontId="39" fillId="15" borderId="27" xfId="2" applyNumberFormat="1" applyFont="1" applyFill="1" applyBorder="1" applyAlignment="1">
      <alignment horizontal="right" vertical="center" indent="1"/>
    </xf>
    <xf numFmtId="170" fontId="39" fillId="18" borderId="27" xfId="2" applyNumberFormat="1" applyFont="1" applyFill="1" applyBorder="1" applyAlignment="1">
      <alignment horizontal="right" vertical="center" indent="1"/>
    </xf>
    <xf numFmtId="3" fontId="39" fillId="18" borderId="28" xfId="0" applyNumberFormat="1" applyFont="1" applyFill="1" applyBorder="1" applyAlignment="1">
      <alignment horizontal="left" indent="1"/>
    </xf>
    <xf numFmtId="169" fontId="39" fillId="15" borderId="22" xfId="2" applyNumberFormat="1" applyFont="1" applyFill="1" applyBorder="1" applyAlignment="1">
      <alignment horizontal="right" vertical="center" indent="1"/>
    </xf>
    <xf numFmtId="3" fontId="39" fillId="15" borderId="23" xfId="1" applyNumberFormat="1" applyFont="1" applyFill="1" applyBorder="1" applyAlignment="1">
      <alignment horizontal="right" vertical="center" indent="1"/>
    </xf>
    <xf numFmtId="3" fontId="39" fillId="18" borderId="23" xfId="1" applyNumberFormat="1" applyFont="1" applyFill="1" applyBorder="1" applyAlignment="1">
      <alignment horizontal="right" vertical="center" indent="1"/>
    </xf>
    <xf numFmtId="169" fontId="39" fillId="15" borderId="25" xfId="2" applyNumberFormat="1" applyFont="1" applyFill="1" applyBorder="1" applyAlignment="1">
      <alignment horizontal="right" vertical="center" indent="1"/>
    </xf>
    <xf numFmtId="3" fontId="39" fillId="15" borderId="27" xfId="1" applyNumberFormat="1" applyFont="1" applyFill="1" applyBorder="1" applyAlignment="1">
      <alignment horizontal="right" vertical="center" indent="1"/>
    </xf>
    <xf numFmtId="3" fontId="39" fillId="18" borderId="27" xfId="1" applyNumberFormat="1" applyFont="1" applyFill="1" applyBorder="1" applyAlignment="1">
      <alignment horizontal="right" vertical="center" indent="1"/>
    </xf>
    <xf numFmtId="3" fontId="39" fillId="18" borderId="29" xfId="1" applyNumberFormat="1" applyFont="1" applyFill="1" applyBorder="1" applyAlignment="1">
      <alignment horizontal="right" vertical="center" indent="1"/>
    </xf>
    <xf numFmtId="3" fontId="39" fillId="18" borderId="30" xfId="1" applyNumberFormat="1" applyFont="1" applyFill="1" applyBorder="1" applyAlignment="1">
      <alignment horizontal="right" vertical="center" indent="1"/>
    </xf>
    <xf numFmtId="43" fontId="0" fillId="0" borderId="0" xfId="0" applyNumberFormat="1"/>
    <xf numFmtId="0" fontId="0" fillId="0" borderId="0" xfId="0" applyAlignment="1">
      <alignment horizontal="center" vertical="center"/>
    </xf>
    <xf numFmtId="0" fontId="4" fillId="0" borderId="31" xfId="0" applyFont="1" applyBorder="1" applyAlignment="1">
      <alignment horizontal="center" vertical="center" wrapText="1"/>
    </xf>
    <xf numFmtId="6" fontId="7" fillId="0" borderId="32" xfId="0" applyNumberFormat="1" applyFont="1" applyBorder="1" applyAlignment="1">
      <alignment horizontal="center" vertical="center" wrapText="1"/>
    </xf>
    <xf numFmtId="3" fontId="7" fillId="0" borderId="13" xfId="0" applyNumberFormat="1" applyFont="1" applyBorder="1" applyAlignment="1">
      <alignment horizontal="center" vertical="center" wrapText="1"/>
    </xf>
    <xf numFmtId="0" fontId="11" fillId="0" borderId="8" xfId="0" applyFont="1" applyBorder="1" applyAlignment="1">
      <alignment vertical="center"/>
    </xf>
    <xf numFmtId="0" fontId="11" fillId="0" borderId="8" xfId="0" applyFont="1" applyBorder="1" applyAlignment="1">
      <alignment horizontal="right" vertical="center"/>
    </xf>
    <xf numFmtId="167" fontId="8" fillId="0" borderId="20" xfId="0" applyNumberFormat="1" applyFont="1" applyBorder="1" applyAlignment="1">
      <alignment horizontal="right" vertical="center"/>
    </xf>
    <xf numFmtId="6" fontId="8" fillId="0" borderId="20" xfId="0" applyNumberFormat="1" applyFont="1" applyBorder="1" applyAlignment="1">
      <alignment horizontal="right" vertical="center" wrapText="1"/>
    </xf>
    <xf numFmtId="165" fontId="11" fillId="0" borderId="8" xfId="0" applyNumberFormat="1" applyFont="1" applyBorder="1" applyAlignment="1">
      <alignment vertical="center" wrapText="1"/>
    </xf>
    <xf numFmtId="6" fontId="8" fillId="0" borderId="20" xfId="0" applyNumberFormat="1" applyFont="1" applyBorder="1" applyAlignment="1">
      <alignment horizontal="right" vertical="center"/>
    </xf>
    <xf numFmtId="6" fontId="8" fillId="0" borderId="33" xfId="0" applyNumberFormat="1" applyFont="1" applyBorder="1" applyAlignment="1">
      <alignment horizontal="right" vertical="center"/>
    </xf>
    <xf numFmtId="165" fontId="11" fillId="0" borderId="16" xfId="0" applyNumberFormat="1" applyFont="1" applyBorder="1" applyAlignment="1">
      <alignment vertical="center" wrapText="1"/>
    </xf>
    <xf numFmtId="0" fontId="11" fillId="0" borderId="13" xfId="0" applyFont="1" applyBorder="1" applyAlignment="1">
      <alignment vertical="center" wrapText="1"/>
    </xf>
    <xf numFmtId="9" fontId="13" fillId="0" borderId="13" xfId="2" applyFont="1" applyBorder="1" applyAlignment="1">
      <alignment horizontal="right" vertical="center" wrapText="1"/>
    </xf>
    <xf numFmtId="0" fontId="11" fillId="0" borderId="11" xfId="0" applyFont="1" applyBorder="1" applyAlignment="1">
      <alignment vertical="center" wrapText="1"/>
    </xf>
    <xf numFmtId="165" fontId="11" fillId="12" borderId="12" xfId="0" applyNumberFormat="1" applyFont="1" applyFill="1" applyBorder="1" applyAlignment="1">
      <alignment vertical="center" wrapText="1"/>
    </xf>
    <xf numFmtId="165" fontId="11" fillId="12" borderId="3" xfId="0" applyNumberFormat="1" applyFont="1" applyFill="1" applyBorder="1" applyAlignment="1">
      <alignment vertical="center" wrapText="1"/>
    </xf>
    <xf numFmtId="165" fontId="11" fillId="12" borderId="4" xfId="0" applyNumberFormat="1" applyFont="1" applyFill="1" applyBorder="1" applyAlignment="1">
      <alignment vertical="center" wrapText="1"/>
    </xf>
    <xf numFmtId="165" fontId="11" fillId="12" borderId="8" xfId="0" applyNumberFormat="1" applyFont="1" applyFill="1" applyBorder="1" applyAlignment="1">
      <alignment vertical="center" wrapText="1"/>
    </xf>
    <xf numFmtId="165" fontId="2" fillId="0" borderId="0" xfId="0" applyNumberFormat="1" applyFont="1"/>
    <xf numFmtId="0" fontId="11" fillId="0" borderId="0" xfId="0" applyFont="1"/>
    <xf numFmtId="169" fontId="39" fillId="0" borderId="23" xfId="2" applyNumberFormat="1" applyFont="1" applyFill="1" applyBorder="1" applyAlignment="1">
      <alignment horizontal="right" vertical="center" indent="1"/>
    </xf>
    <xf numFmtId="169" fontId="39" fillId="0" borderId="27" xfId="2" applyNumberFormat="1" applyFont="1" applyFill="1" applyBorder="1" applyAlignment="1">
      <alignment horizontal="right" vertical="center" indent="1"/>
    </xf>
    <xf numFmtId="11" fontId="0" fillId="0" borderId="0" xfId="0" applyNumberFormat="1"/>
    <xf numFmtId="3" fontId="39" fillId="0" borderId="26" xfId="0" applyNumberFormat="1" applyFont="1" applyBorder="1" applyAlignment="1">
      <alignment horizontal="left" indent="1"/>
    </xf>
    <xf numFmtId="3" fontId="39" fillId="18" borderId="29" xfId="2" applyNumberFormat="1" applyFont="1" applyFill="1" applyBorder="1" applyAlignment="1">
      <alignment horizontal="right" vertical="center" indent="1"/>
    </xf>
    <xf numFmtId="3" fontId="39" fillId="18" borderId="30" xfId="2" applyNumberFormat="1" applyFont="1" applyFill="1" applyBorder="1" applyAlignment="1">
      <alignment horizontal="right" vertical="center" indent="1"/>
    </xf>
    <xf numFmtId="169" fontId="39" fillId="0" borderId="22" xfId="2" applyNumberFormat="1" applyFont="1" applyFill="1" applyBorder="1" applyAlignment="1">
      <alignment horizontal="right" vertical="center" indent="1"/>
    </xf>
    <xf numFmtId="169" fontId="39" fillId="18" borderId="22" xfId="2" applyNumberFormat="1" applyFont="1" applyFill="1" applyBorder="1" applyAlignment="1">
      <alignment horizontal="right" vertical="center" indent="1"/>
    </xf>
    <xf numFmtId="169" fontId="39" fillId="18" borderId="25" xfId="2" applyNumberFormat="1" applyFont="1" applyFill="1" applyBorder="1" applyAlignment="1">
      <alignment horizontal="right" vertical="center" indent="1"/>
    </xf>
    <xf numFmtId="169" fontId="39" fillId="18" borderId="10" xfId="2" applyNumberFormat="1" applyFont="1" applyFill="1" applyBorder="1" applyAlignment="1">
      <alignment horizontal="right" vertical="center" indent="1"/>
    </xf>
    <xf numFmtId="169" fontId="39" fillId="18" borderId="8" xfId="2" applyNumberFormat="1" applyFont="1" applyFill="1" applyBorder="1" applyAlignment="1">
      <alignment horizontal="right" vertical="center" indent="1"/>
    </xf>
    <xf numFmtId="6" fontId="7" fillId="4" borderId="12" xfId="0" applyNumberFormat="1" applyFont="1" applyFill="1" applyBorder="1" applyAlignment="1">
      <alignment horizontal="center" vertical="center" wrapText="1"/>
    </xf>
    <xf numFmtId="0" fontId="41" fillId="0" borderId="0" xfId="0" applyFont="1"/>
    <xf numFmtId="169" fontId="37" fillId="17" borderId="17" xfId="0" applyNumberFormat="1" applyFont="1" applyFill="1" applyBorder="1" applyAlignment="1">
      <alignment wrapText="1"/>
    </xf>
    <xf numFmtId="169" fontId="38" fillId="15" borderId="24" xfId="0" applyNumberFormat="1" applyFont="1" applyFill="1" applyBorder="1"/>
    <xf numFmtId="169" fontId="38" fillId="0" borderId="26" xfId="0" applyNumberFormat="1" applyFont="1" applyBorder="1"/>
    <xf numFmtId="169" fontId="39" fillId="15" borderId="26" xfId="0" applyNumberFormat="1" applyFont="1" applyFill="1" applyBorder="1" applyAlignment="1">
      <alignment horizontal="left" indent="1"/>
    </xf>
    <xf numFmtId="169" fontId="39" fillId="15" borderId="23" xfId="2" applyNumberFormat="1" applyFont="1" applyFill="1" applyBorder="1" applyAlignment="1">
      <alignment horizontal="right" vertical="center" indent="1"/>
    </xf>
    <xf numFmtId="169" fontId="39" fillId="15" borderId="27" xfId="2" applyNumberFormat="1" applyFont="1" applyFill="1" applyBorder="1" applyAlignment="1">
      <alignment horizontal="right" vertical="center" indent="1"/>
    </xf>
    <xf numFmtId="169" fontId="39" fillId="18" borderId="26" xfId="0" applyNumberFormat="1" applyFont="1" applyFill="1" applyBorder="1" applyAlignment="1">
      <alignment horizontal="left" indent="1"/>
    </xf>
    <xf numFmtId="169" fontId="39" fillId="18" borderId="23" xfId="2" applyNumberFormat="1" applyFont="1" applyFill="1" applyBorder="1" applyAlignment="1">
      <alignment horizontal="right" vertical="center" indent="1"/>
    </xf>
    <xf numFmtId="169" fontId="39" fillId="18" borderId="27" xfId="2" applyNumberFormat="1" applyFont="1" applyFill="1" applyBorder="1" applyAlignment="1">
      <alignment horizontal="right" vertical="center" indent="1"/>
    </xf>
    <xf numFmtId="169" fontId="39" fillId="15" borderId="23" xfId="1" applyNumberFormat="1" applyFont="1" applyFill="1" applyBorder="1" applyAlignment="1">
      <alignment horizontal="right" vertical="center" indent="1"/>
    </xf>
    <xf numFmtId="169" fontId="39" fillId="15" borderId="27" xfId="1" applyNumberFormat="1" applyFont="1" applyFill="1" applyBorder="1" applyAlignment="1">
      <alignment horizontal="right" vertical="center" indent="1"/>
    </xf>
    <xf numFmtId="169" fontId="39" fillId="18" borderId="23" xfId="1" applyNumberFormat="1" applyFont="1" applyFill="1" applyBorder="1" applyAlignment="1">
      <alignment horizontal="right" vertical="center" indent="1"/>
    </xf>
    <xf numFmtId="169" fontId="39" fillId="18" borderId="27" xfId="1" applyNumberFormat="1" applyFont="1" applyFill="1" applyBorder="1" applyAlignment="1">
      <alignment horizontal="right" vertical="center" indent="1"/>
    </xf>
    <xf numFmtId="169" fontId="39" fillId="18" borderId="28" xfId="0" applyNumberFormat="1" applyFont="1" applyFill="1" applyBorder="1" applyAlignment="1">
      <alignment horizontal="left" indent="1"/>
    </xf>
    <xf numFmtId="169" fontId="39" fillId="18" borderId="29" xfId="1" applyNumberFormat="1" applyFont="1" applyFill="1" applyBorder="1" applyAlignment="1">
      <alignment horizontal="right" vertical="center" indent="1"/>
    </xf>
    <xf numFmtId="169" fontId="39" fillId="18" borderId="30" xfId="1" applyNumberFormat="1" applyFont="1" applyFill="1" applyBorder="1" applyAlignment="1">
      <alignment horizontal="right" vertical="center" indent="1"/>
    </xf>
    <xf numFmtId="3" fontId="20" fillId="0" borderId="8" xfId="0" applyNumberFormat="1" applyFont="1" applyBorder="1" applyAlignment="1">
      <alignment horizontal="center" vertical="center" wrapText="1"/>
    </xf>
    <xf numFmtId="3" fontId="9" fillId="2" borderId="13" xfId="0" applyNumberFormat="1" applyFont="1" applyFill="1" applyBorder="1" applyAlignment="1">
      <alignment horizontal="center" vertical="center"/>
    </xf>
    <xf numFmtId="6" fontId="9" fillId="2" borderId="13" xfId="0" applyNumberFormat="1" applyFont="1" applyFill="1" applyBorder="1" applyAlignment="1">
      <alignment horizontal="center" vertical="center"/>
    </xf>
    <xf numFmtId="165" fontId="9" fillId="2" borderId="13" xfId="0" applyNumberFormat="1" applyFont="1" applyFill="1" applyBorder="1" applyAlignment="1">
      <alignment horizontal="center" vertical="center"/>
    </xf>
    <xf numFmtId="165" fontId="44" fillId="14" borderId="13" xfId="0" applyNumberFormat="1" applyFont="1" applyFill="1" applyBorder="1" applyAlignment="1">
      <alignment vertical="center" wrapText="1"/>
    </xf>
    <xf numFmtId="165" fontId="43" fillId="14" borderId="13" xfId="0" applyNumberFormat="1" applyFont="1" applyFill="1" applyBorder="1"/>
    <xf numFmtId="9" fontId="16" fillId="14" borderId="13" xfId="2" applyFont="1" applyFill="1" applyBorder="1" applyAlignment="1">
      <alignment horizontal="center" vertical="center"/>
    </xf>
    <xf numFmtId="165" fontId="13" fillId="0" borderId="8" xfId="0" applyNumberFormat="1" applyFont="1" applyBorder="1" applyAlignment="1">
      <alignment vertical="center" wrapText="1"/>
    </xf>
    <xf numFmtId="0" fontId="2" fillId="16" borderId="20" xfId="0" applyFont="1" applyFill="1" applyBorder="1" applyAlignment="1">
      <alignment vertical="center" wrapText="1"/>
    </xf>
    <xf numFmtId="0" fontId="2" fillId="24" borderId="20" xfId="0" applyFont="1" applyFill="1" applyBorder="1" applyAlignment="1">
      <alignment vertical="center"/>
    </xf>
    <xf numFmtId="0" fontId="2" fillId="0" borderId="40" xfId="0" applyFont="1" applyBorder="1" applyAlignment="1">
      <alignment horizontal="center" vertical="center"/>
    </xf>
    <xf numFmtId="164" fontId="0" fillId="0" borderId="41" xfId="1" applyNumberFormat="1" applyFont="1" applyBorder="1" applyAlignment="1">
      <alignment horizontal="center" vertical="center"/>
    </xf>
    <xf numFmtId="164" fontId="0" fillId="0" borderId="20" xfId="1" applyNumberFormat="1" applyFont="1" applyBorder="1" applyAlignment="1">
      <alignment horizontal="center" vertical="center"/>
    </xf>
    <xf numFmtId="164" fontId="0" fillId="0" borderId="36" xfId="1" applyNumberFormat="1" applyFont="1" applyBorder="1" applyAlignment="1">
      <alignment horizontal="center" vertical="center"/>
    </xf>
    <xf numFmtId="164" fontId="0" fillId="0" borderId="35" xfId="1" applyNumberFormat="1" applyFont="1" applyBorder="1" applyAlignment="1">
      <alignment horizontal="center" vertical="center"/>
    </xf>
    <xf numFmtId="0" fontId="2" fillId="0" borderId="42" xfId="0" applyFont="1" applyBorder="1" applyAlignment="1">
      <alignment horizontal="center" vertical="center"/>
    </xf>
    <xf numFmtId="164" fontId="0" fillId="0" borderId="37" xfId="1" applyNumberFormat="1" applyFont="1" applyBorder="1" applyAlignment="1">
      <alignment horizontal="center" vertical="center"/>
    </xf>
    <xf numFmtId="164" fontId="0" fillId="0" borderId="39" xfId="1" applyNumberFormat="1" applyFont="1" applyBorder="1" applyAlignment="1">
      <alignment horizontal="center" vertical="center"/>
    </xf>
    <xf numFmtId="164" fontId="0" fillId="0" borderId="38" xfId="1" applyNumberFormat="1" applyFont="1" applyBorder="1" applyAlignment="1">
      <alignment horizontal="center" vertical="center"/>
    </xf>
    <xf numFmtId="0" fontId="2" fillId="24" borderId="41" xfId="0" applyFont="1" applyFill="1" applyBorder="1" applyAlignment="1">
      <alignment vertical="center" wrapText="1"/>
    </xf>
    <xf numFmtId="0" fontId="2" fillId="24" borderId="20" xfId="0" applyFont="1" applyFill="1" applyBorder="1" applyAlignment="1">
      <alignment vertical="center" wrapText="1"/>
    </xf>
    <xf numFmtId="0" fontId="2" fillId="0" borderId="0" xfId="0" applyFont="1"/>
    <xf numFmtId="0" fontId="45" fillId="0" borderId="0" xfId="0" applyFont="1" applyAlignment="1">
      <alignment vertical="center"/>
    </xf>
    <xf numFmtId="0" fontId="47" fillId="0" borderId="13" xfId="0" applyFont="1" applyBorder="1" applyAlignment="1">
      <alignment vertical="center"/>
    </xf>
    <xf numFmtId="0" fontId="47" fillId="0" borderId="8" xfId="0" applyFont="1" applyBorder="1" applyAlignment="1">
      <alignment horizontal="center" vertical="center"/>
    </xf>
    <xf numFmtId="0" fontId="47" fillId="26" borderId="1" xfId="0" applyFont="1" applyFill="1" applyBorder="1" applyAlignment="1">
      <alignment vertical="center"/>
    </xf>
    <xf numFmtId="164" fontId="47" fillId="26" borderId="16" xfId="0" applyNumberFormat="1" applyFont="1" applyFill="1" applyBorder="1" applyAlignment="1">
      <alignment horizontal="center" vertical="center"/>
    </xf>
    <xf numFmtId="0" fontId="47" fillId="26" borderId="16" xfId="0" applyFont="1" applyFill="1" applyBorder="1" applyAlignment="1">
      <alignment horizontal="center" vertical="center"/>
    </xf>
    <xf numFmtId="0" fontId="48" fillId="15" borderId="1" xfId="0" applyFont="1" applyFill="1" applyBorder="1" applyAlignment="1">
      <alignment vertical="center"/>
    </xf>
    <xf numFmtId="164" fontId="48" fillId="15" borderId="1" xfId="1" applyNumberFormat="1" applyFont="1" applyFill="1" applyBorder="1" applyAlignment="1">
      <alignment horizontal="right" vertical="center"/>
    </xf>
    <xf numFmtId="164" fontId="49" fillId="15" borderId="1" xfId="1" applyNumberFormat="1" applyFont="1" applyFill="1" applyBorder="1" applyAlignment="1">
      <alignment horizontal="right" vertical="center"/>
    </xf>
    <xf numFmtId="0" fontId="48" fillId="15" borderId="1" xfId="0" applyFont="1" applyFill="1" applyBorder="1" applyAlignment="1">
      <alignment horizontal="left" vertical="center" wrapText="1"/>
    </xf>
    <xf numFmtId="0" fontId="48" fillId="18" borderId="1" xfId="0" applyFont="1" applyFill="1" applyBorder="1" applyAlignment="1">
      <alignment vertical="center"/>
    </xf>
    <xf numFmtId="164" fontId="48" fillId="18" borderId="1" xfId="1" applyNumberFormat="1" applyFont="1" applyFill="1" applyBorder="1" applyAlignment="1">
      <alignment horizontal="right" vertical="center"/>
    </xf>
    <xf numFmtId="164" fontId="49" fillId="18" borderId="1" xfId="1" applyNumberFormat="1" applyFont="1" applyFill="1" applyBorder="1" applyAlignment="1">
      <alignment horizontal="right" vertical="center"/>
    </xf>
    <xf numFmtId="0" fontId="48" fillId="18" borderId="1" xfId="0" quotePrefix="1" applyFont="1" applyFill="1" applyBorder="1" applyAlignment="1">
      <alignment horizontal="left" vertical="center" wrapText="1"/>
    </xf>
    <xf numFmtId="43" fontId="48" fillId="15" borderId="1" xfId="1" applyFont="1" applyFill="1" applyBorder="1" applyAlignment="1">
      <alignment horizontal="right" vertical="center"/>
    </xf>
    <xf numFmtId="0" fontId="48" fillId="15" borderId="1" xfId="0" applyFont="1" applyFill="1" applyBorder="1" applyAlignment="1">
      <alignment horizontal="right" vertical="center"/>
    </xf>
    <xf numFmtId="0" fontId="49" fillId="15" borderId="1" xfId="0" applyFont="1" applyFill="1" applyBorder="1" applyAlignment="1">
      <alignment horizontal="right" vertical="center"/>
    </xf>
    <xf numFmtId="0" fontId="48" fillId="15" borderId="1" xfId="0" applyFont="1" applyFill="1" applyBorder="1" applyAlignment="1">
      <alignment vertical="center" wrapText="1"/>
    </xf>
    <xf numFmtId="0" fontId="48" fillId="0" borderId="1" xfId="0" applyFont="1" applyBorder="1" applyAlignment="1">
      <alignment vertical="center" wrapText="1"/>
    </xf>
    <xf numFmtId="43" fontId="48" fillId="27" borderId="1" xfId="1" applyFont="1" applyFill="1" applyBorder="1" applyAlignment="1">
      <alignment horizontal="right" vertical="center"/>
    </xf>
    <xf numFmtId="0" fontId="48" fillId="27" borderId="1" xfId="0" applyFont="1" applyFill="1" applyBorder="1" applyAlignment="1">
      <alignment horizontal="right" vertical="center"/>
    </xf>
    <xf numFmtId="0" fontId="49" fillId="27" borderId="1" xfId="0" applyFont="1" applyFill="1" applyBorder="1" applyAlignment="1">
      <alignment horizontal="right" vertical="center"/>
    </xf>
    <xf numFmtId="0" fontId="48" fillId="27" borderId="1" xfId="0" applyFont="1" applyFill="1" applyBorder="1" applyAlignment="1">
      <alignment vertical="center" wrapText="1"/>
    </xf>
    <xf numFmtId="0" fontId="48" fillId="15" borderId="13" xfId="0" applyFont="1" applyFill="1" applyBorder="1" applyAlignment="1">
      <alignment vertical="center" wrapText="1"/>
    </xf>
    <xf numFmtId="164" fontId="48" fillId="15" borderId="4" xfId="1" applyNumberFormat="1" applyFont="1" applyFill="1" applyBorder="1" applyAlignment="1">
      <alignment horizontal="right" vertical="center"/>
    </xf>
    <xf numFmtId="43" fontId="48" fillId="15" borderId="4" xfId="1" applyFont="1" applyFill="1" applyBorder="1" applyAlignment="1">
      <alignment horizontal="right" vertical="center"/>
    </xf>
    <xf numFmtId="164" fontId="49" fillId="15" borderId="4" xfId="1" applyNumberFormat="1" applyFont="1" applyFill="1" applyBorder="1" applyAlignment="1">
      <alignment horizontal="right" vertical="center"/>
    </xf>
    <xf numFmtId="0" fontId="48" fillId="15" borderId="4" xfId="0" applyFont="1" applyFill="1" applyBorder="1" applyAlignment="1">
      <alignment vertical="center" wrapText="1"/>
    </xf>
    <xf numFmtId="0" fontId="48" fillId="0" borderId="1" xfId="0" applyFont="1" applyBorder="1" applyAlignment="1">
      <alignment vertical="center"/>
    </xf>
    <xf numFmtId="0" fontId="48" fillId="15" borderId="13" xfId="0" applyFont="1" applyFill="1" applyBorder="1" applyAlignment="1">
      <alignment vertical="center"/>
    </xf>
    <xf numFmtId="43" fontId="48" fillId="15" borderId="13" xfId="1" applyFont="1" applyFill="1" applyBorder="1" applyAlignment="1">
      <alignment horizontal="right" vertical="center"/>
    </xf>
    <xf numFmtId="164" fontId="48" fillId="15" borderId="13" xfId="1" applyNumberFormat="1" applyFont="1" applyFill="1" applyBorder="1" applyAlignment="1">
      <alignment horizontal="right" vertical="center"/>
    </xf>
    <xf numFmtId="164" fontId="49" fillId="15" borderId="13" xfId="0" applyNumberFormat="1" applyFont="1" applyFill="1" applyBorder="1" applyAlignment="1">
      <alignment horizontal="right" vertical="center"/>
    </xf>
    <xf numFmtId="0" fontId="2" fillId="24" borderId="35" xfId="0" applyFont="1" applyFill="1" applyBorder="1" applyAlignment="1">
      <alignment vertical="center"/>
    </xf>
    <xf numFmtId="0" fontId="51" fillId="0" borderId="8" xfId="0" applyFont="1" applyBorder="1" applyAlignment="1">
      <alignment horizontal="right" vertical="center" wrapText="1"/>
    </xf>
    <xf numFmtId="0" fontId="51" fillId="0" borderId="55" xfId="0" applyFont="1" applyBorder="1" applyAlignment="1">
      <alignment horizontal="right" vertical="center" wrapText="1"/>
    </xf>
    <xf numFmtId="0" fontId="51" fillId="0" borderId="56" xfId="0" applyFont="1" applyBorder="1" applyAlignment="1">
      <alignment horizontal="right" vertical="center" wrapText="1"/>
    </xf>
    <xf numFmtId="0" fontId="51" fillId="0" borderId="57" xfId="0" applyFont="1" applyBorder="1" applyAlignment="1">
      <alignment horizontal="right" vertical="center" wrapText="1"/>
    </xf>
    <xf numFmtId="0" fontId="28" fillId="11" borderId="8" xfId="0" applyFont="1" applyFill="1" applyBorder="1" applyAlignment="1">
      <alignment horizontal="center" vertical="center" wrapText="1"/>
    </xf>
    <xf numFmtId="0" fontId="28" fillId="11" borderId="54" xfId="0" applyFont="1" applyFill="1" applyBorder="1" applyAlignment="1">
      <alignment horizontal="center" vertical="center" wrapText="1"/>
    </xf>
    <xf numFmtId="0" fontId="53" fillId="0" borderId="16" xfId="0" applyFont="1" applyBorder="1" applyAlignment="1">
      <alignment horizontal="left" vertical="center" wrapText="1" indent="2"/>
    </xf>
    <xf numFmtId="0" fontId="0" fillId="0" borderId="16" xfId="0" applyBorder="1" applyAlignment="1">
      <alignment vertical="center" wrapText="1"/>
    </xf>
    <xf numFmtId="0" fontId="0" fillId="0" borderId="8" xfId="0" applyBorder="1" applyAlignment="1">
      <alignment vertical="center" wrapText="1"/>
    </xf>
    <xf numFmtId="0" fontId="55" fillId="0" borderId="58" xfId="0" applyFont="1" applyBorder="1" applyAlignment="1">
      <alignment horizontal="left" vertical="center" wrapText="1" indent="2"/>
    </xf>
    <xf numFmtId="0" fontId="55" fillId="0" borderId="54" xfId="0" applyFont="1" applyBorder="1" applyAlignment="1">
      <alignment horizontal="left" vertical="center" wrapText="1" indent="2"/>
    </xf>
    <xf numFmtId="0" fontId="53" fillId="0" borderId="58" xfId="0" applyFont="1" applyBorder="1" applyAlignment="1">
      <alignment horizontal="left" vertical="center" wrapText="1" indent="2"/>
    </xf>
    <xf numFmtId="0" fontId="53" fillId="0" borderId="54" xfId="0" applyFont="1" applyBorder="1" applyAlignment="1">
      <alignment horizontal="left" vertical="center" wrapText="1" indent="2"/>
    </xf>
    <xf numFmtId="0" fontId="53" fillId="0" borderId="8" xfId="0" applyFont="1" applyBorder="1" applyAlignment="1">
      <alignment horizontal="left" vertical="center" wrapText="1" indent="2"/>
    </xf>
    <xf numFmtId="0" fontId="53" fillId="0" borderId="58" xfId="0" applyFont="1" applyBorder="1" applyAlignment="1">
      <alignment horizontal="justify" vertical="center" wrapText="1"/>
    </xf>
    <xf numFmtId="0" fontId="0" fillId="0" borderId="54" xfId="0" applyBorder="1" applyAlignment="1">
      <alignment vertical="center" wrapText="1"/>
    </xf>
    <xf numFmtId="1" fontId="37" fillId="17" borderId="18" xfId="1" applyNumberFormat="1" applyFont="1" applyFill="1" applyBorder="1" applyAlignment="1">
      <alignment horizontal="center" vertical="center"/>
    </xf>
    <xf numFmtId="1" fontId="37" fillId="17" borderId="18" xfId="1" applyNumberFormat="1" applyFont="1" applyFill="1" applyBorder="1" applyAlignment="1">
      <alignment horizontal="center" vertical="center" wrapText="1"/>
    </xf>
    <xf numFmtId="1" fontId="37" fillId="17" borderId="7" xfId="1" applyNumberFormat="1" applyFont="1" applyFill="1" applyBorder="1" applyAlignment="1">
      <alignment horizontal="center" vertical="center"/>
    </xf>
    <xf numFmtId="0" fontId="59" fillId="0" borderId="9" xfId="0" applyFont="1" applyBorder="1" applyAlignment="1">
      <alignment horizontal="justify" vertical="center" wrapText="1"/>
    </xf>
    <xf numFmtId="0" fontId="59" fillId="0" borderId="8" xfId="0" applyFont="1" applyBorder="1" applyAlignment="1">
      <alignment horizontal="justify" vertical="center" wrapText="1"/>
    </xf>
    <xf numFmtId="0" fontId="57" fillId="0" borderId="9" xfId="0" applyFont="1" applyBorder="1" applyAlignment="1">
      <alignment horizontal="justify" vertical="center" wrapText="1"/>
    </xf>
    <xf numFmtId="0" fontId="57" fillId="0" borderId="8" xfId="0" applyFont="1" applyBorder="1" applyAlignment="1">
      <alignment horizontal="justify" vertical="center" wrapText="1"/>
    </xf>
    <xf numFmtId="0" fontId="60" fillId="0" borderId="59" xfId="0" applyFont="1" applyBorder="1" applyAlignment="1">
      <alignment horizontal="justify" vertical="center"/>
    </xf>
    <xf numFmtId="6" fontId="60" fillId="0" borderId="59" xfId="0" applyNumberFormat="1" applyFont="1" applyBorder="1" applyAlignment="1">
      <alignment horizontal="justify" vertical="center"/>
    </xf>
    <xf numFmtId="0" fontId="61" fillId="30" borderId="60" xfId="0" applyFont="1" applyFill="1" applyBorder="1" applyAlignment="1">
      <alignment horizontal="justify" vertical="center"/>
    </xf>
    <xf numFmtId="6" fontId="61" fillId="30" borderId="60" xfId="0" applyNumberFormat="1" applyFont="1" applyFill="1" applyBorder="1" applyAlignment="1">
      <alignment horizontal="justify" vertical="center"/>
    </xf>
    <xf numFmtId="0" fontId="60" fillId="0" borderId="60" xfId="0" applyFont="1" applyBorder="1" applyAlignment="1">
      <alignment horizontal="justify" vertical="center"/>
    </xf>
    <xf numFmtId="6" fontId="60" fillId="0" borderId="60" xfId="0" applyNumberFormat="1" applyFont="1" applyBorder="1" applyAlignment="1">
      <alignment horizontal="justify" vertical="center"/>
    </xf>
    <xf numFmtId="0" fontId="58" fillId="28" borderId="12" xfId="0" applyFont="1" applyFill="1" applyBorder="1" applyAlignment="1">
      <alignment vertical="center" wrapText="1"/>
    </xf>
    <xf numFmtId="0" fontId="58" fillId="28" borderId="3" xfId="0" applyFont="1" applyFill="1" applyBorder="1" applyAlignment="1">
      <alignment vertical="center" wrapText="1"/>
    </xf>
    <xf numFmtId="0" fontId="58" fillId="28" borderId="4" xfId="0" applyFont="1" applyFill="1" applyBorder="1" applyAlignment="1">
      <alignment vertical="center" wrapText="1"/>
    </xf>
    <xf numFmtId="0" fontId="57" fillId="0" borderId="12" xfId="0" applyFont="1" applyBorder="1" applyAlignment="1">
      <alignment vertical="center" wrapText="1"/>
    </xf>
    <xf numFmtId="0" fontId="57" fillId="0" borderId="3" xfId="0" applyFont="1" applyBorder="1" applyAlignment="1">
      <alignment vertical="center" wrapText="1"/>
    </xf>
    <xf numFmtId="0" fontId="57" fillId="0" borderId="4" xfId="0" applyFont="1" applyBorder="1" applyAlignment="1">
      <alignment vertical="center" wrapText="1"/>
    </xf>
    <xf numFmtId="0" fontId="62" fillId="0" borderId="0" xfId="0" applyFont="1" applyAlignment="1">
      <alignment horizontal="center" vertical="center"/>
    </xf>
    <xf numFmtId="0" fontId="63" fillId="0" borderId="0" xfId="0" applyFont="1" applyAlignment="1">
      <alignment vertical="center"/>
    </xf>
    <xf numFmtId="0" fontId="57" fillId="31" borderId="0" xfId="0" applyFont="1" applyFill="1" applyAlignment="1">
      <alignment horizontal="justify" vertical="center" wrapText="1"/>
    </xf>
    <xf numFmtId="0" fontId="64" fillId="31" borderId="0" xfId="0" applyFont="1" applyFill="1" applyAlignment="1">
      <alignment horizontal="justify" vertical="center" wrapText="1"/>
    </xf>
    <xf numFmtId="0" fontId="57" fillId="0" borderId="61" xfId="0" applyFont="1" applyBorder="1" applyAlignment="1">
      <alignment horizontal="justify" vertical="center"/>
    </xf>
    <xf numFmtId="9" fontId="57" fillId="0" borderId="61" xfId="0" applyNumberFormat="1" applyFont="1" applyBorder="1" applyAlignment="1">
      <alignment horizontal="justify" vertical="center"/>
    </xf>
    <xf numFmtId="9" fontId="65" fillId="30" borderId="61" xfId="0" applyNumberFormat="1" applyFont="1" applyFill="1" applyBorder="1" applyAlignment="1">
      <alignment horizontal="justify" vertical="center"/>
    </xf>
    <xf numFmtId="0" fontId="58" fillId="0" borderId="0" xfId="0" applyFont="1" applyAlignment="1">
      <alignment horizontal="justify" vertical="center"/>
    </xf>
    <xf numFmtId="9" fontId="58" fillId="0" borderId="0" xfId="0" applyNumberFormat="1" applyFont="1" applyAlignment="1">
      <alignment horizontal="justify" vertical="center"/>
    </xf>
    <xf numFmtId="9" fontId="29" fillId="30" borderId="0" xfId="0" applyNumberFormat="1" applyFont="1" applyFill="1" applyAlignment="1">
      <alignment horizontal="justify" vertical="center"/>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1" fillId="0" borderId="8" xfId="0" applyFont="1" applyBorder="1" applyAlignment="1">
      <alignment horizontal="center" vertical="center" wrapText="1"/>
    </xf>
    <xf numFmtId="3" fontId="11" fillId="0" borderId="8" xfId="0" applyNumberFormat="1" applyFont="1" applyBorder="1" applyAlignment="1">
      <alignment horizontal="center" vertical="center" wrapText="1"/>
    </xf>
    <xf numFmtId="6" fontId="11" fillId="0" borderId="8" xfId="0" applyNumberFormat="1" applyFont="1" applyBorder="1" applyAlignment="1">
      <alignment horizontal="center" vertical="center" wrapText="1"/>
    </xf>
    <xf numFmtId="8" fontId="11" fillId="0" borderId="8" xfId="0" applyNumberFormat="1" applyFont="1" applyBorder="1" applyAlignment="1">
      <alignment horizontal="center" vertical="center" wrapText="1"/>
    </xf>
    <xf numFmtId="0" fontId="58" fillId="33" borderId="13" xfId="0" applyFont="1" applyFill="1" applyBorder="1" applyAlignment="1">
      <alignment horizontal="center" vertical="center" wrapText="1"/>
    </xf>
    <xf numFmtId="0" fontId="29" fillId="33" borderId="4" xfId="0" applyFont="1" applyFill="1" applyBorder="1" applyAlignment="1">
      <alignment horizontal="center" vertical="center" wrapText="1"/>
    </xf>
    <xf numFmtId="0" fontId="57" fillId="0" borderId="9" xfId="0" applyFont="1" applyBorder="1" applyAlignment="1">
      <alignment horizontal="center" vertical="center" wrapText="1"/>
    </xf>
    <xf numFmtId="6" fontId="57" fillId="0" borderId="8" xfId="0" applyNumberFormat="1" applyFont="1" applyBorder="1" applyAlignment="1">
      <alignment horizontal="center" vertical="center" wrapText="1"/>
    </xf>
    <xf numFmtId="0" fontId="29" fillId="8" borderId="9" xfId="0" applyFont="1" applyFill="1" applyBorder="1" applyAlignment="1">
      <alignment horizontal="center" vertical="center" wrapText="1"/>
    </xf>
    <xf numFmtId="6" fontId="29" fillId="8" borderId="8" xfId="0" applyNumberFormat="1" applyFont="1" applyFill="1" applyBorder="1" applyAlignment="1">
      <alignment horizontal="center" vertical="center" wrapText="1"/>
    </xf>
    <xf numFmtId="0" fontId="65" fillId="0" borderId="8" xfId="0" applyFont="1" applyBorder="1" applyAlignment="1">
      <alignment horizontal="center" vertical="center" wrapText="1"/>
    </xf>
    <xf numFmtId="0" fontId="57" fillId="0" borderId="62" xfId="0" applyFont="1" applyBorder="1" applyAlignment="1">
      <alignment horizontal="center" vertical="center" wrapText="1"/>
    </xf>
    <xf numFmtId="0" fontId="65" fillId="0" borderId="63" xfId="0" applyFont="1" applyBorder="1" applyAlignment="1">
      <alignment horizontal="center" vertical="center" wrapText="1"/>
    </xf>
    <xf numFmtId="0" fontId="57" fillId="0" borderId="64" xfId="0" applyFont="1" applyBorder="1" applyAlignment="1">
      <alignment horizontal="center" vertical="center" wrapText="1"/>
    </xf>
    <xf numFmtId="0" fontId="65" fillId="0" borderId="65" xfId="0" applyFont="1" applyBorder="1" applyAlignment="1">
      <alignment horizontal="center" vertical="center" wrapText="1"/>
    </xf>
    <xf numFmtId="6" fontId="65" fillId="0" borderId="65" xfId="0" applyNumberFormat="1" applyFont="1" applyBorder="1" applyAlignment="1">
      <alignment horizontal="center" vertical="center" wrapText="1"/>
    </xf>
    <xf numFmtId="6" fontId="65" fillId="0" borderId="8" xfId="0" applyNumberFormat="1" applyFont="1" applyBorder="1" applyAlignment="1">
      <alignment horizontal="center" vertical="center" wrapText="1"/>
    </xf>
    <xf numFmtId="0" fontId="67" fillId="10" borderId="13" xfId="0" applyFont="1" applyFill="1" applyBorder="1" applyAlignment="1">
      <alignment horizontal="center" vertical="center" wrapText="1"/>
    </xf>
    <xf numFmtId="0" fontId="42" fillId="10" borderId="4" xfId="0" applyFont="1" applyFill="1" applyBorder="1" applyAlignment="1">
      <alignment horizontal="center" vertical="center" wrapText="1"/>
    </xf>
    <xf numFmtId="0" fontId="11" fillId="0" borderId="16" xfId="0" applyFont="1" applyBorder="1" applyAlignment="1">
      <alignment vertical="center" wrapText="1"/>
    </xf>
    <xf numFmtId="0" fontId="11" fillId="0" borderId="8" xfId="0" applyFont="1" applyBorder="1" applyAlignment="1">
      <alignment vertical="center" wrapText="1"/>
    </xf>
    <xf numFmtId="0" fontId="42" fillId="10" borderId="9" xfId="0" applyFont="1" applyFill="1" applyBorder="1" applyAlignment="1">
      <alignment horizontal="center" vertical="center" wrapText="1"/>
    </xf>
    <xf numFmtId="0" fontId="42" fillId="10" borderId="8" xfId="0" applyFont="1" applyFill="1" applyBorder="1" applyAlignment="1">
      <alignment horizontal="center" vertical="center" wrapText="1"/>
    </xf>
    <xf numFmtId="0" fontId="68" fillId="0" borderId="14" xfId="0" applyFont="1" applyBorder="1" applyAlignment="1">
      <alignment vertical="center" wrapText="1"/>
    </xf>
    <xf numFmtId="0" fontId="68" fillId="0" borderId="9" xfId="0" applyFont="1" applyBorder="1" applyAlignment="1">
      <alignment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6" fillId="14" borderId="12" xfId="0" applyFont="1" applyFill="1" applyBorder="1" applyAlignment="1">
      <alignment horizontal="center" vertical="center"/>
    </xf>
    <xf numFmtId="0" fontId="11" fillId="0" borderId="9" xfId="0" applyFont="1" applyBorder="1" applyAlignment="1">
      <alignment vertical="center" wrapText="1"/>
    </xf>
    <xf numFmtId="165" fontId="15" fillId="0" borderId="66" xfId="0" applyNumberFormat="1" applyFont="1" applyBorder="1" applyAlignment="1">
      <alignment vertical="center" wrapText="1"/>
    </xf>
    <xf numFmtId="6" fontId="20" fillId="0" borderId="13" xfId="0" applyNumberFormat="1" applyFont="1" applyBorder="1" applyAlignment="1">
      <alignment horizontal="center" vertical="center" wrapText="1"/>
    </xf>
    <xf numFmtId="165" fontId="4" fillId="0" borderId="8" xfId="0" applyNumberFormat="1" applyFont="1" applyBorder="1" applyAlignment="1">
      <alignment horizontal="center" vertical="center" wrapText="1"/>
    </xf>
    <xf numFmtId="165" fontId="34" fillId="7" borderId="8" xfId="0" applyNumberFormat="1" applyFont="1" applyFill="1" applyBorder="1" applyAlignment="1">
      <alignment horizontal="center" vertical="center"/>
    </xf>
    <xf numFmtId="165" fontId="15" fillId="0" borderId="13" xfId="0" applyNumberFormat="1" applyFont="1" applyBorder="1" applyAlignment="1">
      <alignment horizontal="center" vertical="center" wrapText="1"/>
    </xf>
    <xf numFmtId="165" fontId="18" fillId="9" borderId="13" xfId="0" applyNumberFormat="1" applyFont="1" applyFill="1" applyBorder="1" applyAlignment="1">
      <alignment horizontal="center" vertical="center" wrapText="1"/>
    </xf>
    <xf numFmtId="0" fontId="35" fillId="34" borderId="9" xfId="0" applyFont="1" applyFill="1" applyBorder="1" applyAlignment="1">
      <alignment horizontal="center" vertical="center" wrapText="1"/>
    </xf>
    <xf numFmtId="0" fontId="34" fillId="34" borderId="3" xfId="0" applyFont="1" applyFill="1" applyBorder="1" applyAlignment="1">
      <alignment vertical="center" wrapText="1"/>
    </xf>
    <xf numFmtId="0" fontId="34" fillId="34" borderId="4" xfId="0" applyFont="1" applyFill="1" applyBorder="1" applyAlignment="1">
      <alignment vertical="center" wrapText="1"/>
    </xf>
    <xf numFmtId="0" fontId="23" fillId="34" borderId="11" xfId="0" applyFont="1" applyFill="1" applyBorder="1" applyAlignment="1">
      <alignment horizontal="right" vertical="center"/>
    </xf>
    <xf numFmtId="6" fontId="15" fillId="34" borderId="13" xfId="0" applyNumberFormat="1" applyFont="1" applyFill="1" applyBorder="1" applyAlignment="1">
      <alignment horizontal="center" vertical="center" wrapText="1"/>
    </xf>
    <xf numFmtId="0" fontId="23" fillId="34" borderId="9" xfId="0" applyFont="1" applyFill="1" applyBorder="1" applyAlignment="1">
      <alignment horizontal="right" vertical="center"/>
    </xf>
    <xf numFmtId="0" fontId="23" fillId="34" borderId="14" xfId="0" applyFont="1" applyFill="1" applyBorder="1" applyAlignment="1">
      <alignment horizontal="right" vertical="center" wrapText="1"/>
    </xf>
    <xf numFmtId="6" fontId="15" fillId="34" borderId="1" xfId="0" applyNumberFormat="1" applyFont="1" applyFill="1" applyBorder="1" applyAlignment="1">
      <alignment horizontal="center" vertical="center" wrapText="1"/>
    </xf>
    <xf numFmtId="0" fontId="23" fillId="0" borderId="12" xfId="0" applyFont="1" applyBorder="1" applyAlignment="1">
      <alignment horizontal="right" vertical="center" wrapText="1"/>
    </xf>
    <xf numFmtId="6" fontId="25" fillId="0" borderId="3" xfId="0" applyNumberFormat="1" applyFont="1" applyBorder="1" applyAlignment="1">
      <alignment horizontal="center" vertical="center"/>
    </xf>
    <xf numFmtId="6" fontId="32" fillId="0" borderId="3" xfId="0" applyNumberFormat="1" applyFont="1" applyBorder="1" applyAlignment="1">
      <alignment horizontal="center" vertical="center"/>
    </xf>
    <xf numFmtId="6" fontId="15" fillId="0" borderId="4" xfId="0" applyNumberFormat="1" applyFont="1" applyBorder="1" applyAlignment="1">
      <alignment horizontal="center" vertical="center" wrapText="1"/>
    </xf>
    <xf numFmtId="6" fontId="18" fillId="7" borderId="13" xfId="0" applyNumberFormat="1" applyFont="1" applyFill="1" applyBorder="1" applyAlignment="1">
      <alignment horizontal="center" vertical="center" wrapText="1"/>
    </xf>
    <xf numFmtId="0" fontId="34" fillId="9" borderId="13" xfId="0" applyFont="1" applyFill="1" applyBorder="1" applyAlignment="1">
      <alignment horizontal="center" vertical="center" wrapText="1"/>
    </xf>
    <xf numFmtId="6" fontId="18" fillId="9" borderId="13" xfId="0" applyNumberFormat="1" applyFont="1" applyFill="1" applyBorder="1" applyAlignment="1">
      <alignment horizontal="center" vertical="center" wrapText="1"/>
    </xf>
    <xf numFmtId="6" fontId="18" fillId="35" borderId="13" xfId="0" applyNumberFormat="1" applyFont="1" applyFill="1" applyBorder="1" applyAlignment="1">
      <alignment horizontal="center" vertical="center" wrapText="1"/>
    </xf>
    <xf numFmtId="0" fontId="70" fillId="5" borderId="13" xfId="0" applyFont="1" applyFill="1" applyBorder="1" applyAlignment="1">
      <alignment horizontal="center" vertical="center"/>
    </xf>
    <xf numFmtId="6" fontId="71" fillId="5" borderId="13" xfId="0" applyNumberFormat="1" applyFont="1" applyFill="1" applyBorder="1" applyAlignment="1">
      <alignment horizontal="center" vertical="center" wrapText="1"/>
    </xf>
    <xf numFmtId="0" fontId="34" fillId="34" borderId="13" xfId="0" applyFont="1" applyFill="1" applyBorder="1" applyAlignment="1">
      <alignment horizontal="center" vertical="center" wrapText="1"/>
    </xf>
    <xf numFmtId="0" fontId="30" fillId="0" borderId="67" xfId="0" applyFont="1" applyBorder="1" applyAlignment="1">
      <alignment horizontal="center"/>
    </xf>
    <xf numFmtId="0" fontId="23" fillId="34" borderId="11" xfId="0" applyFont="1" applyFill="1" applyBorder="1" applyAlignment="1">
      <alignment horizontal="center" vertical="center"/>
    </xf>
    <xf numFmtId="6" fontId="32" fillId="34" borderId="9" xfId="0" applyNumberFormat="1" applyFont="1" applyFill="1" applyBorder="1" applyAlignment="1">
      <alignment horizontal="center" vertical="center"/>
    </xf>
    <xf numFmtId="166" fontId="72" fillId="0" borderId="20" xfId="0" applyNumberFormat="1" applyFont="1" applyBorder="1"/>
    <xf numFmtId="166" fontId="72" fillId="0" borderId="20" xfId="1" applyNumberFormat="1" applyFont="1" applyBorder="1"/>
    <xf numFmtId="0" fontId="23" fillId="34" borderId="9" xfId="0" applyFont="1" applyFill="1" applyBorder="1" applyAlignment="1">
      <alignment horizontal="center" vertical="center"/>
    </xf>
    <xf numFmtId="6" fontId="24" fillId="34" borderId="8" xfId="0" applyNumberFormat="1" applyFont="1" applyFill="1" applyBorder="1" applyAlignment="1">
      <alignment horizontal="center" vertical="center" wrapText="1"/>
    </xf>
    <xf numFmtId="0" fontId="34" fillId="0" borderId="8" xfId="0" applyFont="1" applyBorder="1" applyAlignment="1">
      <alignment horizontal="center" vertical="center"/>
    </xf>
    <xf numFmtId="0" fontId="34" fillId="0" borderId="8" xfId="0" applyFont="1" applyBorder="1" applyAlignment="1">
      <alignment horizontal="center" vertical="center" wrapText="1"/>
    </xf>
    <xf numFmtId="6" fontId="19" fillId="0" borderId="13" xfId="0" applyNumberFormat="1" applyFont="1" applyBorder="1" applyAlignment="1">
      <alignment horizontal="center" vertical="center"/>
    </xf>
    <xf numFmtId="0" fontId="23" fillId="34" borderId="14" xfId="0" applyFont="1" applyFill="1" applyBorder="1" applyAlignment="1">
      <alignment horizontal="center" vertical="center" wrapText="1"/>
    </xf>
    <xf numFmtId="6" fontId="25" fillId="34" borderId="16" xfId="0" applyNumberFormat="1" applyFont="1" applyFill="1" applyBorder="1" applyAlignment="1">
      <alignment horizontal="center" vertical="center"/>
    </xf>
    <xf numFmtId="0" fontId="16" fillId="5" borderId="13" xfId="0" applyFont="1" applyFill="1" applyBorder="1" applyAlignment="1">
      <alignment horizontal="center" vertical="center"/>
    </xf>
    <xf numFmtId="6" fontId="17" fillId="5" borderId="9" xfId="0" applyNumberFormat="1" applyFont="1" applyFill="1" applyBorder="1" applyAlignment="1">
      <alignment horizontal="center" vertical="center"/>
    </xf>
    <xf numFmtId="0" fontId="35" fillId="34" borderId="14" xfId="0" applyFont="1" applyFill="1" applyBorder="1" applyAlignment="1">
      <alignment horizontal="center" vertical="center" wrapText="1"/>
    </xf>
    <xf numFmtId="6" fontId="32" fillId="34" borderId="16" xfId="0" applyNumberFormat="1" applyFont="1" applyFill="1" applyBorder="1" applyAlignment="1">
      <alignment horizontal="center" vertical="center"/>
    </xf>
    <xf numFmtId="0" fontId="11" fillId="0" borderId="3" xfId="0" applyFont="1" applyBorder="1" applyAlignment="1">
      <alignment vertical="center" wrapText="1"/>
    </xf>
    <xf numFmtId="165" fontId="11" fillId="0" borderId="3" xfId="0" applyNumberFormat="1" applyFont="1" applyBorder="1" applyAlignment="1">
      <alignment vertical="center" wrapText="1"/>
    </xf>
    <xf numFmtId="165" fontId="11" fillId="0" borderId="4" xfId="0" applyNumberFormat="1" applyFont="1" applyBorder="1" applyAlignment="1">
      <alignment vertical="center" wrapText="1"/>
    </xf>
    <xf numFmtId="167" fontId="11" fillId="0" borderId="12" xfId="0" applyNumberFormat="1" applyFont="1" applyBorder="1" applyAlignment="1">
      <alignment vertical="center" wrapText="1"/>
    </xf>
    <xf numFmtId="165" fontId="44" fillId="0" borderId="17" xfId="0" applyNumberFormat="1" applyFont="1" applyBorder="1" applyAlignment="1">
      <alignment vertical="center" wrapText="1"/>
    </xf>
    <xf numFmtId="0" fontId="0" fillId="0" borderId="0" xfId="0" applyBorder="1" applyAlignment="1">
      <alignment horizontal="center"/>
    </xf>
    <xf numFmtId="0" fontId="15" fillId="0" borderId="0" xfId="0" applyFont="1" applyAlignment="1">
      <alignment vertical="center"/>
    </xf>
    <xf numFmtId="0" fontId="15" fillId="0" borderId="0" xfId="0" applyFont="1" applyAlignment="1">
      <alignment horizontal="center" vertical="center"/>
    </xf>
    <xf numFmtId="0" fontId="15" fillId="0" borderId="69" xfId="0" applyFont="1" applyBorder="1" applyAlignment="1">
      <alignment vertical="center"/>
    </xf>
    <xf numFmtId="0" fontId="15" fillId="0" borderId="0" xfId="0" applyFont="1"/>
    <xf numFmtId="0" fontId="17" fillId="36" borderId="19" xfId="0" applyFont="1" applyFill="1" applyBorder="1" applyAlignment="1">
      <alignment horizontal="right" vertical="center"/>
    </xf>
    <xf numFmtId="0" fontId="17" fillId="36" borderId="20" xfId="0" applyFont="1" applyFill="1" applyBorder="1" applyAlignment="1">
      <alignment horizontal="center" vertical="center" wrapText="1"/>
    </xf>
    <xf numFmtId="0" fontId="17" fillId="36" borderId="20" xfId="0" applyFont="1" applyFill="1" applyBorder="1" applyAlignment="1">
      <alignment horizontal="center" vertical="center"/>
    </xf>
    <xf numFmtId="0" fontId="18" fillId="37" borderId="20" xfId="0" applyFont="1" applyFill="1" applyBorder="1" applyAlignment="1">
      <alignment horizontal="right" vertical="center"/>
    </xf>
    <xf numFmtId="0" fontId="15" fillId="37" borderId="20" xfId="0" applyFont="1" applyFill="1" applyBorder="1" applyAlignment="1">
      <alignment horizontal="center" vertical="center"/>
    </xf>
    <xf numFmtId="0" fontId="15" fillId="37" borderId="20" xfId="0" applyFont="1" applyFill="1" applyBorder="1" applyAlignment="1">
      <alignment vertical="center" wrapText="1"/>
    </xf>
    <xf numFmtId="0" fontId="15" fillId="0" borderId="67" xfId="0" applyFont="1" applyBorder="1" applyAlignment="1">
      <alignment horizontal="right" vertical="center" wrapText="1"/>
    </xf>
    <xf numFmtId="0" fontId="18" fillId="0" borderId="46" xfId="0" applyFont="1" applyBorder="1" applyAlignment="1">
      <alignment horizontal="center" vertical="center"/>
    </xf>
    <xf numFmtId="0" fontId="15" fillId="0" borderId="46" xfId="0" applyFont="1" applyBorder="1" applyAlignment="1">
      <alignment horizontal="center" vertical="center"/>
    </xf>
    <xf numFmtId="0" fontId="18" fillId="0" borderId="47" xfId="0" applyFont="1" applyBorder="1" applyAlignment="1">
      <alignment horizontal="center" vertical="center"/>
    </xf>
    <xf numFmtId="0" fontId="15" fillId="0" borderId="47" xfId="0" applyFont="1" applyBorder="1" applyAlignment="1">
      <alignment horizontal="center" vertical="center"/>
    </xf>
    <xf numFmtId="0" fontId="15" fillId="37" borderId="0" xfId="0" applyFont="1" applyFill="1" applyAlignment="1">
      <alignment horizontal="center" vertical="center"/>
    </xf>
    <xf numFmtId="0" fontId="15" fillId="37" borderId="20" xfId="0" applyFont="1" applyFill="1" applyBorder="1" applyAlignment="1">
      <alignment vertical="center"/>
    </xf>
    <xf numFmtId="0" fontId="15" fillId="0" borderId="67" xfId="0" applyFont="1" applyBorder="1" applyAlignment="1">
      <alignment horizontal="right" vertical="center"/>
    </xf>
    <xf numFmtId="0" fontId="18" fillId="0" borderId="33" xfId="0" applyFont="1" applyBorder="1" applyAlignment="1">
      <alignment horizontal="center" vertical="center"/>
    </xf>
    <xf numFmtId="0" fontId="15" fillId="0" borderId="33" xfId="0" applyFont="1" applyBorder="1" applyAlignment="1">
      <alignment horizontal="center" vertical="center"/>
    </xf>
    <xf numFmtId="0" fontId="15" fillId="0" borderId="20" xfId="0" applyFont="1" applyBorder="1" applyAlignment="1">
      <alignment horizontal="left" vertical="center" wrapText="1"/>
    </xf>
    <xf numFmtId="0" fontId="18" fillId="0" borderId="20" xfId="0" applyFont="1" applyBorder="1" applyAlignment="1">
      <alignment horizontal="center" vertical="center"/>
    </xf>
    <xf numFmtId="0" fontId="15" fillId="0" borderId="20" xfId="0" applyFont="1" applyBorder="1" applyAlignment="1">
      <alignment horizontal="center" vertical="center"/>
    </xf>
    <xf numFmtId="0" fontId="5" fillId="0" borderId="12" xfId="0" applyFont="1" applyBorder="1" applyAlignment="1">
      <alignment horizontal="right" vertical="center" wrapText="1"/>
    </xf>
    <xf numFmtId="0" fontId="5" fillId="0" borderId="3" xfId="0" applyFont="1" applyBorder="1" applyAlignment="1">
      <alignment horizontal="right" vertical="center" wrapText="1"/>
    </xf>
    <xf numFmtId="0" fontId="5" fillId="0" borderId="4" xfId="0" applyFont="1" applyBorder="1" applyAlignment="1">
      <alignment horizontal="right" vertical="center" wrapText="1"/>
    </xf>
    <xf numFmtId="0" fontId="40" fillId="3" borderId="3" xfId="0" applyFont="1" applyFill="1" applyBorder="1" applyAlignment="1">
      <alignment horizontal="center" vertical="center" wrapText="1"/>
    </xf>
    <xf numFmtId="0" fontId="40" fillId="3" borderId="4" xfId="0" applyFont="1" applyFill="1" applyBorder="1" applyAlignment="1">
      <alignment horizontal="center" vertical="center" wrapText="1"/>
    </xf>
    <xf numFmtId="0" fontId="2" fillId="0" borderId="0" xfId="0" applyFont="1" applyAlignment="1">
      <alignment horizontal="center"/>
    </xf>
    <xf numFmtId="0" fontId="3" fillId="2" borderId="1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5" fillId="0" borderId="2" xfId="0" applyFont="1" applyBorder="1" applyAlignment="1">
      <alignment horizontal="right" vertical="center" wrapText="1"/>
    </xf>
    <xf numFmtId="0" fontId="5" fillId="3" borderId="1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6" fontId="71" fillId="5" borderId="12" xfId="0" applyNumberFormat="1" applyFont="1" applyFill="1" applyBorder="1" applyAlignment="1">
      <alignment horizontal="center" vertical="center"/>
    </xf>
    <xf numFmtId="6" fontId="71" fillId="5" borderId="4" xfId="0" applyNumberFormat="1" applyFont="1" applyFill="1" applyBorder="1" applyAlignment="1">
      <alignment horizontal="center" vertical="center"/>
    </xf>
    <xf numFmtId="165" fontId="71" fillId="5" borderId="12" xfId="0" applyNumberFormat="1" applyFont="1" applyFill="1" applyBorder="1" applyAlignment="1">
      <alignment horizontal="center" vertical="center"/>
    </xf>
    <xf numFmtId="165" fontId="71" fillId="5" borderId="4" xfId="0" applyNumberFormat="1" applyFont="1" applyFill="1" applyBorder="1" applyAlignment="1">
      <alignment horizontal="center" vertical="center"/>
    </xf>
    <xf numFmtId="0" fontId="2" fillId="0" borderId="0" xfId="0" applyFont="1" applyAlignment="1">
      <alignment horizontal="left"/>
    </xf>
    <xf numFmtId="6" fontId="34" fillId="13" borderId="12" xfId="0" applyNumberFormat="1" applyFont="1" applyFill="1" applyBorder="1" applyAlignment="1">
      <alignment horizontal="center" vertical="center" wrapText="1"/>
    </xf>
    <xf numFmtId="6" fontId="34" fillId="13" borderId="4" xfId="0" applyNumberFormat="1" applyFont="1" applyFill="1" applyBorder="1" applyAlignment="1">
      <alignment horizontal="center" vertical="center" wrapText="1"/>
    </xf>
    <xf numFmtId="165" fontId="18" fillId="13" borderId="12" xfId="0" applyNumberFormat="1" applyFont="1" applyFill="1" applyBorder="1" applyAlignment="1">
      <alignment horizontal="center" vertical="center"/>
    </xf>
    <xf numFmtId="165" fontId="18" fillId="13" borderId="4" xfId="0" applyNumberFormat="1" applyFont="1" applyFill="1" applyBorder="1" applyAlignment="1">
      <alignment horizontal="center" vertical="center"/>
    </xf>
    <xf numFmtId="6" fontId="25" fillId="34" borderId="17" xfId="0" applyNumberFormat="1" applyFont="1" applyFill="1" applyBorder="1" applyAlignment="1">
      <alignment horizontal="center" vertical="center"/>
    </xf>
    <xf numFmtId="6" fontId="25" fillId="34" borderId="7" xfId="0" applyNumberFormat="1" applyFont="1" applyFill="1" applyBorder="1" applyAlignment="1">
      <alignment horizontal="center" vertical="center"/>
    </xf>
    <xf numFmtId="6" fontId="32" fillId="34" borderId="17" xfId="0" applyNumberFormat="1" applyFont="1" applyFill="1" applyBorder="1" applyAlignment="1">
      <alignment horizontal="center" vertical="center"/>
    </xf>
    <xf numFmtId="6" fontId="32" fillId="34" borderId="7" xfId="0" applyNumberFormat="1" applyFont="1" applyFill="1" applyBorder="1" applyAlignment="1">
      <alignment horizontal="center" vertical="center"/>
    </xf>
    <xf numFmtId="165" fontId="22" fillId="7" borderId="12" xfId="0" applyNumberFormat="1" applyFont="1" applyFill="1" applyBorder="1" applyAlignment="1">
      <alignment horizontal="center" vertical="center"/>
    </xf>
    <xf numFmtId="165" fontId="22" fillId="7" borderId="4" xfId="0" applyNumberFormat="1" applyFont="1" applyFill="1" applyBorder="1" applyAlignment="1">
      <alignment horizontal="center" vertical="center"/>
    </xf>
    <xf numFmtId="6" fontId="22" fillId="9" borderId="12" xfId="0" applyNumberFormat="1" applyFont="1" applyFill="1" applyBorder="1" applyAlignment="1">
      <alignment horizontal="center" vertical="center" wrapText="1"/>
    </xf>
    <xf numFmtId="6" fontId="22" fillId="9" borderId="4" xfId="0" applyNumberFormat="1" applyFont="1" applyFill="1" applyBorder="1" applyAlignment="1">
      <alignment horizontal="center" vertical="center" wrapText="1"/>
    </xf>
    <xf numFmtId="165" fontId="18" fillId="9" borderId="12" xfId="0" applyNumberFormat="1" applyFont="1" applyFill="1" applyBorder="1" applyAlignment="1">
      <alignment horizontal="center" vertical="center"/>
    </xf>
    <xf numFmtId="165" fontId="18" fillId="9" borderId="4" xfId="0" applyNumberFormat="1" applyFont="1" applyFill="1" applyBorder="1" applyAlignment="1">
      <alignment horizontal="center" vertical="center"/>
    </xf>
    <xf numFmtId="6" fontId="32" fillId="34" borderId="12" xfId="0" applyNumberFormat="1" applyFont="1" applyFill="1" applyBorder="1" applyAlignment="1">
      <alignment horizontal="center" vertical="center"/>
    </xf>
    <xf numFmtId="6" fontId="32" fillId="34" borderId="4" xfId="0" applyNumberFormat="1" applyFont="1" applyFill="1" applyBorder="1" applyAlignment="1">
      <alignment horizontal="center" vertical="center"/>
    </xf>
    <xf numFmtId="165" fontId="25" fillId="34" borderId="12" xfId="0" applyNumberFormat="1" applyFont="1" applyFill="1" applyBorder="1" applyAlignment="1">
      <alignment horizontal="center" vertical="center" wrapText="1"/>
    </xf>
    <xf numFmtId="165" fontId="25" fillId="34" borderId="4" xfId="0" applyNumberFormat="1" applyFont="1" applyFill="1" applyBorder="1" applyAlignment="1">
      <alignment horizontal="center" vertical="center" wrapText="1"/>
    </xf>
    <xf numFmtId="6" fontId="24" fillId="34" borderId="12" xfId="0" applyNumberFormat="1" applyFont="1" applyFill="1" applyBorder="1" applyAlignment="1">
      <alignment horizontal="center" vertical="center" wrapText="1"/>
    </xf>
    <xf numFmtId="6" fontId="24" fillId="34" borderId="4" xfId="0" applyNumberFormat="1" applyFont="1" applyFill="1" applyBorder="1" applyAlignment="1">
      <alignment horizontal="center" vertical="center" wrapText="1"/>
    </xf>
    <xf numFmtId="165" fontId="32" fillId="34" borderId="12" xfId="0" applyNumberFormat="1" applyFont="1" applyFill="1" applyBorder="1" applyAlignment="1">
      <alignment horizontal="center" vertical="center"/>
    </xf>
    <xf numFmtId="165" fontId="32" fillId="34" borderId="4" xfId="0" applyNumberFormat="1" applyFont="1" applyFill="1" applyBorder="1" applyAlignment="1">
      <alignment horizontal="center" vertical="center"/>
    </xf>
    <xf numFmtId="0" fontId="18" fillId="9" borderId="12" xfId="0" applyFont="1" applyFill="1" applyBorder="1" applyAlignment="1">
      <alignment horizontal="center" vertical="center"/>
    </xf>
    <xf numFmtId="0" fontId="18" fillId="9" borderId="3" xfId="0" applyFont="1" applyFill="1" applyBorder="1" applyAlignment="1">
      <alignment horizontal="center" vertical="center"/>
    </xf>
    <xf numFmtId="0" fontId="18" fillId="9" borderId="4" xfId="0" applyFont="1" applyFill="1" applyBorder="1" applyAlignment="1">
      <alignment horizontal="center" vertical="center"/>
    </xf>
    <xf numFmtId="0" fontId="18" fillId="0" borderId="12" xfId="0" applyFont="1" applyBorder="1" applyAlignment="1">
      <alignment horizontal="center" vertical="center" wrapText="1"/>
    </xf>
    <xf numFmtId="0" fontId="18" fillId="0" borderId="4" xfId="0" applyFont="1" applyBorder="1" applyAlignment="1">
      <alignment horizontal="center" vertical="center" wrapText="1"/>
    </xf>
    <xf numFmtId="165" fontId="15" fillId="0" borderId="12" xfId="0" applyNumberFormat="1" applyFont="1" applyBorder="1" applyAlignment="1">
      <alignment horizontal="center" vertical="center" wrapText="1"/>
    </xf>
    <xf numFmtId="165" fontId="15" fillId="0" borderId="4" xfId="0" applyNumberFormat="1" applyFont="1" applyBorder="1" applyAlignment="1">
      <alignment horizontal="center" vertical="center" wrapText="1"/>
    </xf>
    <xf numFmtId="165" fontId="22" fillId="9" borderId="12" xfId="0" applyNumberFormat="1" applyFont="1" applyFill="1" applyBorder="1" applyAlignment="1">
      <alignment horizontal="center" vertical="center" wrapText="1"/>
    </xf>
    <xf numFmtId="165" fontId="22" fillId="9" borderId="4" xfId="0" applyNumberFormat="1" applyFont="1" applyFill="1" applyBorder="1" applyAlignment="1">
      <alignment horizontal="center" vertical="center" wrapText="1"/>
    </xf>
    <xf numFmtId="0" fontId="34" fillId="34" borderId="12" xfId="0" applyFont="1" applyFill="1" applyBorder="1" applyAlignment="1">
      <alignment horizontal="center" vertical="center" wrapText="1"/>
    </xf>
    <xf numFmtId="0" fontId="34" fillId="34" borderId="4" xfId="0" applyFont="1" applyFill="1" applyBorder="1" applyAlignment="1">
      <alignment horizontal="center" vertical="center" wrapText="1"/>
    </xf>
    <xf numFmtId="165" fontId="19" fillId="0" borderId="12" xfId="0" applyNumberFormat="1" applyFont="1" applyBorder="1" applyAlignment="1">
      <alignment horizontal="center" vertical="center"/>
    </xf>
    <xf numFmtId="165" fontId="19" fillId="0" borderId="4" xfId="0" applyNumberFormat="1" applyFont="1" applyBorder="1" applyAlignment="1">
      <alignment horizontal="center" vertical="center"/>
    </xf>
    <xf numFmtId="165" fontId="19" fillId="0" borderId="12" xfId="1" applyNumberFormat="1" applyFont="1" applyBorder="1" applyAlignment="1">
      <alignment horizontal="center" vertical="center"/>
    </xf>
    <xf numFmtId="165" fontId="19" fillId="0" borderId="4" xfId="1" applyNumberFormat="1" applyFont="1" applyBorder="1" applyAlignment="1">
      <alignment horizontal="center" vertical="center"/>
    </xf>
    <xf numFmtId="0" fontId="21" fillId="5" borderId="12"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2" fillId="7" borderId="12"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15" fillId="0" borderId="1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2" xfId="0" applyFont="1" applyBorder="1" applyAlignment="1">
      <alignment horizontal="right" vertical="center" wrapText="1"/>
    </xf>
    <xf numFmtId="0" fontId="15" fillId="0" borderId="3" xfId="0" applyFont="1" applyBorder="1" applyAlignment="1">
      <alignment horizontal="right" vertical="center" wrapText="1"/>
    </xf>
    <xf numFmtId="0" fontId="15" fillId="0" borderId="4" xfId="0" applyFont="1" applyBorder="1" applyAlignment="1">
      <alignment horizontal="right" vertical="center" wrapText="1"/>
    </xf>
    <xf numFmtId="165" fontId="22" fillId="0" borderId="12" xfId="0" applyNumberFormat="1" applyFont="1" applyBorder="1" applyAlignment="1">
      <alignment horizontal="center" vertical="center"/>
    </xf>
    <xf numFmtId="165" fontId="22" fillId="0" borderId="3" xfId="0" applyNumberFormat="1" applyFont="1" applyBorder="1" applyAlignment="1">
      <alignment horizontal="center" vertical="center"/>
    </xf>
    <xf numFmtId="165" fontId="22" fillId="0" borderId="4" xfId="0" applyNumberFormat="1"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7" xfId="0" applyFont="1" applyBorder="1" applyAlignment="1">
      <alignment horizontal="center" vertical="center"/>
    </xf>
    <xf numFmtId="0" fontId="34" fillId="34" borderId="3" xfId="0" applyFont="1" applyFill="1" applyBorder="1" applyAlignment="1">
      <alignment horizontal="center" vertical="center" wrapText="1"/>
    </xf>
    <xf numFmtId="165" fontId="22" fillId="12" borderId="12" xfId="0" applyNumberFormat="1" applyFont="1" applyFill="1" applyBorder="1" applyAlignment="1">
      <alignment horizontal="center" vertical="center"/>
    </xf>
    <xf numFmtId="165" fontId="22" fillId="12" borderId="3" xfId="0" applyNumberFormat="1" applyFont="1" applyFill="1" applyBorder="1" applyAlignment="1">
      <alignment horizontal="center" vertical="center"/>
    </xf>
    <xf numFmtId="165" fontId="22" fillId="12" borderId="4" xfId="0" applyNumberFormat="1" applyFont="1" applyFill="1" applyBorder="1" applyAlignment="1">
      <alignment horizontal="center" vertical="center"/>
    </xf>
    <xf numFmtId="0" fontId="52" fillId="6" borderId="12" xfId="0" applyFont="1" applyFill="1" applyBorder="1" applyAlignment="1">
      <alignment horizontal="center" vertical="center"/>
    </xf>
    <xf numFmtId="0" fontId="52" fillId="6" borderId="3" xfId="0" applyFont="1" applyFill="1" applyBorder="1" applyAlignment="1">
      <alignment horizontal="center" vertical="center"/>
    </xf>
    <xf numFmtId="0" fontId="52" fillId="6" borderId="2" xfId="0" applyFont="1" applyFill="1" applyBorder="1" applyAlignment="1">
      <alignment horizontal="center" vertical="center"/>
    </xf>
    <xf numFmtId="0" fontId="28" fillId="0" borderId="1" xfId="0" applyFont="1" applyBorder="1" applyAlignment="1">
      <alignment horizontal="justify" vertical="center" wrapText="1"/>
    </xf>
    <xf numFmtId="0" fontId="28" fillId="0" borderId="14" xfId="0" applyFont="1" applyBorder="1" applyAlignment="1">
      <alignment horizontal="justify" vertical="center" wrapText="1"/>
    </xf>
    <xf numFmtId="0" fontId="28" fillId="0" borderId="9" xfId="0" applyFont="1" applyBorder="1" applyAlignment="1">
      <alignment horizontal="justify" vertical="center" wrapText="1"/>
    </xf>
    <xf numFmtId="0" fontId="36" fillId="16" borderId="12" xfId="0" applyFont="1" applyFill="1" applyBorder="1" applyAlignment="1">
      <alignment horizontal="center"/>
    </xf>
    <xf numFmtId="0" fontId="36" fillId="16" borderId="3" xfId="0" applyFont="1" applyFill="1" applyBorder="1" applyAlignment="1">
      <alignment horizontal="center"/>
    </xf>
    <xf numFmtId="0" fontId="36" fillId="16" borderId="4" xfId="0" applyFont="1" applyFill="1" applyBorder="1" applyAlignment="1">
      <alignment horizontal="center"/>
    </xf>
    <xf numFmtId="0" fontId="16" fillId="14" borderId="12" xfId="0" applyFont="1" applyFill="1" applyBorder="1" applyAlignment="1">
      <alignment horizontal="center" vertical="center"/>
    </xf>
    <xf numFmtId="0" fontId="16" fillId="14" borderId="3" xfId="0" applyFont="1" applyFill="1" applyBorder="1" applyAlignment="1">
      <alignment horizontal="center" vertical="center"/>
    </xf>
    <xf numFmtId="0" fontId="62" fillId="0" borderId="0" xfId="0" applyFont="1" applyAlignment="1">
      <alignment horizontal="center" vertical="center"/>
    </xf>
    <xf numFmtId="0" fontId="46" fillId="29" borderId="0" xfId="0" applyFont="1" applyFill="1" applyAlignment="1">
      <alignment horizontal="justify" vertical="center"/>
    </xf>
    <xf numFmtId="0" fontId="46" fillId="29" borderId="60" xfId="0" applyFont="1" applyFill="1" applyBorder="1" applyAlignment="1">
      <alignment horizontal="justify" vertical="center"/>
    </xf>
    <xf numFmtId="0" fontId="46" fillId="29" borderId="0" xfId="0" applyFont="1" applyFill="1" applyAlignment="1">
      <alignment horizontal="center" vertical="center" wrapText="1"/>
    </xf>
    <xf numFmtId="0" fontId="46" fillId="29" borderId="60" xfId="0" applyFont="1" applyFill="1" applyBorder="1" applyAlignment="1">
      <alignment horizontal="center" vertical="center" wrapText="1"/>
    </xf>
    <xf numFmtId="0" fontId="63" fillId="0" borderId="0" xfId="0" applyFont="1" applyAlignment="1">
      <alignment horizontal="center" vertical="center"/>
    </xf>
    <xf numFmtId="0" fontId="13" fillId="32" borderId="12" xfId="0" applyFont="1" applyFill="1" applyBorder="1" applyAlignment="1">
      <alignment horizontal="center" vertical="center" wrapText="1"/>
    </xf>
    <xf numFmtId="0" fontId="13" fillId="32" borderId="3" xfId="0" applyFont="1" applyFill="1" applyBorder="1" applyAlignment="1">
      <alignment horizontal="center" vertical="center" wrapText="1"/>
    </xf>
    <xf numFmtId="0" fontId="13" fillId="32" borderId="4" xfId="0" applyFont="1" applyFill="1" applyBorder="1" applyAlignment="1">
      <alignment horizontal="center" vertical="center" wrapText="1"/>
    </xf>
    <xf numFmtId="0" fontId="62" fillId="0" borderId="0" xfId="0" applyFont="1" applyAlignment="1">
      <alignment horizontal="left" vertical="center"/>
    </xf>
    <xf numFmtId="0" fontId="2" fillId="21" borderId="33" xfId="0" applyFont="1" applyFill="1" applyBorder="1" applyAlignment="1">
      <alignment horizontal="center" vertical="center" wrapText="1"/>
    </xf>
    <xf numFmtId="0" fontId="2" fillId="21" borderId="46" xfId="0" applyFont="1" applyFill="1" applyBorder="1" applyAlignment="1">
      <alignment horizontal="center" vertical="center" wrapText="1"/>
    </xf>
    <xf numFmtId="0" fontId="2" fillId="21" borderId="47" xfId="0" applyFont="1" applyFill="1" applyBorder="1" applyAlignment="1">
      <alignment horizontal="center" vertical="center" wrapText="1"/>
    </xf>
    <xf numFmtId="0" fontId="2" fillId="22" borderId="43" xfId="0" applyFont="1" applyFill="1" applyBorder="1" applyAlignment="1">
      <alignment horizontal="center"/>
    </xf>
    <xf numFmtId="0" fontId="2" fillId="22" borderId="41" xfId="0" applyFont="1" applyFill="1" applyBorder="1" applyAlignment="1">
      <alignment horizontal="center"/>
    </xf>
    <xf numFmtId="0" fontId="43" fillId="23" borderId="43" xfId="0" applyFont="1" applyFill="1" applyBorder="1" applyAlignment="1">
      <alignment horizontal="center"/>
    </xf>
    <xf numFmtId="0" fontId="43" fillId="23" borderId="41" xfId="0" applyFont="1" applyFill="1" applyBorder="1" applyAlignment="1">
      <alignment horizontal="center"/>
    </xf>
    <xf numFmtId="0" fontId="2" fillId="0" borderId="1" xfId="0" applyFont="1" applyBorder="1" applyAlignment="1">
      <alignment vertical="center" textRotation="255"/>
    </xf>
    <xf numFmtId="0" fontId="2" fillId="0" borderId="14" xfId="0" applyFont="1" applyBorder="1" applyAlignment="1">
      <alignment vertical="center" textRotation="255"/>
    </xf>
    <xf numFmtId="0" fontId="2" fillId="0" borderId="53" xfId="0" applyFont="1" applyBorder="1" applyAlignment="1">
      <alignment vertical="center" textRotation="255"/>
    </xf>
    <xf numFmtId="0" fontId="43" fillId="19" borderId="50" xfId="0" applyFont="1" applyFill="1" applyBorder="1" applyAlignment="1">
      <alignment horizontal="center"/>
    </xf>
    <xf numFmtId="0" fontId="43" fillId="19" borderId="51" xfId="0" applyFont="1" applyFill="1" applyBorder="1" applyAlignment="1">
      <alignment horizontal="center"/>
    </xf>
    <xf numFmtId="0" fontId="43" fillId="19" borderId="52" xfId="0" applyFont="1" applyFill="1" applyBorder="1" applyAlignment="1">
      <alignment horizontal="center"/>
    </xf>
    <xf numFmtId="0" fontId="2" fillId="20" borderId="33" xfId="0" applyFont="1" applyFill="1" applyBorder="1" applyAlignment="1">
      <alignment horizontal="center" vertical="center" wrapText="1"/>
    </xf>
    <xf numFmtId="0" fontId="2" fillId="20" borderId="46" xfId="0" applyFont="1" applyFill="1" applyBorder="1" applyAlignment="1">
      <alignment horizontal="center" vertical="center" wrapText="1"/>
    </xf>
    <xf numFmtId="0" fontId="2" fillId="20" borderId="47" xfId="0" applyFont="1" applyFill="1" applyBorder="1" applyAlignment="1">
      <alignment horizontal="center" vertical="center" wrapText="1"/>
    </xf>
    <xf numFmtId="0" fontId="2" fillId="21" borderId="44" xfId="0" applyFont="1" applyFill="1" applyBorder="1" applyAlignment="1">
      <alignment horizontal="center" vertical="center" wrapText="1"/>
    </xf>
    <xf numFmtId="0" fontId="2" fillId="21" borderId="45" xfId="0" applyFont="1" applyFill="1" applyBorder="1" applyAlignment="1">
      <alignment horizontal="center" vertical="center" wrapText="1"/>
    </xf>
    <xf numFmtId="0" fontId="2" fillId="21" borderId="34" xfId="0" applyFont="1" applyFill="1" applyBorder="1" applyAlignment="1">
      <alignment horizontal="center" vertical="center" wrapText="1"/>
    </xf>
    <xf numFmtId="0" fontId="2" fillId="22" borderId="48" xfId="0" applyFont="1" applyFill="1" applyBorder="1" applyAlignment="1">
      <alignment horizontal="center"/>
    </xf>
    <xf numFmtId="0" fontId="43" fillId="23" borderId="48" xfId="0" applyFont="1" applyFill="1" applyBorder="1" applyAlignment="1">
      <alignment horizontal="center"/>
    </xf>
    <xf numFmtId="0" fontId="2" fillId="20" borderId="49" xfId="0" applyFont="1" applyFill="1" applyBorder="1" applyAlignment="1">
      <alignment horizontal="center"/>
    </xf>
    <xf numFmtId="0" fontId="2" fillId="20" borderId="48" xfId="0" applyFont="1" applyFill="1" applyBorder="1" applyAlignment="1">
      <alignment horizontal="center"/>
    </xf>
    <xf numFmtId="0" fontId="2" fillId="20" borderId="41" xfId="0" applyFont="1" applyFill="1" applyBorder="1" applyAlignment="1">
      <alignment horizontal="center"/>
    </xf>
    <xf numFmtId="0" fontId="2" fillId="21" borderId="43" xfId="0" applyFont="1" applyFill="1" applyBorder="1" applyAlignment="1">
      <alignment horizontal="center"/>
    </xf>
    <xf numFmtId="0" fontId="2" fillId="21" borderId="48" xfId="0" applyFont="1" applyFill="1" applyBorder="1" applyAlignment="1">
      <alignment horizontal="center"/>
    </xf>
    <xf numFmtId="0" fontId="2" fillId="21" borderId="41" xfId="0" applyFont="1" applyFill="1" applyBorder="1" applyAlignment="1">
      <alignment horizontal="center"/>
    </xf>
    <xf numFmtId="0" fontId="0" fillId="0" borderId="18" xfId="0" applyBorder="1" applyAlignment="1">
      <alignment horizontal="center"/>
    </xf>
    <xf numFmtId="0" fontId="2" fillId="22" borderId="49" xfId="0" applyFont="1" applyFill="1" applyBorder="1" applyAlignment="1">
      <alignment horizontal="center"/>
    </xf>
    <xf numFmtId="0" fontId="57" fillId="0" borderId="18" xfId="0" applyFont="1" applyBorder="1" applyAlignment="1">
      <alignment horizontal="left" vertical="center" wrapText="1"/>
    </xf>
    <xf numFmtId="0" fontId="46" fillId="25" borderId="12" xfId="0" applyFont="1" applyFill="1" applyBorder="1" applyAlignment="1">
      <alignment horizontal="center" vertical="center"/>
    </xf>
    <xf numFmtId="0" fontId="46" fillId="25" borderId="3" xfId="0" applyFont="1" applyFill="1" applyBorder="1" applyAlignment="1">
      <alignment horizontal="center" vertical="center"/>
    </xf>
    <xf numFmtId="0" fontId="46" fillId="25" borderId="4" xfId="0" applyFont="1" applyFill="1" applyBorder="1" applyAlignment="1">
      <alignment horizontal="center" vertical="center"/>
    </xf>
    <xf numFmtId="0" fontId="67" fillId="0" borderId="1" xfId="0" applyFont="1" applyBorder="1" applyAlignment="1">
      <alignment vertical="center" wrapText="1"/>
    </xf>
    <xf numFmtId="0" fontId="67" fillId="0" borderId="14" xfId="0" applyFont="1" applyBorder="1" applyAlignment="1">
      <alignment vertical="center" wrapText="1"/>
    </xf>
    <xf numFmtId="0" fontId="67" fillId="0" borderId="9" xfId="0" applyFont="1" applyBorder="1" applyAlignment="1">
      <alignment vertical="center" wrapText="1"/>
    </xf>
    <xf numFmtId="0" fontId="69" fillId="8" borderId="1" xfId="0" applyFont="1" applyFill="1" applyBorder="1" applyAlignment="1">
      <alignment horizontal="center" vertical="center" wrapText="1"/>
    </xf>
    <xf numFmtId="0" fontId="69" fillId="8" borderId="14" xfId="0" applyFont="1" applyFill="1" applyBorder="1" applyAlignment="1">
      <alignment horizontal="center" vertical="center" wrapText="1"/>
    </xf>
    <xf numFmtId="0" fontId="69" fillId="8" borderId="9" xfId="0" applyFont="1" applyFill="1" applyBorder="1" applyAlignment="1">
      <alignment horizontal="center" vertical="center" wrapText="1"/>
    </xf>
    <xf numFmtId="0" fontId="11" fillId="0" borderId="1" xfId="0" applyFont="1" applyBorder="1" applyAlignment="1">
      <alignment vertical="center" wrapText="1"/>
    </xf>
    <xf numFmtId="0" fontId="11" fillId="0" borderId="14" xfId="0" applyFont="1" applyBorder="1" applyAlignment="1">
      <alignment vertical="center" wrapText="1"/>
    </xf>
    <xf numFmtId="0" fontId="11" fillId="0" borderId="9" xfId="0" applyFont="1" applyBorder="1" applyAlignment="1">
      <alignment vertical="center" wrapText="1"/>
    </xf>
    <xf numFmtId="0" fontId="18" fillId="0" borderId="68" xfId="0" applyFont="1" applyBorder="1" applyAlignment="1">
      <alignment horizontal="center" vertical="center"/>
    </xf>
    <xf numFmtId="0" fontId="18" fillId="0" borderId="46" xfId="0" applyFont="1" applyBorder="1" applyAlignment="1">
      <alignment horizontal="center" vertical="center"/>
    </xf>
    <xf numFmtId="0" fontId="18" fillId="0" borderId="67" xfId="0" applyFont="1" applyBorder="1" applyAlignment="1">
      <alignment horizontal="center" vertical="center"/>
    </xf>
    <xf numFmtId="0" fontId="15" fillId="0" borderId="33" xfId="0" applyFont="1" applyBorder="1" applyAlignment="1">
      <alignment horizontal="left" vertical="center" wrapText="1"/>
    </xf>
    <xf numFmtId="0" fontId="15" fillId="0" borderId="46" xfId="0" applyFont="1" applyBorder="1" applyAlignment="1">
      <alignment horizontal="left" vertical="center" wrapText="1"/>
    </xf>
    <xf numFmtId="0" fontId="15" fillId="0" borderId="47" xfId="0" applyFont="1" applyBorder="1" applyAlignment="1">
      <alignment horizontal="left" vertical="center" wrapText="1"/>
    </xf>
    <xf numFmtId="0" fontId="73" fillId="0" borderId="0" xfId="0" applyFont="1" applyAlignment="1">
      <alignment horizontal="left" vertical="center"/>
    </xf>
    <xf numFmtId="0" fontId="74" fillId="0" borderId="0" xfId="0" applyFont="1" applyAlignment="1">
      <alignment horizontal="left" vertical="center"/>
    </xf>
    <xf numFmtId="0" fontId="63" fillId="0" borderId="0" xfId="0" applyFont="1" applyAlignment="1">
      <alignment horizontal="left" vertical="center"/>
    </xf>
    <xf numFmtId="0" fontId="75" fillId="31" borderId="0" xfId="0" applyFont="1" applyFill="1" applyAlignment="1">
      <alignment horizontal="center" vertical="center"/>
    </xf>
    <xf numFmtId="0" fontId="76" fillId="0" borderId="70" xfId="0" applyFont="1" applyBorder="1" applyAlignment="1">
      <alignment horizontal="center" vertical="center"/>
    </xf>
    <xf numFmtId="0" fontId="77" fillId="0" borderId="70" xfId="0" applyFont="1" applyBorder="1" applyAlignment="1">
      <alignment horizontal="left" vertical="center" wrapText="1"/>
    </xf>
    <xf numFmtId="0" fontId="78" fillId="30" borderId="61" xfId="0" applyFont="1" applyFill="1" applyBorder="1" applyAlignment="1">
      <alignment horizontal="center" vertical="center"/>
    </xf>
    <xf numFmtId="0" fontId="77" fillId="30" borderId="61" xfId="0" applyFont="1" applyFill="1" applyBorder="1" applyAlignment="1">
      <alignment horizontal="left" vertical="center" wrapText="1"/>
    </xf>
    <xf numFmtId="0" fontId="76" fillId="0" borderId="61" xfId="0" applyFont="1" applyBorder="1" applyAlignment="1">
      <alignment horizontal="center" vertical="center"/>
    </xf>
    <xf numFmtId="0" fontId="77" fillId="0" borderId="61" xfId="0" applyFont="1" applyBorder="1" applyAlignment="1">
      <alignment horizontal="left" vertical="center" wrapText="1"/>
    </xf>
    <xf numFmtId="0" fontId="62" fillId="0" borderId="0" xfId="0" applyFont="1" applyAlignment="1">
      <alignment vertical="center"/>
    </xf>
  </cellXfs>
  <cellStyles count="5">
    <cellStyle name="Comma" xfId="1" builtinId="3"/>
    <cellStyle name="Hyperlink" xfId="3" builtinId="8"/>
    <cellStyle name="Normal" xfId="0" builtinId="0"/>
    <cellStyle name="Normal 2" xfId="4" xr:uid="{02B0F892-F1FF-4113-AC2C-A15784CD7239}"/>
    <cellStyle name="Percent" xfId="2" builtinId="5"/>
  </cellStyles>
  <dxfs count="0"/>
  <tableStyles count="0" defaultTableStyle="TableStyleMedium2" defaultPivotStyle="PivotStyleLight16"/>
  <colors>
    <mruColors>
      <color rgb="FFFBD4B4"/>
      <color rgb="FF9BBB59"/>
      <color rgb="FF31869B"/>
      <color rgb="FF4DB0C7"/>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1905000</xdr:colOff>
      <xdr:row>9</xdr:row>
      <xdr:rowOff>133350</xdr:rowOff>
    </xdr:from>
    <xdr:to>
      <xdr:col>3</xdr:col>
      <xdr:colOff>781050</xdr:colOff>
      <xdr:row>9</xdr:row>
      <xdr:rowOff>2438400</xdr:rowOff>
    </xdr:to>
    <xdr:pic>
      <xdr:nvPicPr>
        <xdr:cNvPr id="3" name="Picture 7">
          <a:extLst>
            <a:ext uri="{FF2B5EF4-FFF2-40B4-BE49-F238E27FC236}">
              <a16:creationId xmlns:a16="http://schemas.microsoft.com/office/drawing/2014/main" id="{FD9516CB-878F-4424-935C-519A25B501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94" b="31503"/>
        <a:stretch>
          <a:fillRect/>
        </a:stretch>
      </xdr:blipFill>
      <xdr:spPr bwMode="auto">
        <a:xfrm>
          <a:off x="1905000" y="1943100"/>
          <a:ext cx="3448050" cy="2305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9EEC7-00B7-49AD-8CBF-0904F1DA97D3}">
  <dimension ref="B1:U61"/>
  <sheetViews>
    <sheetView zoomScale="80" zoomScaleNormal="80" workbookViewId="0">
      <selection activeCell="J61" sqref="J61"/>
    </sheetView>
  </sheetViews>
  <sheetFormatPr defaultRowHeight="15" x14ac:dyDescent="0.25"/>
  <cols>
    <col min="2" max="2" width="30.5703125" bestFit="1" customWidth="1"/>
    <col min="3" max="3" width="12.140625" bestFit="1" customWidth="1"/>
    <col min="4" max="4" width="14.28515625" bestFit="1" customWidth="1"/>
    <col min="5" max="5" width="10.85546875" bestFit="1" customWidth="1"/>
    <col min="6" max="7" width="12.140625" bestFit="1" customWidth="1"/>
    <col min="9" max="9" width="32.85546875" customWidth="1"/>
    <col min="10" max="14" width="12.140625" bestFit="1" customWidth="1"/>
    <col min="16" max="16" width="40" bestFit="1" customWidth="1"/>
    <col min="17" max="17" width="13.140625" bestFit="1" customWidth="1"/>
    <col min="18" max="18" width="12.85546875" customWidth="1"/>
    <col min="19" max="21" width="13.140625" bestFit="1" customWidth="1"/>
  </cols>
  <sheetData>
    <row r="1" spans="2:21" x14ac:dyDescent="0.25">
      <c r="B1" t="s">
        <v>163</v>
      </c>
    </row>
    <row r="3" spans="2:21" x14ac:dyDescent="0.25">
      <c r="B3" t="s">
        <v>52</v>
      </c>
    </row>
    <row r="6" spans="2:21" x14ac:dyDescent="0.25">
      <c r="B6" t="s">
        <v>41</v>
      </c>
      <c r="C6" s="142"/>
      <c r="I6" t="s">
        <v>47</v>
      </c>
      <c r="P6" t="s">
        <v>48</v>
      </c>
    </row>
    <row r="7" spans="2:21" ht="15.75" thickBot="1" x14ac:dyDescent="0.3"/>
    <row r="8" spans="2:21" ht="26.25" x14ac:dyDescent="0.25">
      <c r="B8" s="83" t="s">
        <v>62</v>
      </c>
      <c r="C8" s="84">
        <v>2021</v>
      </c>
      <c r="D8" s="85">
        <v>2022</v>
      </c>
      <c r="E8" s="84">
        <v>2023</v>
      </c>
      <c r="F8" s="84">
        <v>2030</v>
      </c>
      <c r="G8" s="86">
        <v>2040</v>
      </c>
      <c r="I8" s="143" t="s">
        <v>62</v>
      </c>
      <c r="J8" s="231">
        <v>2021</v>
      </c>
      <c r="K8" s="232">
        <v>2022</v>
      </c>
      <c r="L8" s="231">
        <v>2023</v>
      </c>
      <c r="M8" s="231">
        <v>2030</v>
      </c>
      <c r="N8" s="233">
        <v>2040</v>
      </c>
      <c r="P8" s="83" t="s">
        <v>62</v>
      </c>
      <c r="Q8" s="84">
        <v>2021</v>
      </c>
      <c r="R8" s="85">
        <v>2022</v>
      </c>
      <c r="S8" s="84">
        <v>2023</v>
      </c>
      <c r="T8" s="84">
        <v>2030</v>
      </c>
      <c r="U8" s="86">
        <v>2040</v>
      </c>
    </row>
    <row r="9" spans="2:21" x14ac:dyDescent="0.25">
      <c r="B9" s="87" t="s">
        <v>63</v>
      </c>
      <c r="C9" s="75">
        <v>7307.4351121332602</v>
      </c>
      <c r="D9" s="75">
        <v>7309.9866364809614</v>
      </c>
      <c r="E9" s="75">
        <v>7311.7790578844233</v>
      </c>
      <c r="F9" s="75">
        <v>7447.7786763086915</v>
      </c>
      <c r="G9" s="88">
        <v>7548.8388467622262</v>
      </c>
      <c r="I9" s="144" t="s">
        <v>63</v>
      </c>
      <c r="J9" s="100">
        <v>57418.655734633772</v>
      </c>
      <c r="K9" s="100">
        <v>57409.564807957235</v>
      </c>
      <c r="L9" s="100">
        <v>57395.520390005615</v>
      </c>
      <c r="M9" s="100">
        <v>59220.131241314135</v>
      </c>
      <c r="N9" s="103">
        <v>62420.395465320486</v>
      </c>
      <c r="P9" s="87" t="s">
        <v>63</v>
      </c>
      <c r="Q9" s="75">
        <v>62866.985605234389</v>
      </c>
      <c r="R9" s="75">
        <v>62858.394144285332</v>
      </c>
      <c r="S9" s="75">
        <v>62843.951881675966</v>
      </c>
      <c r="T9" s="75">
        <v>64779.920572116265</v>
      </c>
      <c r="U9" s="88">
        <v>67974.459149250441</v>
      </c>
    </row>
    <row r="10" spans="2:21" x14ac:dyDescent="0.25">
      <c r="B10" s="89" t="s">
        <v>64</v>
      </c>
      <c r="C10" s="130"/>
      <c r="D10" s="130"/>
      <c r="E10" s="130"/>
      <c r="F10" s="130"/>
      <c r="G10" s="131"/>
      <c r="I10" s="145" t="s">
        <v>64</v>
      </c>
      <c r="J10" s="130"/>
      <c r="K10" s="130"/>
      <c r="L10" s="130"/>
      <c r="M10" s="130"/>
      <c r="N10" s="131"/>
      <c r="P10" s="89" t="s">
        <v>64</v>
      </c>
      <c r="Q10" s="130"/>
      <c r="R10" s="130"/>
      <c r="S10" s="130"/>
      <c r="T10" s="130"/>
      <c r="U10" s="131"/>
    </row>
    <row r="11" spans="2:21" x14ac:dyDescent="0.25">
      <c r="B11" s="91" t="s">
        <v>43</v>
      </c>
      <c r="C11" s="77">
        <v>7287.5312204692973</v>
      </c>
      <c r="D11" s="77">
        <v>7267.0539005461933</v>
      </c>
      <c r="E11" s="77">
        <v>7241.0235433312864</v>
      </c>
      <c r="F11" s="77">
        <v>7064.0695686066119</v>
      </c>
      <c r="G11" s="92">
        <v>6686.3229506309917</v>
      </c>
      <c r="I11" s="146" t="s">
        <v>43</v>
      </c>
      <c r="J11" s="147">
        <v>57241.297461467671</v>
      </c>
      <c r="K11" s="147">
        <v>57027.639656500738</v>
      </c>
      <c r="L11" s="147">
        <v>56773.25033766147</v>
      </c>
      <c r="M11" s="147">
        <v>56300.287130182609</v>
      </c>
      <c r="N11" s="148">
        <v>55637.796366917057</v>
      </c>
      <c r="P11" s="91" t="s">
        <v>43</v>
      </c>
      <c r="Q11" s="77">
        <v>62673.845094055978</v>
      </c>
      <c r="R11" s="77">
        <v>62443.478443010783</v>
      </c>
      <c r="S11" s="77">
        <v>62168.502397607976</v>
      </c>
      <c r="T11" s="77">
        <v>61659.171986536458</v>
      </c>
      <c r="U11" s="92">
        <v>60657.66072058124</v>
      </c>
    </row>
    <row r="12" spans="2:21" x14ac:dyDescent="0.25">
      <c r="B12" s="93" t="s">
        <v>44</v>
      </c>
      <c r="C12" s="78">
        <v>7303.3694524662133</v>
      </c>
      <c r="D12" s="78">
        <v>7301.4555520933618</v>
      </c>
      <c r="E12" s="78">
        <v>7298.029575925877</v>
      </c>
      <c r="F12" s="78">
        <v>7369.5148922200133</v>
      </c>
      <c r="G12" s="94">
        <v>7366.2907264485502</v>
      </c>
      <c r="I12" s="149" t="s">
        <v>44</v>
      </c>
      <c r="J12" s="150">
        <v>57377.973271480849</v>
      </c>
      <c r="K12" s="150">
        <v>57324.814716307163</v>
      </c>
      <c r="L12" s="150">
        <v>57259.836038308524</v>
      </c>
      <c r="M12" s="150">
        <v>58383.778675077912</v>
      </c>
      <c r="N12" s="151">
        <v>60561.899844822423</v>
      </c>
      <c r="P12" s="93" t="s">
        <v>44</v>
      </c>
      <c r="Q12" s="78">
        <v>62824.899963761512</v>
      </c>
      <c r="R12" s="78">
        <v>62770.21053197619</v>
      </c>
      <c r="S12" s="78">
        <v>62701.316012301526</v>
      </c>
      <c r="T12" s="78">
        <v>63838.704246307672</v>
      </c>
      <c r="U12" s="94">
        <v>65924.753828702393</v>
      </c>
    </row>
    <row r="13" spans="2:21" x14ac:dyDescent="0.25">
      <c r="B13" s="91" t="s">
        <v>45</v>
      </c>
      <c r="C13" s="77">
        <v>7273.4215182661928</v>
      </c>
      <c r="D13" s="77">
        <v>7237.6123093244241</v>
      </c>
      <c r="E13" s="77">
        <v>7194.4713497071334</v>
      </c>
      <c r="F13" s="77">
        <v>6810.1608698003183</v>
      </c>
      <c r="G13" s="92">
        <v>6124.7855304908117</v>
      </c>
      <c r="I13" s="146" t="s">
        <v>45</v>
      </c>
      <c r="J13" s="147">
        <v>57168.947982117228</v>
      </c>
      <c r="K13" s="147">
        <v>56877.264924142713</v>
      </c>
      <c r="L13" s="147">
        <v>56536.384560506456</v>
      </c>
      <c r="M13" s="147">
        <v>54999.426580226798</v>
      </c>
      <c r="N13" s="148">
        <v>52673.226809124928</v>
      </c>
      <c r="P13" s="91" t="s">
        <v>45</v>
      </c>
      <c r="Q13" s="77">
        <v>62600.986386536693</v>
      </c>
      <c r="R13" s="77">
        <v>62292.309445077015</v>
      </c>
      <c r="S13" s="77">
        <v>61930.815672456323</v>
      </c>
      <c r="T13" s="77">
        <v>60363.770337884256</v>
      </c>
      <c r="U13" s="92">
        <v>57700.268532335729</v>
      </c>
    </row>
    <row r="14" spans="2:21" x14ac:dyDescent="0.25">
      <c r="B14" s="93" t="s">
        <v>46</v>
      </c>
      <c r="C14" s="78">
        <v>7136.3615887934166</v>
      </c>
      <c r="D14" s="78">
        <v>6974.03566251344</v>
      </c>
      <c r="E14" s="78">
        <v>6800.7125869035872</v>
      </c>
      <c r="F14" s="78">
        <v>5744.9428873360512</v>
      </c>
      <c r="G14" s="94">
        <v>4547.0326102652625</v>
      </c>
      <c r="I14" s="149" t="s">
        <v>46</v>
      </c>
      <c r="J14" s="150">
        <v>56132.125061885461</v>
      </c>
      <c r="K14" s="150">
        <v>54868.115366650491</v>
      </c>
      <c r="L14" s="150">
        <v>53533.771936380683</v>
      </c>
      <c r="M14" s="150">
        <v>46518.506973163378</v>
      </c>
      <c r="N14" s="151">
        <v>39116.867296553442</v>
      </c>
      <c r="P14" s="93" t="s">
        <v>46</v>
      </c>
      <c r="Q14" s="78">
        <v>61456.73241636646</v>
      </c>
      <c r="R14" s="78">
        <v>60082.694306288198</v>
      </c>
      <c r="S14" s="78">
        <v>58638.415687099819</v>
      </c>
      <c r="T14" s="78">
        <v>51119.241035825871</v>
      </c>
      <c r="U14" s="94">
        <v>42812.02978187269</v>
      </c>
    </row>
    <row r="15" spans="2:21" x14ac:dyDescent="0.25">
      <c r="B15" s="89" t="s">
        <v>65</v>
      </c>
      <c r="C15" s="79"/>
      <c r="D15" s="79"/>
      <c r="E15" s="79"/>
      <c r="F15" s="79"/>
      <c r="G15" s="95"/>
      <c r="I15" s="145" t="s">
        <v>65</v>
      </c>
      <c r="J15" s="130"/>
      <c r="K15" s="130"/>
      <c r="L15" s="130"/>
      <c r="M15" s="130"/>
      <c r="N15" s="131"/>
      <c r="P15" s="89" t="s">
        <v>65</v>
      </c>
      <c r="Q15" s="79"/>
      <c r="R15" s="79"/>
      <c r="S15" s="79"/>
      <c r="T15" s="79"/>
      <c r="U15" s="95"/>
    </row>
    <row r="16" spans="2:21" x14ac:dyDescent="0.25">
      <c r="B16" s="91" t="s">
        <v>43</v>
      </c>
      <c r="C16" s="77">
        <v>19.903891663962177</v>
      </c>
      <c r="D16" s="77">
        <v>42.932735934768715</v>
      </c>
      <c r="E16" s="77">
        <v>70.755514553136237</v>
      </c>
      <c r="F16" s="77">
        <v>383.70910770207843</v>
      </c>
      <c r="G16" s="92">
        <v>862.51589613123508</v>
      </c>
      <c r="I16" s="146" t="s">
        <v>43</v>
      </c>
      <c r="J16" s="147">
        <v>177.35827316609962</v>
      </c>
      <c r="K16" s="147">
        <v>381.9251514564894</v>
      </c>
      <c r="L16" s="147">
        <v>622.27005234413843</v>
      </c>
      <c r="M16" s="147">
        <v>2919.8441111315251</v>
      </c>
      <c r="N16" s="148">
        <v>6782.5990984034333</v>
      </c>
      <c r="P16" s="91" t="s">
        <v>43</v>
      </c>
      <c r="Q16" s="77">
        <v>193.14051117841029</v>
      </c>
      <c r="R16" s="77">
        <v>414.91570127455202</v>
      </c>
      <c r="S16" s="77">
        <v>675.4494840679921</v>
      </c>
      <c r="T16" s="77">
        <v>3120.74858557981</v>
      </c>
      <c r="U16" s="92">
        <v>7316.7984286691908</v>
      </c>
    </row>
    <row r="17" spans="2:21" x14ac:dyDescent="0.25">
      <c r="B17" s="93" t="s">
        <v>44</v>
      </c>
      <c r="C17" s="78">
        <v>4.0656596670472691</v>
      </c>
      <c r="D17" s="78">
        <v>8.5310843875995399</v>
      </c>
      <c r="E17" s="78">
        <v>13.749481958545315</v>
      </c>
      <c r="F17" s="78">
        <v>78.263784088678321</v>
      </c>
      <c r="G17" s="94">
        <v>182.54812031367578</v>
      </c>
      <c r="I17" s="149" t="s">
        <v>44</v>
      </c>
      <c r="J17" s="150">
        <v>40.682463152929614</v>
      </c>
      <c r="K17" s="150">
        <v>84.750091650071639</v>
      </c>
      <c r="L17" s="150">
        <v>135.68435169709508</v>
      </c>
      <c r="M17" s="150">
        <v>836.35256623622115</v>
      </c>
      <c r="N17" s="151">
        <v>1858.4956204980695</v>
      </c>
      <c r="P17" s="93" t="s">
        <v>44</v>
      </c>
      <c r="Q17" s="78">
        <v>42.085641472882799</v>
      </c>
      <c r="R17" s="78">
        <v>88.183612309141523</v>
      </c>
      <c r="S17" s="78">
        <v>142.63586937443563</v>
      </c>
      <c r="T17" s="78">
        <v>941.21632580859819</v>
      </c>
      <c r="U17" s="94">
        <v>2049.7053205480324</v>
      </c>
    </row>
    <row r="18" spans="2:21" x14ac:dyDescent="0.25">
      <c r="B18" s="91" t="s">
        <v>45</v>
      </c>
      <c r="C18" s="77">
        <v>34.013593867067591</v>
      </c>
      <c r="D18" s="77">
        <v>72.374327156536978</v>
      </c>
      <c r="E18" s="77">
        <v>117.30770817728941</v>
      </c>
      <c r="F18" s="77">
        <v>637.61780650837284</v>
      </c>
      <c r="G18" s="92">
        <v>1424.0533162714153</v>
      </c>
      <c r="I18" s="146" t="s">
        <v>45</v>
      </c>
      <c r="J18" s="147">
        <v>249.70775251653922</v>
      </c>
      <c r="K18" s="147">
        <v>532.29988381451892</v>
      </c>
      <c r="L18" s="147">
        <v>859.1358294991619</v>
      </c>
      <c r="M18" s="147">
        <v>4220.7046610873431</v>
      </c>
      <c r="N18" s="148">
        <v>9747.1686561955594</v>
      </c>
      <c r="P18" s="91" t="s">
        <v>45</v>
      </c>
      <c r="Q18" s="77">
        <v>265.99921869769412</v>
      </c>
      <c r="R18" s="77">
        <v>566.08469920831612</v>
      </c>
      <c r="S18" s="77">
        <v>913.13620921964298</v>
      </c>
      <c r="T18" s="77">
        <v>4416.1502342320173</v>
      </c>
      <c r="U18" s="92">
        <v>10274.190616914708</v>
      </c>
    </row>
    <row r="19" spans="2:21" x14ac:dyDescent="0.25">
      <c r="B19" s="93" t="s">
        <v>46</v>
      </c>
      <c r="C19" s="78">
        <v>171.0735233398436</v>
      </c>
      <c r="D19" s="78">
        <v>335.95097396752152</v>
      </c>
      <c r="E19" s="78">
        <v>511.06647098083602</v>
      </c>
      <c r="F19" s="78">
        <v>1702.8357889726401</v>
      </c>
      <c r="G19" s="94">
        <v>3001.8062364969637</v>
      </c>
      <c r="I19" s="149" t="s">
        <v>46</v>
      </c>
      <c r="J19" s="150">
        <v>1286.5306727483121</v>
      </c>
      <c r="K19" s="150">
        <v>2541.4494413067414</v>
      </c>
      <c r="L19" s="150">
        <v>3861.7484536249349</v>
      </c>
      <c r="M19" s="150">
        <v>12701.624268150761</v>
      </c>
      <c r="N19" s="151">
        <v>23303.528168767043</v>
      </c>
      <c r="P19" s="93" t="s">
        <v>46</v>
      </c>
      <c r="Q19" s="78">
        <v>1410.2531888679346</v>
      </c>
      <c r="R19" s="78">
        <v>2775.699837997136</v>
      </c>
      <c r="S19" s="78">
        <v>4205.5361945761451</v>
      </c>
      <c r="T19" s="78">
        <v>13660.679536290401</v>
      </c>
      <c r="U19" s="94">
        <v>25162.429367377743</v>
      </c>
    </row>
    <row r="20" spans="2:21" x14ac:dyDescent="0.25">
      <c r="B20" s="89" t="s">
        <v>42</v>
      </c>
      <c r="C20" s="80"/>
      <c r="D20" s="76"/>
      <c r="E20" s="76"/>
      <c r="F20" s="76"/>
      <c r="G20" s="96"/>
      <c r="I20" s="145" t="s">
        <v>42</v>
      </c>
      <c r="J20" s="130"/>
      <c r="K20" s="130"/>
      <c r="L20" s="130"/>
      <c r="M20" s="130"/>
      <c r="N20" s="131"/>
      <c r="P20" s="89" t="s">
        <v>42</v>
      </c>
      <c r="Q20" s="80"/>
      <c r="R20" s="76"/>
      <c r="S20" s="76"/>
      <c r="T20" s="76"/>
      <c r="U20" s="96"/>
    </row>
    <row r="21" spans="2:21" x14ac:dyDescent="0.25">
      <c r="B21" s="91" t="s">
        <v>43</v>
      </c>
      <c r="C21" s="81">
        <v>2.723786302380403E-3</v>
      </c>
      <c r="D21" s="81">
        <v>5.8731620274803395E-3</v>
      </c>
      <c r="E21" s="81">
        <v>9.6769218534905384E-3</v>
      </c>
      <c r="F21" s="81">
        <v>5.1519939619399976E-2</v>
      </c>
      <c r="G21" s="97">
        <v>0.11425808838152332</v>
      </c>
      <c r="I21" s="146" t="s">
        <v>43</v>
      </c>
      <c r="J21" s="147">
        <v>3.0888614666595318E-3</v>
      </c>
      <c r="K21" s="147">
        <v>6.6526397253503103E-3</v>
      </c>
      <c r="L21" s="147">
        <v>1.0841787793120096E-2</v>
      </c>
      <c r="M21" s="147">
        <v>4.9304924692475771E-2</v>
      </c>
      <c r="N21" s="148">
        <v>0.10865998281237593</v>
      </c>
      <c r="P21" s="91" t="s">
        <v>43</v>
      </c>
      <c r="Q21" s="81">
        <v>3.0722088759148197E-3</v>
      </c>
      <c r="R21" s="81">
        <v>6.6008002101064396E-3</v>
      </c>
      <c r="S21" s="81">
        <v>1.0748042792403378E-2</v>
      </c>
      <c r="T21" s="81">
        <v>4.8174628156662146E-2</v>
      </c>
      <c r="U21" s="97">
        <v>0.10764040670928787</v>
      </c>
    </row>
    <row r="22" spans="2:21" x14ac:dyDescent="0.25">
      <c r="B22" s="93" t="s">
        <v>44</v>
      </c>
      <c r="C22" s="82">
        <v>5.5637300977146563E-4</v>
      </c>
      <c r="D22" s="82">
        <v>1.1670451413720254E-3</v>
      </c>
      <c r="E22" s="82">
        <v>1.880456431970411E-3</v>
      </c>
      <c r="F22" s="82">
        <v>1.0508339129039189E-2</v>
      </c>
      <c r="G22" s="98">
        <v>2.4182278098567773E-2</v>
      </c>
      <c r="I22" s="149" t="s">
        <v>44</v>
      </c>
      <c r="J22" s="150">
        <v>7.085234342814956E-4</v>
      </c>
      <c r="K22" s="150">
        <v>1.4762364413242318E-3</v>
      </c>
      <c r="L22" s="150">
        <v>2.3640233728192146E-3</v>
      </c>
      <c r="M22" s="150">
        <v>1.4122774615750107E-2</v>
      </c>
      <c r="N22" s="151">
        <v>2.9773852066198651E-2</v>
      </c>
      <c r="P22" s="93" t="s">
        <v>44</v>
      </c>
      <c r="Q22" s="82">
        <v>6.6943946918585333E-4</v>
      </c>
      <c r="R22" s="82">
        <v>1.4028931777468672E-3</v>
      </c>
      <c r="S22" s="82">
        <v>2.2696833204091573E-3</v>
      </c>
      <c r="T22" s="82">
        <v>1.4529445505583613E-2</v>
      </c>
      <c r="U22" s="98">
        <v>3.0154051186307009E-2</v>
      </c>
    </row>
    <row r="23" spans="2:21" x14ac:dyDescent="0.25">
      <c r="B23" s="91" t="s">
        <v>45</v>
      </c>
      <c r="C23" s="81">
        <v>4.6546556137859437E-3</v>
      </c>
      <c r="D23" s="81">
        <v>9.9007468488859079E-3</v>
      </c>
      <c r="E23" s="81">
        <v>1.6043661501340688E-2</v>
      </c>
      <c r="F23" s="81">
        <v>8.5611809133994368E-2</v>
      </c>
      <c r="G23" s="97">
        <v>0.18864534601665345</v>
      </c>
      <c r="I23" s="146" t="s">
        <v>45</v>
      </c>
      <c r="J23" s="147">
        <v>4.3488958304873813E-3</v>
      </c>
      <c r="K23" s="147">
        <v>9.2719721111827625E-3</v>
      </c>
      <c r="L23" s="147">
        <v>1.496869134840643E-2</v>
      </c>
      <c r="M23" s="147">
        <v>7.1271450647222206E-2</v>
      </c>
      <c r="N23" s="148">
        <v>0.15615358703728316</v>
      </c>
      <c r="P23" s="91" t="s">
        <v>45</v>
      </c>
      <c r="Q23" s="81">
        <v>4.2311432007891064E-3</v>
      </c>
      <c r="R23" s="81">
        <v>9.0057136666413032E-3</v>
      </c>
      <c r="S23" s="81">
        <v>1.4530216224131112E-2</v>
      </c>
      <c r="T23" s="81">
        <v>6.8171590752658245E-2</v>
      </c>
      <c r="U23" s="97">
        <v>0.15114780971417269</v>
      </c>
    </row>
    <row r="24" spans="2:21" x14ac:dyDescent="0.25">
      <c r="B24" s="93" t="s">
        <v>46</v>
      </c>
      <c r="C24" s="82">
        <v>2.341088503896439E-2</v>
      </c>
      <c r="D24" s="82">
        <v>4.5957809593103277E-2</v>
      </c>
      <c r="E24" s="82">
        <v>6.9896323033686827E-2</v>
      </c>
      <c r="F24" s="82">
        <v>0.22863673357928099</v>
      </c>
      <c r="G24" s="98">
        <v>0.39765138684666301</v>
      </c>
      <c r="I24" s="149" t="s">
        <v>46</v>
      </c>
      <c r="J24" s="150">
        <v>2.2406144070912178E-2</v>
      </c>
      <c r="K24" s="150">
        <v>4.4268745980016289E-2</v>
      </c>
      <c r="L24" s="150">
        <v>6.7283098530758992E-2</v>
      </c>
      <c r="M24" s="150">
        <v>0.21448152852605706</v>
      </c>
      <c r="N24" s="151">
        <v>0.37333195336312813</v>
      </c>
      <c r="P24" s="93" t="s">
        <v>46</v>
      </c>
      <c r="Q24" s="82">
        <v>2.2432333525953484E-2</v>
      </c>
      <c r="R24" s="82">
        <v>4.4157982013122814E-2</v>
      </c>
      <c r="S24" s="82">
        <v>6.6920301296366988E-2</v>
      </c>
      <c r="T24" s="82">
        <v>0.21087830018381457</v>
      </c>
      <c r="U24" s="98">
        <v>0.37017476390844095</v>
      </c>
    </row>
    <row r="25" spans="2:21" x14ac:dyDescent="0.25">
      <c r="B25" s="89" t="s">
        <v>66</v>
      </c>
      <c r="C25" s="76"/>
      <c r="D25" s="76"/>
      <c r="E25" s="76"/>
      <c r="F25" s="76"/>
      <c r="G25" s="90"/>
      <c r="I25" s="145" t="s">
        <v>66</v>
      </c>
      <c r="J25" s="130"/>
      <c r="K25" s="130"/>
      <c r="L25" s="130"/>
      <c r="M25" s="130"/>
      <c r="N25" s="131"/>
      <c r="P25" s="89" t="s">
        <v>66</v>
      </c>
      <c r="Q25" s="76"/>
      <c r="R25" s="76"/>
      <c r="S25" s="76"/>
      <c r="T25" s="76"/>
      <c r="U25" s="90"/>
    </row>
    <row r="26" spans="2:21" x14ac:dyDescent="0.25">
      <c r="B26" s="91" t="s">
        <v>43</v>
      </c>
      <c r="C26" s="101">
        <v>19.903891663962177</v>
      </c>
      <c r="D26" s="101">
        <v>23.1821648656381</v>
      </c>
      <c r="E26" s="101">
        <v>28.194082425891562</v>
      </c>
      <c r="F26" s="101">
        <v>65.872796716239492</v>
      </c>
      <c r="G26" s="104">
        <v>39.051367730968288</v>
      </c>
      <c r="I26" s="146" t="s">
        <v>43</v>
      </c>
      <c r="J26" s="152">
        <v>177.35827316609962</v>
      </c>
      <c r="K26" s="152">
        <v>205.95708643006134</v>
      </c>
      <c r="L26" s="152">
        <v>243.63885631305143</v>
      </c>
      <c r="M26" s="152">
        <v>483.23709541404463</v>
      </c>
      <c r="N26" s="153">
        <v>344.25169952586936</v>
      </c>
      <c r="P26" s="91" t="s">
        <v>43</v>
      </c>
      <c r="Q26" s="101">
        <v>193.14051117841029</v>
      </c>
      <c r="R26" s="101">
        <v>223.25562027924627</v>
      </c>
      <c r="S26" s="101">
        <v>264.05624368613041</v>
      </c>
      <c r="T26" s="101">
        <v>520.36726523232983</v>
      </c>
      <c r="U26" s="104">
        <v>367.27643104820925</v>
      </c>
    </row>
    <row r="27" spans="2:21" x14ac:dyDescent="0.25">
      <c r="B27" s="93" t="s">
        <v>44</v>
      </c>
      <c r="C27" s="102">
        <v>4.0656596670472691</v>
      </c>
      <c r="D27" s="102">
        <v>4.5032819640066784</v>
      </c>
      <c r="E27" s="102">
        <v>5.3019943718488447</v>
      </c>
      <c r="F27" s="102">
        <v>13.942811447686005</v>
      </c>
      <c r="G27" s="105">
        <v>6.054450810304207</v>
      </c>
      <c r="I27" s="149" t="s">
        <v>44</v>
      </c>
      <c r="J27" s="154">
        <v>40.682463152929614</v>
      </c>
      <c r="K27" s="154">
        <v>44.5227127095932</v>
      </c>
      <c r="L27" s="154">
        <v>51.90154365436473</v>
      </c>
      <c r="M27" s="154">
        <v>138.46862854459846</v>
      </c>
      <c r="N27" s="155">
        <v>72.733162866547616</v>
      </c>
      <c r="P27" s="93" t="s">
        <v>44</v>
      </c>
      <c r="Q27" s="102">
        <v>42.085641472882799</v>
      </c>
      <c r="R27" s="102">
        <v>46.57088001521236</v>
      </c>
      <c r="S27" s="102">
        <v>55.460730320068961</v>
      </c>
      <c r="T27" s="102">
        <v>158.32532930566481</v>
      </c>
      <c r="U27" s="105">
        <v>74.956948048961948</v>
      </c>
    </row>
    <row r="28" spans="2:21" x14ac:dyDescent="0.25">
      <c r="B28" s="91" t="s">
        <v>45</v>
      </c>
      <c r="C28" s="101">
        <v>34.013593867067591</v>
      </c>
      <c r="D28" s="101">
        <v>38.731127231689271</v>
      </c>
      <c r="E28" s="101">
        <v>45.780239867784346</v>
      </c>
      <c r="F28" s="101">
        <v>108.55689550970288</v>
      </c>
      <c r="G28" s="104">
        <v>62.990351281559803</v>
      </c>
      <c r="I28" s="146" t="s">
        <v>45</v>
      </c>
      <c r="J28" s="152">
        <v>249.70775251653922</v>
      </c>
      <c r="K28" s="152">
        <v>285.11126491901842</v>
      </c>
      <c r="L28" s="152">
        <v>332.58162537620098</v>
      </c>
      <c r="M28" s="152">
        <v>703.71349553095865</v>
      </c>
      <c r="N28" s="153">
        <v>472.24865476317058</v>
      </c>
      <c r="P28" s="91" t="s">
        <v>45</v>
      </c>
      <c r="Q28" s="101">
        <v>265.99921869769412</v>
      </c>
      <c r="R28" s="101">
        <v>302.6894683666157</v>
      </c>
      <c r="S28" s="101">
        <v>353.00411536676626</v>
      </c>
      <c r="T28" s="101">
        <v>739.14782436174505</v>
      </c>
      <c r="U28" s="104">
        <v>494.95893815486539</v>
      </c>
    </row>
    <row r="29" spans="2:21" ht="15.75" thickBot="1" x14ac:dyDescent="0.3">
      <c r="B29" s="99" t="s">
        <v>46</v>
      </c>
      <c r="C29" s="106">
        <v>171.0735233398436</v>
      </c>
      <c r="D29" s="106">
        <v>166.3801277709037</v>
      </c>
      <c r="E29" s="106">
        <v>178.37057259667012</v>
      </c>
      <c r="F29" s="106">
        <v>200.64098133355009</v>
      </c>
      <c r="G29" s="107">
        <v>112.79385230399404</v>
      </c>
      <c r="I29" s="156" t="s">
        <v>46</v>
      </c>
      <c r="J29" s="157">
        <v>1286.5306727483119</v>
      </c>
      <c r="K29" s="157">
        <v>1265.3893972237813</v>
      </c>
      <c r="L29" s="157">
        <v>1343.0622000698495</v>
      </c>
      <c r="M29" s="157">
        <v>1484.9232310223706</v>
      </c>
      <c r="N29" s="158">
        <v>966.10420769876328</v>
      </c>
      <c r="P29" s="99" t="s">
        <v>46</v>
      </c>
      <c r="Q29" s="106">
        <v>1410.2531888679346</v>
      </c>
      <c r="R29" s="106">
        <v>1376.5762878742805</v>
      </c>
      <c r="S29" s="106">
        <v>1454.0095676794911</v>
      </c>
      <c r="T29" s="106">
        <v>1586.2143228604616</v>
      </c>
      <c r="U29" s="107">
        <v>1033.7606759440607</v>
      </c>
    </row>
    <row r="31" spans="2:21" x14ac:dyDescent="0.25">
      <c r="Q31" s="132"/>
    </row>
    <row r="32" spans="2:21" x14ac:dyDescent="0.25">
      <c r="D32" s="108"/>
      <c r="E32" s="108"/>
    </row>
    <row r="34" spans="2:21" x14ac:dyDescent="0.25">
      <c r="B34" t="s">
        <v>49</v>
      </c>
      <c r="I34" t="s">
        <v>50</v>
      </c>
      <c r="P34" t="s">
        <v>51</v>
      </c>
    </row>
    <row r="35" spans="2:21" ht="15.75" thickBot="1" x14ac:dyDescent="0.3"/>
    <row r="36" spans="2:21" ht="26.25" x14ac:dyDescent="0.25">
      <c r="B36" s="83" t="s">
        <v>62</v>
      </c>
      <c r="C36" s="84">
        <v>2021</v>
      </c>
      <c r="D36" s="85">
        <v>2022</v>
      </c>
      <c r="E36" s="84">
        <v>2023</v>
      </c>
      <c r="F36" s="84">
        <v>2030</v>
      </c>
      <c r="G36" s="86">
        <v>2040</v>
      </c>
      <c r="I36" s="83" t="s">
        <v>62</v>
      </c>
      <c r="J36" s="84">
        <v>2021</v>
      </c>
      <c r="K36" s="85">
        <v>2022</v>
      </c>
      <c r="L36" s="84">
        <v>2023</v>
      </c>
      <c r="M36" s="84">
        <v>2030</v>
      </c>
      <c r="N36" s="86">
        <v>2040</v>
      </c>
      <c r="P36" s="83" t="s">
        <v>62</v>
      </c>
      <c r="Q36" s="84">
        <v>2021</v>
      </c>
      <c r="R36" s="85">
        <v>2022</v>
      </c>
      <c r="S36" s="84">
        <v>2023</v>
      </c>
      <c r="T36" s="84">
        <v>2025</v>
      </c>
      <c r="U36" s="86">
        <v>2030</v>
      </c>
    </row>
    <row r="37" spans="2:21" x14ac:dyDescent="0.25">
      <c r="B37" s="87" t="s">
        <v>63</v>
      </c>
      <c r="C37" s="75">
        <v>94384.539703938877</v>
      </c>
      <c r="D37" s="75">
        <v>96529.185738136104</v>
      </c>
      <c r="E37" s="75">
        <v>98691.36514186766</v>
      </c>
      <c r="F37" s="75">
        <v>109448.379891066</v>
      </c>
      <c r="G37" s="88">
        <v>123129.12003783246</v>
      </c>
      <c r="I37" s="87" t="s">
        <v>63</v>
      </c>
      <c r="J37" s="75">
        <v>24247.276168158565</v>
      </c>
      <c r="K37" s="75">
        <v>24784.472057064551</v>
      </c>
      <c r="L37" s="75">
        <v>25326.47629345542</v>
      </c>
      <c r="M37" s="75">
        <v>28015.340465726498</v>
      </c>
      <c r="N37" s="88">
        <v>31328.567353592163</v>
      </c>
      <c r="P37" s="87" t="s">
        <v>63</v>
      </c>
      <c r="Q37" s="100">
        <v>118631.81587209745</v>
      </c>
      <c r="R37" s="100">
        <v>121313.65779520065</v>
      </c>
      <c r="S37" s="100">
        <v>124017.84143532308</v>
      </c>
      <c r="T37" s="100">
        <v>137463.7203567925</v>
      </c>
      <c r="U37" s="103">
        <v>154457.68739142461</v>
      </c>
    </row>
    <row r="38" spans="2:21" x14ac:dyDescent="0.25">
      <c r="B38" s="89" t="s">
        <v>64</v>
      </c>
      <c r="C38" s="76"/>
      <c r="D38" s="76"/>
      <c r="E38" s="76"/>
      <c r="F38" s="76"/>
      <c r="G38" s="90"/>
      <c r="I38" s="89" t="s">
        <v>64</v>
      </c>
      <c r="J38" s="76"/>
      <c r="K38" s="76"/>
      <c r="L38" s="76"/>
      <c r="M38" s="76"/>
      <c r="N38" s="90"/>
      <c r="P38" s="89" t="s">
        <v>64</v>
      </c>
      <c r="Q38" s="136"/>
      <c r="R38" s="136"/>
      <c r="S38" s="130"/>
      <c r="T38" s="130"/>
      <c r="U38" s="131"/>
    </row>
    <row r="39" spans="2:21" x14ac:dyDescent="0.25">
      <c r="B39" s="91" t="s">
        <v>43</v>
      </c>
      <c r="C39" s="77">
        <v>94075.115278051191</v>
      </c>
      <c r="D39" s="77">
        <v>95875.447358521822</v>
      </c>
      <c r="E39" s="77">
        <v>97575.739845555625</v>
      </c>
      <c r="F39" s="77">
        <v>100881.82519048681</v>
      </c>
      <c r="G39" s="92">
        <v>105283.80512475246</v>
      </c>
      <c r="I39" s="91" t="s">
        <v>43</v>
      </c>
      <c r="J39" s="77">
        <v>24173.808540315214</v>
      </c>
      <c r="K39" s="77">
        <v>24632.580654166337</v>
      </c>
      <c r="L39" s="77">
        <v>25092.04406326828</v>
      </c>
      <c r="M39" s="77">
        <v>27134.248753616019</v>
      </c>
      <c r="N39" s="92">
        <v>29737.674306345245</v>
      </c>
      <c r="P39" s="91" t="s">
        <v>43</v>
      </c>
      <c r="Q39" s="100">
        <v>118248.9238183664</v>
      </c>
      <c r="R39" s="100">
        <v>120508.02801268816</v>
      </c>
      <c r="S39" s="100">
        <v>122667.78390882391</v>
      </c>
      <c r="T39" s="100">
        <v>128016.07394410283</v>
      </c>
      <c r="U39" s="103">
        <v>135021.47943109769</v>
      </c>
    </row>
    <row r="40" spans="2:21" x14ac:dyDescent="0.25">
      <c r="B40" s="93" t="s">
        <v>44</v>
      </c>
      <c r="C40" s="78">
        <v>94100.043639323747</v>
      </c>
      <c r="D40" s="78">
        <v>95935.532867726855</v>
      </c>
      <c r="E40" s="78">
        <v>97677.177360067275</v>
      </c>
      <c r="F40" s="78">
        <v>101410.49626516843</v>
      </c>
      <c r="G40" s="94">
        <v>105664.5691034807</v>
      </c>
      <c r="I40" s="93" t="s">
        <v>44</v>
      </c>
      <c r="J40" s="78">
        <v>24176.552448088267</v>
      </c>
      <c r="K40" s="78">
        <v>24629.848743792543</v>
      </c>
      <c r="L40" s="78">
        <v>25073.841588027946</v>
      </c>
      <c r="M40" s="78">
        <v>26858.079339681957</v>
      </c>
      <c r="N40" s="94">
        <v>29446.574062603955</v>
      </c>
      <c r="P40" s="133" t="s">
        <v>44</v>
      </c>
      <c r="Q40" s="137">
        <v>118276.59608741201</v>
      </c>
      <c r="R40" s="137">
        <v>120565.38161151941</v>
      </c>
      <c r="S40" s="137">
        <v>122751.01894809522</v>
      </c>
      <c r="T40" s="137">
        <v>128268.5756048504</v>
      </c>
      <c r="U40" s="138">
        <v>135111.14316608466</v>
      </c>
    </row>
    <row r="41" spans="2:21" x14ac:dyDescent="0.25">
      <c r="B41" s="91" t="s">
        <v>45</v>
      </c>
      <c r="C41" s="77">
        <v>93344.202893441019</v>
      </c>
      <c r="D41" s="77">
        <v>94405.757554828073</v>
      </c>
      <c r="E41" s="77">
        <v>95345.07382793237</v>
      </c>
      <c r="F41" s="77">
        <v>94390.951041750886</v>
      </c>
      <c r="G41" s="92">
        <v>97313.066536118946</v>
      </c>
      <c r="I41" s="91" t="s">
        <v>45</v>
      </c>
      <c r="J41" s="77">
        <v>24151.2655195595</v>
      </c>
      <c r="K41" s="77">
        <v>24578.471666658857</v>
      </c>
      <c r="L41" s="77">
        <v>24995.262043353243</v>
      </c>
      <c r="M41" s="77">
        <v>26595.877306738279</v>
      </c>
      <c r="N41" s="92">
        <v>29090.436014472787</v>
      </c>
      <c r="P41" s="91" t="s">
        <v>45</v>
      </c>
      <c r="Q41" s="100">
        <v>117495.46841300052</v>
      </c>
      <c r="R41" s="100">
        <v>118984.22922148692</v>
      </c>
      <c r="S41" s="100">
        <v>120340.33587128561</v>
      </c>
      <c r="T41" s="100">
        <v>120986.82834848916</v>
      </c>
      <c r="U41" s="103">
        <v>126403.50255059173</v>
      </c>
    </row>
    <row r="42" spans="2:21" x14ac:dyDescent="0.25">
      <c r="B42" s="93" t="s">
        <v>46</v>
      </c>
      <c r="C42" s="78">
        <v>91704.796029418882</v>
      </c>
      <c r="D42" s="78">
        <v>91777.789964631796</v>
      </c>
      <c r="E42" s="78">
        <v>91716.222092638331</v>
      </c>
      <c r="F42" s="78">
        <v>84862.543568536814</v>
      </c>
      <c r="G42" s="94">
        <v>85433.906236145049</v>
      </c>
      <c r="I42" s="93" t="s">
        <v>46</v>
      </c>
      <c r="J42" s="78">
        <v>24128.594288164553</v>
      </c>
      <c r="K42" s="78">
        <v>24517.443611922801</v>
      </c>
      <c r="L42" s="78">
        <v>24895.080561462677</v>
      </c>
      <c r="M42" s="78">
        <v>26248.968609307136</v>
      </c>
      <c r="N42" s="94">
        <v>28627.809190794724</v>
      </c>
      <c r="P42" s="133" t="s">
        <v>46</v>
      </c>
      <c r="Q42" s="137">
        <v>115833.39031758343</v>
      </c>
      <c r="R42" s="137">
        <v>116295.2335765546</v>
      </c>
      <c r="S42" s="137">
        <v>116611.302654101</v>
      </c>
      <c r="T42" s="137">
        <v>111111.51217784395</v>
      </c>
      <c r="U42" s="138">
        <v>114061.71542693977</v>
      </c>
    </row>
    <row r="43" spans="2:21" x14ac:dyDescent="0.25">
      <c r="B43" s="89" t="s">
        <v>65</v>
      </c>
      <c r="C43" s="79"/>
      <c r="D43" s="79"/>
      <c r="E43" s="79"/>
      <c r="F43" s="79"/>
      <c r="G43" s="95"/>
      <c r="I43" s="89" t="s">
        <v>65</v>
      </c>
      <c r="J43" s="79"/>
      <c r="K43" s="79"/>
      <c r="L43" s="79"/>
      <c r="M43" s="79"/>
      <c r="N43" s="95"/>
      <c r="P43" s="89" t="s">
        <v>65</v>
      </c>
      <c r="Q43" s="136"/>
      <c r="R43" s="136"/>
      <c r="S43" s="130"/>
      <c r="T43" s="130"/>
      <c r="U43" s="131"/>
    </row>
    <row r="44" spans="2:21" x14ac:dyDescent="0.25">
      <c r="B44" s="91" t="s">
        <v>43</v>
      </c>
      <c r="C44" s="77">
        <v>309.42442588768847</v>
      </c>
      <c r="D44" s="77">
        <v>653.73837961429911</v>
      </c>
      <c r="E44" s="77">
        <v>1115.6252963120403</v>
      </c>
      <c r="F44" s="77">
        <v>8566.5547005791996</v>
      </c>
      <c r="G44" s="92">
        <v>17845.314913080008</v>
      </c>
      <c r="I44" s="91" t="s">
        <v>43</v>
      </c>
      <c r="J44" s="77">
        <v>73.467627843351906</v>
      </c>
      <c r="K44" s="77">
        <v>151.89140289821356</v>
      </c>
      <c r="L44" s="77">
        <v>234.43223018714266</v>
      </c>
      <c r="M44" s="77">
        <v>881.09171211048215</v>
      </c>
      <c r="N44" s="92">
        <v>1590.8930472469208</v>
      </c>
      <c r="P44" s="91" t="s">
        <v>43</v>
      </c>
      <c r="Q44" s="100">
        <v>382.89205373104039</v>
      </c>
      <c r="R44" s="100">
        <v>805.62978251251263</v>
      </c>
      <c r="S44" s="100">
        <v>1350.057526499183</v>
      </c>
      <c r="T44" s="100">
        <v>9447.6464126896826</v>
      </c>
      <c r="U44" s="103">
        <v>19436.20796032693</v>
      </c>
    </row>
    <row r="45" spans="2:21" x14ac:dyDescent="0.25">
      <c r="B45" s="93" t="s">
        <v>44</v>
      </c>
      <c r="C45" s="78">
        <v>284.49606461512428</v>
      </c>
      <c r="D45" s="78">
        <v>593.65287040927103</v>
      </c>
      <c r="E45" s="78">
        <v>1014.1877818003833</v>
      </c>
      <c r="F45" s="78">
        <v>8037.8836258975725</v>
      </c>
      <c r="G45" s="94">
        <v>17464.550934351762</v>
      </c>
      <c r="I45" s="93" t="s">
        <v>44</v>
      </c>
      <c r="J45" s="78">
        <v>70.723720070296949</v>
      </c>
      <c r="K45" s="78">
        <v>154.62331327201196</v>
      </c>
      <c r="L45" s="78">
        <v>252.63470542747396</v>
      </c>
      <c r="M45" s="78">
        <v>1157.2611260445417</v>
      </c>
      <c r="N45" s="94">
        <v>1881.9932909882123</v>
      </c>
      <c r="P45" s="93" t="s">
        <v>44</v>
      </c>
      <c r="Q45" s="137">
        <v>355.21978468542125</v>
      </c>
      <c r="R45" s="137">
        <v>748.27618368128299</v>
      </c>
      <c r="S45" s="137">
        <v>1266.8224872278572</v>
      </c>
      <c r="T45" s="137">
        <v>9195.1447519421145</v>
      </c>
      <c r="U45" s="138">
        <v>19346.544225339974</v>
      </c>
    </row>
    <row r="46" spans="2:21" x14ac:dyDescent="0.25">
      <c r="B46" s="91" t="s">
        <v>45</v>
      </c>
      <c r="C46" s="77">
        <v>1040.3368104978481</v>
      </c>
      <c r="D46" s="77">
        <v>2123.4281833080349</v>
      </c>
      <c r="E46" s="77">
        <v>3346.2913139352913</v>
      </c>
      <c r="F46" s="77">
        <v>15057.428849315131</v>
      </c>
      <c r="G46" s="92">
        <v>25816.053501713508</v>
      </c>
      <c r="I46" s="91" t="s">
        <v>45</v>
      </c>
      <c r="J46" s="77">
        <v>96.010648599065519</v>
      </c>
      <c r="K46" s="77">
        <v>206.00039040569462</v>
      </c>
      <c r="L46" s="77">
        <v>331.21425010217541</v>
      </c>
      <c r="M46" s="77">
        <v>1419.4631589882176</v>
      </c>
      <c r="N46" s="92">
        <v>2238.1313391193776</v>
      </c>
      <c r="P46" s="91" t="s">
        <v>45</v>
      </c>
      <c r="Q46" s="100">
        <v>1136.3474590969136</v>
      </c>
      <c r="R46" s="100">
        <v>2329.4285737137297</v>
      </c>
      <c r="S46" s="100">
        <v>3677.5055640374667</v>
      </c>
      <c r="T46" s="100">
        <v>16476.892008303348</v>
      </c>
      <c r="U46" s="103">
        <v>28054.184840832884</v>
      </c>
    </row>
    <row r="47" spans="2:21" x14ac:dyDescent="0.25">
      <c r="B47" s="93" t="s">
        <v>46</v>
      </c>
      <c r="C47" s="78">
        <v>2679.7436745199821</v>
      </c>
      <c r="D47" s="78">
        <v>4751.3957735043241</v>
      </c>
      <c r="E47" s="78">
        <v>6975.143049229343</v>
      </c>
      <c r="F47" s="78">
        <v>24585.836322529194</v>
      </c>
      <c r="G47" s="94">
        <v>37695.213801687431</v>
      </c>
      <c r="I47" s="93" t="s">
        <v>46</v>
      </c>
      <c r="J47" s="78">
        <v>118.68187999401317</v>
      </c>
      <c r="K47" s="78">
        <v>267.02844514175047</v>
      </c>
      <c r="L47" s="78">
        <v>431.39573199274298</v>
      </c>
      <c r="M47" s="78">
        <v>1766.3718564193634</v>
      </c>
      <c r="N47" s="94">
        <v>2700.7581627974396</v>
      </c>
      <c r="P47" s="93" t="s">
        <v>46</v>
      </c>
      <c r="Q47" s="137">
        <v>2798.4255545139954</v>
      </c>
      <c r="R47" s="137">
        <v>5018.4242186460742</v>
      </c>
      <c r="S47" s="137">
        <v>7406.5387812220861</v>
      </c>
      <c r="T47" s="137">
        <v>26352.208178948556</v>
      </c>
      <c r="U47" s="138">
        <v>40395.971964484866</v>
      </c>
    </row>
    <row r="48" spans="2:21" x14ac:dyDescent="0.25">
      <c r="B48" s="89" t="s">
        <v>42</v>
      </c>
      <c r="C48" s="80"/>
      <c r="D48" s="76"/>
      <c r="E48" s="76"/>
      <c r="F48" s="76"/>
      <c r="G48" s="96"/>
      <c r="I48" s="89" t="s">
        <v>42</v>
      </c>
      <c r="J48" s="80"/>
      <c r="K48" s="76"/>
      <c r="L48" s="76"/>
      <c r="M48" s="76"/>
      <c r="N48" s="96"/>
      <c r="P48" s="89" t="s">
        <v>42</v>
      </c>
      <c r="Q48" s="136"/>
      <c r="R48" s="136"/>
      <c r="S48" s="130"/>
      <c r="T48" s="130"/>
      <c r="U48" s="131"/>
    </row>
    <row r="49" spans="2:21" x14ac:dyDescent="0.25">
      <c r="B49" s="91" t="s">
        <v>43</v>
      </c>
      <c r="C49" s="81">
        <v>3.2783380292818816E-3</v>
      </c>
      <c r="D49" s="81">
        <v>6.7724427033680505E-3</v>
      </c>
      <c r="E49" s="81">
        <v>1.1304183448150122E-2</v>
      </c>
      <c r="F49" s="81">
        <v>7.8270274161257522E-2</v>
      </c>
      <c r="G49" s="97">
        <v>0.14493171808258587</v>
      </c>
      <c r="I49" s="91" t="s">
        <v>43</v>
      </c>
      <c r="J49" s="81">
        <v>3.0299332318336576E-3</v>
      </c>
      <c r="K49" s="81">
        <v>6.1284905544283534E-3</v>
      </c>
      <c r="L49" s="81">
        <v>9.256409279790807E-3</v>
      </c>
      <c r="M49" s="81">
        <v>3.1450330335567225E-2</v>
      </c>
      <c r="N49" s="97">
        <v>5.0780906426112306E-2</v>
      </c>
      <c r="P49" s="91" t="s">
        <v>43</v>
      </c>
      <c r="Q49" s="100">
        <v>3.2380172382724861E-3</v>
      </c>
      <c r="R49" s="100">
        <v>6.6852789461270476E-3</v>
      </c>
      <c r="S49" s="100">
        <v>1.1005803508300509E-2</v>
      </c>
      <c r="T49" s="100">
        <v>7.3800469906731558E-2</v>
      </c>
      <c r="U49" s="103">
        <v>0.14394900753731815</v>
      </c>
    </row>
    <row r="50" spans="2:21" x14ac:dyDescent="0.25">
      <c r="B50" s="93" t="s">
        <v>44</v>
      </c>
      <c r="C50" s="82">
        <v>3.0142231503964374E-3</v>
      </c>
      <c r="D50" s="82">
        <v>6.1499831980322472E-3</v>
      </c>
      <c r="E50" s="82">
        <v>1.0276357818563968E-2</v>
      </c>
      <c r="F50" s="82">
        <v>7.3439950722867534E-2</v>
      </c>
      <c r="G50" s="98">
        <v>0.14183932224144566</v>
      </c>
      <c r="I50" s="93" t="s">
        <v>44</v>
      </c>
      <c r="J50" s="82">
        <v>2.9167696849665566E-3</v>
      </c>
      <c r="K50" s="82">
        <v>6.2387172466697033E-3</v>
      </c>
      <c r="L50" s="82">
        <v>9.9751225752931494E-3</v>
      </c>
      <c r="M50" s="82">
        <v>4.1308122864339838E-2</v>
      </c>
      <c r="N50" s="98">
        <v>6.0072753080182617E-2</v>
      </c>
      <c r="P50" s="93" t="s">
        <v>44</v>
      </c>
      <c r="Q50" s="137">
        <v>3.0032973253888455E-3</v>
      </c>
      <c r="R50" s="137">
        <v>6.206393358355107E-3</v>
      </c>
      <c r="S50" s="137">
        <v>1.0320260459618083E-2</v>
      </c>
      <c r="T50" s="137">
        <v>7.1686652078129146E-2</v>
      </c>
      <c r="U50" s="138">
        <v>0.14318984927511372</v>
      </c>
    </row>
    <row r="51" spans="2:21" x14ac:dyDescent="0.25">
      <c r="B51" s="91" t="s">
        <v>45</v>
      </c>
      <c r="C51" s="81">
        <v>1.1022322233716764E-2</v>
      </c>
      <c r="D51" s="81">
        <v>2.1997784059511912E-2</v>
      </c>
      <c r="E51" s="81">
        <v>3.3906627080545877E-2</v>
      </c>
      <c r="F51" s="81">
        <v>0.13757562116773031</v>
      </c>
      <c r="G51" s="97">
        <v>0.2096665150679328</v>
      </c>
      <c r="I51" s="91" t="s">
        <v>45</v>
      </c>
      <c r="J51" s="81">
        <v>3.9596467633402207E-3</v>
      </c>
      <c r="K51" s="81">
        <v>8.3116715147852592E-3</v>
      </c>
      <c r="L51" s="81">
        <v>1.3077786513387335E-2</v>
      </c>
      <c r="M51" s="81">
        <v>5.0667353506724834E-2</v>
      </c>
      <c r="N51" s="97">
        <v>7.1440590112485658E-2</v>
      </c>
      <c r="P51" s="91" t="s">
        <v>45</v>
      </c>
      <c r="Q51" s="100">
        <v>9.6714151996280754E-3</v>
      </c>
      <c r="R51" s="100">
        <v>1.9577624605842021E-2</v>
      </c>
      <c r="S51" s="100">
        <v>3.0559209739707528E-2</v>
      </c>
      <c r="T51" s="100">
        <v>0.13618748613562698</v>
      </c>
      <c r="U51" s="103">
        <v>0.22194151486905578</v>
      </c>
    </row>
    <row r="52" spans="2:21" x14ac:dyDescent="0.25">
      <c r="B52" s="93" t="s">
        <v>46</v>
      </c>
      <c r="C52" s="82">
        <v>2.8391765038275122E-2</v>
      </c>
      <c r="D52" s="82">
        <v>4.9222374944650281E-2</v>
      </c>
      <c r="E52" s="82">
        <v>7.0676325524554842E-2</v>
      </c>
      <c r="F52" s="82">
        <v>0.22463408181098232</v>
      </c>
      <c r="G52" s="98">
        <v>0.30614377646900465</v>
      </c>
      <c r="I52" s="93" t="s">
        <v>46</v>
      </c>
      <c r="J52" s="82">
        <v>4.8946479254385611E-3</v>
      </c>
      <c r="K52" s="82">
        <v>1.0774021916905702E-2</v>
      </c>
      <c r="L52" s="82">
        <v>1.7033389366692884E-2</v>
      </c>
      <c r="M52" s="82">
        <v>6.30501656255191E-2</v>
      </c>
      <c r="N52" s="98">
        <v>8.620752210961756E-2</v>
      </c>
      <c r="P52" s="93" t="s">
        <v>46</v>
      </c>
      <c r="Q52" s="137">
        <v>2.4159057650315501E-2</v>
      </c>
      <c r="R52" s="137">
        <v>4.3152449711901179E-2</v>
      </c>
      <c r="S52" s="137">
        <v>6.3514758969735352E-2</v>
      </c>
      <c r="T52" s="137">
        <v>0.2371690175251101</v>
      </c>
      <c r="U52" s="138">
        <v>0.35415890260180943</v>
      </c>
    </row>
    <row r="53" spans="2:21" x14ac:dyDescent="0.25">
      <c r="B53" s="89" t="s">
        <v>66</v>
      </c>
      <c r="C53" s="76"/>
      <c r="D53" s="76"/>
      <c r="E53" s="76"/>
      <c r="F53" s="76"/>
      <c r="G53" s="90"/>
      <c r="I53" s="89" t="s">
        <v>66</v>
      </c>
      <c r="J53" s="76"/>
      <c r="K53" s="76"/>
      <c r="L53" s="76"/>
      <c r="M53" s="76"/>
      <c r="N53" s="90"/>
      <c r="P53" s="89" t="s">
        <v>66</v>
      </c>
      <c r="Q53" s="136"/>
      <c r="R53" s="136"/>
      <c r="S53" s="130"/>
      <c r="T53" s="130"/>
      <c r="U53" s="131"/>
    </row>
    <row r="54" spans="2:21" x14ac:dyDescent="0.25">
      <c r="B54" s="91" t="s">
        <v>43</v>
      </c>
      <c r="C54" s="77">
        <v>309.42442588768847</v>
      </c>
      <c r="D54" s="77">
        <v>340.91962288809879</v>
      </c>
      <c r="E54" s="77">
        <v>455.07450922260159</v>
      </c>
      <c r="F54" s="77">
        <v>1447.4040453452812</v>
      </c>
      <c r="G54" s="92">
        <v>1091.3052751102769</v>
      </c>
      <c r="I54" s="91" t="s">
        <v>43</v>
      </c>
      <c r="J54" s="101">
        <v>73.467627843351906</v>
      </c>
      <c r="K54" s="101">
        <v>78.541679831484174</v>
      </c>
      <c r="L54" s="101">
        <v>82.78386164003102</v>
      </c>
      <c r="M54" s="101">
        <v>98.466333374942593</v>
      </c>
      <c r="N54" s="104">
        <v>78.45191084184178</v>
      </c>
      <c r="P54" s="91" t="s">
        <v>43</v>
      </c>
      <c r="Q54" s="100">
        <v>382.89205373104039</v>
      </c>
      <c r="R54" s="100">
        <v>419.46130271958293</v>
      </c>
      <c r="S54" s="100">
        <v>537.85837086263257</v>
      </c>
      <c r="T54" s="100">
        <v>1545.8703787202239</v>
      </c>
      <c r="U54" s="103">
        <v>1169.7571859521186</v>
      </c>
    </row>
    <row r="55" spans="2:21" x14ac:dyDescent="0.25">
      <c r="B55" s="93" t="s">
        <v>44</v>
      </c>
      <c r="C55" s="78">
        <v>284.49606461512428</v>
      </c>
      <c r="D55" s="78">
        <v>305.94254919656669</v>
      </c>
      <c r="E55" s="78">
        <v>414.11066488138448</v>
      </c>
      <c r="F55" s="78">
        <v>1384.7355204311405</v>
      </c>
      <c r="G55" s="94">
        <v>1159.563184660635</v>
      </c>
      <c r="I55" s="93" t="s">
        <v>44</v>
      </c>
      <c r="J55" s="102">
        <v>70.723720070296949</v>
      </c>
      <c r="K55" s="102">
        <v>84.046436090214343</v>
      </c>
      <c r="L55" s="102">
        <v>98.392943564902737</v>
      </c>
      <c r="M55" s="102">
        <v>133.52786751542936</v>
      </c>
      <c r="N55" s="105">
        <v>75.589808208508671</v>
      </c>
      <c r="P55" s="93" t="s">
        <v>44</v>
      </c>
      <c r="Q55" s="137">
        <v>355.21978468542125</v>
      </c>
      <c r="R55" s="137">
        <v>389.98898528678103</v>
      </c>
      <c r="S55" s="137">
        <v>512.50360844628722</v>
      </c>
      <c r="T55" s="137">
        <v>1518.2633879465698</v>
      </c>
      <c r="U55" s="138">
        <v>1235.1529928691436</v>
      </c>
    </row>
    <row r="56" spans="2:21" x14ac:dyDescent="0.25">
      <c r="B56" s="91" t="s">
        <v>45</v>
      </c>
      <c r="C56" s="77">
        <v>1215.3017035395785</v>
      </c>
      <c r="D56" s="77">
        <v>1206.9316190087661</v>
      </c>
      <c r="E56" s="77">
        <v>1369.000091811123</v>
      </c>
      <c r="F56" s="77">
        <v>2131.7803390515546</v>
      </c>
      <c r="G56" s="92">
        <v>1509.7093583767316</v>
      </c>
      <c r="I56" s="91" t="s">
        <v>45</v>
      </c>
      <c r="J56" s="101">
        <v>96.968341986798109</v>
      </c>
      <c r="K56" s="101">
        <v>113.42324132345055</v>
      </c>
      <c r="L56" s="101">
        <v>129.71924856621669</v>
      </c>
      <c r="M56" s="101">
        <v>161.59545276201413</v>
      </c>
      <c r="N56" s="104">
        <v>89.549076873199155</v>
      </c>
      <c r="P56" s="91" t="s">
        <v>45</v>
      </c>
      <c r="Q56" s="100">
        <v>1312.2700455263766</v>
      </c>
      <c r="R56" s="100">
        <v>1320.3548603322167</v>
      </c>
      <c r="S56" s="100">
        <v>1498.7193403773397</v>
      </c>
      <c r="T56" s="100">
        <v>2293.3757918135689</v>
      </c>
      <c r="U56" s="103">
        <v>1599.2584352499307</v>
      </c>
    </row>
    <row r="57" spans="2:21" ht="15.75" thickBot="1" x14ac:dyDescent="0.3">
      <c r="B57" s="99" t="s">
        <v>46</v>
      </c>
      <c r="C57" s="134">
        <v>2679.7436745199821</v>
      </c>
      <c r="D57" s="134">
        <v>2073.6664951094808</v>
      </c>
      <c r="E57" s="134">
        <v>2191.1391460086502</v>
      </c>
      <c r="F57" s="134">
        <v>2754.8811765090636</v>
      </c>
      <c r="G57" s="135">
        <v>1914.5989718810981</v>
      </c>
      <c r="I57" s="99" t="s">
        <v>46</v>
      </c>
      <c r="J57" s="106">
        <v>118.68187999401317</v>
      </c>
      <c r="K57" s="106">
        <v>148.80243400327331</v>
      </c>
      <c r="L57" s="106">
        <v>165.45956724030611</v>
      </c>
      <c r="M57" s="106">
        <v>190.81643125171348</v>
      </c>
      <c r="N57" s="107">
        <v>106.14544788402613</v>
      </c>
      <c r="P57" s="99" t="s">
        <v>46</v>
      </c>
      <c r="Q57" s="139">
        <v>2798.4255545139954</v>
      </c>
      <c r="R57" s="139">
        <v>2222.4689291127543</v>
      </c>
      <c r="S57" s="139">
        <v>2356.5987132489563</v>
      </c>
      <c r="T57" s="139">
        <v>2945.6976077607769</v>
      </c>
      <c r="U57" s="140">
        <v>2020.7444197651243</v>
      </c>
    </row>
    <row r="61" spans="2:21" x14ac:dyDescent="0.25">
      <c r="I61" s="132"/>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46B8F-3FD6-45B4-9BF2-7247DC35A144}">
  <dimension ref="A1:D12"/>
  <sheetViews>
    <sheetView workbookViewId="0">
      <selection activeCell="A2" sqref="A2"/>
    </sheetView>
  </sheetViews>
  <sheetFormatPr defaultRowHeight="15" x14ac:dyDescent="0.25"/>
  <cols>
    <col min="1" max="1" width="50.85546875" bestFit="1" customWidth="1"/>
    <col min="2" max="2" width="13" customWidth="1"/>
    <col min="3" max="3" width="19.140625" customWidth="1"/>
    <col min="4" max="4" width="18.7109375" customWidth="1"/>
  </cols>
  <sheetData>
    <row r="1" spans="1:4" ht="15.75" customHeight="1" x14ac:dyDescent="0.25">
      <c r="A1" s="250" t="s">
        <v>316</v>
      </c>
    </row>
    <row r="2" spans="1:4" ht="16.5" customHeight="1" x14ac:dyDescent="0.25"/>
    <row r="3" spans="1:4" x14ac:dyDescent="0.25">
      <c r="B3" s="454" t="s">
        <v>178</v>
      </c>
      <c r="C3" s="452" t="s">
        <v>4</v>
      </c>
      <c r="D3" s="452" t="s">
        <v>88</v>
      </c>
    </row>
    <row r="4" spans="1:4" ht="15.75" thickBot="1" x14ac:dyDescent="0.3">
      <c r="B4" s="455"/>
      <c r="C4" s="453"/>
      <c r="D4" s="453"/>
    </row>
    <row r="5" spans="1:4" ht="16.5" thickBot="1" x14ac:dyDescent="0.3">
      <c r="B5" s="238">
        <v>1</v>
      </c>
      <c r="C5" s="239">
        <v>25520</v>
      </c>
      <c r="D5" s="239">
        <v>28931</v>
      </c>
    </row>
    <row r="6" spans="1:4" ht="16.5" thickBot="1" x14ac:dyDescent="0.3">
      <c r="B6" s="240">
        <v>2</v>
      </c>
      <c r="C6" s="241">
        <v>34480</v>
      </c>
      <c r="D6" s="241">
        <v>57863</v>
      </c>
    </row>
    <row r="7" spans="1:4" ht="16.5" thickBot="1" x14ac:dyDescent="0.3">
      <c r="B7" s="242">
        <v>3</v>
      </c>
      <c r="C7" s="243">
        <v>43440</v>
      </c>
      <c r="D7" s="243">
        <v>86794</v>
      </c>
    </row>
    <row r="8" spans="1:4" ht="16.5" thickBot="1" x14ac:dyDescent="0.3">
      <c r="B8" s="240">
        <v>4</v>
      </c>
      <c r="C8" s="241">
        <v>52400</v>
      </c>
      <c r="D8" s="241">
        <v>115725</v>
      </c>
    </row>
    <row r="9" spans="1:4" ht="16.5" thickBot="1" x14ac:dyDescent="0.3">
      <c r="B9" s="242">
        <v>5</v>
      </c>
      <c r="C9" s="243">
        <v>61360</v>
      </c>
      <c r="D9" s="243">
        <v>144657</v>
      </c>
    </row>
    <row r="10" spans="1:4" ht="16.5" thickBot="1" x14ac:dyDescent="0.3">
      <c r="B10" s="240">
        <v>6</v>
      </c>
      <c r="C10" s="241">
        <v>70320</v>
      </c>
      <c r="D10" s="241">
        <v>173588</v>
      </c>
    </row>
    <row r="11" spans="1:4" ht="16.5" thickBot="1" x14ac:dyDescent="0.3">
      <c r="B11" s="242">
        <v>7</v>
      </c>
      <c r="C11" s="243">
        <v>79280</v>
      </c>
      <c r="D11" s="243">
        <v>202520</v>
      </c>
    </row>
    <row r="12" spans="1:4" ht="16.5" thickBot="1" x14ac:dyDescent="0.3">
      <c r="B12" s="240">
        <v>8</v>
      </c>
      <c r="C12" s="241">
        <v>88240</v>
      </c>
      <c r="D12" s="241">
        <v>231451</v>
      </c>
    </row>
  </sheetData>
  <mergeCells count="3">
    <mergeCell ref="C3:C4"/>
    <mergeCell ref="D3:D4"/>
    <mergeCell ref="B3:B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7446D-2D24-44DE-91F0-C289CE02E624}">
  <dimension ref="A1:I6"/>
  <sheetViews>
    <sheetView workbookViewId="0">
      <selection activeCell="A2" sqref="A2"/>
    </sheetView>
  </sheetViews>
  <sheetFormatPr defaultRowHeight="15" x14ac:dyDescent="0.25"/>
  <cols>
    <col min="2" max="2" width="20" bestFit="1" customWidth="1"/>
    <col min="3" max="3" width="15.85546875" bestFit="1" customWidth="1"/>
    <col min="4" max="4" width="10.85546875" bestFit="1" customWidth="1"/>
    <col min="5" max="5" width="13.140625" bestFit="1" customWidth="1"/>
    <col min="6" max="6" width="27.140625" bestFit="1" customWidth="1"/>
  </cols>
  <sheetData>
    <row r="1" spans="1:9" x14ac:dyDescent="0.25">
      <c r="A1" s="456" t="s">
        <v>315</v>
      </c>
      <c r="B1" s="456"/>
      <c r="C1" s="456"/>
      <c r="D1" s="456"/>
      <c r="E1" s="456"/>
      <c r="F1" s="251"/>
      <c r="G1" s="251"/>
      <c r="H1" s="251"/>
      <c r="I1" s="251"/>
    </row>
    <row r="3" spans="1:9" ht="30" x14ac:dyDescent="0.25">
      <c r="B3" s="252" t="s">
        <v>184</v>
      </c>
      <c r="C3" s="253" t="s">
        <v>179</v>
      </c>
      <c r="D3" s="253" t="s">
        <v>180</v>
      </c>
      <c r="E3" s="253" t="s">
        <v>4</v>
      </c>
      <c r="F3" s="253" t="s">
        <v>181</v>
      </c>
    </row>
    <row r="4" spans="1:9" ht="15.75" thickBot="1" x14ac:dyDescent="0.3">
      <c r="B4" s="254" t="s">
        <v>182</v>
      </c>
      <c r="C4" s="255">
        <v>0.42</v>
      </c>
      <c r="D4" s="256">
        <v>0.47</v>
      </c>
      <c r="E4" s="256">
        <v>0.11</v>
      </c>
      <c r="F4" s="255">
        <v>0.57999999999999996</v>
      </c>
    </row>
    <row r="5" spans="1:9" ht="15.75" thickBot="1" x14ac:dyDescent="0.3">
      <c r="B5" s="254" t="s">
        <v>183</v>
      </c>
      <c r="C5" s="255">
        <v>0.35</v>
      </c>
      <c r="D5" s="256">
        <v>0.51</v>
      </c>
      <c r="E5" s="256">
        <v>0.14000000000000001</v>
      </c>
      <c r="F5" s="255">
        <v>0.65</v>
      </c>
    </row>
    <row r="6" spans="1:9" ht="15.75" x14ac:dyDescent="0.25">
      <c r="B6" s="257" t="s">
        <v>92</v>
      </c>
      <c r="C6" s="258">
        <v>0.41</v>
      </c>
      <c r="D6" s="259">
        <v>0.47</v>
      </c>
      <c r="E6" s="259">
        <v>0.11</v>
      </c>
      <c r="F6" s="258">
        <v>0.59</v>
      </c>
    </row>
  </sheetData>
  <mergeCells count="1">
    <mergeCell ref="A1:E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2A8E0-BD1F-4776-A479-4BB084716115}">
  <dimension ref="A1:G18"/>
  <sheetViews>
    <sheetView workbookViewId="0">
      <selection activeCell="A2" sqref="A2"/>
    </sheetView>
  </sheetViews>
  <sheetFormatPr defaultRowHeight="15" x14ac:dyDescent="0.25"/>
  <cols>
    <col min="2" max="2" width="5.7109375" bestFit="1" customWidth="1"/>
    <col min="3" max="3" width="24.5703125" bestFit="1" customWidth="1"/>
    <col min="4" max="4" width="14.7109375" bestFit="1" customWidth="1"/>
    <col min="5" max="5" width="22.7109375" bestFit="1" customWidth="1"/>
    <col min="6" max="6" width="19.5703125" bestFit="1" customWidth="1"/>
    <col min="7" max="7" width="25" bestFit="1" customWidth="1"/>
  </cols>
  <sheetData>
    <row r="1" spans="1:7" x14ac:dyDescent="0.25">
      <c r="A1" s="451" t="s">
        <v>314</v>
      </c>
      <c r="B1" s="451"/>
      <c r="C1" s="451"/>
      <c r="D1" s="451"/>
      <c r="E1" s="451"/>
    </row>
    <row r="2" spans="1:7" ht="15.75" thickBot="1" x14ac:dyDescent="0.3"/>
    <row r="3" spans="1:7" ht="15.75" thickBot="1" x14ac:dyDescent="0.3">
      <c r="B3" s="457"/>
      <c r="C3" s="458"/>
      <c r="D3" s="458"/>
      <c r="E3" s="458"/>
      <c r="F3" s="458"/>
      <c r="G3" s="459"/>
    </row>
    <row r="4" spans="1:7" ht="90" thickBot="1" x14ac:dyDescent="0.3">
      <c r="B4" s="260" t="s">
        <v>185</v>
      </c>
      <c r="C4" s="261" t="s">
        <v>186</v>
      </c>
      <c r="D4" s="261" t="s">
        <v>187</v>
      </c>
      <c r="E4" s="261" t="s">
        <v>188</v>
      </c>
      <c r="F4" s="261" t="s">
        <v>189</v>
      </c>
      <c r="G4" s="261" t="s">
        <v>190</v>
      </c>
    </row>
    <row r="5" spans="1:7" ht="15.75" thickBot="1" x14ac:dyDescent="0.3">
      <c r="B5" s="260">
        <v>2008</v>
      </c>
      <c r="C5" s="262">
        <v>46</v>
      </c>
      <c r="D5" s="263">
        <v>13985</v>
      </c>
      <c r="E5" s="264">
        <v>101631</v>
      </c>
      <c r="F5" s="264">
        <v>2209</v>
      </c>
      <c r="G5" s="265">
        <v>13.06</v>
      </c>
    </row>
    <row r="6" spans="1:7" ht="15.75" thickBot="1" x14ac:dyDescent="0.3">
      <c r="B6" s="260">
        <v>2009</v>
      </c>
      <c r="C6" s="262">
        <v>55</v>
      </c>
      <c r="D6" s="263">
        <v>14733</v>
      </c>
      <c r="E6" s="264">
        <v>168378</v>
      </c>
      <c r="F6" s="264">
        <v>3061</v>
      </c>
      <c r="G6" s="265">
        <v>13.06</v>
      </c>
    </row>
    <row r="7" spans="1:7" ht="15.75" thickBot="1" x14ac:dyDescent="0.3">
      <c r="B7" s="260">
        <v>2010</v>
      </c>
      <c r="C7" s="262">
        <v>112</v>
      </c>
      <c r="D7" s="263">
        <v>30809</v>
      </c>
      <c r="E7" s="264">
        <v>358316</v>
      </c>
      <c r="F7" s="264">
        <v>3199</v>
      </c>
      <c r="G7" s="265">
        <v>13.06</v>
      </c>
    </row>
    <row r="8" spans="1:7" ht="15.75" thickBot="1" x14ac:dyDescent="0.3">
      <c r="B8" s="260">
        <v>2011</v>
      </c>
      <c r="C8" s="262">
        <v>85</v>
      </c>
      <c r="D8" s="263">
        <v>24130</v>
      </c>
      <c r="E8" s="264">
        <v>251248</v>
      </c>
      <c r="F8" s="264">
        <v>2991</v>
      </c>
      <c r="G8" s="265">
        <v>11.66</v>
      </c>
    </row>
    <row r="9" spans="1:7" ht="15.75" thickBot="1" x14ac:dyDescent="0.3">
      <c r="B9" s="260">
        <v>2012</v>
      </c>
      <c r="C9" s="262">
        <v>64</v>
      </c>
      <c r="D9" s="263">
        <v>21824</v>
      </c>
      <c r="E9" s="264">
        <v>233162</v>
      </c>
      <c r="F9" s="264">
        <v>3643</v>
      </c>
      <c r="G9" s="265">
        <v>11.66</v>
      </c>
    </row>
    <row r="10" spans="1:7" ht="15.75" thickBot="1" x14ac:dyDescent="0.3">
      <c r="B10" s="260">
        <v>2013</v>
      </c>
      <c r="C10" s="262">
        <v>38</v>
      </c>
      <c r="D10" s="263">
        <v>14960</v>
      </c>
      <c r="E10" s="264">
        <v>132882</v>
      </c>
      <c r="F10" s="264">
        <v>3497</v>
      </c>
      <c r="G10" s="265">
        <v>8.09</v>
      </c>
    </row>
    <row r="11" spans="1:7" ht="15.75" thickBot="1" x14ac:dyDescent="0.3">
      <c r="B11" s="260">
        <v>2014</v>
      </c>
      <c r="C11" s="262">
        <v>21</v>
      </c>
      <c r="D11" s="263">
        <v>7338</v>
      </c>
      <c r="E11" s="264">
        <v>54374</v>
      </c>
      <c r="F11" s="264">
        <v>2589</v>
      </c>
      <c r="G11" s="265">
        <v>8.09</v>
      </c>
    </row>
    <row r="12" spans="1:7" ht="15.75" thickBot="1" x14ac:dyDescent="0.3">
      <c r="B12" s="260">
        <v>2015</v>
      </c>
      <c r="C12" s="262">
        <v>19</v>
      </c>
      <c r="D12" s="263">
        <v>11724</v>
      </c>
      <c r="E12" s="264">
        <v>89508</v>
      </c>
      <c r="F12" s="264">
        <v>4711</v>
      </c>
      <c r="G12" s="265">
        <v>8.09</v>
      </c>
    </row>
    <row r="13" spans="1:7" ht="15.75" thickBot="1" x14ac:dyDescent="0.3">
      <c r="B13" s="260">
        <v>2016</v>
      </c>
      <c r="C13" s="262">
        <v>24</v>
      </c>
      <c r="D13" s="263">
        <v>11743</v>
      </c>
      <c r="E13" s="264">
        <v>87065</v>
      </c>
      <c r="F13" s="264">
        <v>3628</v>
      </c>
      <c r="G13" s="265">
        <v>8.09</v>
      </c>
    </row>
    <row r="14" spans="1:7" ht="15.75" thickBot="1" x14ac:dyDescent="0.3">
      <c r="B14" s="260">
        <v>2017</v>
      </c>
      <c r="C14" s="262">
        <v>27</v>
      </c>
      <c r="D14" s="263">
        <v>5564</v>
      </c>
      <c r="E14" s="264">
        <v>165935</v>
      </c>
      <c r="F14" s="264">
        <v>6146</v>
      </c>
      <c r="G14" s="265">
        <v>8.09</v>
      </c>
    </row>
    <row r="15" spans="1:7" ht="15.75" thickBot="1" x14ac:dyDescent="0.3">
      <c r="B15" s="260">
        <v>2018</v>
      </c>
      <c r="C15" s="262">
        <v>28</v>
      </c>
      <c r="D15" s="262">
        <v>5181</v>
      </c>
      <c r="E15" s="264">
        <v>234667</v>
      </c>
      <c r="F15" s="264">
        <v>8381</v>
      </c>
      <c r="G15" s="265">
        <v>18.77</v>
      </c>
    </row>
    <row r="16" spans="1:7" ht="15.75" thickBot="1" x14ac:dyDescent="0.3">
      <c r="B16" s="260">
        <v>2019</v>
      </c>
      <c r="C16" s="262">
        <v>66</v>
      </c>
      <c r="D16" s="263">
        <v>13416</v>
      </c>
      <c r="E16" s="264">
        <v>910314</v>
      </c>
      <c r="F16" s="264">
        <v>13793</v>
      </c>
      <c r="G16" s="265">
        <v>30.98</v>
      </c>
    </row>
    <row r="17" spans="2:7" ht="15.75" thickBot="1" x14ac:dyDescent="0.3">
      <c r="B17" s="260" t="s">
        <v>191</v>
      </c>
      <c r="C17" s="262">
        <v>38</v>
      </c>
      <c r="D17" s="263">
        <v>8125</v>
      </c>
      <c r="E17" s="264">
        <v>552684</v>
      </c>
      <c r="F17" s="264">
        <v>14544</v>
      </c>
      <c r="G17" s="265">
        <v>30.98</v>
      </c>
    </row>
    <row r="18" spans="2:7" ht="15.75" thickBot="1" x14ac:dyDescent="0.3">
      <c r="B18" s="260" t="s">
        <v>191</v>
      </c>
      <c r="C18" s="262">
        <v>5</v>
      </c>
      <c r="D18" s="263">
        <v>1088</v>
      </c>
      <c r="E18" s="264">
        <v>86785</v>
      </c>
      <c r="F18" s="264">
        <v>17357</v>
      </c>
      <c r="G18" s="265">
        <v>24.85</v>
      </c>
    </row>
  </sheetData>
  <mergeCells count="2">
    <mergeCell ref="B3:G3"/>
    <mergeCell ref="A1:E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598C3-883D-4C27-8CD7-29F8790AEEA2}">
  <dimension ref="A1:R43"/>
  <sheetViews>
    <sheetView zoomScaleNormal="100" workbookViewId="0">
      <selection activeCell="A2" sqref="A2"/>
    </sheetView>
  </sheetViews>
  <sheetFormatPr defaultRowHeight="15" x14ac:dyDescent="0.25"/>
  <cols>
    <col min="3" max="3" width="11.140625" customWidth="1"/>
    <col min="4" max="4" width="12.85546875" customWidth="1"/>
    <col min="5" max="5" width="14.42578125" customWidth="1"/>
    <col min="6" max="6" width="11.7109375" customWidth="1"/>
    <col min="7" max="7" width="11.140625" customWidth="1"/>
    <col min="8" max="8" width="12.42578125" customWidth="1"/>
    <col min="9" max="9" width="11.140625" customWidth="1"/>
    <col min="10" max="10" width="14.140625" customWidth="1"/>
    <col min="11" max="14" width="14.28515625" customWidth="1"/>
    <col min="15" max="18" width="15.42578125" customWidth="1"/>
    <col min="19" max="19" width="9.7109375" customWidth="1"/>
    <col min="20" max="21" width="9" bestFit="1" customWidth="1"/>
    <col min="22" max="23" width="10.5703125" bestFit="1" customWidth="1"/>
    <col min="24" max="24" width="8" bestFit="1" customWidth="1"/>
    <col min="25" max="25" width="10.140625" customWidth="1"/>
    <col min="26" max="27" width="9" bestFit="1" customWidth="1"/>
    <col min="28" max="29" width="10.5703125" bestFit="1" customWidth="1"/>
    <col min="30" max="33" width="13.5703125" customWidth="1"/>
  </cols>
  <sheetData>
    <row r="1" spans="1:17" x14ac:dyDescent="0.25">
      <c r="A1" s="460" t="s">
        <v>313</v>
      </c>
      <c r="B1" s="460"/>
      <c r="C1" s="460"/>
      <c r="D1" s="460"/>
      <c r="E1" s="460"/>
    </row>
    <row r="2" spans="1:17" x14ac:dyDescent="0.25">
      <c r="B2" s="180" t="s">
        <v>90</v>
      </c>
      <c r="Q2" s="180"/>
    </row>
    <row r="3" spans="1:17" ht="15" customHeight="1" thickBot="1" x14ac:dyDescent="0.3">
      <c r="B3" s="13" t="s">
        <v>91</v>
      </c>
    </row>
    <row r="4" spans="1:17" x14ac:dyDescent="0.25">
      <c r="B4" s="468" t="s">
        <v>76</v>
      </c>
      <c r="C4" s="471" t="s">
        <v>77</v>
      </c>
      <c r="D4" s="472"/>
      <c r="E4" s="472"/>
      <c r="F4" s="472"/>
      <c r="G4" s="472"/>
      <c r="H4" s="472"/>
      <c r="I4" s="472"/>
      <c r="J4" s="472"/>
      <c r="K4" s="472"/>
      <c r="L4" s="472"/>
      <c r="M4" s="472"/>
      <c r="N4" s="473"/>
    </row>
    <row r="5" spans="1:17" x14ac:dyDescent="0.25">
      <c r="B5" s="469"/>
      <c r="C5" s="482" t="s">
        <v>78</v>
      </c>
      <c r="D5" s="483"/>
      <c r="E5" s="483"/>
      <c r="F5" s="484"/>
      <c r="G5" s="485" t="s">
        <v>79</v>
      </c>
      <c r="H5" s="486"/>
      <c r="I5" s="486"/>
      <c r="J5" s="487"/>
      <c r="K5" s="474" t="s">
        <v>80</v>
      </c>
      <c r="L5" s="461" t="s">
        <v>81</v>
      </c>
      <c r="M5" s="474" t="s">
        <v>82</v>
      </c>
      <c r="N5" s="477" t="s">
        <v>83</v>
      </c>
    </row>
    <row r="6" spans="1:17" x14ac:dyDescent="0.25">
      <c r="B6" s="469"/>
      <c r="C6" s="489" t="s">
        <v>84</v>
      </c>
      <c r="D6" s="465"/>
      <c r="E6" s="466" t="s">
        <v>85</v>
      </c>
      <c r="F6" s="467"/>
      <c r="G6" s="464" t="s">
        <v>84</v>
      </c>
      <c r="H6" s="465"/>
      <c r="I6" s="466" t="s">
        <v>85</v>
      </c>
      <c r="J6" s="467"/>
      <c r="K6" s="475"/>
      <c r="L6" s="462"/>
      <c r="M6" s="475"/>
      <c r="N6" s="478"/>
    </row>
    <row r="7" spans="1:17" ht="30" x14ac:dyDescent="0.25">
      <c r="B7" s="470"/>
      <c r="C7" s="214" t="s">
        <v>2</v>
      </c>
      <c r="D7" s="167" t="s">
        <v>87</v>
      </c>
      <c r="E7" s="168" t="s">
        <v>2</v>
      </c>
      <c r="F7" s="167" t="s">
        <v>87</v>
      </c>
      <c r="G7" s="168" t="s">
        <v>2</v>
      </c>
      <c r="H7" s="167" t="s">
        <v>87</v>
      </c>
      <c r="I7" s="168" t="s">
        <v>2</v>
      </c>
      <c r="J7" s="167" t="s">
        <v>87</v>
      </c>
      <c r="K7" s="476"/>
      <c r="L7" s="463"/>
      <c r="M7" s="476"/>
      <c r="N7" s="479"/>
    </row>
    <row r="8" spans="1:17" x14ac:dyDescent="0.25">
      <c r="B8" s="169">
        <v>2022</v>
      </c>
      <c r="C8" s="173">
        <v>429212.70670930733</v>
      </c>
      <c r="D8" s="171">
        <v>419461.30271958304</v>
      </c>
      <c r="E8" s="171">
        <v>429212.70670930733</v>
      </c>
      <c r="F8" s="171">
        <v>419461.30271958304</v>
      </c>
      <c r="G8" s="171">
        <v>91093.592724805552</v>
      </c>
      <c r="H8" s="171">
        <v>389988.98528678104</v>
      </c>
      <c r="I8" s="171">
        <v>91093.592724805552</v>
      </c>
      <c r="J8" s="171">
        <v>389988.98528678104</v>
      </c>
      <c r="K8" s="171">
        <v>848674.00942889042</v>
      </c>
      <c r="L8" s="171">
        <v>481082.57801158656</v>
      </c>
      <c r="M8" s="171">
        <v>848674.00942889042</v>
      </c>
      <c r="N8" s="172">
        <v>481082.57801158656</v>
      </c>
    </row>
    <row r="9" spans="1:17" x14ac:dyDescent="0.25">
      <c r="B9" s="169">
        <v>2023</v>
      </c>
      <c r="C9" s="173">
        <v>507695.0999991821</v>
      </c>
      <c r="D9" s="171">
        <v>537858.37086263252</v>
      </c>
      <c r="E9" s="171">
        <v>927220.75206761947</v>
      </c>
      <c r="F9" s="171">
        <v>967165.4727681427</v>
      </c>
      <c r="G9" s="171">
        <v>107362.2739744337</v>
      </c>
      <c r="H9" s="171">
        <v>512503.60844628722</v>
      </c>
      <c r="I9" s="171">
        <v>195552.11644571833</v>
      </c>
      <c r="J9" s="171">
        <v>911602.70254243596</v>
      </c>
      <c r="K9" s="171">
        <v>1045553.4708618147</v>
      </c>
      <c r="L9" s="171">
        <v>619865.88242072088</v>
      </c>
      <c r="M9" s="171">
        <v>1894386.2248357623</v>
      </c>
      <c r="N9" s="172">
        <v>1107154.8189881542</v>
      </c>
    </row>
    <row r="10" spans="1:17" x14ac:dyDescent="0.25">
      <c r="B10" s="169">
        <v>2024</v>
      </c>
      <c r="C10" s="173">
        <v>446996.79079956817</v>
      </c>
      <c r="D10" s="171">
        <v>690196.58492577018</v>
      </c>
      <c r="E10" s="171">
        <v>1082400.5051314619</v>
      </c>
      <c r="F10" s="171">
        <v>1671883.8883715062</v>
      </c>
      <c r="G10" s="171">
        <v>129181.2018972005</v>
      </c>
      <c r="H10" s="171">
        <v>669383.23666868126</v>
      </c>
      <c r="I10" s="171">
        <v>317565.03091167507</v>
      </c>
      <c r="J10" s="171">
        <v>1592753.6891383068</v>
      </c>
      <c r="K10" s="171">
        <v>1137193.3757253382</v>
      </c>
      <c r="L10" s="171">
        <v>798564.43856588181</v>
      </c>
      <c r="M10" s="171">
        <v>2754284.3935029684</v>
      </c>
      <c r="N10" s="172">
        <v>1910318.720049982</v>
      </c>
    </row>
    <row r="11" spans="1:17" x14ac:dyDescent="0.25">
      <c r="B11" s="169">
        <v>2025</v>
      </c>
      <c r="C11" s="173">
        <v>538883.82144242071</v>
      </c>
      <c r="D11" s="171">
        <v>868794.7569147906</v>
      </c>
      <c r="E11" s="171">
        <v>1608335.1093493891</v>
      </c>
      <c r="F11" s="171">
        <v>2533595.9633680158</v>
      </c>
      <c r="G11" s="171">
        <v>157986.20934697927</v>
      </c>
      <c r="H11" s="171">
        <v>851792.36769310769</v>
      </c>
      <c r="I11" s="171">
        <v>471463.89842315775</v>
      </c>
      <c r="J11" s="171">
        <v>2436105.1167348861</v>
      </c>
      <c r="K11" s="171">
        <v>1407678.5783572113</v>
      </c>
      <c r="L11" s="171">
        <v>1009778.577040087</v>
      </c>
      <c r="M11" s="171">
        <v>4141931.0727174049</v>
      </c>
      <c r="N11" s="172">
        <v>2907569.0151580437</v>
      </c>
    </row>
    <row r="12" spans="1:17" x14ac:dyDescent="0.25">
      <c r="B12" s="169">
        <v>2026</v>
      </c>
      <c r="C12" s="173">
        <v>641268.54788798292</v>
      </c>
      <c r="D12" s="171">
        <v>1071068.2341296575</v>
      </c>
      <c r="E12" s="171">
        <v>2240169.0221355162</v>
      </c>
      <c r="F12" s="171">
        <v>3600491.7281654258</v>
      </c>
      <c r="G12" s="171">
        <v>191653.73359595006</v>
      </c>
      <c r="H12" s="171">
        <v>1052292.5007895639</v>
      </c>
      <c r="I12" s="171">
        <v>659921.99751652486</v>
      </c>
      <c r="J12" s="171">
        <v>3483100.1709251124</v>
      </c>
      <c r="K12" s="171">
        <v>1712336.7820176403</v>
      </c>
      <c r="L12" s="171">
        <v>1243946.2343855139</v>
      </c>
      <c r="M12" s="171">
        <v>5840660.750300942</v>
      </c>
      <c r="N12" s="172">
        <v>4143022.1684416374</v>
      </c>
    </row>
    <row r="13" spans="1:17" x14ac:dyDescent="0.25">
      <c r="B13" s="169">
        <v>2027</v>
      </c>
      <c r="C13" s="173">
        <v>745657.08133803704</v>
      </c>
      <c r="D13" s="171">
        <v>1243413.6700379658</v>
      </c>
      <c r="E13" s="171">
        <v>2971951.0806707484</v>
      </c>
      <c r="F13" s="171">
        <v>4817700.324289945</v>
      </c>
      <c r="G13" s="171">
        <v>226145.68052179363</v>
      </c>
      <c r="H13" s="171">
        <v>1224289.0224651224</v>
      </c>
      <c r="I13" s="171">
        <v>881614.8135372526</v>
      </c>
      <c r="J13" s="171">
        <v>4680025.4834081428</v>
      </c>
      <c r="K13" s="171">
        <v>1989070.7513760028</v>
      </c>
      <c r="L13" s="171">
        <v>1450434.7029869161</v>
      </c>
      <c r="M13" s="171">
        <v>7789651.4049606938</v>
      </c>
      <c r="N13" s="172">
        <v>5561640.2969453949</v>
      </c>
    </row>
    <row r="14" spans="1:17" x14ac:dyDescent="0.25">
      <c r="B14" s="169">
        <v>2028</v>
      </c>
      <c r="C14" s="173">
        <v>849243.33481259563</v>
      </c>
      <c r="D14" s="171">
        <v>1394029.3321236665</v>
      </c>
      <c r="E14" s="171">
        <v>3815489.393259611</v>
      </c>
      <c r="F14" s="171">
        <v>6189163.0130579304</v>
      </c>
      <c r="G14" s="171">
        <v>258499.33026377193</v>
      </c>
      <c r="H14" s="171">
        <v>1366544.2127902899</v>
      </c>
      <c r="I14" s="171">
        <v>1138194.8072776345</v>
      </c>
      <c r="J14" s="171">
        <v>6021815.1767622801</v>
      </c>
      <c r="K14" s="171">
        <v>2243272.666936262</v>
      </c>
      <c r="L14" s="171">
        <v>1625043.5430540619</v>
      </c>
      <c r="M14" s="171">
        <v>10004652.406317541</v>
      </c>
      <c r="N14" s="172">
        <v>7160009.9840399148</v>
      </c>
    </row>
    <row r="15" spans="1:17" x14ac:dyDescent="0.25">
      <c r="B15" s="169">
        <v>2029</v>
      </c>
      <c r="C15" s="173">
        <v>931779.18439512979</v>
      </c>
      <c r="D15" s="171">
        <v>1493210.9226617075</v>
      </c>
      <c r="E15" s="171">
        <v>4699719.8071239181</v>
      </c>
      <c r="F15" s="171">
        <v>7604398.9635637095</v>
      </c>
      <c r="G15" s="171">
        <v>281769.29015047324</v>
      </c>
      <c r="H15" s="171">
        <v>1465352.7621839605</v>
      </c>
      <c r="I15" s="171">
        <v>1407143.4828375578</v>
      </c>
      <c r="J15" s="171">
        <v>7409675.3228542898</v>
      </c>
      <c r="K15" s="171">
        <v>2424990.1070568375</v>
      </c>
      <c r="L15" s="171">
        <v>1747122.0523344339</v>
      </c>
      <c r="M15" s="171">
        <v>12304118.770687629</v>
      </c>
      <c r="N15" s="172">
        <v>8816818.8056918476</v>
      </c>
    </row>
    <row r="16" spans="1:17" x14ac:dyDescent="0.25">
      <c r="B16" s="169">
        <v>2030</v>
      </c>
      <c r="C16" s="173">
        <v>1003604.3606463741</v>
      </c>
      <c r="D16" s="171">
        <v>1545870.3787202239</v>
      </c>
      <c r="E16" s="171">
        <v>5670093.912366827</v>
      </c>
      <c r="F16" s="171">
        <v>9064754.3589586429</v>
      </c>
      <c r="G16" s="171">
        <v>296793.9578502634</v>
      </c>
      <c r="H16" s="171">
        <v>1518263.3879465698</v>
      </c>
      <c r="I16" s="171">
        <v>1694800.7874190074</v>
      </c>
      <c r="J16" s="171">
        <v>8839924.967256695</v>
      </c>
      <c r="K16" s="171">
        <v>2549474.739366598</v>
      </c>
      <c r="L16" s="171">
        <v>1815057.3457968333</v>
      </c>
      <c r="M16" s="171">
        <v>14734848.271325469</v>
      </c>
      <c r="N16" s="172">
        <v>10534725.754675703</v>
      </c>
    </row>
    <row r="17" spans="1:18" ht="15" customHeight="1" thickBot="1" x14ac:dyDescent="0.3">
      <c r="B17" s="169">
        <v>2031</v>
      </c>
      <c r="C17" s="175">
        <v>1052971.5665010563</v>
      </c>
      <c r="D17" s="176">
        <v>1535292.7525976119</v>
      </c>
      <c r="E17" s="176">
        <v>6681489.2834488805</v>
      </c>
      <c r="F17" s="176">
        <v>10458266.273995882</v>
      </c>
      <c r="G17" s="176">
        <v>301446.63289668778</v>
      </c>
      <c r="H17" s="176">
        <v>1507973.0713145277</v>
      </c>
      <c r="I17" s="176">
        <v>1985508.6974261377</v>
      </c>
      <c r="J17" s="176">
        <v>10203168.474453082</v>
      </c>
      <c r="K17" s="176">
        <v>2588264.3190986682</v>
      </c>
      <c r="L17" s="176">
        <v>1809419.7042112155</v>
      </c>
      <c r="M17" s="176">
        <v>17139755.557444762</v>
      </c>
      <c r="N17" s="177">
        <v>12188677.171879221</v>
      </c>
    </row>
    <row r="18" spans="1:18" ht="15" customHeight="1" x14ac:dyDescent="0.25">
      <c r="C18" s="488" t="s">
        <v>218</v>
      </c>
      <c r="D18" s="488"/>
      <c r="E18" s="488"/>
      <c r="F18" s="488"/>
      <c r="G18" s="488"/>
      <c r="H18" s="488"/>
      <c r="I18" s="488"/>
      <c r="J18" s="488"/>
      <c r="K18" s="488"/>
      <c r="L18" s="488"/>
      <c r="M18" s="488"/>
    </row>
    <row r="19" spans="1:18" ht="15" customHeight="1" thickBot="1" x14ac:dyDescent="0.3">
      <c r="A19" s="460" t="s">
        <v>312</v>
      </c>
      <c r="B19" s="460"/>
      <c r="C19" s="460"/>
      <c r="D19" s="460"/>
      <c r="E19" s="460"/>
      <c r="F19" s="337"/>
      <c r="G19" s="337"/>
      <c r="H19" s="337"/>
      <c r="I19" s="337"/>
      <c r="J19" s="337"/>
      <c r="K19" s="337"/>
      <c r="L19" s="337"/>
      <c r="M19" s="337"/>
    </row>
    <row r="20" spans="1:18" x14ac:dyDescent="0.25">
      <c r="B20" s="468" t="s">
        <v>76</v>
      </c>
      <c r="C20" s="471" t="s">
        <v>86</v>
      </c>
      <c r="D20" s="472"/>
      <c r="E20" s="472"/>
      <c r="F20" s="472"/>
      <c r="G20" s="472"/>
      <c r="H20" s="472"/>
      <c r="I20" s="472"/>
      <c r="J20" s="472"/>
      <c r="K20" s="472"/>
      <c r="L20" s="472"/>
      <c r="M20" s="472"/>
      <c r="N20" s="472"/>
      <c r="O20" s="472"/>
      <c r="P20" s="472"/>
      <c r="Q20" s="472"/>
      <c r="R20" s="473"/>
    </row>
    <row r="21" spans="1:18" x14ac:dyDescent="0.25">
      <c r="B21" s="469"/>
      <c r="C21" s="482" t="s">
        <v>78</v>
      </c>
      <c r="D21" s="483"/>
      <c r="E21" s="483"/>
      <c r="F21" s="483"/>
      <c r="G21" s="483"/>
      <c r="H21" s="484"/>
      <c r="I21" s="485" t="s">
        <v>79</v>
      </c>
      <c r="J21" s="486"/>
      <c r="K21" s="486"/>
      <c r="L21" s="486"/>
      <c r="M21" s="486"/>
      <c r="N21" s="487"/>
      <c r="O21" s="474" t="s">
        <v>80</v>
      </c>
      <c r="P21" s="461" t="s">
        <v>81</v>
      </c>
      <c r="Q21" s="474" t="s">
        <v>82</v>
      </c>
      <c r="R21" s="477" t="s">
        <v>83</v>
      </c>
    </row>
    <row r="22" spans="1:18" x14ac:dyDescent="0.25">
      <c r="B22" s="469"/>
      <c r="C22" s="489" t="s">
        <v>84</v>
      </c>
      <c r="D22" s="480"/>
      <c r="E22" s="465"/>
      <c r="F22" s="466" t="s">
        <v>85</v>
      </c>
      <c r="G22" s="481"/>
      <c r="H22" s="467"/>
      <c r="I22" s="464" t="s">
        <v>84</v>
      </c>
      <c r="J22" s="480"/>
      <c r="K22" s="465"/>
      <c r="L22" s="466" t="s">
        <v>85</v>
      </c>
      <c r="M22" s="481"/>
      <c r="N22" s="467"/>
      <c r="O22" s="475"/>
      <c r="P22" s="462"/>
      <c r="Q22" s="475"/>
      <c r="R22" s="478"/>
    </row>
    <row r="23" spans="1:18" ht="30" x14ac:dyDescent="0.25">
      <c r="B23" s="470"/>
      <c r="C23" s="178" t="s">
        <v>4</v>
      </c>
      <c r="D23" s="178" t="s">
        <v>88</v>
      </c>
      <c r="E23" s="167" t="s">
        <v>89</v>
      </c>
      <c r="F23" s="179" t="s">
        <v>4</v>
      </c>
      <c r="G23" s="179" t="s">
        <v>88</v>
      </c>
      <c r="H23" s="167" t="s">
        <v>89</v>
      </c>
      <c r="I23" s="179" t="s">
        <v>4</v>
      </c>
      <c r="J23" s="179" t="s">
        <v>88</v>
      </c>
      <c r="K23" s="167" t="s">
        <v>89</v>
      </c>
      <c r="L23" s="179" t="s">
        <v>4</v>
      </c>
      <c r="M23" s="179" t="s">
        <v>88</v>
      </c>
      <c r="N23" s="167" t="s">
        <v>89</v>
      </c>
      <c r="O23" s="476"/>
      <c r="P23" s="463"/>
      <c r="Q23" s="476"/>
      <c r="R23" s="479"/>
    </row>
    <row r="24" spans="1:18" x14ac:dyDescent="0.25">
      <c r="B24" s="169">
        <v>2022</v>
      </c>
      <c r="C24" s="170">
        <v>23182.1648656381</v>
      </c>
      <c r="D24" s="170">
        <v>205957.08643006135</v>
      </c>
      <c r="E24" s="171">
        <v>223255.62027924627</v>
      </c>
      <c r="F24" s="171">
        <v>23182.1648656381</v>
      </c>
      <c r="G24" s="171">
        <v>205957.08643006135</v>
      </c>
      <c r="H24" s="171">
        <v>223255.62027924627</v>
      </c>
      <c r="I24" s="171">
        <v>4503.2819640066782</v>
      </c>
      <c r="J24" s="171">
        <v>44522.712709593201</v>
      </c>
      <c r="K24" s="171">
        <v>46570.880015212359</v>
      </c>
      <c r="L24" s="171">
        <v>4503.2819640066782</v>
      </c>
      <c r="M24" s="171">
        <v>44522.712709593201</v>
      </c>
      <c r="N24" s="171">
        <v>46570.880015212359</v>
      </c>
      <c r="O24" s="171">
        <v>452394.87157494575</v>
      </c>
      <c r="P24" s="171">
        <v>95596.87468881224</v>
      </c>
      <c r="Q24" s="171">
        <v>452394.87157494575</v>
      </c>
      <c r="R24" s="172">
        <v>95596.87468881224</v>
      </c>
    </row>
    <row r="25" spans="1:18" x14ac:dyDescent="0.25">
      <c r="B25" s="169">
        <v>2023</v>
      </c>
      <c r="C25" s="170">
        <v>28194.082425891564</v>
      </c>
      <c r="D25" s="170">
        <v>243638.85631305142</v>
      </c>
      <c r="E25" s="171">
        <v>264056.24368613039</v>
      </c>
      <c r="F25" s="171">
        <v>50851.622889174061</v>
      </c>
      <c r="G25" s="171">
        <v>444911.77917803882</v>
      </c>
      <c r="H25" s="171">
        <v>482308.97288958181</v>
      </c>
      <c r="I25" s="171">
        <v>5301.9943718488448</v>
      </c>
      <c r="J25" s="171">
        <v>51901.54365436473</v>
      </c>
      <c r="K25" s="171">
        <v>55460.730320068964</v>
      </c>
      <c r="L25" s="171">
        <v>9683.822291498047</v>
      </c>
      <c r="M25" s="171">
        <v>95001.888544165471</v>
      </c>
      <c r="N25" s="171">
        <v>100550.22790155283</v>
      </c>
      <c r="O25" s="171">
        <v>535889.18242507335</v>
      </c>
      <c r="P25" s="171">
        <v>112664.26834628254</v>
      </c>
      <c r="Q25" s="171">
        <v>978072.37495679467</v>
      </c>
      <c r="R25" s="172">
        <v>205235.93873721635</v>
      </c>
    </row>
    <row r="26" spans="1:18" x14ac:dyDescent="0.25">
      <c r="B26" s="169">
        <v>2024</v>
      </c>
      <c r="C26" s="170">
        <v>28077.813887282548</v>
      </c>
      <c r="D26" s="170">
        <v>216886.00761563142</v>
      </c>
      <c r="E26" s="171">
        <v>230110.78318393705</v>
      </c>
      <c r="F26" s="171">
        <v>61836.925275902919</v>
      </c>
      <c r="G26" s="171">
        <v>525148.06293954491</v>
      </c>
      <c r="H26" s="171">
        <v>557252.44219191826</v>
      </c>
      <c r="I26" s="171">
        <v>5524.9148163313494</v>
      </c>
      <c r="J26" s="171">
        <v>61611.084421012449</v>
      </c>
      <c r="K26" s="171">
        <v>67570.117476188039</v>
      </c>
      <c r="L26" s="171">
        <v>12032.415125068608</v>
      </c>
      <c r="M26" s="171">
        <v>152794.06699964422</v>
      </c>
      <c r="N26" s="171">
        <v>164770.96391203065</v>
      </c>
      <c r="O26" s="171">
        <v>475074.60468685103</v>
      </c>
      <c r="P26" s="171">
        <v>134706.11671353184</v>
      </c>
      <c r="Q26" s="171">
        <v>1144237.4304073662</v>
      </c>
      <c r="R26" s="172">
        <v>329597.44603674347</v>
      </c>
    </row>
    <row r="27" spans="1:18" x14ac:dyDescent="0.25">
      <c r="B27" s="169">
        <v>2025</v>
      </c>
      <c r="C27" s="170">
        <v>34719.007241193627</v>
      </c>
      <c r="D27" s="170">
        <v>261432.20845085842</v>
      </c>
      <c r="E27" s="171">
        <v>277451.61299156252</v>
      </c>
      <c r="F27" s="171">
        <v>95812.833044619969</v>
      </c>
      <c r="G27" s="171">
        <v>780312.86281359859</v>
      </c>
      <c r="H27" s="171">
        <v>828022.2465357905</v>
      </c>
      <c r="I27" s="171">
        <v>6790.4209496605417</v>
      </c>
      <c r="J27" s="171">
        <v>74568.091836955282</v>
      </c>
      <c r="K27" s="171">
        <v>83418.117510023978</v>
      </c>
      <c r="L27" s="171">
        <v>18679.95552737375</v>
      </c>
      <c r="M27" s="171">
        <v>225400.93596679723</v>
      </c>
      <c r="N27" s="171">
        <v>246062.96245636055</v>
      </c>
      <c r="O27" s="171">
        <v>573602.8286836145</v>
      </c>
      <c r="P27" s="171">
        <v>164776.63029663981</v>
      </c>
      <c r="Q27" s="171">
        <v>1704147.9423940091</v>
      </c>
      <c r="R27" s="172">
        <v>490143.85395053157</v>
      </c>
    </row>
    <row r="28" spans="1:18" x14ac:dyDescent="0.25">
      <c r="B28" s="169">
        <v>2026</v>
      </c>
      <c r="C28" s="170">
        <v>41926.419874739615</v>
      </c>
      <c r="D28" s="170">
        <v>310962.23494294053</v>
      </c>
      <c r="E28" s="171">
        <v>330306.31294504221</v>
      </c>
      <c r="F28" s="171">
        <v>137181.50830511554</v>
      </c>
      <c r="G28" s="171">
        <v>1086701.4104865554</v>
      </c>
      <c r="H28" s="171">
        <v>1153467.6116489591</v>
      </c>
      <c r="I28" s="171">
        <v>8305.0767772054969</v>
      </c>
      <c r="J28" s="171">
        <v>89756.334007855388</v>
      </c>
      <c r="K28" s="171">
        <v>101897.3995880947</v>
      </c>
      <c r="L28" s="171">
        <v>26886.294566718407</v>
      </c>
      <c r="M28" s="171">
        <v>313644.87582230481</v>
      </c>
      <c r="N28" s="171">
        <v>346277.12169422029</v>
      </c>
      <c r="O28" s="171">
        <v>683194.9677627224</v>
      </c>
      <c r="P28" s="171">
        <v>199958.81037315557</v>
      </c>
      <c r="Q28" s="171">
        <v>2377350.5304406304</v>
      </c>
      <c r="R28" s="172">
        <v>686808.29208324349</v>
      </c>
    </row>
    <row r="29" spans="1:18" x14ac:dyDescent="0.25">
      <c r="B29" s="169">
        <v>2027</v>
      </c>
      <c r="C29" s="170">
        <v>49282.941342728132</v>
      </c>
      <c r="D29" s="170">
        <v>361148.72538961208</v>
      </c>
      <c r="E29" s="171">
        <v>384508.3559484256</v>
      </c>
      <c r="F29" s="171">
        <v>185612.28548662298</v>
      </c>
      <c r="G29" s="171">
        <v>1441120.9204330728</v>
      </c>
      <c r="H29" s="171">
        <v>1530830.1602376779</v>
      </c>
      <c r="I29" s="171">
        <v>9934.9948217158599</v>
      </c>
      <c r="J29" s="171">
        <v>105402.11846769473</v>
      </c>
      <c r="K29" s="171">
        <v>120743.56205409895</v>
      </c>
      <c r="L29" s="171">
        <v>36679.298502680635</v>
      </c>
      <c r="M29" s="171">
        <v>416953.56892703014</v>
      </c>
      <c r="N29" s="171">
        <v>464661.24461022252</v>
      </c>
      <c r="O29" s="171">
        <v>794940.02268076583</v>
      </c>
      <c r="P29" s="171">
        <v>236080.67534350953</v>
      </c>
      <c r="Q29" s="171">
        <v>3157563.3661573734</v>
      </c>
      <c r="R29" s="172">
        <v>918294.11203993321</v>
      </c>
    </row>
    <row r="30" spans="1:18" x14ac:dyDescent="0.25">
      <c r="B30" s="169">
        <v>2028</v>
      </c>
      <c r="C30" s="170">
        <v>56302.853985399139</v>
      </c>
      <c r="D30" s="170">
        <v>410603.02313198266</v>
      </c>
      <c r="E30" s="171">
        <v>438640.31168061262</v>
      </c>
      <c r="F30" s="171">
        <v>241524.88439784248</v>
      </c>
      <c r="G30" s="171">
        <v>1848942.688988918</v>
      </c>
      <c r="H30" s="171">
        <v>1966546.704270696</v>
      </c>
      <c r="I30" s="171">
        <v>11519.862698496283</v>
      </c>
      <c r="J30" s="171">
        <v>120243.57612570257</v>
      </c>
      <c r="K30" s="171">
        <v>138255.7541380694</v>
      </c>
      <c r="L30" s="171">
        <v>48174.619404427634</v>
      </c>
      <c r="M30" s="171">
        <v>536327.58259888866</v>
      </c>
      <c r="N30" s="171">
        <v>601867.22467874538</v>
      </c>
      <c r="O30" s="171">
        <v>905546.1887979944</v>
      </c>
      <c r="P30" s="171">
        <v>270019.19296226825</v>
      </c>
      <c r="Q30" s="171">
        <v>4057014.2776574567</v>
      </c>
      <c r="R30" s="172">
        <v>1186369.4266820615</v>
      </c>
    </row>
    <row r="31" spans="1:18" x14ac:dyDescent="0.25">
      <c r="B31" s="169">
        <v>2029</v>
      </c>
      <c r="C31" s="170">
        <v>61662.311063473266</v>
      </c>
      <c r="D31" s="170">
        <v>449512.1341747815</v>
      </c>
      <c r="E31" s="171">
        <v>482267.05022034777</v>
      </c>
      <c r="F31" s="171">
        <v>300121.44330859475</v>
      </c>
      <c r="G31" s="171">
        <v>2275367.4698076001</v>
      </c>
      <c r="H31" s="171">
        <v>2424352.3373163212</v>
      </c>
      <c r="I31" s="171">
        <v>12872.83003761679</v>
      </c>
      <c r="J31" s="171">
        <v>131129.21068356012</v>
      </c>
      <c r="K31" s="171">
        <v>150640.07946691319</v>
      </c>
      <c r="L31" s="171">
        <v>60567.681454322599</v>
      </c>
      <c r="M31" s="171">
        <v>661448.86416198942</v>
      </c>
      <c r="N31" s="171">
        <v>745694.61867556884</v>
      </c>
      <c r="O31" s="171">
        <v>993441.49545860256</v>
      </c>
      <c r="P31" s="171">
        <v>294642.12018809008</v>
      </c>
      <c r="Q31" s="171">
        <v>4999841.2504325155</v>
      </c>
      <c r="R31" s="172">
        <v>1467711.164291881</v>
      </c>
    </row>
    <row r="32" spans="1:18" x14ac:dyDescent="0.25">
      <c r="B32" s="169">
        <v>2030</v>
      </c>
      <c r="C32" s="170">
        <v>65872.796716239493</v>
      </c>
      <c r="D32" s="170">
        <v>483237.09541404463</v>
      </c>
      <c r="E32" s="171">
        <v>520367.26523232984</v>
      </c>
      <c r="F32" s="171">
        <v>363805.21603811625</v>
      </c>
      <c r="G32" s="171">
        <v>2742485.8379654256</v>
      </c>
      <c r="H32" s="171">
        <v>2927608.0744013991</v>
      </c>
      <c r="I32" s="171">
        <v>13942.811447686005</v>
      </c>
      <c r="J32" s="171">
        <v>138468.62854459847</v>
      </c>
      <c r="K32" s="171">
        <v>158325.32930566481</v>
      </c>
      <c r="L32" s="171">
        <v>74198.124421631044</v>
      </c>
      <c r="M32" s="171">
        <v>795670.10308329156</v>
      </c>
      <c r="N32" s="171">
        <v>899130.68433571537</v>
      </c>
      <c r="O32" s="171">
        <v>1069477.1573626138</v>
      </c>
      <c r="P32" s="171">
        <v>310736.76929794927</v>
      </c>
      <c r="Q32" s="171">
        <v>6033899.1284049414</v>
      </c>
      <c r="R32" s="172">
        <v>1768998.9118406379</v>
      </c>
    </row>
    <row r="33" spans="2:18" x14ac:dyDescent="0.25">
      <c r="B33" s="169">
        <v>2031</v>
      </c>
      <c r="C33" s="170">
        <v>68254.707001883609</v>
      </c>
      <c r="D33" s="170">
        <v>505885.3847153415</v>
      </c>
      <c r="E33" s="171">
        <v>547086.18178571481</v>
      </c>
      <c r="F33" s="171">
        <v>429323.0756169933</v>
      </c>
      <c r="G33" s="171">
        <v>3228225.7704985389</v>
      </c>
      <c r="H33" s="171">
        <v>3453263.5129503421</v>
      </c>
      <c r="I33" s="171">
        <v>14564.61782434244</v>
      </c>
      <c r="J33" s="171">
        <v>141214.78488147448</v>
      </c>
      <c r="K33" s="171">
        <v>160231.84801521318</v>
      </c>
      <c r="L33" s="171">
        <v>88387.957881785595</v>
      </c>
      <c r="M33" s="171">
        <v>931899.0568312559</v>
      </c>
      <c r="N33" s="171">
        <v>1053609.6405948834</v>
      </c>
      <c r="O33" s="171">
        <v>1121226.2735029398</v>
      </c>
      <c r="P33" s="171">
        <v>316011.25072103011</v>
      </c>
      <c r="Q33" s="171">
        <v>7110812.3590658745</v>
      </c>
      <c r="R33" s="172">
        <v>2073896.6553079248</v>
      </c>
    </row>
    <row r="34" spans="2:18" x14ac:dyDescent="0.25">
      <c r="B34" s="169">
        <v>2032</v>
      </c>
      <c r="C34" s="170">
        <v>68266.496853725388</v>
      </c>
      <c r="D34" s="170">
        <v>514808.01876708469</v>
      </c>
      <c r="E34" s="171">
        <v>557698.55381093384</v>
      </c>
      <c r="F34" s="171">
        <v>497382.66899777827</v>
      </c>
      <c r="G34" s="171">
        <v>3739319.916956956</v>
      </c>
      <c r="H34" s="171">
        <v>4008151.2530490193</v>
      </c>
      <c r="I34" s="171">
        <v>14737.549853240846</v>
      </c>
      <c r="J34" s="171">
        <v>140084.78067531119</v>
      </c>
      <c r="K34" s="171">
        <v>157395.2070243271</v>
      </c>
      <c r="L34" s="171">
        <v>103110.07209004318</v>
      </c>
      <c r="M34" s="171">
        <v>1070749.203309885</v>
      </c>
      <c r="N34" s="171">
        <v>1209458.6425243705</v>
      </c>
      <c r="O34" s="171">
        <v>1140773.0694317441</v>
      </c>
      <c r="P34" s="171">
        <v>312217.53755287913</v>
      </c>
      <c r="Q34" s="171">
        <v>8244853.8390037529</v>
      </c>
      <c r="R34" s="172">
        <v>2383317.9179242989</v>
      </c>
    </row>
    <row r="35" spans="2:18" x14ac:dyDescent="0.25">
      <c r="B35" s="169">
        <v>2033</v>
      </c>
      <c r="C35" s="170">
        <v>66471.461578967152</v>
      </c>
      <c r="D35" s="170">
        <v>508088.66492078878</v>
      </c>
      <c r="E35" s="171">
        <v>552283.23228894221</v>
      </c>
      <c r="F35" s="171">
        <v>558072.46125865367</v>
      </c>
      <c r="G35" s="171">
        <v>4205581.0329134697</v>
      </c>
      <c r="H35" s="171">
        <v>4515025.0103258463</v>
      </c>
      <c r="I35" s="171">
        <v>14240.581053257289</v>
      </c>
      <c r="J35" s="171">
        <v>133641.68178087816</v>
      </c>
      <c r="K35" s="171">
        <v>148483.60158638741</v>
      </c>
      <c r="L35" s="171">
        <v>116326.63868704595</v>
      </c>
      <c r="M35" s="171">
        <v>1192650.0678774624</v>
      </c>
      <c r="N35" s="171">
        <v>1344556.6813575299</v>
      </c>
      <c r="O35" s="171">
        <v>1126843.358788698</v>
      </c>
      <c r="P35" s="171">
        <v>296365.86442052282</v>
      </c>
      <c r="Q35" s="171">
        <v>9278678.5044979695</v>
      </c>
      <c r="R35" s="172">
        <v>2653533.3879220383</v>
      </c>
    </row>
    <row r="36" spans="2:18" x14ac:dyDescent="0.25">
      <c r="B36" s="169">
        <v>2034</v>
      </c>
      <c r="C36" s="170">
        <v>60418.739120030041</v>
      </c>
      <c r="D36" s="170">
        <v>470538.96268695639</v>
      </c>
      <c r="E36" s="171">
        <v>513979.32327458146</v>
      </c>
      <c r="F36" s="171">
        <v>612842.32386297709</v>
      </c>
      <c r="G36" s="171">
        <v>4637364.4671874531</v>
      </c>
      <c r="H36" s="171">
        <v>4986469.4602701049</v>
      </c>
      <c r="I36" s="171">
        <v>13315.187036257679</v>
      </c>
      <c r="J36" s="171">
        <v>124776.91997534934</v>
      </c>
      <c r="K36" s="171">
        <v>136982.34414683166</v>
      </c>
      <c r="L36" s="171">
        <v>129122.64523215345</v>
      </c>
      <c r="M36" s="171">
        <v>1310965.6748333995</v>
      </c>
      <c r="N36" s="171">
        <v>1474111.3282565034</v>
      </c>
      <c r="O36" s="171">
        <v>1044937.0250815679</v>
      </c>
      <c r="P36" s="171">
        <v>275074.45115843869</v>
      </c>
      <c r="Q36" s="171">
        <v>10236676.251320535</v>
      </c>
      <c r="R36" s="172">
        <v>2914199.648322056</v>
      </c>
    </row>
    <row r="37" spans="2:18" x14ac:dyDescent="0.25">
      <c r="B37" s="169">
        <v>2035</v>
      </c>
      <c r="C37" s="170">
        <v>56594.415013953105</v>
      </c>
      <c r="D37" s="170">
        <v>449382.68088343629</v>
      </c>
      <c r="E37" s="171">
        <v>490366.52260591759</v>
      </c>
      <c r="F37" s="171">
        <v>662009.90322607267</v>
      </c>
      <c r="G37" s="171">
        <v>5032590.0562592382</v>
      </c>
      <c r="H37" s="171">
        <v>5419366.4960308587</v>
      </c>
      <c r="I37" s="171">
        <v>12019.260614807052</v>
      </c>
      <c r="J37" s="171">
        <v>113933.92827327989</v>
      </c>
      <c r="K37" s="171">
        <v>123554.3286057315</v>
      </c>
      <c r="L37" s="171">
        <v>140613.93959106479</v>
      </c>
      <c r="M37" s="171">
        <v>1418402.0400155964</v>
      </c>
      <c r="N37" s="171">
        <v>1590214.3594162446</v>
      </c>
      <c r="O37" s="171">
        <v>996343.61850330699</v>
      </c>
      <c r="P37" s="171">
        <v>249507.51749381842</v>
      </c>
      <c r="Q37" s="171">
        <v>11113966.455516171</v>
      </c>
      <c r="R37" s="172">
        <v>3149230.3390229056</v>
      </c>
    </row>
    <row r="38" spans="2:18" x14ac:dyDescent="0.25">
      <c r="B38" s="169">
        <v>2036</v>
      </c>
      <c r="C38" s="170">
        <v>52485.264682364315</v>
      </c>
      <c r="D38" s="170">
        <v>425628.37664487207</v>
      </c>
      <c r="E38" s="171">
        <v>463045.68921297032</v>
      </c>
      <c r="F38" s="171">
        <v>709303.44345597306</v>
      </c>
      <c r="G38" s="171">
        <v>5421335.0742062889</v>
      </c>
      <c r="H38" s="171">
        <v>5843448.7824831661</v>
      </c>
      <c r="I38" s="171">
        <v>10568.130958176123</v>
      </c>
      <c r="J38" s="171">
        <v>103122.10403320102</v>
      </c>
      <c r="K38" s="171">
        <v>110477.42676402073</v>
      </c>
      <c r="L38" s="171">
        <v>151258.41868008277</v>
      </c>
      <c r="M38" s="171">
        <v>1521138.9526252986</v>
      </c>
      <c r="N38" s="171">
        <v>1700101.2210642649</v>
      </c>
      <c r="O38" s="171">
        <v>941159.33054020675</v>
      </c>
      <c r="P38" s="171">
        <v>224167.66175539786</v>
      </c>
      <c r="Q38" s="171">
        <v>11974087.300145429</v>
      </c>
      <c r="R38" s="172">
        <v>3372498.5923696463</v>
      </c>
    </row>
    <row r="39" spans="2:18" x14ac:dyDescent="0.25">
      <c r="B39" s="169">
        <v>2037</v>
      </c>
      <c r="C39" s="170">
        <v>48671.47705964333</v>
      </c>
      <c r="D39" s="170">
        <v>402380.00434877968</v>
      </c>
      <c r="E39" s="171">
        <v>436136.01325697947</v>
      </c>
      <c r="F39" s="171">
        <v>745537.64304514986</v>
      </c>
      <c r="G39" s="171">
        <v>5731387.8174150446</v>
      </c>
      <c r="H39" s="171">
        <v>6180899.6741807442</v>
      </c>
      <c r="I39" s="171">
        <v>9050.8156411712807</v>
      </c>
      <c r="J39" s="171">
        <v>91997.809251975035</v>
      </c>
      <c r="K39" s="171">
        <v>97406.600522311623</v>
      </c>
      <c r="L39" s="171">
        <v>159002.78560707302</v>
      </c>
      <c r="M39" s="171">
        <v>1598842.7832069681</v>
      </c>
      <c r="N39" s="171">
        <v>1781393.1003063496</v>
      </c>
      <c r="O39" s="171">
        <v>887187.49466540245</v>
      </c>
      <c r="P39" s="171">
        <v>198455.22541545794</v>
      </c>
      <c r="Q39" s="171">
        <v>12657825.13464094</v>
      </c>
      <c r="R39" s="172">
        <v>3539238.6691203909</v>
      </c>
    </row>
    <row r="40" spans="2:18" x14ac:dyDescent="0.25">
      <c r="B40" s="169">
        <v>2038</v>
      </c>
      <c r="C40" s="170">
        <v>44397.614119937331</v>
      </c>
      <c r="D40" s="170">
        <v>375098.86955873878</v>
      </c>
      <c r="E40" s="171">
        <v>405810.93033980165</v>
      </c>
      <c r="F40" s="171">
        <v>780251.97845687997</v>
      </c>
      <c r="G40" s="171">
        <v>6035332.6756013455</v>
      </c>
      <c r="H40" s="171">
        <v>6510899.1794813378</v>
      </c>
      <c r="I40" s="171">
        <v>7669.9511284217315</v>
      </c>
      <c r="J40" s="171">
        <v>82548.698419375665</v>
      </c>
      <c r="K40" s="171">
        <v>86483.633788731924</v>
      </c>
      <c r="L40" s="171">
        <v>166105.6664370613</v>
      </c>
      <c r="M40" s="171">
        <v>1674556.319391513</v>
      </c>
      <c r="N40" s="171">
        <v>1860091.1504437223</v>
      </c>
      <c r="O40" s="171">
        <v>825307.41401847778</v>
      </c>
      <c r="P40" s="171">
        <v>176702.28333652933</v>
      </c>
      <c r="Q40" s="171">
        <v>13326483.833539564</v>
      </c>
      <c r="R40" s="172">
        <v>3700753.1362722963</v>
      </c>
    </row>
    <row r="41" spans="2:18" x14ac:dyDescent="0.25">
      <c r="B41" s="169">
        <v>2039</v>
      </c>
      <c r="C41" s="173">
        <v>40938.194505638399</v>
      </c>
      <c r="D41" s="170">
        <v>353886.99794961029</v>
      </c>
      <c r="E41" s="171">
        <v>381493.25206517341</v>
      </c>
      <c r="F41" s="171">
        <v>810541.1746570752</v>
      </c>
      <c r="G41" s="171">
        <v>6310655.1287298631</v>
      </c>
      <c r="H41" s="171">
        <v>6808721.8528307052</v>
      </c>
      <c r="I41" s="171">
        <v>6609.2928300430285</v>
      </c>
      <c r="J41" s="171">
        <v>75644.145230303417</v>
      </c>
      <c r="K41" s="171">
        <v>78536.869481835674</v>
      </c>
      <c r="L41" s="171">
        <v>172099.71661266469</v>
      </c>
      <c r="M41" s="171">
        <v>1742876.8979540695</v>
      </c>
      <c r="N41" s="171">
        <v>1930321.5933086094</v>
      </c>
      <c r="O41" s="171">
        <v>776318.44452042202</v>
      </c>
      <c r="P41" s="171">
        <v>160790.3075421821</v>
      </c>
      <c r="Q41" s="171">
        <v>13929918.156217642</v>
      </c>
      <c r="R41" s="172">
        <v>3845298.207875344</v>
      </c>
    </row>
    <row r="42" spans="2:18" x14ac:dyDescent="0.25">
      <c r="B42" s="169">
        <v>2040</v>
      </c>
      <c r="C42" s="173">
        <v>39051.36773096829</v>
      </c>
      <c r="D42" s="170">
        <v>344251.69952586934</v>
      </c>
      <c r="E42" s="171">
        <v>367276.43104820926</v>
      </c>
      <c r="F42" s="171">
        <v>842612.0044672729</v>
      </c>
      <c r="G42" s="171">
        <v>6605240.8252373338</v>
      </c>
      <c r="H42" s="171">
        <v>7123657.9174907804</v>
      </c>
      <c r="I42" s="171">
        <v>6054.4508103042072</v>
      </c>
      <c r="J42" s="171">
        <v>72733.162866547616</v>
      </c>
      <c r="K42" s="171">
        <v>74956.948048961945</v>
      </c>
      <c r="L42" s="171">
        <v>178482.46064662852</v>
      </c>
      <c r="M42" s="171">
        <v>1817813.1573451399</v>
      </c>
      <c r="N42" s="171">
        <v>2007619.6790751496</v>
      </c>
      <c r="O42" s="171">
        <v>750579.49830504693</v>
      </c>
      <c r="P42" s="171">
        <v>153744.56172581378</v>
      </c>
      <c r="Q42" s="171">
        <v>14571510.747195387</v>
      </c>
      <c r="R42" s="172">
        <v>4003915.2970669176</v>
      </c>
    </row>
    <row r="43" spans="2:18" ht="15.75" thickBot="1" x14ac:dyDescent="0.3">
      <c r="B43" s="174">
        <v>2041</v>
      </c>
      <c r="C43" s="175">
        <v>37251.504128968678</v>
      </c>
      <c r="D43" s="175">
        <v>334878.74183872639</v>
      </c>
      <c r="E43" s="175">
        <v>353589.41756711697</v>
      </c>
      <c r="F43" s="176">
        <v>875951.78662298189</v>
      </c>
      <c r="G43" s="176">
        <v>6913577.9834895153</v>
      </c>
      <c r="H43" s="176">
        <v>7453161.2867004359</v>
      </c>
      <c r="I43" s="176">
        <v>5546.1870970172504</v>
      </c>
      <c r="J43" s="176">
        <v>69934.202633470908</v>
      </c>
      <c r="K43" s="176">
        <v>71540.209049384881</v>
      </c>
      <c r="L43" s="176">
        <v>185101.92454396543</v>
      </c>
      <c r="M43" s="176">
        <v>1895971.3556913468</v>
      </c>
      <c r="N43" s="176">
        <v>2088013.1009161985</v>
      </c>
      <c r="O43" s="176">
        <v>725719.66353481205</v>
      </c>
      <c r="P43" s="176">
        <v>147020.59877987305</v>
      </c>
      <c r="Q43" s="176">
        <v>15242691.056812933</v>
      </c>
      <c r="R43" s="177">
        <v>4169086.3811515104</v>
      </c>
    </row>
  </sheetData>
  <mergeCells count="27">
    <mergeCell ref="O21:O23"/>
    <mergeCell ref="C22:E22"/>
    <mergeCell ref="F22:H22"/>
    <mergeCell ref="C21:H21"/>
    <mergeCell ref="I21:N21"/>
    <mergeCell ref="L5:L7"/>
    <mergeCell ref="C18:M18"/>
    <mergeCell ref="M5:M7"/>
    <mergeCell ref="N5:N7"/>
    <mergeCell ref="C6:D6"/>
    <mergeCell ref="E6:F6"/>
    <mergeCell ref="A1:E1"/>
    <mergeCell ref="A19:E19"/>
    <mergeCell ref="P21:P23"/>
    <mergeCell ref="G6:H6"/>
    <mergeCell ref="I6:J6"/>
    <mergeCell ref="B20:B23"/>
    <mergeCell ref="C20:R20"/>
    <mergeCell ref="Q21:Q23"/>
    <mergeCell ref="R21:R23"/>
    <mergeCell ref="I22:K22"/>
    <mergeCell ref="L22:N22"/>
    <mergeCell ref="B4:B7"/>
    <mergeCell ref="C4:N4"/>
    <mergeCell ref="C5:F5"/>
    <mergeCell ref="G5:J5"/>
    <mergeCell ref="K5:K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7EC96-A921-40E6-BBD3-D67F97EFF806}">
  <dimension ref="A1:C16"/>
  <sheetViews>
    <sheetView workbookViewId="0">
      <selection sqref="A1:C1"/>
    </sheetView>
  </sheetViews>
  <sheetFormatPr defaultRowHeight="15" x14ac:dyDescent="0.25"/>
  <cols>
    <col min="3" max="3" width="48.7109375" customWidth="1"/>
  </cols>
  <sheetData>
    <row r="1" spans="1:3" x14ac:dyDescent="0.25">
      <c r="A1" s="460" t="s">
        <v>311</v>
      </c>
      <c r="B1" s="460"/>
      <c r="C1" s="460"/>
    </row>
    <row r="2" spans="1:3" ht="15.75" thickBot="1" x14ac:dyDescent="0.3"/>
    <row r="3" spans="1:3" ht="32.25" thickBot="1" x14ac:dyDescent="0.3">
      <c r="B3" s="266" t="s">
        <v>185</v>
      </c>
      <c r="C3" s="267" t="s">
        <v>192</v>
      </c>
    </row>
    <row r="4" spans="1:3" ht="15.75" thickBot="1" x14ac:dyDescent="0.3">
      <c r="B4" s="268">
        <v>2015</v>
      </c>
      <c r="C4" s="269">
        <v>145872</v>
      </c>
    </row>
    <row r="5" spans="1:3" ht="15.75" thickBot="1" x14ac:dyDescent="0.3">
      <c r="B5" s="268">
        <v>2016</v>
      </c>
      <c r="C5" s="269">
        <v>244996</v>
      </c>
    </row>
    <row r="6" spans="1:3" ht="15.75" thickBot="1" x14ac:dyDescent="0.3">
      <c r="B6" s="268">
        <v>2017</v>
      </c>
      <c r="C6" s="269">
        <v>313174</v>
      </c>
    </row>
    <row r="7" spans="1:3" ht="15.75" thickBot="1" x14ac:dyDescent="0.3">
      <c r="B7" s="268">
        <v>2018</v>
      </c>
      <c r="C7" s="269">
        <v>452285</v>
      </c>
    </row>
    <row r="8" spans="1:3" ht="15.75" thickBot="1" x14ac:dyDescent="0.3">
      <c r="B8" s="268">
        <v>2019</v>
      </c>
      <c r="C8" s="269">
        <v>548804</v>
      </c>
    </row>
    <row r="9" spans="1:3" ht="32.25" thickBot="1" x14ac:dyDescent="0.3">
      <c r="B9" s="270" t="s">
        <v>193</v>
      </c>
      <c r="C9" s="271">
        <v>1705130</v>
      </c>
    </row>
    <row r="10" spans="1:3" ht="15.75" thickBot="1" x14ac:dyDescent="0.3">
      <c r="B10" s="268">
        <v>2020</v>
      </c>
      <c r="C10" s="272" t="s">
        <v>194</v>
      </c>
    </row>
    <row r="11" spans="1:3" ht="15.75" thickBot="1" x14ac:dyDescent="0.3">
      <c r="B11" s="273">
        <v>2021</v>
      </c>
      <c r="C11" s="274" t="s">
        <v>194</v>
      </c>
    </row>
    <row r="12" spans="1:3" ht="16.5" thickTop="1" thickBot="1" x14ac:dyDescent="0.3">
      <c r="B12" s="275">
        <v>2022</v>
      </c>
      <c r="C12" s="276" t="s">
        <v>194</v>
      </c>
    </row>
    <row r="13" spans="1:3" ht="16.5" thickTop="1" thickBot="1" x14ac:dyDescent="0.3">
      <c r="B13" s="275">
        <v>2023</v>
      </c>
      <c r="C13" s="277">
        <v>348908</v>
      </c>
    </row>
    <row r="14" spans="1:3" ht="16.5" thickTop="1" thickBot="1" x14ac:dyDescent="0.3">
      <c r="B14" s="268">
        <v>2024</v>
      </c>
      <c r="C14" s="278">
        <v>348908</v>
      </c>
    </row>
    <row r="15" spans="1:3" ht="32.25" thickBot="1" x14ac:dyDescent="0.3">
      <c r="B15" s="270" t="s">
        <v>195</v>
      </c>
      <c r="C15" s="271">
        <v>1744542</v>
      </c>
    </row>
    <row r="16" spans="1:3" ht="39" customHeight="1" x14ac:dyDescent="0.25">
      <c r="B16" s="490" t="s">
        <v>219</v>
      </c>
      <c r="C16" s="490"/>
    </row>
  </sheetData>
  <mergeCells count="2">
    <mergeCell ref="A1:C1"/>
    <mergeCell ref="B16:C1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1683B-B7CB-467D-BE0B-715E6955C82E}">
  <dimension ref="A1:I11"/>
  <sheetViews>
    <sheetView workbookViewId="0">
      <selection activeCell="A2" sqref="A2"/>
    </sheetView>
  </sheetViews>
  <sheetFormatPr defaultRowHeight="15" x14ac:dyDescent="0.25"/>
  <cols>
    <col min="2" max="2" width="14.5703125" customWidth="1"/>
    <col min="8" max="8" width="12.42578125" customWidth="1"/>
    <col min="9" max="9" width="64" customWidth="1"/>
  </cols>
  <sheetData>
    <row r="1" spans="1:9" ht="15.75" thickBot="1" x14ac:dyDescent="0.3">
      <c r="A1" s="460" t="s">
        <v>310</v>
      </c>
      <c r="B1" s="460"/>
      <c r="C1" s="460"/>
      <c r="D1" s="460"/>
      <c r="E1" s="460"/>
      <c r="F1" s="460"/>
    </row>
    <row r="2" spans="1:9" ht="16.5" thickBot="1" x14ac:dyDescent="0.3">
      <c r="B2" s="181"/>
      <c r="C2" s="491" t="s">
        <v>110</v>
      </c>
      <c r="D2" s="492"/>
      <c r="E2" s="492"/>
      <c r="F2" s="492"/>
      <c r="G2" s="492"/>
      <c r="H2" s="492"/>
      <c r="I2" s="493"/>
    </row>
    <row r="3" spans="1:9" ht="15.75" thickBot="1" x14ac:dyDescent="0.3">
      <c r="B3" s="182"/>
      <c r="C3" s="183">
        <v>2020</v>
      </c>
      <c r="D3" s="183">
        <v>2021</v>
      </c>
      <c r="E3" s="183">
        <v>2022</v>
      </c>
      <c r="F3" s="183">
        <v>2023</v>
      </c>
      <c r="G3" s="183">
        <v>2024</v>
      </c>
      <c r="H3" s="183" t="s">
        <v>92</v>
      </c>
      <c r="I3" s="183" t="s">
        <v>93</v>
      </c>
    </row>
    <row r="4" spans="1:9" ht="15.75" thickBot="1" x14ac:dyDescent="0.3">
      <c r="B4" s="184" t="s">
        <v>92</v>
      </c>
      <c r="C4" s="185">
        <f>SUM(C5:C11)</f>
        <v>14654.202540200506</v>
      </c>
      <c r="D4" s="185">
        <f>SUM(D5:D11)</f>
        <v>155194.56549310905</v>
      </c>
      <c r="E4" s="185">
        <f>SUM(E5:E11)</f>
        <v>439613.96910360275</v>
      </c>
      <c r="F4" s="185">
        <f>SUM(F5:F11)</f>
        <v>451753.57476296299</v>
      </c>
      <c r="G4" s="185">
        <f>SUM(G5:G11)</f>
        <v>460730.87621015019</v>
      </c>
      <c r="H4" s="185">
        <f>SUM(C4:G4)</f>
        <v>1521947.1881100256</v>
      </c>
      <c r="I4" s="186"/>
    </row>
    <row r="5" spans="1:9" ht="90" thickBot="1" x14ac:dyDescent="0.3">
      <c r="B5" s="187" t="s">
        <v>94</v>
      </c>
      <c r="C5" s="188">
        <v>0</v>
      </c>
      <c r="D5" s="188">
        <v>155194.56549310905</v>
      </c>
      <c r="E5" s="188">
        <v>439613.96910360275</v>
      </c>
      <c r="F5" s="188">
        <v>451564.64010836085</v>
      </c>
      <c r="G5" s="188">
        <v>460544.05911880417</v>
      </c>
      <c r="H5" s="189">
        <v>1506917.2338238768</v>
      </c>
      <c r="I5" s="190" t="s">
        <v>107</v>
      </c>
    </row>
    <row r="6" spans="1:9" ht="51.75" thickBot="1" x14ac:dyDescent="0.3">
      <c r="B6" s="191" t="s">
        <v>95</v>
      </c>
      <c r="C6" s="192">
        <v>0</v>
      </c>
      <c r="D6" s="192" t="s">
        <v>68</v>
      </c>
      <c r="E6" s="192" t="s">
        <v>68</v>
      </c>
      <c r="F6" s="192" t="s">
        <v>68</v>
      </c>
      <c r="G6" s="192" t="s">
        <v>68</v>
      </c>
      <c r="H6" s="193" t="s">
        <v>68</v>
      </c>
      <c r="I6" s="194" t="s">
        <v>108</v>
      </c>
    </row>
    <row r="7" spans="1:9" ht="51.75" thickBot="1" x14ac:dyDescent="0.3">
      <c r="B7" s="187" t="s">
        <v>96</v>
      </c>
      <c r="C7" s="195">
        <v>0</v>
      </c>
      <c r="D7" s="195">
        <v>0</v>
      </c>
      <c r="E7" s="196" t="s">
        <v>68</v>
      </c>
      <c r="F7" s="196" t="s">
        <v>97</v>
      </c>
      <c r="G7" s="196" t="s">
        <v>97</v>
      </c>
      <c r="H7" s="197" t="s">
        <v>97</v>
      </c>
      <c r="I7" s="198" t="s">
        <v>98</v>
      </c>
    </row>
    <row r="8" spans="1:9" ht="26.25" thickBot="1" x14ac:dyDescent="0.3">
      <c r="B8" s="199" t="s">
        <v>99</v>
      </c>
      <c r="C8" s="200">
        <v>0</v>
      </c>
      <c r="D8" s="200">
        <v>0</v>
      </c>
      <c r="E8" s="200">
        <v>0</v>
      </c>
      <c r="F8" s="201" t="s">
        <v>97</v>
      </c>
      <c r="G8" s="201" t="s">
        <v>97</v>
      </c>
      <c r="H8" s="202" t="s">
        <v>97</v>
      </c>
      <c r="I8" s="203" t="s">
        <v>100</v>
      </c>
    </row>
    <row r="9" spans="1:9" ht="115.5" thickBot="1" x14ac:dyDescent="0.3">
      <c r="B9" s="204" t="s">
        <v>101</v>
      </c>
      <c r="C9" s="205">
        <v>14654.202540200506</v>
      </c>
      <c r="D9" s="206">
        <v>0</v>
      </c>
      <c r="E9" s="206">
        <v>0</v>
      </c>
      <c r="F9" s="206">
        <v>0</v>
      </c>
      <c r="G9" s="206">
        <v>0</v>
      </c>
      <c r="H9" s="207">
        <v>14654.202540200506</v>
      </c>
      <c r="I9" s="208" t="s">
        <v>102</v>
      </c>
    </row>
    <row r="10" spans="1:9" ht="102.75" thickBot="1" x14ac:dyDescent="0.3">
      <c r="B10" s="209" t="s">
        <v>103</v>
      </c>
      <c r="C10" s="200">
        <v>0</v>
      </c>
      <c r="D10" s="200">
        <v>0</v>
      </c>
      <c r="E10" s="201" t="s">
        <v>104</v>
      </c>
      <c r="F10" s="201" t="s">
        <v>104</v>
      </c>
      <c r="G10" s="201" t="s">
        <v>68</v>
      </c>
      <c r="H10" s="202" t="s">
        <v>104</v>
      </c>
      <c r="I10" s="203" t="s">
        <v>109</v>
      </c>
    </row>
    <row r="11" spans="1:9" ht="51.75" thickBot="1" x14ac:dyDescent="0.3">
      <c r="B11" s="210" t="s">
        <v>105</v>
      </c>
      <c r="C11" s="211">
        <v>0</v>
      </c>
      <c r="D11" s="211">
        <v>0</v>
      </c>
      <c r="E11" s="211">
        <v>0</v>
      </c>
      <c r="F11" s="212">
        <v>188.93465460215523</v>
      </c>
      <c r="G11" s="212">
        <v>186.81709134599336</v>
      </c>
      <c r="H11" s="213">
        <v>375.7517459481486</v>
      </c>
      <c r="I11" s="204" t="s">
        <v>106</v>
      </c>
    </row>
  </sheetData>
  <mergeCells count="2">
    <mergeCell ref="C2:I2"/>
    <mergeCell ref="A1:F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A742E-B4C7-4430-AB59-028CD5ADCF48}">
  <dimension ref="A1:F11"/>
  <sheetViews>
    <sheetView workbookViewId="0">
      <selection activeCell="A2" sqref="A2"/>
    </sheetView>
  </sheetViews>
  <sheetFormatPr defaultRowHeight="15" x14ac:dyDescent="0.25"/>
  <cols>
    <col min="2" max="6" width="23.28515625" customWidth="1"/>
  </cols>
  <sheetData>
    <row r="1" spans="1:6" x14ac:dyDescent="0.25">
      <c r="A1" s="460" t="s">
        <v>309</v>
      </c>
      <c r="B1" s="460"/>
    </row>
    <row r="2" spans="1:6" ht="15.75" thickBot="1" x14ac:dyDescent="0.3"/>
    <row r="3" spans="1:6" ht="26.25" thickBot="1" x14ac:dyDescent="0.3">
      <c r="B3" s="279" t="s">
        <v>196</v>
      </c>
      <c r="C3" s="280" t="s">
        <v>197</v>
      </c>
      <c r="D3" s="280" t="s">
        <v>198</v>
      </c>
      <c r="E3" s="280" t="s">
        <v>199</v>
      </c>
      <c r="F3" s="280" t="s">
        <v>200</v>
      </c>
    </row>
    <row r="4" spans="1:6" x14ac:dyDescent="0.25">
      <c r="B4" s="500" t="s">
        <v>201</v>
      </c>
      <c r="C4" s="500" t="s">
        <v>202</v>
      </c>
      <c r="D4" s="281" t="s">
        <v>203</v>
      </c>
      <c r="E4" s="500" t="s">
        <v>207</v>
      </c>
      <c r="F4" s="500" t="s">
        <v>208</v>
      </c>
    </row>
    <row r="5" spans="1:6" ht="25.5" x14ac:dyDescent="0.25">
      <c r="B5" s="501"/>
      <c r="C5" s="501"/>
      <c r="D5" s="281" t="s">
        <v>204</v>
      </c>
      <c r="E5" s="501"/>
      <c r="F5" s="501"/>
    </row>
    <row r="6" spans="1:6" x14ac:dyDescent="0.25">
      <c r="B6" s="501"/>
      <c r="C6" s="501"/>
      <c r="D6" s="281" t="s">
        <v>205</v>
      </c>
      <c r="E6" s="501"/>
      <c r="F6" s="501"/>
    </row>
    <row r="7" spans="1:6" ht="26.25" thickBot="1" x14ac:dyDescent="0.3">
      <c r="B7" s="502"/>
      <c r="C7" s="502"/>
      <c r="D7" s="282" t="s">
        <v>206</v>
      </c>
      <c r="E7" s="502"/>
      <c r="F7" s="502"/>
    </row>
    <row r="8" spans="1:6" ht="15.75" thickBot="1" x14ac:dyDescent="0.3">
      <c r="B8" s="283" t="s">
        <v>209</v>
      </c>
      <c r="C8" s="284" t="s">
        <v>210</v>
      </c>
      <c r="D8" s="284" t="s">
        <v>211</v>
      </c>
      <c r="E8" s="284" t="s">
        <v>212</v>
      </c>
      <c r="F8" s="284" t="s">
        <v>213</v>
      </c>
    </row>
    <row r="9" spans="1:6" x14ac:dyDescent="0.25">
      <c r="B9" s="285" t="s">
        <v>214</v>
      </c>
      <c r="C9" s="494" t="s">
        <v>217</v>
      </c>
      <c r="D9" s="497" t="s">
        <v>68</v>
      </c>
      <c r="E9" s="497" t="s">
        <v>68</v>
      </c>
      <c r="F9" s="497" t="s">
        <v>68</v>
      </c>
    </row>
    <row r="10" spans="1:6" ht="25.5" x14ac:dyDescent="0.25">
      <c r="B10" s="285" t="s">
        <v>215</v>
      </c>
      <c r="C10" s="495"/>
      <c r="D10" s="498"/>
      <c r="E10" s="498"/>
      <c r="F10" s="498"/>
    </row>
    <row r="11" spans="1:6" ht="15.75" thickBot="1" x14ac:dyDescent="0.3">
      <c r="B11" s="286" t="s">
        <v>216</v>
      </c>
      <c r="C11" s="496"/>
      <c r="D11" s="499"/>
      <c r="E11" s="499"/>
      <c r="F11" s="499"/>
    </row>
  </sheetData>
  <mergeCells count="9">
    <mergeCell ref="C9:C11"/>
    <mergeCell ref="D9:D11"/>
    <mergeCell ref="E9:E11"/>
    <mergeCell ref="F9:F11"/>
    <mergeCell ref="A1:B1"/>
    <mergeCell ref="B4:B7"/>
    <mergeCell ref="C4:C7"/>
    <mergeCell ref="E4:E7"/>
    <mergeCell ref="F4:F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D11D7-E1FA-477B-A71F-3D2E87E90074}">
  <dimension ref="A1:L19"/>
  <sheetViews>
    <sheetView tabSelected="1" workbookViewId="0">
      <selection sqref="A1:C1"/>
    </sheetView>
  </sheetViews>
  <sheetFormatPr defaultRowHeight="15" x14ac:dyDescent="0.25"/>
  <cols>
    <col min="3" max="3" width="9.5703125" bestFit="1" customWidth="1"/>
    <col min="4" max="4" width="9.85546875" bestFit="1" customWidth="1"/>
    <col min="5" max="5" width="9.28515625" bestFit="1" customWidth="1"/>
    <col min="6" max="6" width="10.140625" customWidth="1"/>
    <col min="7" max="7" width="9.140625" bestFit="1" customWidth="1"/>
    <col min="9" max="9" width="9.28515625" customWidth="1"/>
    <col min="11" max="11" width="9.42578125" style="109" customWidth="1"/>
  </cols>
  <sheetData>
    <row r="1" spans="1:12" x14ac:dyDescent="0.25">
      <c r="A1" s="366" t="s">
        <v>0</v>
      </c>
      <c r="B1" s="366"/>
      <c r="C1" s="366"/>
    </row>
    <row r="3" spans="1:12" ht="15.75" thickBot="1" x14ac:dyDescent="0.3"/>
    <row r="4" spans="1:12" ht="15.75" customHeight="1" thickBot="1" x14ac:dyDescent="0.3">
      <c r="B4" s="9"/>
      <c r="C4" s="367" t="s">
        <v>1</v>
      </c>
      <c r="D4" s="368"/>
      <c r="E4" s="368"/>
      <c r="F4" s="369"/>
      <c r="G4" s="367" t="s">
        <v>9</v>
      </c>
      <c r="H4" s="368"/>
      <c r="I4" s="368"/>
      <c r="J4" s="369"/>
      <c r="K4" s="370" t="s">
        <v>71</v>
      </c>
    </row>
    <row r="5" spans="1:12" ht="23.25" thickBot="1" x14ac:dyDescent="0.3">
      <c r="B5" s="10"/>
      <c r="C5" s="1" t="s">
        <v>2</v>
      </c>
      <c r="D5" s="2" t="s">
        <v>3</v>
      </c>
      <c r="E5" s="1" t="s">
        <v>4</v>
      </c>
      <c r="F5" s="1" t="s">
        <v>10</v>
      </c>
      <c r="G5" s="110" t="s">
        <v>2</v>
      </c>
      <c r="H5" s="3" t="s">
        <v>3</v>
      </c>
      <c r="I5" s="1" t="s">
        <v>4</v>
      </c>
      <c r="J5" s="1" t="s">
        <v>11</v>
      </c>
      <c r="K5" s="371"/>
    </row>
    <row r="6" spans="1:12" ht="34.5" thickBot="1" x14ac:dyDescent="0.3">
      <c r="B6" s="4" t="s">
        <v>70</v>
      </c>
      <c r="C6" s="5">
        <v>1257715.4187444062</v>
      </c>
      <c r="D6" s="291">
        <v>1394623.10660475</v>
      </c>
      <c r="E6" s="11">
        <v>63252</v>
      </c>
      <c r="F6" s="11">
        <f>SUM(C6:E6)</f>
        <v>2715590.525349156</v>
      </c>
      <c r="G6" s="111">
        <v>1404669.7733067384</v>
      </c>
      <c r="H6" s="5">
        <v>1609348.622802888</v>
      </c>
      <c r="I6" s="11">
        <v>67296</v>
      </c>
      <c r="J6" s="5">
        <f>SUM(G6:I6)</f>
        <v>3081314.3961096266</v>
      </c>
      <c r="K6" s="162">
        <f>SUM(F6,J6)</f>
        <v>5796904.9214587826</v>
      </c>
      <c r="L6" s="13"/>
    </row>
    <row r="7" spans="1:12" ht="23.25" thickBot="1" x14ac:dyDescent="0.3">
      <c r="B7" s="4" t="s">
        <v>5</v>
      </c>
      <c r="C7" s="7">
        <v>429212.70670930762</v>
      </c>
      <c r="D7" s="7">
        <v>419461.30271958292</v>
      </c>
      <c r="E7" s="159">
        <v>17858.740000000002</v>
      </c>
      <c r="F7" s="7">
        <f>SUM(C7:E7)</f>
        <v>866532.74942889053</v>
      </c>
      <c r="G7" s="112">
        <v>507695.09999918181</v>
      </c>
      <c r="H7" s="7">
        <v>537858.37086263252</v>
      </c>
      <c r="I7" s="159">
        <v>19664.68</v>
      </c>
      <c r="J7" s="7">
        <f>SUM(G7:I7)</f>
        <v>1065218.1508618144</v>
      </c>
      <c r="K7" s="160">
        <f>SUM(F7,J7)</f>
        <v>1931750.9002907048</v>
      </c>
    </row>
    <row r="8" spans="1:12" ht="15.75" thickBot="1" x14ac:dyDescent="0.3">
      <c r="B8" s="361" t="s">
        <v>6</v>
      </c>
      <c r="C8" s="362"/>
      <c r="D8" s="362"/>
      <c r="E8" s="372"/>
      <c r="F8" s="292">
        <v>182974.65</v>
      </c>
      <c r="G8" s="373"/>
      <c r="H8" s="374"/>
      <c r="I8" s="375"/>
      <c r="J8" s="11">
        <v>348908.4</v>
      </c>
      <c r="K8" s="161">
        <f>SUM(F8,J8)</f>
        <v>531883.05000000005</v>
      </c>
    </row>
    <row r="9" spans="1:12" ht="15.75" thickBot="1" x14ac:dyDescent="0.3">
      <c r="B9" s="361" t="s">
        <v>7</v>
      </c>
      <c r="C9" s="362"/>
      <c r="D9" s="362"/>
      <c r="E9" s="363"/>
      <c r="F9" s="11">
        <v>31300</v>
      </c>
      <c r="G9" s="373"/>
      <c r="H9" s="374"/>
      <c r="I9" s="375"/>
      <c r="J9" s="5">
        <v>31300</v>
      </c>
      <c r="K9" s="161">
        <f>SUM(F9,J9)</f>
        <v>62600</v>
      </c>
    </row>
    <row r="10" spans="1:12" ht="15.75" thickBot="1" x14ac:dyDescent="0.3">
      <c r="B10" s="361" t="s">
        <v>55</v>
      </c>
      <c r="C10" s="362"/>
      <c r="D10" s="362"/>
      <c r="E10" s="363"/>
      <c r="F10" s="292">
        <v>70000</v>
      </c>
      <c r="G10" s="287"/>
      <c r="H10" s="287"/>
      <c r="I10" s="288"/>
      <c r="J10" s="5">
        <v>70000</v>
      </c>
      <c r="K10" s="161">
        <f>SUM(F10,J10)</f>
        <v>140000</v>
      </c>
    </row>
    <row r="11" spans="1:12" ht="15.75" thickBot="1" x14ac:dyDescent="0.3">
      <c r="B11" s="361" t="s">
        <v>8</v>
      </c>
      <c r="C11" s="362"/>
      <c r="D11" s="362"/>
      <c r="E11" s="363"/>
      <c r="F11" s="141"/>
      <c r="G11" s="364"/>
      <c r="H11" s="364"/>
      <c r="I11" s="365"/>
      <c r="J11" s="293">
        <v>160000</v>
      </c>
      <c r="K11" s="161">
        <v>160000</v>
      </c>
    </row>
    <row r="13" spans="1:12" x14ac:dyDescent="0.25">
      <c r="B13" s="509" t="s">
        <v>271</v>
      </c>
    </row>
    <row r="14" spans="1:12" x14ac:dyDescent="0.25">
      <c r="B14" s="510" t="s">
        <v>272</v>
      </c>
    </row>
    <row r="15" spans="1:12" x14ac:dyDescent="0.25">
      <c r="B15" s="510" t="s">
        <v>273</v>
      </c>
    </row>
    <row r="19" spans="8:11" x14ac:dyDescent="0.25">
      <c r="H19" s="109"/>
      <c r="K19"/>
    </row>
  </sheetData>
  <mergeCells count="11">
    <mergeCell ref="K4:K5"/>
    <mergeCell ref="B8:E8"/>
    <mergeCell ref="G8:I8"/>
    <mergeCell ref="B9:E9"/>
    <mergeCell ref="G9:I9"/>
    <mergeCell ref="B10:E10"/>
    <mergeCell ref="B11:E11"/>
    <mergeCell ref="G11:I11"/>
    <mergeCell ref="A1:C1"/>
    <mergeCell ref="C4:F4"/>
    <mergeCell ref="G4:J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163F3-D5A4-4081-A677-15D3DC7E37E2}">
  <dimension ref="A1:N56"/>
  <sheetViews>
    <sheetView workbookViewId="0">
      <selection activeCell="B29" sqref="B29"/>
    </sheetView>
  </sheetViews>
  <sheetFormatPr defaultRowHeight="15" x14ac:dyDescent="0.25"/>
  <cols>
    <col min="2" max="2" width="43.7109375" bestFit="1" customWidth="1"/>
    <col min="3" max="3" width="11.42578125" bestFit="1" customWidth="1"/>
    <col min="4" max="4" width="10.28515625" bestFit="1" customWidth="1"/>
    <col min="5" max="6" width="10.28515625" customWidth="1"/>
    <col min="7" max="7" width="14.7109375" bestFit="1" customWidth="1"/>
    <col min="9" max="9" width="20.85546875" customWidth="1"/>
    <col min="10" max="10" width="25.85546875" customWidth="1"/>
    <col min="11" max="11" width="13.140625" bestFit="1" customWidth="1"/>
    <col min="12" max="13" width="12.42578125" bestFit="1" customWidth="1"/>
  </cols>
  <sheetData>
    <row r="1" spans="1:14" x14ac:dyDescent="0.25">
      <c r="A1" s="380" t="s">
        <v>242</v>
      </c>
      <c r="B1" s="380"/>
    </row>
    <row r="2" spans="1:14" ht="15.75" thickBot="1" x14ac:dyDescent="0.3"/>
    <row r="3" spans="1:14" ht="16.5" thickBot="1" x14ac:dyDescent="0.3">
      <c r="B3" s="418" t="s">
        <v>220</v>
      </c>
      <c r="C3" s="419"/>
      <c r="D3" s="419"/>
      <c r="E3" s="419"/>
      <c r="F3" s="419"/>
      <c r="G3" s="420"/>
      <c r="H3" s="14"/>
      <c r="I3" s="15"/>
      <c r="J3" s="16"/>
      <c r="K3" s="16"/>
      <c r="L3" s="15"/>
      <c r="M3" s="15"/>
      <c r="N3" s="15"/>
    </row>
    <row r="4" spans="1:14" ht="15.75" thickBot="1" x14ac:dyDescent="0.3">
      <c r="B4" s="421" t="s">
        <v>12</v>
      </c>
      <c r="C4" s="422"/>
      <c r="D4" s="422"/>
      <c r="E4" s="422"/>
      <c r="F4" s="422"/>
      <c r="G4" s="423"/>
      <c r="H4" s="17"/>
      <c r="I4" s="15"/>
      <c r="J4" s="15"/>
      <c r="K4" s="15"/>
      <c r="L4" s="15"/>
      <c r="M4" s="15"/>
      <c r="N4" s="15"/>
    </row>
    <row r="5" spans="1:14" ht="15.75" thickBot="1" x14ac:dyDescent="0.3">
      <c r="B5" s="18" t="s">
        <v>13</v>
      </c>
      <c r="C5" s="406" t="s">
        <v>221</v>
      </c>
      <c r="D5" s="407"/>
      <c r="E5" s="406" t="s">
        <v>222</v>
      </c>
      <c r="F5" s="407"/>
      <c r="G5" s="19" t="s">
        <v>67</v>
      </c>
      <c r="H5" s="20"/>
      <c r="I5" s="21"/>
      <c r="J5" s="22"/>
      <c r="K5" s="21"/>
      <c r="L5" s="15"/>
      <c r="M5" s="15"/>
      <c r="N5" s="15"/>
    </row>
    <row r="6" spans="1:14" ht="15.75" thickBot="1" x14ac:dyDescent="0.3">
      <c r="B6" s="23" t="s">
        <v>2</v>
      </c>
      <c r="C6" s="414">
        <v>3983311.247</v>
      </c>
      <c r="D6" s="415"/>
      <c r="E6" s="414">
        <v>4711663.4479999999</v>
      </c>
      <c r="F6" s="415"/>
      <c r="G6" s="47">
        <f>SUM(C6:F6)</f>
        <v>8694974.6950000003</v>
      </c>
      <c r="H6" s="25"/>
      <c r="I6" s="15"/>
      <c r="J6" s="26"/>
      <c r="K6" s="15"/>
      <c r="L6" s="15"/>
      <c r="M6" s="15"/>
      <c r="N6" s="15"/>
    </row>
    <row r="7" spans="1:14" ht="15.75" thickBot="1" x14ac:dyDescent="0.3">
      <c r="B7" s="23" t="s">
        <v>19</v>
      </c>
      <c r="C7" s="414">
        <v>2453846.85</v>
      </c>
      <c r="D7" s="415"/>
      <c r="E7" s="414">
        <v>3146469.3</v>
      </c>
      <c r="F7" s="415"/>
      <c r="G7" s="47">
        <f t="shared" ref="G7:G9" si="0">SUM(C7:F7)</f>
        <v>5600316.1500000004</v>
      </c>
      <c r="H7" s="25"/>
      <c r="I7" s="15"/>
      <c r="J7" s="26"/>
      <c r="K7" s="15"/>
      <c r="L7" s="15"/>
      <c r="M7" s="15"/>
      <c r="N7" s="15"/>
    </row>
    <row r="8" spans="1:14" ht="15.75" thickBot="1" x14ac:dyDescent="0.3">
      <c r="B8" s="23" t="s">
        <v>4</v>
      </c>
      <c r="C8" s="416">
        <v>1654828.62</v>
      </c>
      <c r="D8" s="417"/>
      <c r="E8" s="416">
        <v>1858614.2568000001</v>
      </c>
      <c r="F8" s="417"/>
      <c r="G8" s="47">
        <f t="shared" si="0"/>
        <v>3513442.8768000002</v>
      </c>
      <c r="H8" s="25"/>
      <c r="I8" s="15"/>
      <c r="J8" s="15"/>
      <c r="K8" s="15"/>
      <c r="L8" s="15"/>
      <c r="M8" s="15"/>
      <c r="N8" s="15"/>
    </row>
    <row r="9" spans="1:14" ht="15.75" thickBot="1" x14ac:dyDescent="0.3">
      <c r="B9" s="27" t="s">
        <v>21</v>
      </c>
      <c r="C9" s="389">
        <f>SUM(C6:D8)</f>
        <v>8091986.7170000002</v>
      </c>
      <c r="D9" s="390"/>
      <c r="E9" s="389">
        <f>SUM(E6:F8)</f>
        <v>9716747.0047999993</v>
      </c>
      <c r="F9" s="390"/>
      <c r="G9" s="294">
        <f t="shared" si="0"/>
        <v>17808733.721799999</v>
      </c>
      <c r="H9" s="30"/>
    </row>
    <row r="10" spans="1:14" ht="15.75" thickBot="1" x14ac:dyDescent="0.3">
      <c r="B10" s="403" t="s">
        <v>22</v>
      </c>
      <c r="C10" s="404"/>
      <c r="D10" s="404"/>
      <c r="E10" s="404"/>
      <c r="F10" s="404"/>
      <c r="G10" s="405"/>
      <c r="H10" s="31"/>
    </row>
    <row r="11" spans="1:14" ht="15.75" thickBot="1" x14ac:dyDescent="0.3">
      <c r="B11" s="32" t="s">
        <v>13</v>
      </c>
      <c r="C11" s="406" t="s">
        <v>221</v>
      </c>
      <c r="D11" s="407"/>
      <c r="E11" s="406" t="s">
        <v>222</v>
      </c>
      <c r="F11" s="407"/>
      <c r="G11" s="19" t="s">
        <v>67</v>
      </c>
      <c r="H11" s="34"/>
    </row>
    <row r="12" spans="1:14" ht="15.75" thickBot="1" x14ac:dyDescent="0.3">
      <c r="B12" s="23" t="s">
        <v>2</v>
      </c>
      <c r="C12" s="408">
        <v>1257715.4187444062</v>
      </c>
      <c r="D12" s="409"/>
      <c r="E12" s="408">
        <v>1404669.7733067384</v>
      </c>
      <c r="F12" s="409"/>
      <c r="G12" s="295">
        <f>SUM(C12:F12)</f>
        <v>2662385.1920511443</v>
      </c>
      <c r="H12" s="36"/>
    </row>
    <row r="13" spans="1:14" ht="15.75" thickBot="1" x14ac:dyDescent="0.3">
      <c r="B13" s="23" t="s">
        <v>19</v>
      </c>
      <c r="C13" s="408">
        <v>1394623.1066047456</v>
      </c>
      <c r="D13" s="409"/>
      <c r="E13" s="408">
        <v>1609348.622802888</v>
      </c>
      <c r="F13" s="409"/>
      <c r="G13" s="295">
        <f t="shared" ref="G13:G15" si="1">SUM(C13:F13)</f>
        <v>3003971.7294076337</v>
      </c>
      <c r="H13" s="36"/>
    </row>
    <row r="14" spans="1:14" ht="15.75" thickBot="1" x14ac:dyDescent="0.3">
      <c r="B14" s="23" t="s">
        <v>4</v>
      </c>
      <c r="C14" s="408">
        <v>63252</v>
      </c>
      <c r="D14" s="409"/>
      <c r="E14" s="408">
        <v>67296</v>
      </c>
      <c r="F14" s="409"/>
      <c r="G14" s="295">
        <f t="shared" si="1"/>
        <v>130548</v>
      </c>
      <c r="H14" s="36"/>
    </row>
    <row r="15" spans="1:14" ht="15.75" thickBot="1" x14ac:dyDescent="0.3">
      <c r="B15" s="12" t="s">
        <v>23</v>
      </c>
      <c r="C15" s="410">
        <f>SUM(C12:D14)</f>
        <v>2715590.5253491518</v>
      </c>
      <c r="D15" s="411"/>
      <c r="E15" s="410">
        <f>SUM(E12:F14)</f>
        <v>3081314.3961096266</v>
      </c>
      <c r="F15" s="411"/>
      <c r="G15" s="296">
        <f t="shared" si="1"/>
        <v>5796904.9214587789</v>
      </c>
      <c r="H15" s="36"/>
    </row>
    <row r="16" spans="1:14" ht="15.75" thickBot="1" x14ac:dyDescent="0.3">
      <c r="B16" s="297" t="s">
        <v>111</v>
      </c>
      <c r="C16" s="412"/>
      <c r="D16" s="413"/>
      <c r="E16" s="298"/>
      <c r="F16" s="298"/>
      <c r="G16" s="299"/>
      <c r="H16" s="40"/>
    </row>
    <row r="17" spans="2:8" ht="15.75" thickBot="1" x14ac:dyDescent="0.3">
      <c r="B17" s="300" t="s">
        <v>24</v>
      </c>
      <c r="C17" s="395">
        <v>768977.355349152</v>
      </c>
      <c r="D17" s="396"/>
      <c r="E17" s="397">
        <v>896788.07600962662</v>
      </c>
      <c r="F17" s="398"/>
      <c r="G17" s="301">
        <f>SUM(C17:F17)</f>
        <v>1665765.4313587786</v>
      </c>
      <c r="H17" s="36"/>
    </row>
    <row r="18" spans="2:8" ht="15.75" thickBot="1" x14ac:dyDescent="0.3">
      <c r="B18" s="300" t="s">
        <v>25</v>
      </c>
      <c r="C18" s="395">
        <v>1179191.5</v>
      </c>
      <c r="D18" s="396"/>
      <c r="E18" s="397">
        <v>1356787</v>
      </c>
      <c r="F18" s="398"/>
      <c r="G18" s="301">
        <f t="shared" ref="G18:G28" si="2">SUM(C18:F18)</f>
        <v>2535978.5</v>
      </c>
      <c r="H18" s="36"/>
    </row>
    <row r="19" spans="2:8" ht="15.75" thickBot="1" x14ac:dyDescent="0.3">
      <c r="B19" s="300" t="s">
        <v>26</v>
      </c>
      <c r="C19" s="395">
        <v>213288</v>
      </c>
      <c r="D19" s="396"/>
      <c r="E19" s="397">
        <v>219686.64</v>
      </c>
      <c r="F19" s="398"/>
      <c r="G19" s="301">
        <f t="shared" si="2"/>
        <v>432974.64</v>
      </c>
      <c r="H19" s="36"/>
    </row>
    <row r="20" spans="2:8" ht="15.75" thickBot="1" x14ac:dyDescent="0.3">
      <c r="B20" s="302" t="s">
        <v>223</v>
      </c>
      <c r="C20" s="399">
        <v>500300</v>
      </c>
      <c r="D20" s="400"/>
      <c r="E20" s="401">
        <v>552994</v>
      </c>
      <c r="F20" s="402"/>
      <c r="G20" s="301">
        <f t="shared" si="2"/>
        <v>1053294</v>
      </c>
      <c r="H20" s="40"/>
    </row>
    <row r="21" spans="2:8" ht="15.75" thickBot="1" x14ac:dyDescent="0.3">
      <c r="B21" s="303" t="s">
        <v>30</v>
      </c>
      <c r="C21" s="385">
        <v>53833.67</v>
      </c>
      <c r="D21" s="386"/>
      <c r="E21" s="387">
        <v>55058.680099999998</v>
      </c>
      <c r="F21" s="388"/>
      <c r="G21" s="304">
        <f t="shared" si="2"/>
        <v>108892.3501</v>
      </c>
      <c r="H21" s="36"/>
    </row>
    <row r="22" spans="2:8" ht="15.75" thickBot="1" x14ac:dyDescent="0.3">
      <c r="B22" s="305"/>
      <c r="C22" s="306"/>
      <c r="D22" s="306"/>
      <c r="E22" s="307"/>
      <c r="F22" s="307"/>
      <c r="G22" s="308"/>
      <c r="H22" s="36"/>
    </row>
    <row r="23" spans="2:8" ht="15.75" thickBot="1" x14ac:dyDescent="0.3">
      <c r="B23" s="68" t="s">
        <v>21</v>
      </c>
      <c r="C23" s="389">
        <f>C9</f>
        <v>8091986.7170000002</v>
      </c>
      <c r="D23" s="390"/>
      <c r="E23" s="389">
        <v>9716747.0047999993</v>
      </c>
      <c r="F23" s="390"/>
      <c r="G23" s="309">
        <f t="shared" si="2"/>
        <v>17808733.721799999</v>
      </c>
      <c r="H23" s="36"/>
    </row>
    <row r="24" spans="2:8" ht="15.75" thickBot="1" x14ac:dyDescent="0.3">
      <c r="B24" s="310" t="s">
        <v>33</v>
      </c>
      <c r="C24" s="391">
        <f>SUM(C17:C21)</f>
        <v>2715590.5253491518</v>
      </c>
      <c r="D24" s="392"/>
      <c r="E24" s="393">
        <f>E15</f>
        <v>3081314.3961096266</v>
      </c>
      <c r="F24" s="394"/>
      <c r="G24" s="311">
        <f>SUM(C24:F24)</f>
        <v>5796904.9214587789</v>
      </c>
      <c r="H24" s="36"/>
    </row>
    <row r="25" spans="2:8" ht="15.75" thickBot="1" x14ac:dyDescent="0.3">
      <c r="B25" s="72" t="s">
        <v>35</v>
      </c>
      <c r="C25" s="381">
        <v>214274.65</v>
      </c>
      <c r="D25" s="382"/>
      <c r="E25" s="383">
        <v>380208.4</v>
      </c>
      <c r="F25" s="384"/>
      <c r="G25" s="312">
        <f t="shared" si="2"/>
        <v>594483.05000000005</v>
      </c>
      <c r="H25" s="36"/>
    </row>
    <row r="26" spans="2:8" ht="15.75" thickBot="1" x14ac:dyDescent="0.3">
      <c r="B26" s="72" t="s">
        <v>55</v>
      </c>
      <c r="C26" s="381">
        <v>70000</v>
      </c>
      <c r="D26" s="382"/>
      <c r="E26" s="383">
        <v>70000</v>
      </c>
      <c r="F26" s="384"/>
      <c r="G26" s="312">
        <f t="shared" si="2"/>
        <v>140000</v>
      </c>
      <c r="H26" s="36"/>
    </row>
    <row r="27" spans="2:8" ht="14.25" customHeight="1" thickBot="1" x14ac:dyDescent="0.3">
      <c r="B27" s="72" t="s">
        <v>224</v>
      </c>
      <c r="C27" s="381" t="s">
        <v>225</v>
      </c>
      <c r="D27" s="382"/>
      <c r="E27" s="383">
        <v>160000</v>
      </c>
      <c r="F27" s="384"/>
      <c r="G27" s="312">
        <f t="shared" si="2"/>
        <v>160000</v>
      </c>
      <c r="H27" s="36"/>
    </row>
    <row r="28" spans="2:8" ht="15.75" thickBot="1" x14ac:dyDescent="0.3">
      <c r="B28" s="313" t="s">
        <v>226</v>
      </c>
      <c r="C28" s="376">
        <f>SUM(C23:D26)</f>
        <v>11091851.892349152</v>
      </c>
      <c r="D28" s="377"/>
      <c r="E28" s="378">
        <f>SUM(E23:F27)</f>
        <v>13408269.800909625</v>
      </c>
      <c r="F28" s="379"/>
      <c r="G28" s="314">
        <f t="shared" si="2"/>
        <v>24500121.693258777</v>
      </c>
      <c r="H28" s="36"/>
    </row>
    <row r="29" spans="2:8" x14ac:dyDescent="0.25">
      <c r="B29" s="511" t="s">
        <v>274</v>
      </c>
    </row>
    <row r="54" ht="34.5" customHeight="1" x14ac:dyDescent="0.25"/>
    <row r="55" ht="28.5" customHeight="1" x14ac:dyDescent="0.25"/>
    <row r="56" ht="27" customHeight="1" x14ac:dyDescent="0.25"/>
  </sheetData>
  <mergeCells count="47">
    <mergeCell ref="B3:G3"/>
    <mergeCell ref="B4:G4"/>
    <mergeCell ref="C5:D5"/>
    <mergeCell ref="E5:F5"/>
    <mergeCell ref="C6:D6"/>
    <mergeCell ref="E6:F6"/>
    <mergeCell ref="C7:D7"/>
    <mergeCell ref="E7:F7"/>
    <mergeCell ref="C8:D8"/>
    <mergeCell ref="E8:F8"/>
    <mergeCell ref="C9:D9"/>
    <mergeCell ref="E9:F9"/>
    <mergeCell ref="C17:D17"/>
    <mergeCell ref="E17:F17"/>
    <mergeCell ref="B10:G10"/>
    <mergeCell ref="C11:D11"/>
    <mergeCell ref="E11:F11"/>
    <mergeCell ref="C12:D12"/>
    <mergeCell ref="E12:F12"/>
    <mergeCell ref="C13:D13"/>
    <mergeCell ref="E13:F13"/>
    <mergeCell ref="C14:D14"/>
    <mergeCell ref="E14:F14"/>
    <mergeCell ref="C15:D15"/>
    <mergeCell ref="E15:F15"/>
    <mergeCell ref="C16:D16"/>
    <mergeCell ref="E18:F18"/>
    <mergeCell ref="C19:D19"/>
    <mergeCell ref="E19:F19"/>
    <mergeCell ref="C20:D20"/>
    <mergeCell ref="E20:F20"/>
    <mergeCell ref="C28:D28"/>
    <mergeCell ref="E28:F28"/>
    <mergeCell ref="A1:B1"/>
    <mergeCell ref="C25:D25"/>
    <mergeCell ref="E25:F25"/>
    <mergeCell ref="C26:D26"/>
    <mergeCell ref="E26:F26"/>
    <mergeCell ref="C27:D27"/>
    <mergeCell ref="E27:F27"/>
    <mergeCell ref="C21:D21"/>
    <mergeCell ref="E21:F21"/>
    <mergeCell ref="C23:D23"/>
    <mergeCell ref="E23:F23"/>
    <mergeCell ref="C24:D24"/>
    <mergeCell ref="E24:F24"/>
    <mergeCell ref="C18:D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2D975-F880-4DBF-B948-DFB26F768159}">
  <dimension ref="A1:N78"/>
  <sheetViews>
    <sheetView topLeftCell="D7" zoomScaleNormal="100" workbookViewId="0">
      <selection activeCell="J51" sqref="J51"/>
    </sheetView>
  </sheetViews>
  <sheetFormatPr defaultRowHeight="15" x14ac:dyDescent="0.25"/>
  <cols>
    <col min="2" max="2" width="43.7109375" bestFit="1" customWidth="1"/>
    <col min="3" max="3" width="11.42578125" bestFit="1" customWidth="1"/>
    <col min="4" max="4" width="10.28515625" bestFit="1" customWidth="1"/>
    <col min="5" max="5" width="11.7109375" customWidth="1"/>
    <col min="6" max="6" width="32.85546875" customWidth="1"/>
    <col min="8" max="8" width="20.85546875" customWidth="1"/>
    <col min="9" max="9" width="25.85546875" customWidth="1"/>
    <col min="10" max="10" width="13.140625" bestFit="1" customWidth="1"/>
    <col min="11" max="12" width="12.42578125" bestFit="1" customWidth="1"/>
  </cols>
  <sheetData>
    <row r="1" spans="1:14" x14ac:dyDescent="0.25">
      <c r="A1" s="380" t="s">
        <v>242</v>
      </c>
      <c r="B1" s="380"/>
    </row>
    <row r="2" spans="1:14" ht="15.75" thickBot="1" x14ac:dyDescent="0.3"/>
    <row r="3" spans="1:14" ht="16.5" thickBot="1" x14ac:dyDescent="0.3">
      <c r="B3" s="418" t="s">
        <v>40</v>
      </c>
      <c r="C3" s="419"/>
      <c r="D3" s="419"/>
      <c r="E3" s="419"/>
      <c r="F3" s="420"/>
      <c r="G3" s="14"/>
      <c r="H3" s="15"/>
      <c r="I3" s="16"/>
      <c r="J3" s="16"/>
      <c r="K3" s="15"/>
      <c r="L3" s="15"/>
      <c r="M3" s="15"/>
    </row>
    <row r="4" spans="1:14" ht="15.75" thickBot="1" x14ac:dyDescent="0.3">
      <c r="B4" s="421" t="s">
        <v>12</v>
      </c>
      <c r="C4" s="422"/>
      <c r="D4" s="422"/>
      <c r="E4" s="422"/>
      <c r="F4" s="423"/>
      <c r="G4" s="17"/>
      <c r="H4" s="15"/>
      <c r="I4" s="15"/>
      <c r="J4" s="15"/>
      <c r="K4" s="15"/>
      <c r="L4" s="15"/>
      <c r="M4" s="15"/>
    </row>
    <row r="5" spans="1:14" ht="24.75" thickBot="1" x14ac:dyDescent="0.3">
      <c r="B5" s="18" t="s">
        <v>13</v>
      </c>
      <c r="C5" s="406" t="s">
        <v>14</v>
      </c>
      <c r="D5" s="407"/>
      <c r="E5" s="8" t="s">
        <v>15</v>
      </c>
      <c r="F5" s="19" t="s">
        <v>16</v>
      </c>
      <c r="G5" s="20"/>
      <c r="H5" s="21"/>
      <c r="I5" s="22"/>
      <c r="J5" s="21"/>
      <c r="K5" s="15"/>
      <c r="L5" s="15"/>
      <c r="M5" s="15"/>
    </row>
    <row r="6" spans="1:14" ht="15.75" thickBot="1" x14ac:dyDescent="0.3">
      <c r="B6" s="23" t="s">
        <v>2</v>
      </c>
      <c r="C6" s="414">
        <v>3983311.247</v>
      </c>
      <c r="D6" s="415"/>
      <c r="E6" s="24" t="s">
        <v>17</v>
      </c>
      <c r="F6" s="215" t="s">
        <v>18</v>
      </c>
      <c r="G6" s="25"/>
      <c r="H6" s="15"/>
      <c r="I6" s="26"/>
      <c r="J6" s="15"/>
      <c r="K6" s="15"/>
      <c r="L6" s="15"/>
      <c r="M6" s="15"/>
    </row>
    <row r="7" spans="1:14" ht="15.75" thickBot="1" x14ac:dyDescent="0.3">
      <c r="B7" s="23" t="s">
        <v>19</v>
      </c>
      <c r="C7" s="414">
        <v>2453846.85</v>
      </c>
      <c r="D7" s="415"/>
      <c r="E7" s="24" t="s">
        <v>17</v>
      </c>
      <c r="F7" s="215" t="s">
        <v>20</v>
      </c>
      <c r="G7" s="25"/>
      <c r="H7" s="15"/>
      <c r="I7" s="26"/>
      <c r="J7" s="15"/>
      <c r="K7" s="15"/>
      <c r="L7" s="15"/>
      <c r="M7" s="15"/>
    </row>
    <row r="8" spans="1:14" ht="15.75" thickBot="1" x14ac:dyDescent="0.3">
      <c r="B8" s="23" t="s">
        <v>4</v>
      </c>
      <c r="C8" s="416">
        <v>1654828.62</v>
      </c>
      <c r="D8" s="417"/>
      <c r="E8" s="24" t="s">
        <v>17</v>
      </c>
      <c r="F8" s="215" t="s">
        <v>115</v>
      </c>
      <c r="G8" s="25"/>
      <c r="H8" s="15"/>
      <c r="I8" s="15"/>
      <c r="J8" s="15"/>
      <c r="K8" s="15"/>
      <c r="L8" s="15"/>
      <c r="M8" s="15"/>
    </row>
    <row r="9" spans="1:14" ht="15.75" thickBot="1" x14ac:dyDescent="0.3">
      <c r="B9" s="27" t="s">
        <v>21</v>
      </c>
      <c r="C9" s="389">
        <f>SUM(C6:D8)</f>
        <v>8091986.7170000002</v>
      </c>
      <c r="D9" s="390"/>
      <c r="E9" s="28"/>
      <c r="F9" s="29"/>
      <c r="G9" s="30"/>
      <c r="H9" s="15"/>
      <c r="I9" s="15"/>
      <c r="J9" s="15"/>
      <c r="K9" s="15"/>
      <c r="L9" s="15"/>
      <c r="M9" s="15"/>
    </row>
    <row r="10" spans="1:14" ht="15.75" thickBot="1" x14ac:dyDescent="0.3">
      <c r="B10" s="403" t="s">
        <v>22</v>
      </c>
      <c r="C10" s="404"/>
      <c r="D10" s="404"/>
      <c r="E10" s="404"/>
      <c r="F10" s="405"/>
      <c r="G10" s="31"/>
      <c r="H10" s="15"/>
      <c r="I10" s="15"/>
      <c r="J10" s="15"/>
      <c r="K10" s="15"/>
      <c r="L10" s="15"/>
      <c r="M10" s="15"/>
    </row>
    <row r="11" spans="1:14" ht="15.75" thickBot="1" x14ac:dyDescent="0.3">
      <c r="B11" s="32" t="s">
        <v>13</v>
      </c>
      <c r="C11" s="406" t="s">
        <v>14</v>
      </c>
      <c r="D11" s="407"/>
      <c r="E11" s="33"/>
      <c r="F11" s="19" t="s">
        <v>16</v>
      </c>
      <c r="G11" s="34"/>
      <c r="H11" s="15" t="s">
        <v>227</v>
      </c>
      <c r="I11" s="15"/>
      <c r="J11" s="15"/>
      <c r="K11" s="15"/>
      <c r="L11" s="15"/>
      <c r="M11" s="15"/>
    </row>
    <row r="12" spans="1:14" ht="15.75" thickBot="1" x14ac:dyDescent="0.3">
      <c r="B12" s="23" t="s">
        <v>2</v>
      </c>
      <c r="C12" s="408">
        <f>SUM(L17,N17,C19,D22:D32,)-3000</f>
        <v>1257715.4187444062</v>
      </c>
      <c r="D12" s="409"/>
      <c r="E12" s="35"/>
      <c r="F12" s="215" t="s">
        <v>116</v>
      </c>
      <c r="G12" s="36"/>
      <c r="H12" s="37" t="s">
        <v>228</v>
      </c>
      <c r="I12" s="38"/>
      <c r="J12" s="15"/>
      <c r="K12" s="15"/>
      <c r="L12" s="15"/>
      <c r="M12" s="15"/>
    </row>
    <row r="13" spans="1:14" ht="15.75" thickBot="1" x14ac:dyDescent="0.3">
      <c r="B13" s="23" t="s">
        <v>19</v>
      </c>
      <c r="C13" s="408">
        <f>SUM(C18,K17)</f>
        <v>1394623.1066047456</v>
      </c>
      <c r="D13" s="409"/>
      <c r="E13" s="35"/>
      <c r="F13" s="215" t="s">
        <v>117</v>
      </c>
      <c r="G13" s="36"/>
      <c r="H13" s="37"/>
      <c r="I13" s="37"/>
      <c r="J13" s="15"/>
      <c r="K13" s="15"/>
      <c r="L13" s="15"/>
      <c r="M13" s="15"/>
    </row>
    <row r="14" spans="1:14" ht="15.75" thickBot="1" x14ac:dyDescent="0.3">
      <c r="B14" s="23" t="s">
        <v>4</v>
      </c>
      <c r="C14" s="408">
        <f>SUM(J17,D21,3000)</f>
        <v>63252</v>
      </c>
      <c r="D14" s="409"/>
      <c r="E14" s="35"/>
      <c r="F14" s="215" t="s">
        <v>118</v>
      </c>
      <c r="G14" s="36"/>
      <c r="H14" s="15"/>
      <c r="I14" s="15"/>
      <c r="J14" s="15"/>
      <c r="K14" s="15"/>
      <c r="L14" s="15"/>
      <c r="M14" s="15"/>
    </row>
    <row r="15" spans="1:14" ht="15.75" thickBot="1" x14ac:dyDescent="0.3">
      <c r="B15" s="12" t="s">
        <v>23</v>
      </c>
      <c r="C15" s="410">
        <f>SUM(C12:D14)</f>
        <v>2715590.5253491518</v>
      </c>
      <c r="D15" s="411"/>
      <c r="E15" s="39"/>
      <c r="F15" s="215" t="s">
        <v>119</v>
      </c>
      <c r="G15" s="36"/>
      <c r="H15" s="15"/>
      <c r="I15" s="15"/>
      <c r="J15" s="15"/>
      <c r="K15" s="15"/>
      <c r="L15" s="15"/>
      <c r="M15" s="15"/>
    </row>
    <row r="16" spans="1:14" ht="30.75" thickBot="1" x14ac:dyDescent="0.3">
      <c r="B16" s="297" t="s">
        <v>111</v>
      </c>
      <c r="C16" s="315" t="s">
        <v>14</v>
      </c>
      <c r="D16" s="412" t="s">
        <v>16</v>
      </c>
      <c r="E16" s="436"/>
      <c r="F16" s="413"/>
      <c r="G16" s="40"/>
      <c r="H16" s="15"/>
      <c r="I16" s="41" t="s">
        <v>27</v>
      </c>
      <c r="J16" s="42" t="s">
        <v>4</v>
      </c>
      <c r="K16" s="42" t="s">
        <v>3</v>
      </c>
      <c r="L16" s="42" t="s">
        <v>2</v>
      </c>
      <c r="M16" s="15"/>
      <c r="N16" s="316" t="s">
        <v>229</v>
      </c>
    </row>
    <row r="17" spans="2:14" ht="26.25" customHeight="1" thickBot="1" x14ac:dyDescent="0.3">
      <c r="B17" s="317" t="s">
        <v>24</v>
      </c>
      <c r="C17" s="318">
        <f>SUM(I17 + N17)</f>
        <v>768977.355349152</v>
      </c>
      <c r="D17" s="427" t="s">
        <v>112</v>
      </c>
      <c r="E17" s="428"/>
      <c r="F17" s="429"/>
      <c r="G17" s="36"/>
      <c r="H17" s="15"/>
      <c r="I17" s="319">
        <v>758357.355349152</v>
      </c>
      <c r="J17" s="320">
        <v>40252</v>
      </c>
      <c r="K17" s="43">
        <f>SUM(I17-J17)*0.3</f>
        <v>215431.60660474558</v>
      </c>
      <c r="L17" s="43">
        <f>SUM(I17-J17)*0.7</f>
        <v>502673.74874440639</v>
      </c>
      <c r="M17" s="15"/>
      <c r="N17">
        <v>10620</v>
      </c>
    </row>
    <row r="18" spans="2:14" ht="23.25" customHeight="1" thickBot="1" x14ac:dyDescent="0.3">
      <c r="B18" s="317" t="s">
        <v>25</v>
      </c>
      <c r="C18" s="318">
        <f>SUM(979191.5,200000)</f>
        <v>1179191.5</v>
      </c>
      <c r="D18" s="427" t="s">
        <v>230</v>
      </c>
      <c r="E18" s="428"/>
      <c r="F18" s="429"/>
      <c r="G18" s="36"/>
      <c r="H18" s="15"/>
      <c r="I18" s="44">
        <f>SUM(J17:L17)</f>
        <v>758357.355349152</v>
      </c>
      <c r="J18" s="15"/>
      <c r="K18" s="15"/>
      <c r="L18" s="15"/>
      <c r="M18" s="15"/>
    </row>
    <row r="19" spans="2:14" ht="31.5" customHeight="1" thickBot="1" x14ac:dyDescent="0.3">
      <c r="B19" s="317" t="s">
        <v>26</v>
      </c>
      <c r="C19" s="318">
        <v>213288</v>
      </c>
      <c r="D19" s="427" t="s">
        <v>113</v>
      </c>
      <c r="E19" s="428"/>
      <c r="F19" s="429"/>
      <c r="G19" s="36"/>
      <c r="H19" s="15"/>
      <c r="I19" s="44">
        <v>35620</v>
      </c>
      <c r="J19" s="15"/>
      <c r="K19" s="15"/>
      <c r="L19" s="15"/>
      <c r="M19" s="15"/>
    </row>
    <row r="20" spans="2:14" ht="24.75" thickBot="1" x14ac:dyDescent="0.3">
      <c r="B20" s="321" t="s">
        <v>28</v>
      </c>
      <c r="C20" s="322">
        <f>SUM(D21:D28)</f>
        <v>500300</v>
      </c>
      <c r="D20" s="323" t="s">
        <v>29</v>
      </c>
      <c r="E20" s="324" t="s">
        <v>15</v>
      </c>
      <c r="F20" s="324" t="s">
        <v>16</v>
      </c>
      <c r="G20" s="40"/>
      <c r="H20" s="15"/>
      <c r="I20" s="44"/>
      <c r="J20" s="15"/>
      <c r="K20" s="15"/>
      <c r="L20" s="15"/>
      <c r="M20" s="15"/>
    </row>
    <row r="21" spans="2:14" ht="15.75" thickBot="1" x14ac:dyDescent="0.3">
      <c r="B21" s="45"/>
      <c r="C21" s="46"/>
      <c r="D21" s="47">
        <v>20000</v>
      </c>
      <c r="E21" s="48" t="s">
        <v>17</v>
      </c>
      <c r="F21" s="216" t="s">
        <v>120</v>
      </c>
      <c r="G21" s="36"/>
      <c r="H21" s="15"/>
      <c r="I21" s="15"/>
      <c r="J21" s="15"/>
      <c r="K21" s="15"/>
      <c r="L21" s="15"/>
      <c r="M21" s="15"/>
    </row>
    <row r="22" spans="2:14" ht="36.75" thickBot="1" x14ac:dyDescent="0.3">
      <c r="B22" s="49"/>
      <c r="C22" s="50"/>
      <c r="D22" s="51">
        <v>68000</v>
      </c>
      <c r="E22" s="48" t="s">
        <v>17</v>
      </c>
      <c r="F22" s="217" t="s">
        <v>121</v>
      </c>
      <c r="G22" s="36"/>
      <c r="H22" s="15" t="s">
        <v>231</v>
      </c>
      <c r="I22" s="15"/>
      <c r="J22" s="15"/>
      <c r="K22" s="15"/>
      <c r="L22" s="15"/>
      <c r="M22" s="15"/>
    </row>
    <row r="23" spans="2:14" ht="24.75" thickBot="1" x14ac:dyDescent="0.3">
      <c r="B23" s="49"/>
      <c r="C23" s="50"/>
      <c r="D23" s="52">
        <v>3000</v>
      </c>
      <c r="E23" s="48" t="s">
        <v>17</v>
      </c>
      <c r="F23" s="218" t="s">
        <v>122</v>
      </c>
      <c r="G23" s="36"/>
      <c r="H23" s="15"/>
      <c r="I23" s="15"/>
      <c r="J23" s="15"/>
      <c r="K23" s="15"/>
      <c r="L23" s="15"/>
      <c r="M23" s="15"/>
    </row>
    <row r="24" spans="2:14" ht="15.75" thickBot="1" x14ac:dyDescent="0.3">
      <c r="B24" s="49"/>
      <c r="C24" s="50"/>
      <c r="D24" s="51">
        <v>4000</v>
      </c>
      <c r="E24" s="48" t="s">
        <v>17</v>
      </c>
      <c r="F24" s="216" t="s">
        <v>123</v>
      </c>
      <c r="G24" s="36"/>
      <c r="H24" s="15"/>
      <c r="I24" s="15"/>
      <c r="J24" s="15"/>
      <c r="K24" s="15"/>
      <c r="L24" s="15"/>
      <c r="M24" s="15"/>
    </row>
    <row r="25" spans="2:14" ht="15.75" thickBot="1" x14ac:dyDescent="0.3">
      <c r="B25" s="53"/>
      <c r="C25" s="46"/>
      <c r="D25" s="51">
        <v>130000</v>
      </c>
      <c r="E25" s="54"/>
      <c r="F25" s="216" t="s">
        <v>124</v>
      </c>
      <c r="G25" s="36"/>
      <c r="H25" s="15" t="s">
        <v>232</v>
      </c>
      <c r="I25" s="44"/>
      <c r="J25" s="15"/>
      <c r="K25" s="15"/>
      <c r="L25" s="15"/>
      <c r="M25" s="15"/>
    </row>
    <row r="26" spans="2:14" ht="18.75" customHeight="1" thickBot="1" x14ac:dyDescent="0.3">
      <c r="B26" s="53"/>
      <c r="C26" s="46"/>
      <c r="D26" s="325">
        <v>150000</v>
      </c>
      <c r="E26" s="54"/>
      <c r="F26" s="216" t="s">
        <v>233</v>
      </c>
      <c r="G26" s="36"/>
      <c r="H26" s="15"/>
      <c r="I26" s="44"/>
      <c r="J26" s="15"/>
      <c r="K26" s="15"/>
      <c r="L26" s="15"/>
      <c r="M26" s="15"/>
    </row>
    <row r="27" spans="2:14" ht="15.75" thickBot="1" x14ac:dyDescent="0.3">
      <c r="B27" s="55"/>
      <c r="C27" s="50"/>
      <c r="D27" s="325">
        <v>35500</v>
      </c>
      <c r="E27" s="56"/>
      <c r="F27" s="216" t="s">
        <v>125</v>
      </c>
      <c r="G27" s="36"/>
      <c r="H27" s="15" t="s">
        <v>234</v>
      </c>
      <c r="I27" s="26"/>
      <c r="J27" s="15"/>
      <c r="K27" s="15"/>
      <c r="L27" s="15"/>
      <c r="M27" s="15"/>
    </row>
    <row r="28" spans="2:14" ht="15.75" thickBot="1" x14ac:dyDescent="0.3">
      <c r="B28" s="57"/>
      <c r="C28" s="58"/>
      <c r="D28" s="325">
        <v>89800</v>
      </c>
      <c r="E28" s="59"/>
      <c r="F28" s="216" t="s">
        <v>126</v>
      </c>
      <c r="G28" s="36"/>
      <c r="H28" s="15"/>
      <c r="I28" s="26"/>
      <c r="J28" s="15"/>
      <c r="K28" s="15"/>
      <c r="L28" s="15"/>
      <c r="M28" s="15"/>
    </row>
    <row r="29" spans="2:14" ht="15.75" thickBot="1" x14ac:dyDescent="0.3">
      <c r="B29" s="326" t="s">
        <v>30</v>
      </c>
      <c r="C29" s="327">
        <f>SUM(D29:D32)</f>
        <v>53833.67</v>
      </c>
      <c r="D29" s="51">
        <v>2271</v>
      </c>
      <c r="E29" s="56"/>
      <c r="F29" s="216" t="s">
        <v>127</v>
      </c>
      <c r="G29" s="36"/>
      <c r="H29" s="15" t="s">
        <v>235</v>
      </c>
      <c r="I29" s="44"/>
      <c r="J29" s="15"/>
      <c r="K29" s="15"/>
      <c r="L29" s="15"/>
      <c r="M29" s="15"/>
    </row>
    <row r="30" spans="2:14" ht="15.75" thickBot="1" x14ac:dyDescent="0.3">
      <c r="B30" s="60"/>
      <c r="C30" s="61"/>
      <c r="D30" s="51">
        <v>29347.67</v>
      </c>
      <c r="E30" s="56"/>
      <c r="F30" s="216" t="s">
        <v>31</v>
      </c>
      <c r="G30" s="36"/>
      <c r="H30" s="15" t="s">
        <v>236</v>
      </c>
      <c r="I30" s="26"/>
      <c r="J30" s="15"/>
      <c r="K30" s="15"/>
      <c r="L30" s="15"/>
      <c r="M30" s="15"/>
    </row>
    <row r="31" spans="2:14" ht="15.75" thickBot="1" x14ac:dyDescent="0.3">
      <c r="B31" s="55"/>
      <c r="C31" s="62"/>
      <c r="D31" s="51">
        <v>13000</v>
      </c>
      <c r="E31" s="56"/>
      <c r="F31" s="216" t="s">
        <v>128</v>
      </c>
      <c r="G31" s="36"/>
      <c r="H31" s="15" t="s">
        <v>237</v>
      </c>
      <c r="I31" s="44"/>
      <c r="J31" s="15"/>
      <c r="K31" s="15"/>
      <c r="L31" s="15"/>
      <c r="M31" s="15"/>
    </row>
    <row r="32" spans="2:14" ht="15.75" thickBot="1" x14ac:dyDescent="0.3">
      <c r="B32" s="57"/>
      <c r="C32" s="63"/>
      <c r="D32" s="51">
        <v>9215</v>
      </c>
      <c r="E32" s="64"/>
      <c r="F32" s="216" t="s">
        <v>32</v>
      </c>
      <c r="G32" s="36"/>
      <c r="H32" s="15" t="s">
        <v>238</v>
      </c>
      <c r="I32" s="15"/>
      <c r="J32" s="15"/>
      <c r="K32" s="15"/>
      <c r="L32" s="15"/>
      <c r="M32" s="15"/>
    </row>
    <row r="33" spans="2:13" ht="15.75" thickBot="1" x14ac:dyDescent="0.3">
      <c r="B33" s="68" t="s">
        <v>21</v>
      </c>
      <c r="C33" s="69">
        <f>C9</f>
        <v>8091986.7170000002</v>
      </c>
      <c r="D33" s="437"/>
      <c r="E33" s="438"/>
      <c r="F33" s="439"/>
      <c r="G33" s="67"/>
      <c r="H33" s="70"/>
      <c r="I33" s="71"/>
      <c r="J33" s="15"/>
      <c r="K33" s="15"/>
      <c r="L33" s="15"/>
      <c r="M33" s="15"/>
    </row>
    <row r="34" spans="2:13" ht="15.75" thickBot="1" x14ac:dyDescent="0.3">
      <c r="B34" s="65" t="s">
        <v>33</v>
      </c>
      <c r="C34" s="66">
        <f>SUM(C17:C32)</f>
        <v>2715590.5253491518</v>
      </c>
      <c r="D34" s="424" t="s">
        <v>34</v>
      </c>
      <c r="E34" s="425"/>
      <c r="F34" s="426"/>
      <c r="G34" s="67"/>
      <c r="H34" s="15"/>
      <c r="I34" s="15"/>
      <c r="J34" s="15"/>
      <c r="K34" s="15"/>
      <c r="L34" s="15"/>
      <c r="M34" s="15"/>
    </row>
    <row r="35" spans="2:13" ht="15.75" thickBot="1" x14ac:dyDescent="0.3">
      <c r="B35" s="72" t="s">
        <v>35</v>
      </c>
      <c r="C35" s="73">
        <v>214274.65</v>
      </c>
      <c r="D35" s="424" t="s">
        <v>36</v>
      </c>
      <c r="E35" s="425"/>
      <c r="F35" s="426"/>
      <c r="G35" s="67"/>
      <c r="H35" s="15"/>
      <c r="I35" s="15"/>
      <c r="J35" s="15"/>
      <c r="K35" s="15"/>
      <c r="L35" s="15"/>
      <c r="M35" s="15"/>
    </row>
    <row r="36" spans="2:13" ht="15.75" thickBot="1" x14ac:dyDescent="0.3">
      <c r="B36" s="72" t="s">
        <v>55</v>
      </c>
      <c r="C36" s="73">
        <v>70000</v>
      </c>
      <c r="D36" s="424" t="s">
        <v>239</v>
      </c>
      <c r="E36" s="425"/>
      <c r="F36" s="426"/>
      <c r="G36" s="67"/>
      <c r="H36" s="70"/>
      <c r="I36" s="71"/>
      <c r="J36" s="15"/>
      <c r="K36" s="15"/>
      <c r="L36" s="15"/>
      <c r="M36" s="15"/>
    </row>
    <row r="37" spans="2:13" ht="15.75" thickBot="1" x14ac:dyDescent="0.3">
      <c r="B37" s="328" t="s">
        <v>37</v>
      </c>
      <c r="C37" s="329">
        <f>SUM(C33:C36)</f>
        <v>11091851.892349152</v>
      </c>
      <c r="D37" s="424" t="s">
        <v>114</v>
      </c>
      <c r="E37" s="425"/>
      <c r="F37" s="426"/>
      <c r="G37" s="67"/>
      <c r="H37" s="6"/>
      <c r="I37" s="15"/>
      <c r="J37" s="15"/>
      <c r="K37" s="15"/>
      <c r="L37" s="15"/>
      <c r="M37" s="15"/>
    </row>
    <row r="41" spans="2:13" ht="15.75" thickBot="1" x14ac:dyDescent="0.3"/>
    <row r="42" spans="2:13" ht="16.5" thickBot="1" x14ac:dyDescent="0.3">
      <c r="B42" s="418" t="s">
        <v>129</v>
      </c>
      <c r="C42" s="419"/>
      <c r="D42" s="419"/>
      <c r="E42" s="419"/>
      <c r="F42" s="420"/>
    </row>
    <row r="43" spans="2:13" ht="15.75" thickBot="1" x14ac:dyDescent="0.3">
      <c r="B43" s="421" t="s">
        <v>12</v>
      </c>
      <c r="C43" s="422"/>
      <c r="D43" s="422"/>
      <c r="E43" s="422"/>
      <c r="F43" s="423"/>
    </row>
    <row r="44" spans="2:13" ht="24.75" thickBot="1" x14ac:dyDescent="0.3">
      <c r="B44" s="18" t="s">
        <v>13</v>
      </c>
      <c r="C44" s="406" t="s">
        <v>14</v>
      </c>
      <c r="D44" s="407"/>
      <c r="E44" s="8" t="s">
        <v>15</v>
      </c>
      <c r="F44" s="19" t="s">
        <v>16</v>
      </c>
    </row>
    <row r="45" spans="2:13" ht="15.75" thickBot="1" x14ac:dyDescent="0.3">
      <c r="B45" s="23" t="s">
        <v>2</v>
      </c>
      <c r="C45" s="414">
        <v>4711663.4479999999</v>
      </c>
      <c r="D45" s="415"/>
      <c r="E45" s="24" t="s">
        <v>17</v>
      </c>
      <c r="F45" s="215" t="s">
        <v>18</v>
      </c>
    </row>
    <row r="46" spans="2:13" ht="15.75" thickBot="1" x14ac:dyDescent="0.3">
      <c r="B46" s="23" t="s">
        <v>19</v>
      </c>
      <c r="C46" s="414">
        <v>3146469.3</v>
      </c>
      <c r="D46" s="415"/>
      <c r="E46" s="24" t="s">
        <v>17</v>
      </c>
      <c r="F46" s="215" t="s">
        <v>20</v>
      </c>
    </row>
    <row r="47" spans="2:13" ht="15.75" thickBot="1" x14ac:dyDescent="0.3">
      <c r="B47" s="23" t="s">
        <v>4</v>
      </c>
      <c r="C47" s="416">
        <v>1858614.2568000001</v>
      </c>
      <c r="D47" s="417"/>
      <c r="E47" s="24" t="s">
        <v>17</v>
      </c>
      <c r="F47" s="215" t="s">
        <v>115</v>
      </c>
    </row>
    <row r="48" spans="2:13" ht="15.75" thickBot="1" x14ac:dyDescent="0.3">
      <c r="B48" s="27" t="s">
        <v>21</v>
      </c>
      <c r="C48" s="389">
        <f>SUM(C45:D47)</f>
        <v>9716747.0047999993</v>
      </c>
      <c r="D48" s="390"/>
      <c r="E48" s="28"/>
      <c r="F48" s="29"/>
    </row>
    <row r="49" spans="2:14" ht="15.75" thickBot="1" x14ac:dyDescent="0.3">
      <c r="B49" s="403" t="s">
        <v>22</v>
      </c>
      <c r="C49" s="404"/>
      <c r="D49" s="404"/>
      <c r="E49" s="404"/>
      <c r="F49" s="405"/>
    </row>
    <row r="50" spans="2:14" ht="30.75" thickBot="1" x14ac:dyDescent="0.3">
      <c r="B50" s="32" t="s">
        <v>13</v>
      </c>
      <c r="C50" s="406" t="s">
        <v>14</v>
      </c>
      <c r="D50" s="407"/>
      <c r="E50" s="33"/>
      <c r="F50" s="19" t="s">
        <v>16</v>
      </c>
      <c r="I50" s="41" t="s">
        <v>27</v>
      </c>
      <c r="J50" s="42" t="s">
        <v>4</v>
      </c>
      <c r="K50" s="42" t="s">
        <v>3</v>
      </c>
      <c r="L50" s="42" t="s">
        <v>2</v>
      </c>
    </row>
    <row r="51" spans="2:14" ht="15.75" thickBot="1" x14ac:dyDescent="0.3">
      <c r="B51" s="23" t="s">
        <v>2</v>
      </c>
      <c r="C51" s="408">
        <f>SUM(L51,N51,C58,D61:D71,)-3000</f>
        <v>1404669.7733067384</v>
      </c>
      <c r="D51" s="409"/>
      <c r="E51" s="35"/>
      <c r="F51" s="215" t="s">
        <v>116</v>
      </c>
      <c r="I51" s="319">
        <f>SUM(I17,102000)*1.03</f>
        <v>886168.07600962662</v>
      </c>
      <c r="J51" s="320">
        <v>44296</v>
      </c>
      <c r="K51" s="43">
        <f>SUM(I51-J51)*0.3</f>
        <v>252561.62280288799</v>
      </c>
      <c r="L51" s="43">
        <f>SUM(I51-J51)*0.7</f>
        <v>589310.45320673857</v>
      </c>
      <c r="N51">
        <v>10620</v>
      </c>
    </row>
    <row r="52" spans="2:14" ht="15.75" thickBot="1" x14ac:dyDescent="0.3">
      <c r="B52" s="23" t="s">
        <v>19</v>
      </c>
      <c r="C52" s="408">
        <f>SUM(C57,K51)</f>
        <v>1609348.622802888</v>
      </c>
      <c r="D52" s="409"/>
      <c r="E52" s="35"/>
      <c r="F52" s="215" t="s">
        <v>117</v>
      </c>
    </row>
    <row r="53" spans="2:14" ht="15.75" thickBot="1" x14ac:dyDescent="0.3">
      <c r="B53" s="23" t="s">
        <v>4</v>
      </c>
      <c r="C53" s="408">
        <f>SUM(J51,D60,3000)</f>
        <v>67296</v>
      </c>
      <c r="D53" s="409"/>
      <c r="E53" s="35"/>
      <c r="F53" s="215" t="s">
        <v>118</v>
      </c>
    </row>
    <row r="54" spans="2:14" ht="15.75" thickBot="1" x14ac:dyDescent="0.3">
      <c r="B54" s="12" t="s">
        <v>23</v>
      </c>
      <c r="C54" s="410">
        <f>SUM(C51:D53)</f>
        <v>3081314.3961096266</v>
      </c>
      <c r="D54" s="411"/>
      <c r="E54" s="39"/>
      <c r="F54" s="215" t="s">
        <v>119</v>
      </c>
    </row>
    <row r="55" spans="2:14" ht="32.25" customHeight="1" thickBot="1" x14ac:dyDescent="0.3">
      <c r="B55" s="297" t="s">
        <v>111</v>
      </c>
      <c r="C55" s="315" t="s">
        <v>14</v>
      </c>
      <c r="D55" s="412" t="s">
        <v>16</v>
      </c>
      <c r="E55" s="436"/>
      <c r="F55" s="413"/>
    </row>
    <row r="56" spans="2:14" ht="34.5" customHeight="1" thickBot="1" x14ac:dyDescent="0.3">
      <c r="B56" s="317" t="s">
        <v>24</v>
      </c>
      <c r="C56" s="318">
        <f>SUM(I51 + N51)</f>
        <v>896788.07600962662</v>
      </c>
      <c r="D56" s="427" t="s">
        <v>112</v>
      </c>
      <c r="E56" s="428"/>
      <c r="F56" s="429"/>
    </row>
    <row r="57" spans="2:14" ht="28.5" customHeight="1" thickBot="1" x14ac:dyDescent="0.3">
      <c r="B57" s="317" t="s">
        <v>25</v>
      </c>
      <c r="C57" s="318">
        <f>SUM(1156787,200000)</f>
        <v>1356787</v>
      </c>
      <c r="D57" s="427" t="s">
        <v>230</v>
      </c>
      <c r="E57" s="428"/>
      <c r="F57" s="429"/>
    </row>
    <row r="58" spans="2:14" ht="27" customHeight="1" thickBot="1" x14ac:dyDescent="0.3">
      <c r="B58" s="317" t="s">
        <v>26</v>
      </c>
      <c r="C58" s="318">
        <f>C19*1.03</f>
        <v>219686.64</v>
      </c>
      <c r="D58" s="427" t="s">
        <v>113</v>
      </c>
      <c r="E58" s="428"/>
      <c r="F58" s="429"/>
    </row>
    <row r="59" spans="2:14" ht="24.75" thickBot="1" x14ac:dyDescent="0.3">
      <c r="B59" s="321" t="s">
        <v>28</v>
      </c>
      <c r="C59" s="322">
        <f>SUM(D60:D67)</f>
        <v>552994</v>
      </c>
      <c r="D59" s="323" t="s">
        <v>29</v>
      </c>
      <c r="E59" s="324" t="s">
        <v>15</v>
      </c>
      <c r="F59" s="324" t="s">
        <v>16</v>
      </c>
    </row>
    <row r="60" spans="2:14" ht="15.75" thickBot="1" x14ac:dyDescent="0.3">
      <c r="B60" s="45"/>
      <c r="C60" s="46"/>
      <c r="D60" s="47">
        <v>20000</v>
      </c>
      <c r="E60" s="48" t="s">
        <v>17</v>
      </c>
      <c r="F60" s="216" t="s">
        <v>120</v>
      </c>
    </row>
    <row r="61" spans="2:14" ht="36.75" thickBot="1" x14ac:dyDescent="0.3">
      <c r="B61" s="49"/>
      <c r="C61" s="50"/>
      <c r="D61" s="51">
        <v>68000</v>
      </c>
      <c r="E61" s="48" t="s">
        <v>17</v>
      </c>
      <c r="F61" s="217" t="s">
        <v>121</v>
      </c>
    </row>
    <row r="62" spans="2:14" ht="24.75" thickBot="1" x14ac:dyDescent="0.3">
      <c r="B62" s="49"/>
      <c r="C62" s="50"/>
      <c r="D62" s="52">
        <v>3000</v>
      </c>
      <c r="E62" s="48" t="s">
        <v>17</v>
      </c>
      <c r="F62" s="218" t="s">
        <v>122</v>
      </c>
    </row>
    <row r="63" spans="2:14" ht="15.75" thickBot="1" x14ac:dyDescent="0.3">
      <c r="B63" s="49"/>
      <c r="C63" s="50"/>
      <c r="D63" s="51">
        <v>4000</v>
      </c>
      <c r="E63" s="48" t="s">
        <v>17</v>
      </c>
      <c r="F63" s="216" t="s">
        <v>123</v>
      </c>
    </row>
    <row r="64" spans="2:14" ht="15.75" thickBot="1" x14ac:dyDescent="0.3">
      <c r="B64" s="53"/>
      <c r="C64" s="46"/>
      <c r="D64" s="51">
        <v>130000</v>
      </c>
      <c r="E64" s="54"/>
      <c r="F64" s="216" t="s">
        <v>124</v>
      </c>
    </row>
    <row r="65" spans="2:6" ht="15.75" thickBot="1" x14ac:dyDescent="0.3">
      <c r="B65" s="53"/>
      <c r="C65" s="46"/>
      <c r="D65" s="51">
        <v>200000</v>
      </c>
      <c r="E65" s="54"/>
      <c r="F65" s="216" t="s">
        <v>233</v>
      </c>
    </row>
    <row r="66" spans="2:6" ht="15.75" thickBot="1" x14ac:dyDescent="0.3">
      <c r="B66" s="55"/>
      <c r="C66" s="50"/>
      <c r="D66" s="51">
        <v>35500</v>
      </c>
      <c r="E66" s="56"/>
      <c r="F66" s="216" t="s">
        <v>125</v>
      </c>
    </row>
    <row r="67" spans="2:6" ht="15.75" thickBot="1" x14ac:dyDescent="0.3">
      <c r="B67" s="57"/>
      <c r="C67" s="58"/>
      <c r="D67" s="51">
        <f>SUM(D28*1.03)</f>
        <v>92494</v>
      </c>
      <c r="E67" s="59"/>
      <c r="F67" s="216" t="s">
        <v>126</v>
      </c>
    </row>
    <row r="68" spans="2:6" ht="15.75" thickBot="1" x14ac:dyDescent="0.3">
      <c r="B68" s="330" t="s">
        <v>30</v>
      </c>
      <c r="C68" s="331">
        <f>SUM(D68:D71)</f>
        <v>55058.680099999998</v>
      </c>
      <c r="D68" s="51">
        <f>SUM(D29*1.03)</f>
        <v>2339.13</v>
      </c>
      <c r="E68" s="56"/>
      <c r="F68" s="216" t="s">
        <v>127</v>
      </c>
    </row>
    <row r="69" spans="2:6" ht="15.75" thickBot="1" x14ac:dyDescent="0.3">
      <c r="B69" s="60"/>
      <c r="C69" s="61"/>
      <c r="D69" s="51">
        <f>SUM(D30*1.03)</f>
        <v>30228.1001</v>
      </c>
      <c r="E69" s="56"/>
      <c r="F69" s="216" t="s">
        <v>31</v>
      </c>
    </row>
    <row r="70" spans="2:6" ht="15.75" thickBot="1" x14ac:dyDescent="0.3">
      <c r="B70" s="55"/>
      <c r="C70" s="62"/>
      <c r="D70" s="51">
        <v>13000</v>
      </c>
      <c r="E70" s="56"/>
      <c r="F70" s="216" t="s">
        <v>128</v>
      </c>
    </row>
    <row r="71" spans="2:6" ht="15.75" thickBot="1" x14ac:dyDescent="0.3">
      <c r="B71" s="57"/>
      <c r="C71" s="63"/>
      <c r="D71" s="51">
        <f>SUM(D32*1.03)</f>
        <v>9491.4500000000007</v>
      </c>
      <c r="E71" s="64"/>
      <c r="F71" s="216" t="s">
        <v>32</v>
      </c>
    </row>
    <row r="72" spans="2:6" ht="15.75" thickBot="1" x14ac:dyDescent="0.3">
      <c r="B72" s="68" t="s">
        <v>21</v>
      </c>
      <c r="C72" s="69">
        <f>C48</f>
        <v>9716747.0047999993</v>
      </c>
      <c r="D72" s="430"/>
      <c r="E72" s="431"/>
      <c r="F72" s="432"/>
    </row>
    <row r="73" spans="2:6" ht="15.75" thickBot="1" x14ac:dyDescent="0.3">
      <c r="B73" s="65" t="s">
        <v>33</v>
      </c>
      <c r="C73" s="66">
        <f>SUM(C56:C71)</f>
        <v>3081314.3961096266</v>
      </c>
      <c r="D73" s="424" t="s">
        <v>34</v>
      </c>
      <c r="E73" s="425"/>
      <c r="F73" s="426"/>
    </row>
    <row r="74" spans="2:6" ht="15.75" thickBot="1" x14ac:dyDescent="0.3">
      <c r="B74" s="72" t="s">
        <v>35</v>
      </c>
      <c r="C74" s="73">
        <v>380208.4</v>
      </c>
      <c r="D74" s="433" t="s">
        <v>36</v>
      </c>
      <c r="E74" s="434"/>
      <c r="F74" s="435"/>
    </row>
    <row r="75" spans="2:6" ht="15.75" thickBot="1" x14ac:dyDescent="0.3">
      <c r="B75" s="72" t="s">
        <v>55</v>
      </c>
      <c r="C75" s="73">
        <v>70000</v>
      </c>
      <c r="D75" s="424" t="s">
        <v>239</v>
      </c>
      <c r="E75" s="425"/>
      <c r="F75" s="426"/>
    </row>
    <row r="76" spans="2:6" ht="15.75" thickBot="1" x14ac:dyDescent="0.3">
      <c r="B76" s="72" t="s">
        <v>8</v>
      </c>
      <c r="C76" s="73">
        <v>160000</v>
      </c>
      <c r="D76" s="424" t="s">
        <v>240</v>
      </c>
      <c r="E76" s="425"/>
      <c r="F76" s="426"/>
    </row>
    <row r="77" spans="2:6" ht="15.75" thickBot="1" x14ac:dyDescent="0.3">
      <c r="B77" s="328" t="s">
        <v>37</v>
      </c>
      <c r="C77" s="329">
        <f>SUM(C72:C76)</f>
        <v>13408269.800909625</v>
      </c>
      <c r="D77" s="424" t="s">
        <v>114</v>
      </c>
      <c r="E77" s="425"/>
      <c r="F77" s="426"/>
    </row>
    <row r="78" spans="2:6" x14ac:dyDescent="0.25">
      <c r="B78" t="s">
        <v>241</v>
      </c>
    </row>
  </sheetData>
  <mergeCells count="46">
    <mergeCell ref="C8:D8"/>
    <mergeCell ref="B3:F3"/>
    <mergeCell ref="B4:F4"/>
    <mergeCell ref="C5:D5"/>
    <mergeCell ref="C6:D6"/>
    <mergeCell ref="C7:D7"/>
    <mergeCell ref="D33:F33"/>
    <mergeCell ref="C9:D9"/>
    <mergeCell ref="B10:F10"/>
    <mergeCell ref="C11:D11"/>
    <mergeCell ref="C12:D12"/>
    <mergeCell ref="C13:D13"/>
    <mergeCell ref="C14:D14"/>
    <mergeCell ref="C15:D15"/>
    <mergeCell ref="D16:F16"/>
    <mergeCell ref="D17:F17"/>
    <mergeCell ref="D18:F18"/>
    <mergeCell ref="D19:F19"/>
    <mergeCell ref="B49:F49"/>
    <mergeCell ref="D34:F34"/>
    <mergeCell ref="D35:F35"/>
    <mergeCell ref="D36:F36"/>
    <mergeCell ref="D37:F37"/>
    <mergeCell ref="B42:F42"/>
    <mergeCell ref="B43:F43"/>
    <mergeCell ref="C44:D44"/>
    <mergeCell ref="C45:D45"/>
    <mergeCell ref="C46:D46"/>
    <mergeCell ref="C47:D47"/>
    <mergeCell ref="C48:D48"/>
    <mergeCell ref="D75:F75"/>
    <mergeCell ref="D76:F76"/>
    <mergeCell ref="D77:F77"/>
    <mergeCell ref="A1:B1"/>
    <mergeCell ref="D56:F56"/>
    <mergeCell ref="D57:F57"/>
    <mergeCell ref="D58:F58"/>
    <mergeCell ref="D72:F72"/>
    <mergeCell ref="D73:F73"/>
    <mergeCell ref="D74:F74"/>
    <mergeCell ref="C50:D50"/>
    <mergeCell ref="C51:D51"/>
    <mergeCell ref="C52:D52"/>
    <mergeCell ref="C53:D53"/>
    <mergeCell ref="C54:D54"/>
    <mergeCell ref="D55:F5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1AAC8-8594-4136-8ED3-34567C362D9A}">
  <dimension ref="A1:D24"/>
  <sheetViews>
    <sheetView workbookViewId="0">
      <selection sqref="A1:C1"/>
    </sheetView>
  </sheetViews>
  <sheetFormatPr defaultRowHeight="15" x14ac:dyDescent="0.25"/>
  <cols>
    <col min="2" max="2" width="24.5703125" customWidth="1"/>
    <col min="3" max="3" width="40.7109375" customWidth="1"/>
    <col min="4" max="4" width="39.85546875" customWidth="1"/>
  </cols>
  <sheetData>
    <row r="1" spans="1:4" x14ac:dyDescent="0.25">
      <c r="A1" s="380" t="s">
        <v>243</v>
      </c>
      <c r="B1" s="380"/>
      <c r="C1" s="380"/>
    </row>
    <row r="2" spans="1:4" ht="15.75" thickBot="1" x14ac:dyDescent="0.3"/>
    <row r="3" spans="1:4" ht="18.75" thickBot="1" x14ac:dyDescent="0.3">
      <c r="B3" s="440" t="s">
        <v>130</v>
      </c>
      <c r="C3" s="441"/>
      <c r="D3" s="442"/>
    </row>
    <row r="4" spans="1:4" ht="15.75" thickBot="1" x14ac:dyDescent="0.3">
      <c r="B4" s="74"/>
      <c r="C4" s="219" t="s">
        <v>131</v>
      </c>
      <c r="D4" s="220" t="s">
        <v>132</v>
      </c>
    </row>
    <row r="5" spans="1:4" x14ac:dyDescent="0.25">
      <c r="B5" s="443" t="s">
        <v>2</v>
      </c>
      <c r="C5" s="221" t="s">
        <v>133</v>
      </c>
      <c r="D5" s="224" t="s">
        <v>139</v>
      </c>
    </row>
    <row r="6" spans="1:4" ht="25.5" x14ac:dyDescent="0.25">
      <c r="B6" s="444"/>
      <c r="C6" s="221" t="s">
        <v>134</v>
      </c>
      <c r="D6" s="224" t="s">
        <v>140</v>
      </c>
    </row>
    <row r="7" spans="1:4" x14ac:dyDescent="0.25">
      <c r="B7" s="444"/>
      <c r="C7" s="221" t="s">
        <v>135</v>
      </c>
      <c r="D7" s="224" t="s">
        <v>141</v>
      </c>
    </row>
    <row r="8" spans="1:4" ht="38.25" x14ac:dyDescent="0.25">
      <c r="B8" s="444"/>
      <c r="C8" s="221" t="s">
        <v>136</v>
      </c>
      <c r="D8" s="224" t="s">
        <v>142</v>
      </c>
    </row>
    <row r="9" spans="1:4" x14ac:dyDescent="0.25">
      <c r="B9" s="444"/>
      <c r="C9" s="221" t="s">
        <v>137</v>
      </c>
      <c r="D9" s="224" t="s">
        <v>143</v>
      </c>
    </row>
    <row r="10" spans="1:4" x14ac:dyDescent="0.25">
      <c r="B10" s="444"/>
      <c r="C10" s="221" t="s">
        <v>138</v>
      </c>
      <c r="D10" s="224" t="s">
        <v>144</v>
      </c>
    </row>
    <row r="11" spans="1:4" ht="25.5" x14ac:dyDescent="0.25">
      <c r="B11" s="444"/>
      <c r="C11" s="222"/>
      <c r="D11" s="224" t="s">
        <v>145</v>
      </c>
    </row>
    <row r="12" spans="1:4" x14ac:dyDescent="0.25">
      <c r="B12" s="444"/>
      <c r="C12" s="222"/>
      <c r="D12" s="224" t="s">
        <v>146</v>
      </c>
    </row>
    <row r="13" spans="1:4" x14ac:dyDescent="0.25">
      <c r="B13" s="444"/>
      <c r="C13" s="222"/>
      <c r="D13" s="224" t="s">
        <v>147</v>
      </c>
    </row>
    <row r="14" spans="1:4" ht="15.75" thickBot="1" x14ac:dyDescent="0.3">
      <c r="B14" s="445"/>
      <c r="C14" s="223"/>
      <c r="D14" s="225" t="s">
        <v>148</v>
      </c>
    </row>
    <row r="15" spans="1:4" ht="25.5" x14ac:dyDescent="0.25">
      <c r="B15" s="443" t="s">
        <v>149</v>
      </c>
      <c r="C15" s="221" t="s">
        <v>150</v>
      </c>
      <c r="D15" s="226" t="s">
        <v>152</v>
      </c>
    </row>
    <row r="16" spans="1:4" ht="38.25" x14ac:dyDescent="0.25">
      <c r="B16" s="444"/>
      <c r="C16" s="221" t="s">
        <v>151</v>
      </c>
      <c r="D16" s="226" t="s">
        <v>153</v>
      </c>
    </row>
    <row r="17" spans="2:4" ht="25.5" x14ac:dyDescent="0.25">
      <c r="B17" s="444"/>
      <c r="C17" s="221" t="s">
        <v>138</v>
      </c>
      <c r="D17" s="226" t="s">
        <v>154</v>
      </c>
    </row>
    <row r="18" spans="2:4" x14ac:dyDescent="0.25">
      <c r="B18" s="444"/>
      <c r="C18" s="222"/>
      <c r="D18" s="226" t="s">
        <v>155</v>
      </c>
    </row>
    <row r="19" spans="2:4" x14ac:dyDescent="0.25">
      <c r="B19" s="444"/>
      <c r="C19" s="222"/>
      <c r="D19" s="226" t="s">
        <v>156</v>
      </c>
    </row>
    <row r="20" spans="2:4" x14ac:dyDescent="0.25">
      <c r="B20" s="444"/>
      <c r="C20" s="222"/>
      <c r="D20" s="226" t="s">
        <v>157</v>
      </c>
    </row>
    <row r="21" spans="2:4" ht="15.75" thickBot="1" x14ac:dyDescent="0.3">
      <c r="B21" s="445"/>
      <c r="C21" s="223"/>
      <c r="D21" s="227" t="s">
        <v>158</v>
      </c>
    </row>
    <row r="22" spans="2:4" x14ac:dyDescent="0.25">
      <c r="B22" s="443" t="s">
        <v>39</v>
      </c>
      <c r="C22" s="221" t="s">
        <v>159</v>
      </c>
      <c r="D22" s="229" t="s">
        <v>162</v>
      </c>
    </row>
    <row r="23" spans="2:4" x14ac:dyDescent="0.25">
      <c r="B23" s="444"/>
      <c r="C23" s="221" t="s">
        <v>160</v>
      </c>
      <c r="D23" s="229" t="s">
        <v>155</v>
      </c>
    </row>
    <row r="24" spans="2:4" ht="26.25" thickBot="1" x14ac:dyDescent="0.3">
      <c r="B24" s="445"/>
      <c r="C24" s="228" t="s">
        <v>161</v>
      </c>
      <c r="D24" s="230"/>
    </row>
  </sheetData>
  <mergeCells count="5">
    <mergeCell ref="B3:D3"/>
    <mergeCell ref="B5:B14"/>
    <mergeCell ref="B15:B21"/>
    <mergeCell ref="B22:B24"/>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0120F-4AA3-4CE6-A44E-7D11A53157E3}">
  <dimension ref="A1:K29"/>
  <sheetViews>
    <sheetView zoomScaleNormal="100" workbookViewId="0">
      <selection activeCell="D16" sqref="D16"/>
    </sheetView>
  </sheetViews>
  <sheetFormatPr defaultRowHeight="15" x14ac:dyDescent="0.25"/>
  <cols>
    <col min="2" max="2" width="15.42578125" customWidth="1"/>
    <col min="3" max="3" width="20.140625" customWidth="1"/>
    <col min="4" max="4" width="19.85546875" customWidth="1"/>
    <col min="5" max="5" width="25.140625" customWidth="1"/>
    <col min="11" max="11" width="12" bestFit="1" customWidth="1"/>
  </cols>
  <sheetData>
    <row r="1" spans="1:11" x14ac:dyDescent="0.25">
      <c r="A1" s="380" t="s">
        <v>244</v>
      </c>
      <c r="B1" s="380"/>
    </row>
    <row r="3" spans="1:11" ht="15.75" thickBot="1" x14ac:dyDescent="0.3"/>
    <row r="4" spans="1:11" ht="18.75" thickBot="1" x14ac:dyDescent="0.3">
      <c r="B4" s="446" t="s">
        <v>61</v>
      </c>
      <c r="C4" s="447"/>
      <c r="D4" s="447"/>
      <c r="E4" s="448"/>
    </row>
    <row r="5" spans="1:11" ht="15.75" thickBot="1" x14ac:dyDescent="0.3">
      <c r="B5" s="74"/>
      <c r="C5" s="113" t="s">
        <v>56</v>
      </c>
      <c r="D5" s="113" t="s">
        <v>57</v>
      </c>
      <c r="E5" s="114" t="s">
        <v>58</v>
      </c>
    </row>
    <row r="6" spans="1:11" ht="15.75" thickBot="1" x14ac:dyDescent="0.3">
      <c r="B6" s="290" t="s">
        <v>2</v>
      </c>
      <c r="C6" s="115">
        <v>4058311.247</v>
      </c>
      <c r="D6" s="116">
        <v>1182715.4187444062</v>
      </c>
      <c r="E6" s="117">
        <f>SUM(C6:D6)</f>
        <v>5241026.6657444062</v>
      </c>
    </row>
    <row r="7" spans="1:11" ht="15.75" thickBot="1" x14ac:dyDescent="0.3">
      <c r="B7" s="290" t="s">
        <v>38</v>
      </c>
      <c r="C7" s="118">
        <v>2453846.85</v>
      </c>
      <c r="D7" s="116">
        <v>1394623.1066047456</v>
      </c>
      <c r="E7" s="117">
        <f>SUM(C7:D7)</f>
        <v>3848469.9566047457</v>
      </c>
    </row>
    <row r="8" spans="1:11" ht="15.75" thickBot="1" x14ac:dyDescent="0.3">
      <c r="B8" s="290" t="s">
        <v>39</v>
      </c>
      <c r="C8" s="119">
        <v>1674828.62</v>
      </c>
      <c r="D8" s="120">
        <v>43252</v>
      </c>
      <c r="E8" s="117">
        <f>SUM(C8,D8)</f>
        <v>1718080.62</v>
      </c>
    </row>
    <row r="9" spans="1:11" ht="15.75" thickBot="1" x14ac:dyDescent="0.3">
      <c r="B9" s="332"/>
      <c r="C9" s="333"/>
      <c r="D9" s="334"/>
      <c r="E9" s="166">
        <f>SUM(E6:E8)</f>
        <v>10807577.242349152</v>
      </c>
    </row>
    <row r="10" spans="1:11" ht="15.75" thickBot="1" x14ac:dyDescent="0.3">
      <c r="B10" s="121" t="s">
        <v>59</v>
      </c>
      <c r="C10" s="122">
        <f>SUM(C6:C8)/E9</f>
        <v>0.75752285025727595</v>
      </c>
      <c r="D10" s="122">
        <f>SUM(D6:D8)/E9</f>
        <v>0.24247714974272405</v>
      </c>
      <c r="E10" s="335"/>
    </row>
    <row r="11" spans="1:11" ht="15.75" thickBot="1" x14ac:dyDescent="0.3">
      <c r="B11" s="123" t="s">
        <v>60</v>
      </c>
      <c r="C11" s="124"/>
      <c r="D11" s="125"/>
      <c r="E11" s="126">
        <v>214274.65</v>
      </c>
    </row>
    <row r="12" spans="1:11" ht="15.75" thickBot="1" x14ac:dyDescent="0.3">
      <c r="B12" s="123" t="s">
        <v>54</v>
      </c>
      <c r="C12" s="124"/>
      <c r="D12" s="125"/>
      <c r="E12" s="127">
        <v>70000</v>
      </c>
    </row>
    <row r="13" spans="1:11" ht="15.75" thickBot="1" x14ac:dyDescent="0.3">
      <c r="B13" s="449" t="s">
        <v>72</v>
      </c>
      <c r="C13" s="450"/>
      <c r="D13" s="450"/>
      <c r="E13" s="164">
        <f>SUM(E9:E12)</f>
        <v>11091851.892349152</v>
      </c>
    </row>
    <row r="14" spans="1:11" ht="18.75" thickBot="1" x14ac:dyDescent="0.3">
      <c r="B14" s="446" t="s">
        <v>69</v>
      </c>
      <c r="C14" s="447"/>
      <c r="D14" s="447"/>
      <c r="E14" s="448"/>
    </row>
    <row r="15" spans="1:11" ht="15.75" thickBot="1" x14ac:dyDescent="0.3">
      <c r="B15" s="74"/>
      <c r="C15" s="113" t="s">
        <v>56</v>
      </c>
      <c r="D15" s="113" t="s">
        <v>57</v>
      </c>
      <c r="E15" s="114" t="s">
        <v>58</v>
      </c>
      <c r="K15" s="128"/>
    </row>
    <row r="16" spans="1:11" ht="15.75" thickBot="1" x14ac:dyDescent="0.3">
      <c r="B16" s="290" t="s">
        <v>2</v>
      </c>
      <c r="C16" s="115">
        <v>4786663.4479999999</v>
      </c>
      <c r="D16" s="116">
        <v>1329669.7733067386</v>
      </c>
      <c r="E16" s="117">
        <f>SUM(C16:D16)</f>
        <v>6116333.2213067384</v>
      </c>
    </row>
    <row r="17" spans="2:11" ht="15.75" thickBot="1" x14ac:dyDescent="0.3">
      <c r="B17" s="290" t="s">
        <v>38</v>
      </c>
      <c r="C17" s="118">
        <v>3146469.3</v>
      </c>
      <c r="D17" s="116">
        <v>1609348.622802888</v>
      </c>
      <c r="E17" s="117">
        <f>SUM(C17:D17)</f>
        <v>4755817.9228028879</v>
      </c>
    </row>
    <row r="18" spans="2:11" ht="15.75" thickBot="1" x14ac:dyDescent="0.3">
      <c r="B18" s="290" t="s">
        <v>39</v>
      </c>
      <c r="C18" s="119">
        <v>1878614.2568000001</v>
      </c>
      <c r="D18" s="120">
        <v>47296</v>
      </c>
      <c r="E18" s="117">
        <f>SUM(C18,D18)</f>
        <v>1925910.2568000001</v>
      </c>
    </row>
    <row r="19" spans="2:11" ht="15.75" thickBot="1" x14ac:dyDescent="0.3">
      <c r="B19" s="332"/>
      <c r="C19" s="333"/>
      <c r="D19" s="334"/>
      <c r="E19" s="166">
        <f>SUM(E16:E18)</f>
        <v>12798061.400909625</v>
      </c>
    </row>
    <row r="20" spans="2:11" ht="15.75" thickBot="1" x14ac:dyDescent="0.3">
      <c r="B20" s="121" t="s">
        <v>59</v>
      </c>
      <c r="C20" s="122">
        <f>SUM(C16:C18)/E19</f>
        <v>0.76665884757379166</v>
      </c>
      <c r="D20" s="122">
        <f>SUM(D16:D18)/E19</f>
        <v>0.23334115242620837</v>
      </c>
      <c r="E20" s="335"/>
    </row>
    <row r="21" spans="2:11" ht="15.75" thickBot="1" x14ac:dyDescent="0.3">
      <c r="B21" s="123" t="s">
        <v>60</v>
      </c>
      <c r="C21" s="124"/>
      <c r="D21" s="125"/>
      <c r="E21" s="126">
        <v>380208.4</v>
      </c>
    </row>
    <row r="22" spans="2:11" ht="15.75" thickBot="1" x14ac:dyDescent="0.3">
      <c r="B22" s="123" t="s">
        <v>54</v>
      </c>
      <c r="C22" s="124"/>
      <c r="D22" s="125"/>
      <c r="E22" s="127">
        <v>70000</v>
      </c>
    </row>
    <row r="23" spans="2:11" ht="15.75" thickBot="1" x14ac:dyDescent="0.3">
      <c r="B23" s="123" t="s">
        <v>53</v>
      </c>
      <c r="C23" s="124"/>
      <c r="D23" s="125"/>
      <c r="E23" s="127">
        <v>160000</v>
      </c>
    </row>
    <row r="24" spans="2:11" ht="15.75" thickBot="1" x14ac:dyDescent="0.3">
      <c r="B24" s="449" t="s">
        <v>73</v>
      </c>
      <c r="C24" s="450"/>
      <c r="D24" s="450"/>
      <c r="E24" s="163">
        <f>SUM(E19:E23)</f>
        <v>13408269.800909625</v>
      </c>
    </row>
    <row r="25" spans="2:11" ht="15.75" thickBot="1" x14ac:dyDescent="0.3">
      <c r="B25" s="289" t="s">
        <v>74</v>
      </c>
      <c r="C25" s="165">
        <f>SUM(C6:C8,C16:C18)/(E9+E19)</f>
        <v>0.76247603353616622</v>
      </c>
      <c r="D25" s="165">
        <f>SUM(D6:D8,D16:D18)/(E9+E19)</f>
        <v>0.23752396646383389</v>
      </c>
      <c r="E25" s="336"/>
    </row>
    <row r="26" spans="2:11" x14ac:dyDescent="0.25">
      <c r="B26" s="129" t="s">
        <v>75</v>
      </c>
    </row>
    <row r="29" spans="2:11" x14ac:dyDescent="0.25">
      <c r="K29" s="128"/>
    </row>
  </sheetData>
  <mergeCells count="5">
    <mergeCell ref="B4:E4"/>
    <mergeCell ref="B13:D13"/>
    <mergeCell ref="B14:E14"/>
    <mergeCell ref="B24:D24"/>
    <mergeCell ref="A1:B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3EA59-EACE-421D-B552-323D689035FC}">
  <dimension ref="A1:D10"/>
  <sheetViews>
    <sheetView workbookViewId="0"/>
  </sheetViews>
  <sheetFormatPr defaultRowHeight="15" x14ac:dyDescent="0.25"/>
  <cols>
    <col min="1" max="3" width="34.28515625" customWidth="1"/>
    <col min="4" max="4" width="44.42578125" customWidth="1"/>
  </cols>
  <sheetData>
    <row r="1" spans="1:4" x14ac:dyDescent="0.25">
      <c r="A1" s="250" t="s">
        <v>245</v>
      </c>
    </row>
    <row r="2" spans="1:4" ht="15.75" thickBot="1" x14ac:dyDescent="0.3"/>
    <row r="3" spans="1:4" ht="32.25" thickBot="1" x14ac:dyDescent="0.3">
      <c r="B3" s="244" t="s">
        <v>164</v>
      </c>
      <c r="C3" s="245"/>
      <c r="D3" s="246"/>
    </row>
    <row r="4" spans="1:4" ht="16.5" thickBot="1" x14ac:dyDescent="0.3">
      <c r="B4" s="234" t="s">
        <v>165</v>
      </c>
      <c r="C4" s="235" t="s">
        <v>166</v>
      </c>
      <c r="D4" s="235" t="s">
        <v>167</v>
      </c>
    </row>
    <row r="5" spans="1:4" ht="15.75" thickBot="1" x14ac:dyDescent="0.3">
      <c r="B5" s="236" t="s">
        <v>168</v>
      </c>
      <c r="C5" s="237" t="s">
        <v>169</v>
      </c>
      <c r="D5" s="237" t="s">
        <v>170</v>
      </c>
    </row>
    <row r="6" spans="1:4" ht="15.75" thickBot="1" x14ac:dyDescent="0.3">
      <c r="B6" s="236" t="s">
        <v>171</v>
      </c>
      <c r="C6" s="237" t="s">
        <v>172</v>
      </c>
      <c r="D6" s="237" t="s">
        <v>173</v>
      </c>
    </row>
    <row r="7" spans="1:4" ht="15.75" thickBot="1" x14ac:dyDescent="0.3">
      <c r="B7" s="236"/>
      <c r="C7" s="237" t="s">
        <v>174</v>
      </c>
      <c r="D7" s="237" t="s">
        <v>175</v>
      </c>
    </row>
    <row r="8" spans="1:4" ht="15.75" thickBot="1" x14ac:dyDescent="0.3">
      <c r="B8" s="236"/>
      <c r="C8" s="237"/>
      <c r="D8" s="237" t="s">
        <v>176</v>
      </c>
    </row>
    <row r="9" spans="1:4" ht="15.75" thickBot="1" x14ac:dyDescent="0.3">
      <c r="B9" s="236"/>
      <c r="C9" s="237"/>
      <c r="D9" s="237" t="s">
        <v>177</v>
      </c>
    </row>
    <row r="10" spans="1:4" ht="205.5" customHeight="1" thickBot="1" x14ac:dyDescent="0.3">
      <c r="B10" s="247"/>
      <c r="C10" s="248"/>
      <c r="D10" s="249"/>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FA3F6-DB2D-4D56-A505-5618A5B2684A}">
  <dimension ref="A1:F11"/>
  <sheetViews>
    <sheetView workbookViewId="0">
      <selection activeCell="E21" sqref="E21"/>
    </sheetView>
  </sheetViews>
  <sheetFormatPr defaultRowHeight="15" x14ac:dyDescent="0.25"/>
  <cols>
    <col min="2" max="2" width="10.140625" bestFit="1" customWidth="1"/>
    <col min="3" max="3" width="24.85546875" bestFit="1" customWidth="1"/>
    <col min="4" max="4" width="34" bestFit="1" customWidth="1"/>
    <col min="5" max="5" width="61.5703125" bestFit="1" customWidth="1"/>
  </cols>
  <sheetData>
    <row r="1" spans="1:6" x14ac:dyDescent="0.25">
      <c r="A1" s="460" t="s">
        <v>246</v>
      </c>
      <c r="B1" s="460"/>
      <c r="C1" s="460"/>
      <c r="D1" s="460"/>
      <c r="E1" s="519"/>
      <c r="F1" s="519"/>
    </row>
    <row r="3" spans="1:6" ht="15.75" thickBot="1" x14ac:dyDescent="0.3">
      <c r="B3" s="512" t="s">
        <v>275</v>
      </c>
      <c r="C3" s="512" t="s">
        <v>276</v>
      </c>
      <c r="D3" s="512" t="s">
        <v>277</v>
      </c>
      <c r="E3" s="512" t="s">
        <v>278</v>
      </c>
    </row>
    <row r="4" spans="1:6" ht="34.5" thickBot="1" x14ac:dyDescent="0.3">
      <c r="B4" s="513" t="s">
        <v>279</v>
      </c>
      <c r="C4" s="514" t="s">
        <v>280</v>
      </c>
      <c r="D4" s="514" t="s">
        <v>281</v>
      </c>
      <c r="E4" s="514" t="s">
        <v>282</v>
      </c>
    </row>
    <row r="5" spans="1:6" ht="57" thickBot="1" x14ac:dyDescent="0.3">
      <c r="B5" s="515" t="s">
        <v>283</v>
      </c>
      <c r="C5" s="516" t="s">
        <v>284</v>
      </c>
      <c r="D5" s="516" t="s">
        <v>285</v>
      </c>
      <c r="E5" s="516" t="s">
        <v>286</v>
      </c>
    </row>
    <row r="6" spans="1:6" ht="45.75" thickBot="1" x14ac:dyDescent="0.3">
      <c r="B6" s="517" t="s">
        <v>287</v>
      </c>
      <c r="C6" s="518" t="s">
        <v>288</v>
      </c>
      <c r="D6" s="518" t="s">
        <v>289</v>
      </c>
      <c r="E6" s="518" t="s">
        <v>290</v>
      </c>
    </row>
    <row r="7" spans="1:6" ht="23.25" thickBot="1" x14ac:dyDescent="0.3">
      <c r="B7" s="515" t="s">
        <v>291</v>
      </c>
      <c r="C7" s="516" t="s">
        <v>292</v>
      </c>
      <c r="D7" s="516" t="s">
        <v>289</v>
      </c>
      <c r="E7" s="516" t="s">
        <v>293</v>
      </c>
    </row>
    <row r="8" spans="1:6" ht="15.75" thickBot="1" x14ac:dyDescent="0.3">
      <c r="B8" s="517" t="s">
        <v>294</v>
      </c>
      <c r="C8" s="518" t="s">
        <v>295</v>
      </c>
      <c r="D8" s="518" t="s">
        <v>296</v>
      </c>
      <c r="E8" s="518" t="s">
        <v>297</v>
      </c>
    </row>
    <row r="9" spans="1:6" ht="45.75" thickBot="1" x14ac:dyDescent="0.3">
      <c r="B9" s="515" t="s">
        <v>298</v>
      </c>
      <c r="C9" s="516" t="s">
        <v>299</v>
      </c>
      <c r="D9" s="516" t="s">
        <v>300</v>
      </c>
      <c r="E9" s="516" t="s">
        <v>301</v>
      </c>
    </row>
    <row r="10" spans="1:6" ht="34.5" thickBot="1" x14ac:dyDescent="0.3">
      <c r="B10" s="517" t="s">
        <v>302</v>
      </c>
      <c r="C10" s="518" t="s">
        <v>303</v>
      </c>
      <c r="D10" s="518" t="s">
        <v>289</v>
      </c>
      <c r="E10" s="518" t="s">
        <v>304</v>
      </c>
    </row>
    <row r="11" spans="1:6" ht="23.25" thickBot="1" x14ac:dyDescent="0.3">
      <c r="B11" s="515" t="s">
        <v>305</v>
      </c>
      <c r="C11" s="516" t="s">
        <v>306</v>
      </c>
      <c r="D11" s="516" t="s">
        <v>307</v>
      </c>
      <c r="E11" s="516" t="s">
        <v>308</v>
      </c>
    </row>
  </sheetData>
  <mergeCells count="1">
    <mergeCell ref="A1:D1"/>
  </mergeCells>
  <hyperlinks>
    <hyperlink ref="B3" location="_ftn1" display="_ftn1" xr:uid="{49BAD835-4D92-4F36-BFE3-221458D5EF1B}"/>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32820-B767-4BE4-9599-C1EBBB35A60A}">
  <dimension ref="A1:G15"/>
  <sheetViews>
    <sheetView zoomScale="120" zoomScaleNormal="120" workbookViewId="0">
      <selection sqref="A1:B1"/>
    </sheetView>
  </sheetViews>
  <sheetFormatPr defaultRowHeight="12" x14ac:dyDescent="0.2"/>
  <cols>
    <col min="1" max="1" width="9.140625" style="341"/>
    <col min="2" max="2" width="25.5703125" style="338" bestFit="1" customWidth="1"/>
    <col min="3" max="6" width="8.7109375" style="339" customWidth="1"/>
    <col min="7" max="7" width="37.42578125" style="338" customWidth="1"/>
    <col min="8" max="16384" width="9.140625" style="341"/>
  </cols>
  <sheetData>
    <row r="1" spans="1:7" x14ac:dyDescent="0.2">
      <c r="A1" s="460" t="s">
        <v>317</v>
      </c>
      <c r="B1" s="460"/>
    </row>
    <row r="2" spans="1:7" x14ac:dyDescent="0.2">
      <c r="D2" s="503"/>
      <c r="E2" s="504"/>
      <c r="F2" s="505"/>
      <c r="G2" s="340"/>
    </row>
    <row r="3" spans="1:7" ht="24" x14ac:dyDescent="0.2">
      <c r="B3" s="342" t="s">
        <v>247</v>
      </c>
      <c r="C3" s="343" t="s">
        <v>248</v>
      </c>
      <c r="D3" s="343" t="s">
        <v>249</v>
      </c>
      <c r="E3" s="343" t="s">
        <v>250</v>
      </c>
      <c r="F3" s="343" t="s">
        <v>251</v>
      </c>
      <c r="G3" s="344" t="s">
        <v>16</v>
      </c>
    </row>
    <row r="4" spans="1:7" ht="38.25" customHeight="1" x14ac:dyDescent="0.2">
      <c r="B4" s="345" t="s">
        <v>252</v>
      </c>
      <c r="C4" s="346"/>
      <c r="D4" s="346"/>
      <c r="E4" s="346"/>
      <c r="F4" s="346"/>
      <c r="G4" s="347"/>
    </row>
    <row r="5" spans="1:7" ht="25.5" customHeight="1" x14ac:dyDescent="0.2">
      <c r="B5" s="348" t="s">
        <v>253</v>
      </c>
      <c r="C5" s="349" t="s">
        <v>254</v>
      </c>
      <c r="D5" s="349" t="s">
        <v>255</v>
      </c>
      <c r="E5" s="350"/>
      <c r="F5" s="350"/>
      <c r="G5" s="506" t="s">
        <v>256</v>
      </c>
    </row>
    <row r="6" spans="1:7" ht="25.5" customHeight="1" x14ac:dyDescent="0.2">
      <c r="B6" s="348" t="s">
        <v>257</v>
      </c>
      <c r="C6" s="349" t="s">
        <v>254</v>
      </c>
      <c r="D6" s="349" t="s">
        <v>255</v>
      </c>
      <c r="E6" s="350"/>
      <c r="F6" s="350"/>
      <c r="G6" s="507"/>
    </row>
    <row r="7" spans="1:7" ht="25.5" customHeight="1" x14ac:dyDescent="0.2">
      <c r="B7" s="348" t="s">
        <v>258</v>
      </c>
      <c r="C7" s="351" t="s">
        <v>259</v>
      </c>
      <c r="D7" s="352"/>
      <c r="E7" s="352"/>
      <c r="F7" s="351" t="s">
        <v>255</v>
      </c>
      <c r="G7" s="508"/>
    </row>
    <row r="8" spans="1:7" ht="38.25" customHeight="1" x14ac:dyDescent="0.2">
      <c r="B8" s="345" t="s">
        <v>260</v>
      </c>
      <c r="C8" s="353"/>
      <c r="D8" s="353"/>
      <c r="E8" s="353"/>
      <c r="F8" s="353"/>
      <c r="G8" s="354"/>
    </row>
    <row r="9" spans="1:7" ht="25.5" customHeight="1" x14ac:dyDescent="0.2">
      <c r="B9" s="355" t="s">
        <v>261</v>
      </c>
      <c r="C9" s="356" t="s">
        <v>254</v>
      </c>
      <c r="D9" s="356" t="s">
        <v>255</v>
      </c>
      <c r="E9" s="357"/>
      <c r="F9" s="357"/>
      <c r="G9" s="358" t="s">
        <v>262</v>
      </c>
    </row>
    <row r="10" spans="1:7" ht="25.5" customHeight="1" x14ac:dyDescent="0.2">
      <c r="B10" s="355" t="s">
        <v>263</v>
      </c>
      <c r="C10" s="349" t="s">
        <v>264</v>
      </c>
      <c r="D10" s="349" t="s">
        <v>255</v>
      </c>
      <c r="E10" s="350"/>
      <c r="F10" s="350"/>
      <c r="G10" s="358" t="s">
        <v>265</v>
      </c>
    </row>
    <row r="11" spans="1:7" ht="25.5" customHeight="1" x14ac:dyDescent="0.2">
      <c r="B11" s="355" t="s">
        <v>266</v>
      </c>
      <c r="C11" s="351" t="s">
        <v>267</v>
      </c>
      <c r="D11" s="352"/>
      <c r="E11" s="352"/>
      <c r="F11" s="352"/>
      <c r="G11" s="358" t="s">
        <v>268</v>
      </c>
    </row>
    <row r="12" spans="1:7" ht="38.25" customHeight="1" x14ac:dyDescent="0.2">
      <c r="B12" s="345" t="s">
        <v>269</v>
      </c>
      <c r="C12" s="359" t="s">
        <v>267</v>
      </c>
      <c r="D12" s="360"/>
      <c r="E12" s="359" t="s">
        <v>255</v>
      </c>
      <c r="F12" s="360"/>
      <c r="G12" s="358" t="s">
        <v>270</v>
      </c>
    </row>
    <row r="15" spans="1:7" ht="12" customHeight="1" x14ac:dyDescent="0.2"/>
  </sheetData>
  <mergeCells count="3">
    <mergeCell ref="D2:F2"/>
    <mergeCell ref="G5:G7"/>
    <mergeCell ref="A1:B1"/>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2C9CC07A93E8F408AFF0ECAED90C02A" ma:contentTypeVersion="44" ma:contentTypeDescription="" ma:contentTypeScope="" ma:versionID="7fee11da47926caa4f923d3d4737414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150</IndustryCode>
    <CaseStatus xmlns="dc463f71-b30c-4ab2-9473-d307f9d35888">Pending</CaseStatus>
    <OpenedDate xmlns="dc463f71-b30c-4ab2-9473-d307f9d35888">2021-11-01T07:00:00+00:00</OpenedDate>
    <SignificantOrder xmlns="dc463f71-b30c-4ab2-9473-d307f9d35888">false</SignificantOrder>
    <Date1 xmlns="dc463f71-b30c-4ab2-9473-d307f9d35888">2021-11-03T07:00:00+00:00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210838</DocketNumber>
    <DelegatedOrder xmlns="dc463f71-b30c-4ab2-9473-d307f9d35888">false</DelegatedOrder>
  </documentManagement>
</p:properties>
</file>

<file path=customXml/itemProps1.xml><?xml version="1.0" encoding="utf-8"?>
<ds:datastoreItem xmlns:ds="http://schemas.openxmlformats.org/officeDocument/2006/customXml" ds:itemID="{09B96686-1B16-4FF3-B879-91C91EEA8871}"/>
</file>

<file path=customXml/itemProps2.xml><?xml version="1.0" encoding="utf-8"?>
<ds:datastoreItem xmlns:ds="http://schemas.openxmlformats.org/officeDocument/2006/customXml" ds:itemID="{DAC88BD9-3D93-4EB0-86EF-1157FE17515D}"/>
</file>

<file path=customXml/itemProps3.xml><?xml version="1.0" encoding="utf-8"?>
<ds:datastoreItem xmlns:ds="http://schemas.openxmlformats.org/officeDocument/2006/customXml" ds:itemID="{B8CD3A41-6E6F-4B82-9C33-7B39FCB6BFB0}"/>
</file>

<file path=customXml/itemProps4.xml><?xml version="1.0" encoding="utf-8"?>
<ds:datastoreItem xmlns:ds="http://schemas.openxmlformats.org/officeDocument/2006/customXml" ds:itemID="{2CAFF8E8-7B80-4F3B-94BA-BB9F49B38C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Updated Potential</vt:lpstr>
      <vt:lpstr>Table 1</vt:lpstr>
      <vt:lpstr>Table 2</vt:lpstr>
      <vt:lpstr>Appendix Table 2 details</vt:lpstr>
      <vt:lpstr>Table 3</vt:lpstr>
      <vt:lpstr>Table 4</vt:lpstr>
      <vt:lpstr>Table 5</vt:lpstr>
      <vt:lpstr>Table 6</vt:lpstr>
      <vt:lpstr>Table 7</vt:lpstr>
      <vt:lpstr>Table 8</vt:lpstr>
      <vt:lpstr>Table 9</vt:lpstr>
      <vt:lpstr>Table 10</vt:lpstr>
      <vt:lpstr>Table 11 &amp; 12</vt:lpstr>
      <vt:lpstr>Table 13</vt:lpstr>
      <vt:lpstr>Table 14</vt:lpstr>
      <vt:lpstr>Table 15</vt:lpstr>
      <vt:lpstr>'Table 13'!_Hlk53425096</vt:lpstr>
      <vt:lpstr>'Table 13'!_Hlk53425129</vt:lpstr>
      <vt:lpstr>'Table 5'!_Toc83807174</vt:lpstr>
      <vt:lpstr>'Table 8'!_Toc83807175</vt:lpstr>
      <vt:lpstr>'Table 9'!_Toc83807176</vt:lpstr>
      <vt:lpstr>'Table 10'!_Toc83807177</vt:lpstr>
      <vt:lpstr>'Table 11 &amp; 12'!_Toc83807178</vt:lpstr>
      <vt:lpstr>'Table 11 &amp; 12'!_Toc83807179</vt:lpstr>
      <vt:lpstr>'Table 13'!_Toc83807180</vt:lpstr>
      <vt:lpstr>'Table 14'!_Toc83807181</vt:lpstr>
      <vt:lpstr>'Table 15'!_Toc83807182</vt:lpstr>
      <vt:lpstr>'Table 7'!_Toc86308539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Cowlishaw, Monica</dc:creator>
  <cp:lastModifiedBy>Storvick, Jon</cp:lastModifiedBy>
  <dcterms:created xsi:type="dcterms:W3CDTF">2021-09-12T21:16:40Z</dcterms:created>
  <dcterms:modified xsi:type="dcterms:W3CDTF">2021-10-28T22:16:26Z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0x0101006E56B4D1795A2E4DB2F0B01679ED314A00F2C9CC07A93E8F408AFF0ECAED90C02A</vt:lpwstr>
  </property>
  <property fmtid="{D5CDD505-2E9C-101B-9397-08002B2CF9AE}" pid="3" name="_docset_NoMedatataSyncRequired">
    <vt:lpwstr>False</vt:lpwstr>
  </property>
  <property fmtid="{D5CDD505-2E9C-101B-9397-08002B2CF9AE}" pid="4" name="IsEFSEC">
    <vt:bool>false</vt:bool>
  </property>
</Properties>
</file>