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(2)'!$A$1:$M$322</definedName>
    <definedName name="SAPCrosstab2">[1]NotAssigned!$A$1:$O$137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 l="1"/>
  <c r="I237" i="17" s="1"/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<sst xmlns="http://schemas.openxmlformats.org/spreadsheetml/2006/main" count="776" uniqueCount="695">
  <si>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</si>
  <si>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</si>
  <si>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</si>
  <si>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</si>
  <si>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</si>
  <si>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</si>
  <si>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</si>
  <si>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</si>
  <si>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</si>
  <si>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</si>
  <si>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</si>
  <si>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</si>
  <si>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</si>
  <si>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</si>
  <si>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</si>
  <si>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</si>
  <si>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</si>
  <si>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</si>
  <si>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</si>
  <si>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</si>
  <si>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</si>
  <si>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</si>
  <si>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</si>
  <si>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</si>
  <si>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</si>
  <si>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</si>
  <si>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</si>
  <si>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</si>
  <si>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</si>
  <si>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</si>
  <si>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</si>
  <si>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</si>
  <si>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</si>
  <si>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</si>
  <si>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</si>
  <si>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</si>
  <si>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</si>
  <si>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</si>
  <si>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</si>
  <si>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</si>
  <si>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</si>
  <si>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</si>
  <si>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</si>
  <si>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</si>
  <si>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</si>
  <si>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</si>
  <si>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</si>
  <si>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</si>
  <si>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</si>
  <si>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</si>
  <si>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</si>
  <si>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</si>
  <si>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</si>
  <si>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</si>
  <si>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</si>
  <si>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</si>
  <si>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</si>
  <si>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</si>
  <si>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</si>
  <si>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</si>
  <si>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</si>
  <si>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</si>
  <si>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</si>
  <si>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</si>
  <si>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</si>
  <si>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</si>
  <si>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</si>
  <si>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</si>
  <si>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</si>
  <si>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</si>
  <si>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</si>
  <si>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</si>
  <si>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</si>
  <si>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</si>
  <si>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</si>
  <si>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</si>
  <si>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</si>
  <si>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</si>
  <si>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</si>
  <si>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</si>
  <si>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</si>
  <si>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</si>
  <si>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</si>
  <si>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</si>
  <si>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</si>
  <si>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</si>
  <si>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</si>
  <si>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</si>
  <si>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</si>
  <si>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</si>
  <si>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</si>
  <si>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</si>
  <si>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</si>
  <si>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</si>
  <si>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</si>
  <si>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</si>
  <si>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</si>
  <si>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</si>
  <si>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</si>
  <si>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</si>
  <si>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</si>
  <si>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</si>
  <si>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</si>
  <si>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</si>
  <si>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</si>
  <si>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</si>
  <si>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</si>
  <si>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</si>
  <si>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</si>
  <si>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</si>
  <si>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</si>
  <si>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</si>
  <si>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</si>
  <si>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</si>
  <si>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</si>
  <si>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</si>
  <si>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</si>
  <si>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</si>
  <si>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</si>
  <si>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</si>
  <si>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</si>
  <si>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</si>
  <si>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</si>
  <si>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</si>
  <si>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</si>
  <si>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</si>
  <si>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</si>
  <si>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</si>
  <si>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</si>
  <si>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</si>
  <si>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</si>
  <si>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</si>
  <si>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</si>
  <si>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</si>
  <si>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</si>
  <si>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</si>
  <si>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</si>
  <si>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</si>
  <si>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</si>
  <si>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</si>
  <si>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</si>
  <si>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</si>
  <si>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</si>
  <si>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</si>
  <si>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</si>
  <si>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</si>
  <si>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</si>
  <si>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</si>
  <si>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</si>
  <si>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</si>
  <si>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</si>
  <si>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</si>
  <si>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</si>
  <si>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</si>
  <si>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</si>
  <si>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</si>
  <si>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</si>
  <si>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</si>
  <si>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</si>
  <si>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</si>
  <si>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</si>
  <si>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</si>
  <si>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</si>
  <si>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</si>
  <si>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</si>
  <si>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</si>
  <si>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</si>
  <si>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</si>
  <si>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</si>
  <si>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</si>
  <si>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</si>
  <si>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</si>
  <si>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</si>
  <si>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</si>
  <si>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</si>
  <si>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</si>
  <si>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</si>
  <si>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</si>
  <si>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</si>
  <si>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</si>
  <si>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</si>
  <si>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</si>
  <si>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</si>
  <si>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</si>
  <si>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</si>
  <si>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</si>
  <si>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</si>
  <si>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</si>
  <si>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</si>
  <si>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</si>
  <si>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</si>
  <si>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</si>
  <si>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</si>
  <si>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</si>
  <si>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</si>
  <si>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</si>
  <si>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</si>
  <si>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</si>
  <si>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</si>
  <si>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</si>
  <si>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</si>
  <si>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</si>
  <si>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</si>
  <si>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</si>
  <si>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</si>
  <si>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</si>
  <si>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</si>
  <si>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</si>
  <si>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</si>
  <si>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</si>
  <si>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</si>
  <si>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</si>
  <si>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</si>
  <si>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</si>
  <si>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</si>
  <si>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</si>
  <si>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</si>
  <si>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</si>
  <si>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</si>
  <si>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</si>
  <si>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</si>
  <si>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</si>
  <si>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</si>
  <si>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</si>
  <si>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</si>
  <si>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</si>
  <si>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</si>
  <si>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</si>
  <si>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</si>
  <si>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</si>
  <si>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</si>
  <si>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</si>
  <si>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</si>
  <si>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</si>
  <si>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</si>
  <si>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</si>
  <si>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</si>
  <si>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</si>
  <si>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</si>
  <si>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</si>
  <si>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</si>
  <si>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</si>
  <si>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</si>
  <si>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</si>
  <si>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</si>
  <si>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</si>
  <si>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</si>
  <si>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</si>
  <si>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</si>
  <si>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</si>
  <si>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</si>
  <si>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</si>
  <si>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</si>
  <si>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</si>
  <si>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</si>
  <si>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</si>
  <si>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</si>
  <si>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</si>
  <si>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</si>
  <si>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</si>
  <si>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</si>
  <si>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</si>
  <si>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</si>
  <si>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</si>
  <si>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</si>
  <si>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</si>
  <si>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</si>
  <si>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</si>
  <si>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</si>
  <si>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</si>
  <si>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</si>
  <si>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</si>
  <si>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</si>
  <si>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</si>
  <si>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</si>
  <si>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</si>
  <si>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</si>
  <si>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</si>
  <si>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</si>
  <si>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</si>
  <si>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</si>
  <si>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</si>
  <si>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</si>
  <si>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</si>
  <si>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</si>
  <si>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</si>
  <si>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</si>
  <si>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</si>
  <si>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</si>
  <si>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</si>
  <si>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</si>
  <si>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</si>
  <si>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</si>
  <si>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</si>
  <si>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</si>
  <si>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</si>
  <si>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</si>
  <si>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</si>
  <si>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</si>
  <si>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</si>
  <si>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</si>
  <si>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</si>
  <si>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</si>
  <si>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</si>
  <si>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</si>
  <si>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</si>
  <si>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</si>
  <si>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</si>
  <si>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</si>
  <si>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</si>
  <si>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</si>
  <si>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</si>
  <si>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</si>
  <si>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</si>
  <si>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</si>
  <si>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</si>
  <si>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</si>
  <si>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</si>
  <si>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</si>
  <si>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</si>
  <si>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</si>
  <si>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</si>
  <si>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</si>
  <si>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</si>
  <si>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</si>
  <si>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</si>
  <si>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</si>
  <si>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</si>
  <si>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</si>
  <si>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</si>
  <si>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</si>
  <si>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</si>
  <si>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</si>
  <si>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</si>
  <si>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</si>
  <si>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</si>
  <si>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</si>
  <si>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</si>
  <si>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</si>
  <si>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</si>
  <si>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</si>
  <si>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</si>
  <si>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</si>
  <si>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</si>
  <si>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</si>
  <si>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</si>
  <si>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</si>
  <si>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</si>
  <si>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</si>
  <si>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</si>
  <si>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</si>
  <si>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</si>
  <si>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</si>
  <si>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</si>
  <si>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</si>
  <si>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</si>
  <si>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</si>
  <si>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</si>
  <si>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</si>
  <si>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</si>
  <si>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</si>
  <si>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</si>
  <si>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</si>
  <si>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</si>
  <si>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</si>
  <si>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</si>
  <si>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</si>
  <si>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</si>
  <si>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</si>
  <si>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</si>
  <si>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</si>
  <si>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</si>
  <si>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</si>
  <si>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</si>
  <si>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</si>
  <si>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</si>
  <si>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</si>
  <si>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</si>
  <si>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</si>
  <si>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</si>
  <si>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</si>
  <si>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</si>
  <si>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</si>
  <si>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</si>
  <si>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</si>
  <si>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</si>
  <si>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</si>
  <si>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</si>
  <si>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</si>
  <si>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</si>
  <si>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</si>
  <si>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</si>
  <si>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</si>
  <si>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</si>
  <si>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</si>
  <si>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</si>
  <si>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</si>
  <si>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</si>
  <si>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</si>
  <si>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</si>
  <si>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</si>
  <si>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</si>
  <si>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</si>
  <si>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</si>
  <si>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</si>
  <si>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</si>
  <si>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</si>
  <si>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</si>
  <si>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</si>
  <si>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</si>
  <si>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</si>
  <si>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</si>
  <si>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</si>
  <si>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</si>
  <si>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</si>
  <si>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</si>
  <si>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</si>
  <si>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</si>
  <si>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</si>
  <si>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</si>
  <si>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</si>
  <si>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</si>
  <si>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</si>
  <si>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</si>
  <si>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</si>
  <si>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</si>
  <si>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</si>
  <si>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</si>
  <si>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</si>
  <si>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</si>
  <si>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</si>
  <si>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</si>
  <si>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</si>
  <si>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</si>
  <si>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</si>
  <si>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</si>
  <si>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</si>
  <si>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</si>
  <si>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</si>
  <si>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</si>
  <si>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</si>
  <si>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</si>
  <si>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</si>
  <si>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</si>
  <si>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</si>
  <si>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</si>
  <si>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</si>
  <si>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</si>
  <si>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</si>
  <si>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</si>
  <si>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</si>
  <si>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</si>
  <si>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</si>
  <si>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</si>
  <si>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</si>
  <si>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</si>
  <si>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</si>
  <si>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</si>
  <si>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</si>
  <si>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</si>
  <si>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</si>
  <si>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</si>
  <si>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</si>
  <si>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</si>
  <si>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</si>
  <si>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</si>
  <si>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</si>
  <si>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</si>
  <si>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</si>
  <si>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</si>
  <si>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</si>
  <si>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</si>
  <si>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</si>
  <si>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</si>
  <si>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</si>
  <si>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</si>
  <si>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</si>
  <si>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</si>
  <si>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</si>
  <si>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</si>
  <si>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</si>
  <si>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</si>
  <si>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</si>
  <si>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</si>
  <si>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</si>
  <si>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</si>
  <si>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</si>
  <si>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</si>
  <si>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</si>
  <si>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</si>
  <si>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</si>
  <si>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</si>
  <si>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</si>
  <si>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</si>
  <si>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</si>
  <si>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</si>
  <si>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</si>
  <si>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</si>
  <si>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</si>
  <si>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</si>
  <si>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</si>
  <si>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</si>
  <si>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</si>
  <si>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</si>
  <si>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</si>
  <si>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</si>
  <si>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</si>
  <si>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</si>
  <si>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</si>
  <si>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</si>
  <si>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</si>
  <si>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</si>
  <si>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</si>
  <si>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</si>
  <si>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</si>
  <si>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</si>
  <si>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</si>
  <si>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</si>
  <si>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</si>
  <si>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</si>
  <si>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</si>
  <si>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</si>
  <si>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</si>
  <si>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</si>
  <si>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</si>
  <si>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</si>
  <si>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</si>
  <si>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</si>
  <si>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</si>
  <si>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</si>
  <si>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</si>
  <si>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</si>
  <si>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</si>
  <si>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</si>
  <si>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</si>
  <si>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</si>
  <si>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</si>
  <si>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</si>
  <si>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</si>
  <si>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</si>
  <si>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</si>
  <si>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</si>
  <si>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</si>
  <si>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</si>
  <si>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</si>
  <si>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</si>
  <si>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</si>
  <si>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</si>
  <si>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</si>
  <si>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</si>
  <si>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</si>
  <si>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</si>
  <si>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</si>
  <si>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</si>
  <si>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</si>
  <si>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</si>
  <si>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</si>
  <si>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</si>
  <si>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</si>
  <si>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</si>
  <si>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</si>
  <si>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</si>
  <si>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</si>
  <si>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</si>
  <si>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</si>
  <si>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</si>
  <si>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</si>
  <si>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</si>
  <si>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</si>
  <si>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</si>
  <si>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</si>
  <si>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</si>
  <si>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</si>
  <si>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</si>
  <si>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</si>
  <si>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</si>
  <si>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</si>
  <si>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</si>
  <si>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</si>
  <si>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</si>
  <si>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</si>
  <si>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</si>
  <si>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</si>
  <si>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</si>
  <si>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</si>
  <si>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</si>
  <si>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</si>
  <si>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</si>
  <si>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</si>
  <si>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</si>
  <si>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</si>
  <si>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</si>
  <si>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</si>
  <si>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</si>
  <si>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</si>
  <si>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</si>
  <si>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</si>
  <si>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</si>
  <si>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</si>
  <si>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</si>
  <si>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</si>
  <si>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</si>
  <si>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</si>
  <si>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</si>
  <si>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</si>
  <si>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</si>
  <si>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</si>
  <si>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</si>
  <si>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</si>
  <si>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</si>
  <si>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</si>
  <si>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</si>
  <si>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</si>
  <si>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</si>
  <si>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</si>
  <si>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</si>
  <si>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</si>
  <si>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</si>
  <si>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</si>
  <si>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</si>
  <si>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</si>
  <si>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</si>
  <si>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</si>
  <si>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</si>
  <si>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</si>
  <si>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</si>
  <si>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</si>
  <si>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</si>
  <si>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</si>
  <si>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</si>
  <si>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</si>
  <si>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</si>
  <si>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</si>
  <si>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</si>
  <si>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</si>
  <si>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</si>
  <si>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</si>
  <si>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</si>
  <si>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</si>
  <si>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</si>
  <si>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</si>
  <si>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</si>
  <si>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</si>
  <si>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</si>
  <si>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</si>
  <si>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</si>
  <si>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</si>
  <si>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</si>
  <si>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</si>
  <si>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</si>
  <si>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</si>
  <si>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</si>
  <si>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</si>
  <si>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</si>
  <si>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</si>
  <si>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</si>
  <si>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</si>
  <si>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</si>
  <si>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</si>
  <si>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</si>
  <si>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</si>
  <si>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</si>
  <si>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</si>
  <si>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</si>
  <si>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</si>
  <si>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</si>
  <si>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</si>
  <si>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</si>
  <si>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</si>
  <si>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</si>
  <si>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</si>
  <si>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</si>
  <si>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</si>
  <si>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</si>
  <si>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</si>
  <si>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</si>
  <si>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</si>
  <si>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</si>
  <si>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</si>
  <si>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</si>
  <si>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</si>
  <si>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</si>
  <si>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</si>
  <si>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</si>
  <si>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</si>
  <si>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</si>
  <si>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</si>
  <si>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</si>
  <si>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</si>
  <si>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</si>
  <si>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</si>
  <si>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</si>
  <si>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</si>
  <si>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</si>
  <si>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January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</si>
</sst>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0" fillId="6" borderId="22" applyNumberFormat="0" applyAlignment="0">
      <alignment horizontal="left" vertical="center" indent="1"/>
      <protection locked="0"/>
    </xf>
    <xf numFmtId="172" fontId="22" fillId="3" borderId="21" applyNumberFormat="0" applyBorder="0">
      <alignment horizontal="right" vertical="center"/>
      <protection locked="0"/>
    </xf>
    <xf numFmtId="0" fontId="20" fillId="2" borderId="22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172" fontId="22" fillId="5" borderId="20" applyNumberFormat="0" applyAlignment="0" applyProtection="0">
      <alignment horizontal="left" vertical="center" indent="1"/>
    </xf>
    <xf numFmtId="172" fontId="21" fillId="0" borderId="22" applyNumberFormat="0" applyProtection="0">
      <alignment horizontal="right" vertical="center"/>
    </xf>
    <xf numFmtId="172" fontId="22" fillId="0" borderId="21" applyNumberFormat="0" applyProtection="0">
      <alignment horizontal="right" vertical="center"/>
    </xf>
    <xf numFmtId="0" fontId="21" fillId="4" borderId="20" applyNumberFormat="0" applyAlignment="0" applyProtection="0">
      <alignment horizontal="left" vertical="center" indent="1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34" fillId="0" borderId="0"/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5" fillId="0" borderId="0" xfId="0" applyFont="1" applyAlignment="1">
      <alignment horizontal="centerContinuous"/>
    </xf>
    <xf numFmtId="0" fontId="35" fillId="0" borderId="0" xfId="0" applyFont="1"/>
    <xf numFmtId="0" fontId="36" fillId="0" borderId="0" xfId="0" applyFont="1"/>
    <xf numFmtId="0" fontId="35" fillId="0" borderId="5" xfId="0" applyFont="1" applyBorder="1"/>
    <xf numFmtId="37" fontId="35" fillId="0" borderId="15" xfId="0" applyNumberFormat="1" applyFont="1" applyFill="1" applyBorder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 (2)"/>
      <sheetName val="GAAP"/>
      <sheetName val="Lead"/>
      <sheetName val="NotAssigned"/>
      <sheetName val="931 Q1"/>
      <sheetName val="FM download"/>
      <sheetName val="Lead 2019"/>
      <sheetName val="Lead 2020"/>
      <sheetName val="BPC check"/>
      <sheetName val="Sheet1"/>
      <sheetName val="931 topside 2021"/>
      <sheetName val="931 topside 2020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-66541192.710000001</v>
          </cell>
          <cell r="D3">
            <v>-43322407.140000001</v>
          </cell>
          <cell r="E3">
            <v>34959107.609999999</v>
          </cell>
          <cell r="F3">
            <v>22925075.469999999</v>
          </cell>
          <cell r="G3">
            <v>12034032.140000001</v>
          </cell>
          <cell r="H3">
            <v>-43616117.240000002</v>
          </cell>
          <cell r="I3">
            <v>-31288375</v>
          </cell>
          <cell r="J3">
            <v>-74904492.239999995</v>
          </cell>
          <cell r="L3">
            <v>-74904492.239999995</v>
          </cell>
        </row>
        <row r="4">
          <cell r="A4" t="str">
            <v>ZW_OPERATING_INCOME</v>
          </cell>
          <cell r="B4" t="str">
            <v>WUTC Operating Incom</v>
          </cell>
          <cell r="C4">
            <v>-65852214.530000001</v>
          </cell>
          <cell r="D4">
            <v>-41957858.170000002</v>
          </cell>
          <cell r="E4">
            <v>22487838.07</v>
          </cell>
          <cell r="F4">
            <v>14662854.17</v>
          </cell>
          <cell r="G4">
            <v>7824983.9000000004</v>
          </cell>
          <cell r="H4">
            <v>-51189360.359999999</v>
          </cell>
          <cell r="I4">
            <v>-34132874.270000003</v>
          </cell>
          <cell r="J4">
            <v>-85322234.629999995</v>
          </cell>
          <cell r="L4">
            <v>-85322234.629999995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-252519911.91</v>
          </cell>
          <cell r="D5">
            <v>-137287284.49000001</v>
          </cell>
          <cell r="H5">
            <v>-252519911.91</v>
          </cell>
          <cell r="I5">
            <v>-137287284.49000001</v>
          </cell>
          <cell r="J5">
            <v>-389807196.39999998</v>
          </cell>
          <cell r="L5">
            <v>-389807196.39999998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-223440547.13999999</v>
          </cell>
          <cell r="D6">
            <v>-131748716.73</v>
          </cell>
          <cell r="H6">
            <v>-223440547.13999999</v>
          </cell>
          <cell r="I6">
            <v>-131748716.73</v>
          </cell>
          <cell r="J6">
            <v>-355189263.87</v>
          </cell>
          <cell r="L6">
            <v>-355189263.87</v>
          </cell>
        </row>
        <row r="7">
          <cell r="A7" t="str">
            <v>9440000</v>
          </cell>
          <cell r="B7" t="str">
            <v>El Residential Sales</v>
          </cell>
          <cell r="C7">
            <v>-136928078.55000001</v>
          </cell>
          <cell r="H7">
            <v>-136928078.55000001</v>
          </cell>
          <cell r="J7">
            <v>-136928078.55000001</v>
          </cell>
          <cell r="L7">
            <v>-136928078.55000001</v>
          </cell>
        </row>
        <row r="8">
          <cell r="A8" t="str">
            <v>9442000</v>
          </cell>
          <cell r="B8" t="str">
            <v>El Comm &amp; Ind Sales</v>
          </cell>
          <cell r="C8">
            <v>-84440487.890000001</v>
          </cell>
          <cell r="H8">
            <v>-84440487.890000001</v>
          </cell>
          <cell r="J8">
            <v>-84440487.890000001</v>
          </cell>
          <cell r="L8">
            <v>-84440487.890000001</v>
          </cell>
        </row>
        <row r="9">
          <cell r="A9" t="str">
            <v>9444000</v>
          </cell>
          <cell r="B9" t="str">
            <v>Publ St &amp; Hghwy Ltng</v>
          </cell>
          <cell r="C9">
            <v>-2071980.7</v>
          </cell>
          <cell r="H9">
            <v>-2071980.7</v>
          </cell>
          <cell r="J9">
            <v>-2071980.7</v>
          </cell>
          <cell r="L9">
            <v>-2071980.7</v>
          </cell>
        </row>
        <row r="10">
          <cell r="A10" t="str">
            <v>9480000</v>
          </cell>
          <cell r="B10" t="str">
            <v>Gs Residential Sales</v>
          </cell>
          <cell r="D10">
            <v>-94631381.700000003</v>
          </cell>
          <cell r="I10">
            <v>-94631381.700000003</v>
          </cell>
          <cell r="J10">
            <v>-94631381.700000003</v>
          </cell>
          <cell r="L10">
            <v>-94631381.700000003</v>
          </cell>
        </row>
        <row r="11">
          <cell r="A11" t="str">
            <v>9481000</v>
          </cell>
          <cell r="B11" t="str">
            <v>Gs Comm &amp; Ind Sales</v>
          </cell>
          <cell r="D11">
            <v>-35397471.57</v>
          </cell>
          <cell r="I11">
            <v>-35397471.57</v>
          </cell>
          <cell r="J11">
            <v>-35397471.57</v>
          </cell>
          <cell r="L11">
            <v>-35397471.57</v>
          </cell>
        </row>
        <row r="12">
          <cell r="A12" t="str">
            <v>9489300</v>
          </cell>
          <cell r="B12" t="str">
            <v>Rev fr Transp Oth</v>
          </cell>
          <cell r="D12">
            <v>-1719863.46</v>
          </cell>
          <cell r="I12">
            <v>-1719863.46</v>
          </cell>
          <cell r="J12">
            <v>-1719863.46</v>
          </cell>
          <cell r="L12">
            <v>-1719863.46</v>
          </cell>
        </row>
        <row r="13">
          <cell r="A13" t="str">
            <v>ZW_SALES_RESALE</v>
          </cell>
          <cell r="B13" t="str">
            <v>WUTC Sales for Resal</v>
          </cell>
          <cell r="C13">
            <v>-43779.41</v>
          </cell>
          <cell r="H13">
            <v>-43779.41</v>
          </cell>
          <cell r="J13">
            <v>-43779.41</v>
          </cell>
          <cell r="L13">
            <v>-43779.41</v>
          </cell>
        </row>
        <row r="14">
          <cell r="A14" t="str">
            <v>9447030</v>
          </cell>
          <cell r="B14" t="str">
            <v>Elec Resale-Firm</v>
          </cell>
          <cell r="C14">
            <v>-43779.41</v>
          </cell>
          <cell r="H14">
            <v>-43779.41</v>
          </cell>
          <cell r="J14">
            <v>-43779.41</v>
          </cell>
          <cell r="L14">
            <v>-43779.41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-6750841.1399999997</v>
          </cell>
          <cell r="H15">
            <v>-6750841.1399999997</v>
          </cell>
          <cell r="J15">
            <v>-6750841.1399999997</v>
          </cell>
          <cell r="L15">
            <v>-6750841.1399999997</v>
          </cell>
        </row>
        <row r="16">
          <cell r="A16" t="str">
            <v>9447010</v>
          </cell>
          <cell r="B16" t="str">
            <v>Elec Resale-Sales</v>
          </cell>
          <cell r="C16">
            <v>-3529514.8</v>
          </cell>
          <cell r="H16">
            <v>-3529514.8</v>
          </cell>
          <cell r="J16">
            <v>-3529514.8</v>
          </cell>
          <cell r="L16">
            <v>-3529514.8</v>
          </cell>
        </row>
        <row r="17">
          <cell r="A17" t="str">
            <v>9447020</v>
          </cell>
          <cell r="B17" t="str">
            <v>Elec Resale-Purch</v>
          </cell>
          <cell r="C17">
            <v>-3221326.34</v>
          </cell>
          <cell r="H17">
            <v>-3221326.34</v>
          </cell>
          <cell r="J17">
            <v>-3221326.34</v>
          </cell>
          <cell r="L17">
            <v>-3221326.34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-22284744.219999999</v>
          </cell>
          <cell r="D18">
            <v>-5538567.7599999998</v>
          </cell>
          <cell r="H18">
            <v>-22284744.219999999</v>
          </cell>
          <cell r="I18">
            <v>-5538567.7599999998</v>
          </cell>
          <cell r="J18">
            <v>-27823311.98</v>
          </cell>
          <cell r="L18">
            <v>-27823311.98</v>
          </cell>
        </row>
        <row r="19">
          <cell r="A19" t="str">
            <v>9449100</v>
          </cell>
          <cell r="B19" t="str">
            <v>Prov for Elec Rt Ref</v>
          </cell>
          <cell r="C19">
            <v>-111099.63</v>
          </cell>
          <cell r="H19">
            <v>-111099.63</v>
          </cell>
          <cell r="J19">
            <v>-111099.63</v>
          </cell>
          <cell r="L19">
            <v>-111099.63</v>
          </cell>
        </row>
        <row r="20">
          <cell r="A20" t="str">
            <v>9450000</v>
          </cell>
          <cell r="B20" t="str">
            <v>Elec Forfeited Disc</v>
          </cell>
          <cell r="C20">
            <v>177.14</v>
          </cell>
          <cell r="H20">
            <v>177.14</v>
          </cell>
          <cell r="J20">
            <v>177.14</v>
          </cell>
          <cell r="L20">
            <v>177.14</v>
          </cell>
        </row>
        <row r="21">
          <cell r="A21" t="str">
            <v>9451000</v>
          </cell>
          <cell r="B21" t="str">
            <v>Misc Elec Serv Rev</v>
          </cell>
          <cell r="C21">
            <v>-1461031.2</v>
          </cell>
          <cell r="H21">
            <v>-1461031.2</v>
          </cell>
          <cell r="J21">
            <v>-1461031.2</v>
          </cell>
          <cell r="L21">
            <v>-1461031.2</v>
          </cell>
        </row>
        <row r="22">
          <cell r="A22" t="str">
            <v>9454000</v>
          </cell>
          <cell r="B22" t="str">
            <v>Rent from Elec Prop</v>
          </cell>
          <cell r="C22">
            <v>-2751029.73</v>
          </cell>
          <cell r="H22">
            <v>-2751029.73</v>
          </cell>
          <cell r="J22">
            <v>-2751029.73</v>
          </cell>
          <cell r="L22">
            <v>-2751029.73</v>
          </cell>
        </row>
        <row r="23">
          <cell r="A23" t="str">
            <v>9456100</v>
          </cell>
          <cell r="B23" t="str">
            <v>Rev frm Transm Other</v>
          </cell>
          <cell r="C23">
            <v>-2164507.9900000002</v>
          </cell>
          <cell r="H23">
            <v>-2164507.9900000002</v>
          </cell>
          <cell r="J23">
            <v>-2164507.9900000002</v>
          </cell>
          <cell r="L23">
            <v>-2164507.9900000002</v>
          </cell>
        </row>
        <row r="24">
          <cell r="A24" t="str">
            <v>9456020</v>
          </cell>
          <cell r="B24" t="str">
            <v>Oth Electr Revenues</v>
          </cell>
          <cell r="C24">
            <v>-15797252.810000001</v>
          </cell>
          <cell r="H24">
            <v>-15797252.810000001</v>
          </cell>
          <cell r="J24">
            <v>-15797252.810000001</v>
          </cell>
          <cell r="L24">
            <v>-15797252.810000001</v>
          </cell>
        </row>
        <row r="25">
          <cell r="A25" t="str">
            <v>9487000</v>
          </cell>
          <cell r="B25" t="str">
            <v>Gas Forfeited Disc</v>
          </cell>
          <cell r="D25">
            <v>123.09</v>
          </cell>
          <cell r="I25">
            <v>123.09</v>
          </cell>
          <cell r="J25">
            <v>123.09</v>
          </cell>
          <cell r="L25">
            <v>123.09</v>
          </cell>
        </row>
        <row r="26">
          <cell r="A26" t="str">
            <v>9488000</v>
          </cell>
          <cell r="B26" t="str">
            <v>Misc Gas Serv Rev</v>
          </cell>
          <cell r="D26">
            <v>-290451.06</v>
          </cell>
          <cell r="I26">
            <v>-290451.06</v>
          </cell>
          <cell r="J26">
            <v>-290451.06</v>
          </cell>
          <cell r="L26">
            <v>-290451.06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-55696.12</v>
          </cell>
          <cell r="I28">
            <v>-55696.12</v>
          </cell>
          <cell r="J28">
            <v>-55696.12</v>
          </cell>
          <cell r="L28">
            <v>-55696.12</v>
          </cell>
        </row>
        <row r="29">
          <cell r="A29" t="str">
            <v>9495000</v>
          </cell>
          <cell r="B29" t="str">
            <v>Other Gas Revenues</v>
          </cell>
          <cell r="D29">
            <v>-4976750.87</v>
          </cell>
          <cell r="I29">
            <v>-4976750.87</v>
          </cell>
          <cell r="J29">
            <v>-4976750.87</v>
          </cell>
          <cell r="L29">
            <v>-4976750.87</v>
          </cell>
        </row>
        <row r="30">
          <cell r="A30" t="str">
            <v>9496000</v>
          </cell>
          <cell r="B30" t="str">
            <v>Prov for Gas Rt Ref</v>
          </cell>
          <cell r="D30">
            <v>-84191.8</v>
          </cell>
          <cell r="I30">
            <v>-84191.8</v>
          </cell>
          <cell r="J30">
            <v>-84191.8</v>
          </cell>
          <cell r="L30">
            <v>-84191.8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186667697.38</v>
          </cell>
          <cell r="D31">
            <v>95329426.319999993</v>
          </cell>
          <cell r="E31">
            <v>22487838.07</v>
          </cell>
          <cell r="F31">
            <v>14662854.17</v>
          </cell>
          <cell r="G31">
            <v>7824983.9000000004</v>
          </cell>
          <cell r="H31">
            <v>201330551.55000001</v>
          </cell>
          <cell r="I31">
            <v>103154410.22</v>
          </cell>
          <cell r="J31">
            <v>304484961.76999998</v>
          </cell>
          <cell r="L31">
            <v>304484961.76999998</v>
          </cell>
        </row>
        <row r="32">
          <cell r="A32" t="str">
            <v>ZW_PRODUCTION_EXP</v>
          </cell>
          <cell r="B32" t="str">
            <v>WUTC Production Expe</v>
          </cell>
          <cell r="C32">
            <v>82837330.159999996</v>
          </cell>
          <cell r="D32">
            <v>52015408.009999998</v>
          </cell>
          <cell r="H32">
            <v>82837330.159999996</v>
          </cell>
          <cell r="I32">
            <v>52015408.009999998</v>
          </cell>
          <cell r="J32">
            <v>134852738.16999999</v>
          </cell>
          <cell r="L32">
            <v>134852738.16999999</v>
          </cell>
        </row>
        <row r="33">
          <cell r="A33" t="str">
            <v>ZW_FUEL</v>
          </cell>
          <cell r="B33" t="str">
            <v>WUTC Fuel</v>
          </cell>
          <cell r="C33">
            <v>17536282.739999998</v>
          </cell>
          <cell r="H33">
            <v>17536282.739999998</v>
          </cell>
          <cell r="J33">
            <v>17536282.739999998</v>
          </cell>
          <cell r="L33">
            <v>17536282.739999998</v>
          </cell>
        </row>
        <row r="34">
          <cell r="A34" t="str">
            <v>9501000</v>
          </cell>
          <cell r="B34" t="str">
            <v>Stm Op Fuel</v>
          </cell>
          <cell r="C34">
            <v>4938589.8899999997</v>
          </cell>
          <cell r="H34">
            <v>4938589.8899999997</v>
          </cell>
          <cell r="J34">
            <v>4938589.8899999997</v>
          </cell>
          <cell r="L34">
            <v>4938589.8899999997</v>
          </cell>
        </row>
        <row r="35">
          <cell r="A35" t="str">
            <v>9547000</v>
          </cell>
          <cell r="B35" t="str">
            <v>Oth Pwr Op Fuel</v>
          </cell>
          <cell r="C35">
            <v>12597692.85</v>
          </cell>
          <cell r="H35">
            <v>12597692.85</v>
          </cell>
          <cell r="J35">
            <v>12597692.85</v>
          </cell>
          <cell r="L35">
            <v>12597692.85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64097163.090000004</v>
          </cell>
          <cell r="D36">
            <v>52015408.009999998</v>
          </cell>
          <cell r="H36">
            <v>64097163.090000004</v>
          </cell>
          <cell r="I36">
            <v>52015408.009999998</v>
          </cell>
          <cell r="J36">
            <v>116112571.09999999</v>
          </cell>
          <cell r="L36">
            <v>116112571.09999999</v>
          </cell>
        </row>
        <row r="37">
          <cell r="A37" t="str">
            <v>9555010</v>
          </cell>
          <cell r="B37" t="str">
            <v>Purch Pwr-Pur &amp; Int</v>
          </cell>
          <cell r="C37">
            <v>59596724.409999996</v>
          </cell>
          <cell r="H37">
            <v>59596724.409999996</v>
          </cell>
          <cell r="J37">
            <v>59596724.409999996</v>
          </cell>
          <cell r="L37">
            <v>59596724.409999996</v>
          </cell>
        </row>
        <row r="38">
          <cell r="A38" t="str">
            <v>9557000</v>
          </cell>
          <cell r="B38" t="str">
            <v>Other Expenses</v>
          </cell>
          <cell r="C38">
            <v>4500438.68</v>
          </cell>
          <cell r="H38">
            <v>4500438.68</v>
          </cell>
          <cell r="J38">
            <v>4500438.68</v>
          </cell>
          <cell r="L38">
            <v>4500438.68</v>
          </cell>
        </row>
        <row r="39">
          <cell r="A39" t="str">
            <v>9804000</v>
          </cell>
          <cell r="B39" t="str">
            <v>Nat Gas City G Purch</v>
          </cell>
          <cell r="D39">
            <v>38168559.640000001</v>
          </cell>
          <cell r="I39">
            <v>38168559.640000001</v>
          </cell>
          <cell r="J39">
            <v>38168559.640000001</v>
          </cell>
          <cell r="L39">
            <v>38168559.640000001</v>
          </cell>
        </row>
        <row r="40">
          <cell r="A40" t="str">
            <v>9805100</v>
          </cell>
          <cell r="B40" t="str">
            <v>Purch Gas Cost Adj</v>
          </cell>
          <cell r="D40">
            <v>9353587.0800000001</v>
          </cell>
          <cell r="I40">
            <v>9353587.0800000001</v>
          </cell>
          <cell r="J40">
            <v>9353587.0800000001</v>
          </cell>
          <cell r="L40">
            <v>9353587.0800000001</v>
          </cell>
        </row>
        <row r="41">
          <cell r="A41" t="str">
            <v>9808100</v>
          </cell>
          <cell r="B41" t="str">
            <v>Gas Withd fr Storage</v>
          </cell>
          <cell r="D41">
            <v>5656295.29</v>
          </cell>
          <cell r="I41">
            <v>5656295.29</v>
          </cell>
          <cell r="J41">
            <v>5656295.29</v>
          </cell>
          <cell r="L41">
            <v>5656295.29</v>
          </cell>
        </row>
        <row r="42">
          <cell r="A42" t="str">
            <v>9808200</v>
          </cell>
          <cell r="B42" t="str">
            <v>Gas Deliv to Storage</v>
          </cell>
          <cell r="D42">
            <v>-1163034</v>
          </cell>
          <cell r="I42">
            <v>-1163034</v>
          </cell>
          <cell r="J42">
            <v>-1163034</v>
          </cell>
          <cell r="L42">
            <v>-1163034</v>
          </cell>
        </row>
        <row r="43">
          <cell r="A43" t="str">
            <v>ZW_WHEELING</v>
          </cell>
          <cell r="B43" t="str">
            <v>WUTC Wheeling</v>
          </cell>
          <cell r="C43">
            <v>10030706.6</v>
          </cell>
          <cell r="H43">
            <v>10030706.6</v>
          </cell>
          <cell r="J43">
            <v>10030706.6</v>
          </cell>
          <cell r="L43">
            <v>10030706.6</v>
          </cell>
        </row>
        <row r="44">
          <cell r="A44" t="str">
            <v>9565000</v>
          </cell>
          <cell r="B44" t="str">
            <v>Trm Op Electr by Oth</v>
          </cell>
          <cell r="C44">
            <v>10030706.6</v>
          </cell>
          <cell r="H44">
            <v>10030706.6</v>
          </cell>
          <cell r="J44">
            <v>10030706.6</v>
          </cell>
          <cell r="L44">
            <v>10030706.6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-8826822.2699999996</v>
          </cell>
          <cell r="H45">
            <v>-8826822.2699999996</v>
          </cell>
          <cell r="J45">
            <v>-8826822.2699999996</v>
          </cell>
          <cell r="L45">
            <v>-8826822.2699999996</v>
          </cell>
        </row>
        <row r="46">
          <cell r="A46" t="str">
            <v>9555020</v>
          </cell>
          <cell r="B46" t="str">
            <v>Purch Pwr-Res Exch</v>
          </cell>
          <cell r="C46">
            <v>-8826822.2699999996</v>
          </cell>
          <cell r="H46">
            <v>-8826822.2699999996</v>
          </cell>
          <cell r="J46">
            <v>-8826822.2699999996</v>
          </cell>
          <cell r="L46">
            <v>-8826822.2699999996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43568634.509999998</v>
          </cell>
          <cell r="D47">
            <v>10509463.439999999</v>
          </cell>
          <cell r="E47">
            <v>11341659.949999999</v>
          </cell>
          <cell r="F47">
            <v>7286674</v>
          </cell>
          <cell r="G47">
            <v>4054985.95</v>
          </cell>
          <cell r="H47">
            <v>50855308.509999998</v>
          </cell>
          <cell r="I47">
            <v>14564449.390000001</v>
          </cell>
          <cell r="J47">
            <v>65419757.899999999</v>
          </cell>
          <cell r="L47">
            <v>65419757.899999999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7707191.5800000001</v>
          </cell>
          <cell r="D48">
            <v>479813.68</v>
          </cell>
          <cell r="H48">
            <v>7707191.5800000001</v>
          </cell>
          <cell r="I48">
            <v>479813.68</v>
          </cell>
          <cell r="J48">
            <v>8187005.2599999998</v>
          </cell>
          <cell r="L48">
            <v>8187005.2599999998</v>
          </cell>
        </row>
        <row r="49">
          <cell r="A49" t="str">
            <v>9500000</v>
          </cell>
          <cell r="B49" t="str">
            <v>Stm Op Supv &amp; Eng</v>
          </cell>
          <cell r="C49">
            <v>45361.919999999998</v>
          </cell>
          <cell r="H49">
            <v>45361.919999999998</v>
          </cell>
          <cell r="J49">
            <v>45361.919999999998</v>
          </cell>
          <cell r="L49">
            <v>45361.919999999998</v>
          </cell>
        </row>
        <row r="50">
          <cell r="A50" t="str">
            <v>9502000</v>
          </cell>
          <cell r="B50" t="str">
            <v>Stm Op Steam Exp</v>
          </cell>
          <cell r="C50">
            <v>508511.21</v>
          </cell>
          <cell r="H50">
            <v>508511.21</v>
          </cell>
          <cell r="J50">
            <v>508511.21</v>
          </cell>
          <cell r="L50">
            <v>508511.21</v>
          </cell>
        </row>
        <row r="51">
          <cell r="A51" t="str">
            <v>9505000</v>
          </cell>
          <cell r="B51" t="str">
            <v>Stm Op Electric Exp</v>
          </cell>
          <cell r="C51">
            <v>85408.2</v>
          </cell>
          <cell r="H51">
            <v>85408.2</v>
          </cell>
          <cell r="J51">
            <v>85408.2</v>
          </cell>
          <cell r="L51">
            <v>85408.2</v>
          </cell>
        </row>
        <row r="52">
          <cell r="A52" t="str">
            <v>9506000</v>
          </cell>
          <cell r="B52" t="str">
            <v>Stm Op Misc Pwr Exp</v>
          </cell>
          <cell r="C52">
            <v>685446.71</v>
          </cell>
          <cell r="H52">
            <v>685446.71</v>
          </cell>
          <cell r="J52">
            <v>685446.71</v>
          </cell>
          <cell r="L52">
            <v>685446.71</v>
          </cell>
        </row>
        <row r="53">
          <cell r="A53" t="str">
            <v>9507000</v>
          </cell>
          <cell r="B53" t="str">
            <v>Stm Op Rents</v>
          </cell>
          <cell r="C53">
            <v>-1.28</v>
          </cell>
          <cell r="H53">
            <v>-1.28</v>
          </cell>
          <cell r="J53">
            <v>-1.28</v>
          </cell>
          <cell r="L53">
            <v>-1.28</v>
          </cell>
        </row>
        <row r="54">
          <cell r="A54" t="str">
            <v>9510000</v>
          </cell>
          <cell r="B54" t="str">
            <v>Stm Mn Supv &amp; Eng</v>
          </cell>
          <cell r="C54">
            <v>67418.19</v>
          </cell>
          <cell r="H54">
            <v>67418.19</v>
          </cell>
          <cell r="J54">
            <v>67418.19</v>
          </cell>
          <cell r="L54">
            <v>67418.19</v>
          </cell>
        </row>
        <row r="55">
          <cell r="A55" t="str">
            <v>9511000</v>
          </cell>
          <cell r="B55" t="str">
            <v>Stm Mn Structures</v>
          </cell>
          <cell r="C55">
            <v>133439.26999999999</v>
          </cell>
          <cell r="H55">
            <v>133439.26999999999</v>
          </cell>
          <cell r="J55">
            <v>133439.26999999999</v>
          </cell>
          <cell r="L55">
            <v>133439.26999999999</v>
          </cell>
        </row>
        <row r="56">
          <cell r="A56" t="str">
            <v>9512000</v>
          </cell>
          <cell r="B56" t="str">
            <v>Stm Mn Boiler Plant</v>
          </cell>
          <cell r="C56">
            <v>81449.58</v>
          </cell>
          <cell r="H56">
            <v>81449.58</v>
          </cell>
          <cell r="J56">
            <v>81449.58</v>
          </cell>
          <cell r="L56">
            <v>81449.58</v>
          </cell>
        </row>
        <row r="57">
          <cell r="A57" t="str">
            <v>9513000</v>
          </cell>
          <cell r="B57" t="str">
            <v>Stm Mn Electr Plant</v>
          </cell>
          <cell r="C57">
            <v>306567.27</v>
          </cell>
          <cell r="H57">
            <v>306567.27</v>
          </cell>
          <cell r="J57">
            <v>306567.27</v>
          </cell>
          <cell r="L57">
            <v>306567.27</v>
          </cell>
        </row>
        <row r="58">
          <cell r="A58" t="str">
            <v>9514000</v>
          </cell>
          <cell r="B58" t="str">
            <v>Stm Mn Misc Plt Exp</v>
          </cell>
          <cell r="C58">
            <v>148831.66</v>
          </cell>
          <cell r="H58">
            <v>148831.66</v>
          </cell>
          <cell r="J58">
            <v>148831.66</v>
          </cell>
          <cell r="L58">
            <v>148831.66</v>
          </cell>
        </row>
        <row r="59">
          <cell r="A59" t="str">
            <v>9535000</v>
          </cell>
          <cell r="B59" t="str">
            <v>Hyd Op Supv &amp; Eng</v>
          </cell>
          <cell r="C59">
            <v>132923.88</v>
          </cell>
          <cell r="H59">
            <v>132923.88</v>
          </cell>
          <cell r="J59">
            <v>132923.88</v>
          </cell>
          <cell r="L59">
            <v>132923.88</v>
          </cell>
        </row>
        <row r="60">
          <cell r="A60" t="str">
            <v>9537000</v>
          </cell>
          <cell r="B60" t="str">
            <v>Hyd Op Hydraulic Exp</v>
          </cell>
          <cell r="C60">
            <v>170520.5</v>
          </cell>
          <cell r="H60">
            <v>170520.5</v>
          </cell>
          <cell r="J60">
            <v>170520.5</v>
          </cell>
          <cell r="L60">
            <v>170520.5</v>
          </cell>
        </row>
        <row r="61">
          <cell r="A61" t="str">
            <v>9538000</v>
          </cell>
          <cell r="B61" t="str">
            <v>Hyd Op Electric Exp</v>
          </cell>
          <cell r="C61">
            <v>22815.74</v>
          </cell>
          <cell r="H61">
            <v>22815.74</v>
          </cell>
          <cell r="J61">
            <v>22815.74</v>
          </cell>
          <cell r="L61">
            <v>22815.74</v>
          </cell>
        </row>
        <row r="62">
          <cell r="A62" t="str">
            <v>9539000</v>
          </cell>
          <cell r="B62" t="str">
            <v>Hyd Op Misc Pwr Exp</v>
          </cell>
          <cell r="C62">
            <v>143152.69</v>
          </cell>
          <cell r="H62">
            <v>143152.69</v>
          </cell>
          <cell r="J62">
            <v>143152.69</v>
          </cell>
          <cell r="L62">
            <v>143152.69</v>
          </cell>
        </row>
        <row r="63">
          <cell r="A63" t="str">
            <v>9541000</v>
          </cell>
          <cell r="B63" t="str">
            <v>Hyd Mn Supv &amp; Eng</v>
          </cell>
          <cell r="C63">
            <v>15173.98</v>
          </cell>
          <cell r="H63">
            <v>15173.98</v>
          </cell>
          <cell r="J63">
            <v>15173.98</v>
          </cell>
          <cell r="L63">
            <v>15173.98</v>
          </cell>
        </row>
        <row r="64">
          <cell r="A64" t="str">
            <v>9542000</v>
          </cell>
          <cell r="B64" t="str">
            <v>Hyd Mn Structures</v>
          </cell>
          <cell r="C64">
            <v>13100.47</v>
          </cell>
          <cell r="H64">
            <v>13100.47</v>
          </cell>
          <cell r="J64">
            <v>13100.47</v>
          </cell>
          <cell r="L64">
            <v>13100.47</v>
          </cell>
        </row>
        <row r="65">
          <cell r="A65" t="str">
            <v>9543000</v>
          </cell>
          <cell r="B65" t="str">
            <v>Hyd Mn Resv Dams</v>
          </cell>
          <cell r="C65">
            <v>30586.91</v>
          </cell>
          <cell r="H65">
            <v>30586.91</v>
          </cell>
          <cell r="J65">
            <v>30586.91</v>
          </cell>
          <cell r="L65">
            <v>30586.91</v>
          </cell>
        </row>
        <row r="66">
          <cell r="A66" t="str">
            <v>9544000</v>
          </cell>
          <cell r="B66" t="str">
            <v>Hyd Mn Electr Plant</v>
          </cell>
          <cell r="C66">
            <v>68263</v>
          </cell>
          <cell r="H66">
            <v>68263</v>
          </cell>
          <cell r="J66">
            <v>68263</v>
          </cell>
          <cell r="L66">
            <v>68263</v>
          </cell>
        </row>
        <row r="67">
          <cell r="A67" t="str">
            <v>9545000</v>
          </cell>
          <cell r="B67" t="str">
            <v>Hyd Mn Misc Plt Exp</v>
          </cell>
          <cell r="C67">
            <v>188259.76</v>
          </cell>
          <cell r="H67">
            <v>188259.76</v>
          </cell>
          <cell r="J67">
            <v>188259.76</v>
          </cell>
          <cell r="L67">
            <v>188259.76</v>
          </cell>
        </row>
        <row r="68">
          <cell r="A68" t="str">
            <v>9546000</v>
          </cell>
          <cell r="B68" t="str">
            <v>Oth Pwr Op Sup &amp; Eng</v>
          </cell>
          <cell r="C68">
            <v>344089.27</v>
          </cell>
          <cell r="H68">
            <v>344089.27</v>
          </cell>
          <cell r="J68">
            <v>344089.27</v>
          </cell>
          <cell r="L68">
            <v>344089.27</v>
          </cell>
        </row>
        <row r="69">
          <cell r="A69" t="str">
            <v>9548000</v>
          </cell>
          <cell r="B69" t="str">
            <v>Oth Pwr Op Gen Exp</v>
          </cell>
          <cell r="C69">
            <v>1021834.75</v>
          </cell>
          <cell r="H69">
            <v>1021834.75</v>
          </cell>
          <cell r="J69">
            <v>1021834.75</v>
          </cell>
          <cell r="L69">
            <v>1021834.75</v>
          </cell>
        </row>
        <row r="70">
          <cell r="A70" t="str">
            <v>9549000</v>
          </cell>
          <cell r="B70" t="str">
            <v>Oth Pwr Op Misc Exp</v>
          </cell>
          <cell r="C70">
            <v>217911.47</v>
          </cell>
          <cell r="H70">
            <v>217911.47</v>
          </cell>
          <cell r="J70">
            <v>217911.47</v>
          </cell>
          <cell r="L70">
            <v>217911.47</v>
          </cell>
        </row>
        <row r="71">
          <cell r="A71" t="str">
            <v>9550000</v>
          </cell>
          <cell r="B71" t="str">
            <v>Oth Pwr Op Rents</v>
          </cell>
          <cell r="C71">
            <v>446400.82</v>
          </cell>
          <cell r="H71">
            <v>446400.82</v>
          </cell>
          <cell r="J71">
            <v>446400.82</v>
          </cell>
          <cell r="L71">
            <v>446400.82</v>
          </cell>
        </row>
        <row r="72">
          <cell r="A72" t="str">
            <v>9551000</v>
          </cell>
          <cell r="B72" t="str">
            <v>Oth Pwr Mn Sup &amp; Eng</v>
          </cell>
          <cell r="C72">
            <v>26005.11</v>
          </cell>
          <cell r="H72">
            <v>26005.11</v>
          </cell>
          <cell r="J72">
            <v>26005.11</v>
          </cell>
          <cell r="L72">
            <v>26005.11</v>
          </cell>
        </row>
        <row r="73">
          <cell r="A73" t="str">
            <v>9552000</v>
          </cell>
          <cell r="B73" t="str">
            <v>Oth Pwr Mn Structure</v>
          </cell>
          <cell r="C73">
            <v>106285.55</v>
          </cell>
          <cell r="H73">
            <v>106285.55</v>
          </cell>
          <cell r="J73">
            <v>106285.55</v>
          </cell>
          <cell r="L73">
            <v>106285.55</v>
          </cell>
        </row>
        <row r="74">
          <cell r="A74" t="str">
            <v>9553000</v>
          </cell>
          <cell r="B74" t="str">
            <v>Oth Pwr Mn Equipment</v>
          </cell>
          <cell r="C74">
            <v>2659682.0099999998</v>
          </cell>
          <cell r="H74">
            <v>2659682.0099999998</v>
          </cell>
          <cell r="J74">
            <v>2659682.0099999998</v>
          </cell>
          <cell r="L74">
            <v>2659682.0099999998</v>
          </cell>
        </row>
        <row r="75">
          <cell r="A75" t="str">
            <v>9554000</v>
          </cell>
          <cell r="B75" t="str">
            <v>Oth Pwr Mn Misc Exp</v>
          </cell>
          <cell r="C75">
            <v>37752.94</v>
          </cell>
          <cell r="H75">
            <v>37752.94</v>
          </cell>
          <cell r="J75">
            <v>37752.94</v>
          </cell>
          <cell r="L75">
            <v>37752.94</v>
          </cell>
        </row>
        <row r="76">
          <cell r="A76" t="str">
            <v>9717000</v>
          </cell>
          <cell r="B76" t="str">
            <v>Mfd Op Liq Petro Exp</v>
          </cell>
          <cell r="D76">
            <v>6066.24</v>
          </cell>
          <cell r="I76">
            <v>6066.24</v>
          </cell>
          <cell r="J76">
            <v>6066.24</v>
          </cell>
          <cell r="L76">
            <v>6066.24</v>
          </cell>
        </row>
        <row r="77">
          <cell r="A77" t="str">
            <v>9807000</v>
          </cell>
          <cell r="B77" t="str">
            <v>Purchased Gas Exp</v>
          </cell>
          <cell r="D77">
            <v>2003.1</v>
          </cell>
          <cell r="I77">
            <v>2003.1</v>
          </cell>
          <cell r="J77">
            <v>2003.1</v>
          </cell>
          <cell r="L77">
            <v>2003.1</v>
          </cell>
        </row>
        <row r="78">
          <cell r="A78" t="str">
            <v>9807500</v>
          </cell>
          <cell r="B78" t="str">
            <v>Oth Purch Gas Exp</v>
          </cell>
          <cell r="D78">
            <v>181090.84</v>
          </cell>
          <cell r="I78">
            <v>181090.84</v>
          </cell>
          <cell r="J78">
            <v>181090.84</v>
          </cell>
          <cell r="L78">
            <v>181090.84</v>
          </cell>
        </row>
        <row r="79">
          <cell r="A79" t="str">
            <v>9812000</v>
          </cell>
          <cell r="B79" t="str">
            <v>Gas Used fr Oth Util</v>
          </cell>
          <cell r="D79">
            <v>-2513.2600000000002</v>
          </cell>
          <cell r="I79">
            <v>-2513.2600000000002</v>
          </cell>
          <cell r="J79">
            <v>-2513.2600000000002</v>
          </cell>
          <cell r="L79">
            <v>-2513.2600000000002</v>
          </cell>
        </row>
        <row r="80">
          <cell r="A80" t="str">
            <v>9813000</v>
          </cell>
          <cell r="B80" t="str">
            <v>Oth Gas Supply Exp</v>
          </cell>
          <cell r="D80">
            <v>88834.01</v>
          </cell>
          <cell r="I80">
            <v>88834.01</v>
          </cell>
          <cell r="J80">
            <v>88834.01</v>
          </cell>
          <cell r="L80">
            <v>88834.01</v>
          </cell>
        </row>
        <row r="81">
          <cell r="A81" t="str">
            <v>9814000</v>
          </cell>
          <cell r="B81" t="str">
            <v>UGS Op Supv &amp; Eng</v>
          </cell>
          <cell r="D81">
            <v>11422.38</v>
          </cell>
          <cell r="I81">
            <v>11422.38</v>
          </cell>
          <cell r="J81">
            <v>11422.38</v>
          </cell>
          <cell r="L81">
            <v>11422.38</v>
          </cell>
        </row>
        <row r="82">
          <cell r="A82" t="str">
            <v>9816000</v>
          </cell>
          <cell r="B82" t="str">
            <v>UGS Op Wells Expense</v>
          </cell>
          <cell r="D82">
            <v>2080</v>
          </cell>
          <cell r="I82">
            <v>2080</v>
          </cell>
          <cell r="J82">
            <v>2080</v>
          </cell>
          <cell r="L82">
            <v>2080</v>
          </cell>
        </row>
        <row r="83">
          <cell r="A83" t="str">
            <v>9817000</v>
          </cell>
          <cell r="B83" t="str">
            <v>UGS Op Lines Expesne</v>
          </cell>
          <cell r="D83">
            <v>0.86</v>
          </cell>
          <cell r="I83">
            <v>0.86</v>
          </cell>
          <cell r="J83">
            <v>0.86</v>
          </cell>
          <cell r="L83">
            <v>0.86</v>
          </cell>
        </row>
        <row r="84">
          <cell r="A84" t="str">
            <v>9818000</v>
          </cell>
          <cell r="B84" t="str">
            <v>UGS Op Compr Stn Exp</v>
          </cell>
          <cell r="D84">
            <v>29310.74</v>
          </cell>
          <cell r="I84">
            <v>29310.74</v>
          </cell>
          <cell r="J84">
            <v>29310.74</v>
          </cell>
          <cell r="L84">
            <v>29310.74</v>
          </cell>
        </row>
        <row r="85">
          <cell r="A85" t="str">
            <v>9819000</v>
          </cell>
          <cell r="B85" t="str">
            <v>UGS Op Compr Stn F&amp;P</v>
          </cell>
          <cell r="D85">
            <v>5649.95</v>
          </cell>
          <cell r="I85">
            <v>5649.95</v>
          </cell>
          <cell r="J85">
            <v>5649.95</v>
          </cell>
          <cell r="L85">
            <v>5649.95</v>
          </cell>
        </row>
        <row r="86">
          <cell r="A86" t="str">
            <v>9824000</v>
          </cell>
          <cell r="B86" t="str">
            <v>UGS Op Other Expense</v>
          </cell>
          <cell r="D86">
            <v>4476.78</v>
          </cell>
          <cell r="I86">
            <v>4476.78</v>
          </cell>
          <cell r="J86">
            <v>4476.78</v>
          </cell>
          <cell r="L86">
            <v>4476.78</v>
          </cell>
        </row>
        <row r="87">
          <cell r="A87" t="str">
            <v>9825000</v>
          </cell>
          <cell r="B87" t="str">
            <v>UGS Op Storage Well</v>
          </cell>
          <cell r="D87">
            <v>2132.69</v>
          </cell>
          <cell r="I87">
            <v>2132.69</v>
          </cell>
          <cell r="J87">
            <v>2132.69</v>
          </cell>
          <cell r="L87">
            <v>2132.69</v>
          </cell>
        </row>
        <row r="88">
          <cell r="A88" t="str">
            <v>9830000</v>
          </cell>
          <cell r="B88" t="str">
            <v>UGS Mn Supv &amp; Eng</v>
          </cell>
          <cell r="D88">
            <v>10102.6</v>
          </cell>
          <cell r="I88">
            <v>10102.6</v>
          </cell>
          <cell r="J88">
            <v>10102.6</v>
          </cell>
          <cell r="L88">
            <v>10102.6</v>
          </cell>
        </row>
        <row r="89">
          <cell r="A89" t="str">
            <v>9831000</v>
          </cell>
          <cell r="B89" t="str">
            <v>UGS Mn Stuctures</v>
          </cell>
          <cell r="D89">
            <v>1437.85</v>
          </cell>
          <cell r="I89">
            <v>1437.85</v>
          </cell>
          <cell r="J89">
            <v>1437.85</v>
          </cell>
          <cell r="L89">
            <v>1437.85</v>
          </cell>
        </row>
        <row r="90">
          <cell r="A90" t="str">
            <v>9832000</v>
          </cell>
          <cell r="B90" t="str">
            <v>UGS Mn Reserv &amp; Well</v>
          </cell>
          <cell r="D90">
            <v>26511.79</v>
          </cell>
          <cell r="I90">
            <v>26511.79</v>
          </cell>
          <cell r="J90">
            <v>26511.79</v>
          </cell>
          <cell r="L90">
            <v>26511.79</v>
          </cell>
        </row>
        <row r="91">
          <cell r="A91" t="str">
            <v>9834000</v>
          </cell>
          <cell r="B91" t="str">
            <v>UGS Mn Compr Stn Eq</v>
          </cell>
          <cell r="D91">
            <v>49365.16</v>
          </cell>
          <cell r="I91">
            <v>49365.16</v>
          </cell>
          <cell r="J91">
            <v>49365.16</v>
          </cell>
          <cell r="L91">
            <v>49365.16</v>
          </cell>
        </row>
        <row r="92">
          <cell r="A92" t="str">
            <v>9836000</v>
          </cell>
          <cell r="B92" t="str">
            <v>UGS Mn Purificat Equ</v>
          </cell>
          <cell r="D92">
            <v>148.47</v>
          </cell>
          <cell r="I92">
            <v>148.47</v>
          </cell>
          <cell r="J92">
            <v>148.47</v>
          </cell>
          <cell r="L92">
            <v>148.47</v>
          </cell>
        </row>
        <row r="93">
          <cell r="A93" t="str">
            <v>9837000</v>
          </cell>
          <cell r="B93" t="str">
            <v>UGS Mn Oth Equipment</v>
          </cell>
          <cell r="D93">
            <v>21.61</v>
          </cell>
          <cell r="I93">
            <v>21.61</v>
          </cell>
          <cell r="J93">
            <v>21.61</v>
          </cell>
          <cell r="L93">
            <v>21.61</v>
          </cell>
        </row>
        <row r="94">
          <cell r="A94" t="str">
            <v>9841000</v>
          </cell>
          <cell r="B94" t="str">
            <v>OS Op Labor &amp; Exp</v>
          </cell>
          <cell r="D94">
            <v>60445.89</v>
          </cell>
          <cell r="I94">
            <v>60445.89</v>
          </cell>
          <cell r="J94">
            <v>60445.89</v>
          </cell>
          <cell r="L94">
            <v>60445.89</v>
          </cell>
        </row>
        <row r="95">
          <cell r="A95" t="str">
            <v>9844100</v>
          </cell>
          <cell r="B95" t="str">
            <v>LNG Op Supv &amp; Eng</v>
          </cell>
          <cell r="D95">
            <v>1225.98</v>
          </cell>
          <cell r="I95">
            <v>1225.98</v>
          </cell>
          <cell r="J95">
            <v>1225.98</v>
          </cell>
          <cell r="L95">
            <v>1225.98</v>
          </cell>
        </row>
        <row r="96">
          <cell r="A96" t="str">
            <v>ZW_TRANSMISSION_EXP</v>
          </cell>
          <cell r="B96" t="str">
            <v>WUTC Transmission Ex</v>
          </cell>
          <cell r="C96">
            <v>1945462.86</v>
          </cell>
          <cell r="H96">
            <v>1945462.86</v>
          </cell>
          <cell r="J96">
            <v>1945462.86</v>
          </cell>
          <cell r="L96">
            <v>1945462.86</v>
          </cell>
        </row>
        <row r="97">
          <cell r="A97" t="str">
            <v>9560000</v>
          </cell>
          <cell r="B97" t="str">
            <v>Transm Op Supv &amp; Eng</v>
          </cell>
          <cell r="C97">
            <v>244927.35999999999</v>
          </cell>
          <cell r="H97">
            <v>244927.35999999999</v>
          </cell>
          <cell r="J97">
            <v>244927.35999999999</v>
          </cell>
          <cell r="L97">
            <v>244927.35999999999</v>
          </cell>
        </row>
        <row r="98">
          <cell r="A98" t="str">
            <v>9561100</v>
          </cell>
          <cell r="B98" t="str">
            <v>Load Disp-Reliabilit</v>
          </cell>
          <cell r="C98">
            <v>3689.98</v>
          </cell>
          <cell r="H98">
            <v>3689.98</v>
          </cell>
          <cell r="J98">
            <v>3689.98</v>
          </cell>
          <cell r="L98">
            <v>3689.98</v>
          </cell>
        </row>
        <row r="99">
          <cell r="A99" t="str">
            <v>9561200</v>
          </cell>
          <cell r="B99" t="str">
            <v>Load Disp-Monit &amp; Op</v>
          </cell>
          <cell r="C99">
            <v>144070.56</v>
          </cell>
          <cell r="H99">
            <v>144070.56</v>
          </cell>
          <cell r="J99">
            <v>144070.56</v>
          </cell>
          <cell r="L99">
            <v>144070.56</v>
          </cell>
        </row>
        <row r="100">
          <cell r="A100" t="str">
            <v>9561300</v>
          </cell>
          <cell r="B100" t="str">
            <v>Load Disp-Transm Svc</v>
          </cell>
          <cell r="C100">
            <v>64437.34</v>
          </cell>
          <cell r="H100">
            <v>64437.34</v>
          </cell>
          <cell r="J100">
            <v>64437.34</v>
          </cell>
          <cell r="L100">
            <v>64437.34</v>
          </cell>
        </row>
        <row r="101">
          <cell r="A101" t="str">
            <v>9561700</v>
          </cell>
          <cell r="B101" t="str">
            <v>Gen Interconn Study</v>
          </cell>
          <cell r="C101">
            <v>82282.61</v>
          </cell>
          <cell r="H101">
            <v>82282.61</v>
          </cell>
          <cell r="J101">
            <v>82282.61</v>
          </cell>
          <cell r="L101">
            <v>82282.61</v>
          </cell>
        </row>
        <row r="102">
          <cell r="A102" t="str">
            <v>9561800</v>
          </cell>
          <cell r="B102" t="str">
            <v>Reliab Plng &amp; SD Svc</v>
          </cell>
          <cell r="C102">
            <v>5739.62</v>
          </cell>
          <cell r="H102">
            <v>5739.62</v>
          </cell>
          <cell r="J102">
            <v>5739.62</v>
          </cell>
          <cell r="L102">
            <v>5739.62</v>
          </cell>
        </row>
        <row r="103">
          <cell r="A103" t="str">
            <v>9562000</v>
          </cell>
          <cell r="B103" t="str">
            <v>Trm Op Station Exp</v>
          </cell>
          <cell r="C103">
            <v>55365.02</v>
          </cell>
          <cell r="H103">
            <v>55365.02</v>
          </cell>
          <cell r="J103">
            <v>55365.02</v>
          </cell>
          <cell r="L103">
            <v>55365.02</v>
          </cell>
        </row>
        <row r="104">
          <cell r="A104" t="str">
            <v>9563000</v>
          </cell>
          <cell r="B104" t="str">
            <v>Trm Op Ovhd Line Exp</v>
          </cell>
          <cell r="C104">
            <v>12986.69</v>
          </cell>
          <cell r="H104">
            <v>12986.69</v>
          </cell>
          <cell r="J104">
            <v>12986.69</v>
          </cell>
          <cell r="L104">
            <v>12986.69</v>
          </cell>
        </row>
        <row r="105">
          <cell r="A105" t="str">
            <v>9566000</v>
          </cell>
          <cell r="B105" t="str">
            <v>Trm Op Misc Expenses</v>
          </cell>
          <cell r="C105">
            <v>214358.6</v>
          </cell>
          <cell r="H105">
            <v>214358.6</v>
          </cell>
          <cell r="J105">
            <v>214358.6</v>
          </cell>
          <cell r="L105">
            <v>214358.6</v>
          </cell>
        </row>
        <row r="106">
          <cell r="A106" t="str">
            <v>9567000</v>
          </cell>
          <cell r="B106" t="str">
            <v>Trm Op Rents</v>
          </cell>
          <cell r="C106">
            <v>35012.92</v>
          </cell>
          <cell r="H106">
            <v>35012.92</v>
          </cell>
          <cell r="J106">
            <v>35012.92</v>
          </cell>
          <cell r="L106">
            <v>35012.92</v>
          </cell>
        </row>
        <row r="107">
          <cell r="A107" t="str">
            <v>9568000</v>
          </cell>
          <cell r="B107" t="str">
            <v>Trm Mn Supv &amp; Eng</v>
          </cell>
          <cell r="C107">
            <v>2549.66</v>
          </cell>
          <cell r="H107">
            <v>2549.66</v>
          </cell>
          <cell r="J107">
            <v>2549.66</v>
          </cell>
          <cell r="L107">
            <v>2549.66</v>
          </cell>
        </row>
        <row r="108">
          <cell r="A108" t="str">
            <v>9569200</v>
          </cell>
          <cell r="B108" t="str">
            <v>Trm Mn Comp Software</v>
          </cell>
          <cell r="C108">
            <v>10047.469999999999</v>
          </cell>
          <cell r="H108">
            <v>10047.469999999999</v>
          </cell>
          <cell r="J108">
            <v>10047.469999999999</v>
          </cell>
          <cell r="L108">
            <v>10047.469999999999</v>
          </cell>
        </row>
        <row r="109">
          <cell r="A109" t="str">
            <v>9570000</v>
          </cell>
          <cell r="B109" t="str">
            <v>Trm Mn Station Equip</v>
          </cell>
          <cell r="C109">
            <v>248711.42</v>
          </cell>
          <cell r="H109">
            <v>248711.42</v>
          </cell>
          <cell r="J109">
            <v>248711.42</v>
          </cell>
          <cell r="L109">
            <v>248711.42</v>
          </cell>
        </row>
        <row r="110">
          <cell r="A110" t="str">
            <v>9571000</v>
          </cell>
          <cell r="B110" t="str">
            <v>Trm Mn Ovhd Lines</v>
          </cell>
          <cell r="C110">
            <v>812232.38</v>
          </cell>
          <cell r="H110">
            <v>812232.38</v>
          </cell>
          <cell r="J110">
            <v>812232.38</v>
          </cell>
          <cell r="L110">
            <v>812232.38</v>
          </cell>
        </row>
        <row r="111">
          <cell r="A111" t="str">
            <v>9573000</v>
          </cell>
          <cell r="B111" t="str">
            <v>Trm Mn Misc Transm</v>
          </cell>
          <cell r="C111">
            <v>9051.23</v>
          </cell>
          <cell r="H111">
            <v>9051.23</v>
          </cell>
          <cell r="J111">
            <v>9051.23</v>
          </cell>
          <cell r="L111">
            <v>9051.23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14476265.560000001</v>
          </cell>
          <cell r="D112">
            <v>3754931.34</v>
          </cell>
          <cell r="H112">
            <v>14476265.560000001</v>
          </cell>
          <cell r="I112">
            <v>3754931.34</v>
          </cell>
          <cell r="J112">
            <v>18231196.899999999</v>
          </cell>
          <cell r="L112">
            <v>18231196.899999999</v>
          </cell>
        </row>
        <row r="113">
          <cell r="A113" t="str">
            <v>9580000</v>
          </cell>
          <cell r="B113" t="str">
            <v>Dis Op Supv &amp; Eng</v>
          </cell>
          <cell r="C113">
            <v>246556.91</v>
          </cell>
          <cell r="H113">
            <v>246556.91</v>
          </cell>
          <cell r="J113">
            <v>246556.91</v>
          </cell>
          <cell r="L113">
            <v>246556.91</v>
          </cell>
        </row>
        <row r="114">
          <cell r="A114" t="str">
            <v>9581000</v>
          </cell>
          <cell r="B114" t="str">
            <v>Dis Op Load Dispatch</v>
          </cell>
          <cell r="C114">
            <v>103836.36</v>
          </cell>
          <cell r="H114">
            <v>103836.36</v>
          </cell>
          <cell r="J114">
            <v>103836.36</v>
          </cell>
          <cell r="L114">
            <v>103836.36</v>
          </cell>
        </row>
        <row r="115">
          <cell r="A115" t="str">
            <v>9582000</v>
          </cell>
          <cell r="B115" t="str">
            <v>Dis Op Station Exp</v>
          </cell>
          <cell r="C115">
            <v>104606.93</v>
          </cell>
          <cell r="H115">
            <v>104606.93</v>
          </cell>
          <cell r="J115">
            <v>104606.93</v>
          </cell>
          <cell r="L115">
            <v>104606.93</v>
          </cell>
        </row>
        <row r="116">
          <cell r="A116" t="str">
            <v>9583000</v>
          </cell>
          <cell r="B116" t="str">
            <v>Dis Op Ovhd Line Exp</v>
          </cell>
          <cell r="C116">
            <v>200700.52</v>
          </cell>
          <cell r="H116">
            <v>200700.52</v>
          </cell>
          <cell r="J116">
            <v>200700.52</v>
          </cell>
          <cell r="L116">
            <v>200700.52</v>
          </cell>
        </row>
        <row r="117">
          <cell r="A117" t="str">
            <v>9584000</v>
          </cell>
          <cell r="B117" t="str">
            <v>Dis Op Undg Line Exp</v>
          </cell>
          <cell r="C117">
            <v>109209.22</v>
          </cell>
          <cell r="H117">
            <v>109209.22</v>
          </cell>
          <cell r="J117">
            <v>109209.22</v>
          </cell>
          <cell r="L117">
            <v>109209.22</v>
          </cell>
        </row>
        <row r="118">
          <cell r="A118" t="str">
            <v>9586000</v>
          </cell>
          <cell r="B118" t="str">
            <v>Dis Op Meter Exp</v>
          </cell>
          <cell r="C118">
            <v>182599.53</v>
          </cell>
          <cell r="H118">
            <v>182599.53</v>
          </cell>
          <cell r="J118">
            <v>182599.53</v>
          </cell>
          <cell r="L118">
            <v>182599.53</v>
          </cell>
        </row>
        <row r="119">
          <cell r="A119" t="str">
            <v>9587000</v>
          </cell>
          <cell r="B119" t="str">
            <v>Dis Op Cust Install</v>
          </cell>
          <cell r="C119">
            <v>343377.37</v>
          </cell>
          <cell r="H119">
            <v>343377.37</v>
          </cell>
          <cell r="J119">
            <v>343377.37</v>
          </cell>
          <cell r="L119">
            <v>343377.37</v>
          </cell>
        </row>
        <row r="120">
          <cell r="A120" t="str">
            <v>9588000</v>
          </cell>
          <cell r="B120" t="str">
            <v>Dis Op Misc Expenses</v>
          </cell>
          <cell r="C120">
            <v>645050.19999999995</v>
          </cell>
          <cell r="H120">
            <v>645050.19999999995</v>
          </cell>
          <cell r="J120">
            <v>645050.19999999995</v>
          </cell>
          <cell r="L120">
            <v>645050.19999999995</v>
          </cell>
        </row>
        <row r="121">
          <cell r="A121" t="str">
            <v>9589000</v>
          </cell>
          <cell r="B121" t="str">
            <v>Dis Op Rents</v>
          </cell>
          <cell r="C121">
            <v>91541.7</v>
          </cell>
          <cell r="H121">
            <v>91541.7</v>
          </cell>
          <cell r="J121">
            <v>91541.7</v>
          </cell>
          <cell r="L121">
            <v>91541.7</v>
          </cell>
        </row>
        <row r="122">
          <cell r="A122" t="str">
            <v>9590000</v>
          </cell>
          <cell r="B122" t="str">
            <v>Dis Mn Supv &amp; Eng</v>
          </cell>
          <cell r="C122">
            <v>11775.76</v>
          </cell>
          <cell r="H122">
            <v>11775.76</v>
          </cell>
          <cell r="J122">
            <v>11775.76</v>
          </cell>
          <cell r="L122">
            <v>11775.76</v>
          </cell>
        </row>
        <row r="123">
          <cell r="A123" t="str">
            <v>9592000</v>
          </cell>
          <cell r="B123" t="str">
            <v>Dis Mn Station Equip</v>
          </cell>
          <cell r="C123">
            <v>151780.49</v>
          </cell>
          <cell r="H123">
            <v>151780.49</v>
          </cell>
          <cell r="J123">
            <v>151780.49</v>
          </cell>
          <cell r="L123">
            <v>151780.49</v>
          </cell>
        </row>
        <row r="124">
          <cell r="A124" t="str">
            <v>9593000</v>
          </cell>
          <cell r="B124" t="str">
            <v>Dis Mn Ovhd Lines</v>
          </cell>
          <cell r="C124">
            <v>11224163.550000001</v>
          </cell>
          <cell r="H124">
            <v>11224163.550000001</v>
          </cell>
          <cell r="J124">
            <v>11224163.550000001</v>
          </cell>
          <cell r="L124">
            <v>11224163.550000001</v>
          </cell>
        </row>
        <row r="125">
          <cell r="A125" t="str">
            <v>9594000</v>
          </cell>
          <cell r="B125" t="str">
            <v>Dis Mn Undgrd Lines</v>
          </cell>
          <cell r="C125">
            <v>787909.31</v>
          </cell>
          <cell r="H125">
            <v>787909.31</v>
          </cell>
          <cell r="J125">
            <v>787909.31</v>
          </cell>
          <cell r="L125">
            <v>787909.31</v>
          </cell>
        </row>
        <row r="126">
          <cell r="A126" t="str">
            <v>9595000</v>
          </cell>
          <cell r="B126" t="str">
            <v>Dis Mn Line Transfor</v>
          </cell>
          <cell r="C126">
            <v>4197.41</v>
          </cell>
          <cell r="H126">
            <v>4197.41</v>
          </cell>
          <cell r="J126">
            <v>4197.41</v>
          </cell>
          <cell r="L126">
            <v>4197.41</v>
          </cell>
        </row>
        <row r="127">
          <cell r="A127" t="str">
            <v>9596000</v>
          </cell>
          <cell r="B127" t="str">
            <v>Dis Mn St Ltng &amp; Sig</v>
          </cell>
          <cell r="C127">
            <v>212011.49</v>
          </cell>
          <cell r="H127">
            <v>212011.49</v>
          </cell>
          <cell r="J127">
            <v>212011.49</v>
          </cell>
          <cell r="L127">
            <v>212011.49</v>
          </cell>
        </row>
        <row r="128">
          <cell r="A128" t="str">
            <v>9597000</v>
          </cell>
          <cell r="B128" t="str">
            <v>Dis Mn Meters</v>
          </cell>
          <cell r="C128">
            <v>56948.81</v>
          </cell>
          <cell r="H128">
            <v>56948.81</v>
          </cell>
          <cell r="J128">
            <v>56948.81</v>
          </cell>
          <cell r="L128">
            <v>56948.81</v>
          </cell>
        </row>
        <row r="129">
          <cell r="A129" t="str">
            <v>9870000</v>
          </cell>
          <cell r="B129" t="str">
            <v>Dis Op Supv &amp; Eng</v>
          </cell>
          <cell r="D129">
            <v>192001.99</v>
          </cell>
          <cell r="I129">
            <v>192001.99</v>
          </cell>
          <cell r="J129">
            <v>192001.99</v>
          </cell>
          <cell r="L129">
            <v>192001.99</v>
          </cell>
        </row>
        <row r="130">
          <cell r="A130" t="str">
            <v>9871000</v>
          </cell>
          <cell r="B130" t="str">
            <v>Dis Op Load Dispatch</v>
          </cell>
          <cell r="D130">
            <v>26059</v>
          </cell>
          <cell r="I130">
            <v>26059</v>
          </cell>
          <cell r="J130">
            <v>26059</v>
          </cell>
          <cell r="L130">
            <v>26059</v>
          </cell>
        </row>
        <row r="131">
          <cell r="A131" t="str">
            <v>9874000</v>
          </cell>
          <cell r="B131" t="str">
            <v>Dis Op Mains &amp; Serv</v>
          </cell>
          <cell r="D131">
            <v>608884.89</v>
          </cell>
          <cell r="I131">
            <v>608884.89</v>
          </cell>
          <cell r="J131">
            <v>608884.89</v>
          </cell>
          <cell r="L131">
            <v>608884.89</v>
          </cell>
        </row>
        <row r="132">
          <cell r="A132" t="str">
            <v>9875000</v>
          </cell>
          <cell r="B132" t="str">
            <v>Dis Op M &amp; R Stn-Gen</v>
          </cell>
          <cell r="D132">
            <v>120756.71</v>
          </cell>
          <cell r="I132">
            <v>120756.71</v>
          </cell>
          <cell r="J132">
            <v>120756.71</v>
          </cell>
          <cell r="L132">
            <v>120756.71</v>
          </cell>
        </row>
        <row r="133">
          <cell r="A133" t="str">
            <v>9876000</v>
          </cell>
          <cell r="B133" t="str">
            <v>Dis Op M &amp; R Stn-Ind</v>
          </cell>
          <cell r="D133">
            <v>109515.93</v>
          </cell>
          <cell r="I133">
            <v>109515.93</v>
          </cell>
          <cell r="J133">
            <v>109515.93</v>
          </cell>
          <cell r="L133">
            <v>109515.93</v>
          </cell>
        </row>
        <row r="134">
          <cell r="A134" t="str">
            <v>9878000</v>
          </cell>
          <cell r="B134" t="str">
            <v>Dis Op Mtr &amp; Hou Reg</v>
          </cell>
          <cell r="D134">
            <v>173909.86</v>
          </cell>
          <cell r="I134">
            <v>173909.86</v>
          </cell>
          <cell r="J134">
            <v>173909.86</v>
          </cell>
          <cell r="L134">
            <v>173909.86</v>
          </cell>
        </row>
        <row r="135">
          <cell r="A135" t="str">
            <v>9879000</v>
          </cell>
          <cell r="B135" t="str">
            <v>Dis Op Cust Install</v>
          </cell>
          <cell r="D135">
            <v>100608.58</v>
          </cell>
          <cell r="I135">
            <v>100608.58</v>
          </cell>
          <cell r="J135">
            <v>100608.58</v>
          </cell>
          <cell r="L135">
            <v>100608.58</v>
          </cell>
        </row>
        <row r="136">
          <cell r="A136" t="str">
            <v>9880000</v>
          </cell>
          <cell r="B136" t="str">
            <v>Dis Op Other Expense</v>
          </cell>
          <cell r="D136">
            <v>1286407.27</v>
          </cell>
          <cell r="I136">
            <v>1286407.27</v>
          </cell>
          <cell r="J136">
            <v>1286407.27</v>
          </cell>
          <cell r="L136">
            <v>1286407.27</v>
          </cell>
        </row>
        <row r="137">
          <cell r="A137" t="str">
            <v>9881000</v>
          </cell>
          <cell r="B137" t="str">
            <v>Dis Op Rents</v>
          </cell>
          <cell r="D137">
            <v>23563.72</v>
          </cell>
          <cell r="I137">
            <v>23563.72</v>
          </cell>
          <cell r="J137">
            <v>23563.72</v>
          </cell>
          <cell r="L137">
            <v>23563.72</v>
          </cell>
        </row>
        <row r="138">
          <cell r="A138" t="str">
            <v>9885000</v>
          </cell>
          <cell r="B138" t="str">
            <v>Dis Mn Supv &amp; Eng</v>
          </cell>
          <cell r="D138">
            <v>19330.650000000001</v>
          </cell>
          <cell r="I138">
            <v>19330.650000000001</v>
          </cell>
          <cell r="J138">
            <v>19330.650000000001</v>
          </cell>
          <cell r="L138">
            <v>19330.650000000001</v>
          </cell>
        </row>
        <row r="139">
          <cell r="A139" t="str">
            <v>9886000</v>
          </cell>
          <cell r="B139" t="str">
            <v>Dis Mn Structures</v>
          </cell>
          <cell r="D139">
            <v>4834.16</v>
          </cell>
          <cell r="I139">
            <v>4834.16</v>
          </cell>
          <cell r="J139">
            <v>4834.16</v>
          </cell>
          <cell r="L139">
            <v>4834.16</v>
          </cell>
        </row>
        <row r="140">
          <cell r="A140" t="str">
            <v>9887000</v>
          </cell>
          <cell r="B140" t="str">
            <v>Dis Mn Mains</v>
          </cell>
          <cell r="D140">
            <v>654918.06000000006</v>
          </cell>
          <cell r="I140">
            <v>654918.06000000006</v>
          </cell>
          <cell r="J140">
            <v>654918.06000000006</v>
          </cell>
          <cell r="L140">
            <v>654918.06000000006</v>
          </cell>
        </row>
        <row r="141">
          <cell r="A141" t="str">
            <v>9889000</v>
          </cell>
          <cell r="B141" t="str">
            <v>Dis Mn M &amp; R Stn-Gen</v>
          </cell>
          <cell r="D141">
            <v>18052.28</v>
          </cell>
          <cell r="I141">
            <v>18052.28</v>
          </cell>
          <cell r="J141">
            <v>18052.28</v>
          </cell>
          <cell r="L141">
            <v>18052.28</v>
          </cell>
        </row>
        <row r="142">
          <cell r="A142" t="str">
            <v>9890000</v>
          </cell>
          <cell r="B142" t="str">
            <v>Dis Mn M &amp; R Stn-Ind</v>
          </cell>
          <cell r="D142">
            <v>813.75</v>
          </cell>
          <cell r="I142">
            <v>813.75</v>
          </cell>
          <cell r="J142">
            <v>813.75</v>
          </cell>
          <cell r="L142">
            <v>813.75</v>
          </cell>
        </row>
        <row r="143">
          <cell r="A143" t="str">
            <v>9892000</v>
          </cell>
          <cell r="B143" t="str">
            <v>Dis Mn Services</v>
          </cell>
          <cell r="D143">
            <v>343635.13</v>
          </cell>
          <cell r="I143">
            <v>343635.13</v>
          </cell>
          <cell r="J143">
            <v>343635.13</v>
          </cell>
          <cell r="L143">
            <v>343635.13</v>
          </cell>
        </row>
        <row r="144">
          <cell r="A144" t="str">
            <v>9893000</v>
          </cell>
          <cell r="B144" t="str">
            <v>Dis Mn Mtr &amp; Hou Reg</v>
          </cell>
          <cell r="D144">
            <v>43943.57</v>
          </cell>
          <cell r="I144">
            <v>43943.57</v>
          </cell>
          <cell r="J144">
            <v>43943.57</v>
          </cell>
          <cell r="L144">
            <v>43943.57</v>
          </cell>
        </row>
        <row r="145">
          <cell r="A145" t="str">
            <v>9894000</v>
          </cell>
          <cell r="B145" t="str">
            <v>Dis Mn Other Equipm</v>
          </cell>
          <cell r="D145">
            <v>27695.79</v>
          </cell>
          <cell r="I145">
            <v>27695.79</v>
          </cell>
          <cell r="J145">
            <v>27695.79</v>
          </cell>
          <cell r="L145">
            <v>27695.79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3988825.65</v>
          </cell>
          <cell r="D146">
            <v>1453651.3</v>
          </cell>
          <cell r="E146">
            <v>1684057.11</v>
          </cell>
          <cell r="F146">
            <v>986747.61</v>
          </cell>
          <cell r="G146">
            <v>697309.5</v>
          </cell>
          <cell r="H146">
            <v>4975573.26</v>
          </cell>
          <cell r="I146">
            <v>2150960.7999999998</v>
          </cell>
          <cell r="J146">
            <v>7126534.0599999996</v>
          </cell>
          <cell r="L146">
            <v>7126534.0599999996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15507.33</v>
          </cell>
          <cell r="F147">
            <v>9015.9699999999993</v>
          </cell>
          <cell r="G147">
            <v>6491.36</v>
          </cell>
          <cell r="H147">
            <v>9015.9699999999993</v>
          </cell>
          <cell r="I147">
            <v>6491.36</v>
          </cell>
          <cell r="J147">
            <v>15507.33</v>
          </cell>
          <cell r="L147">
            <v>15507.33</v>
          </cell>
        </row>
        <row r="148">
          <cell r="A148" t="str">
            <v>9902000</v>
          </cell>
          <cell r="B148" t="str">
            <v>Meter Reading Exp</v>
          </cell>
          <cell r="C148">
            <v>909252.4</v>
          </cell>
          <cell r="D148">
            <v>685399.61</v>
          </cell>
          <cell r="E148">
            <v>171230.34</v>
          </cell>
          <cell r="F148">
            <v>107190.18</v>
          </cell>
          <cell r="G148">
            <v>64040.160000000003</v>
          </cell>
          <cell r="H148">
            <v>1016442.58</v>
          </cell>
          <cell r="I148">
            <v>749439.77</v>
          </cell>
          <cell r="J148">
            <v>1765882.35</v>
          </cell>
          <cell r="L148">
            <v>1765882.35</v>
          </cell>
        </row>
        <row r="149">
          <cell r="A149" t="str">
            <v>9902100</v>
          </cell>
          <cell r="B149" t="str">
            <v>Meter Reading Exp-E</v>
          </cell>
          <cell r="C149">
            <v>674.25</v>
          </cell>
          <cell r="H149">
            <v>674.25</v>
          </cell>
          <cell r="J149">
            <v>674.25</v>
          </cell>
          <cell r="L149">
            <v>674.25</v>
          </cell>
        </row>
        <row r="150">
          <cell r="A150" t="str">
            <v>9902200</v>
          </cell>
          <cell r="B150" t="str">
            <v>Meter Reading Exp-G</v>
          </cell>
          <cell r="D150">
            <v>4910.93</v>
          </cell>
          <cell r="I150">
            <v>4910.93</v>
          </cell>
          <cell r="J150">
            <v>4910.93</v>
          </cell>
          <cell r="L150">
            <v>4910.93</v>
          </cell>
        </row>
        <row r="151">
          <cell r="A151" t="str">
            <v>9903000</v>
          </cell>
          <cell r="B151" t="str">
            <v>Customer Rec &amp; Coll</v>
          </cell>
          <cell r="C151">
            <v>1280448.54</v>
          </cell>
          <cell r="D151">
            <v>11212.31</v>
          </cell>
          <cell r="E151">
            <v>1497319.44</v>
          </cell>
          <cell r="F151">
            <v>870541.46</v>
          </cell>
          <cell r="G151">
            <v>626777.98</v>
          </cell>
          <cell r="H151">
            <v>2150990</v>
          </cell>
          <cell r="I151">
            <v>637990.29</v>
          </cell>
          <cell r="J151">
            <v>2788980.29</v>
          </cell>
          <cell r="L151">
            <v>2788980.29</v>
          </cell>
        </row>
        <row r="152">
          <cell r="A152" t="str">
            <v>9903100</v>
          </cell>
          <cell r="B152" t="str">
            <v>Cust Rec Col Exp-E</v>
          </cell>
          <cell r="C152">
            <v>53689.21</v>
          </cell>
          <cell r="H152">
            <v>53689.21</v>
          </cell>
          <cell r="J152">
            <v>53689.21</v>
          </cell>
          <cell r="L152">
            <v>53689.21</v>
          </cell>
        </row>
        <row r="153">
          <cell r="A153" t="str">
            <v>9903200</v>
          </cell>
          <cell r="B153" t="str">
            <v>Cust Rec Col Exp-G</v>
          </cell>
          <cell r="D153">
            <v>23251.71</v>
          </cell>
          <cell r="I153">
            <v>23251.71</v>
          </cell>
          <cell r="J153">
            <v>23251.71</v>
          </cell>
          <cell r="L153">
            <v>23251.71</v>
          </cell>
        </row>
        <row r="154">
          <cell r="A154" t="str">
            <v>9904000</v>
          </cell>
          <cell r="B154" t="str">
            <v>Uncollectible Accts</v>
          </cell>
          <cell r="C154">
            <v>1744761.25</v>
          </cell>
          <cell r="D154">
            <v>728876.74</v>
          </cell>
          <cell r="H154">
            <v>1744761.25</v>
          </cell>
          <cell r="I154">
            <v>728876.74</v>
          </cell>
          <cell r="J154">
            <v>2473637.9900000002</v>
          </cell>
          <cell r="L154">
            <v>2473637.9900000002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2365918.5499999998</v>
          </cell>
          <cell r="D155">
            <v>790632.4</v>
          </cell>
          <cell r="E155">
            <v>332919.69</v>
          </cell>
          <cell r="F155">
            <v>193559.57</v>
          </cell>
          <cell r="G155">
            <v>139360.12</v>
          </cell>
          <cell r="H155">
            <v>2559478.12</v>
          </cell>
          <cell r="I155">
            <v>929992.52</v>
          </cell>
          <cell r="J155">
            <v>3489470.64</v>
          </cell>
          <cell r="L155">
            <v>3489470.64</v>
          </cell>
        </row>
        <row r="156">
          <cell r="A156" t="str">
            <v>9908010</v>
          </cell>
          <cell r="B156" t="str">
            <v>Customer Serv Exp</v>
          </cell>
          <cell r="C156">
            <v>2253510.36</v>
          </cell>
          <cell r="D156">
            <v>786016.85</v>
          </cell>
          <cell r="E156">
            <v>142549.14000000001</v>
          </cell>
          <cell r="F156">
            <v>82878.100000000006</v>
          </cell>
          <cell r="G156">
            <v>59671.040000000001</v>
          </cell>
          <cell r="H156">
            <v>2336388.46</v>
          </cell>
          <cell r="I156">
            <v>845687.89</v>
          </cell>
          <cell r="J156">
            <v>3182076.35</v>
          </cell>
          <cell r="L156">
            <v>3182076.35</v>
          </cell>
        </row>
        <row r="157">
          <cell r="A157" t="str">
            <v>9909000</v>
          </cell>
          <cell r="B157" t="str">
            <v>Infor &amp; Inst Adv Exp</v>
          </cell>
          <cell r="C157">
            <v>42526.87</v>
          </cell>
          <cell r="D157">
            <v>4615.55</v>
          </cell>
          <cell r="E157">
            <v>201521.55</v>
          </cell>
          <cell r="F157">
            <v>117164.66</v>
          </cell>
          <cell r="G157">
            <v>84356.89</v>
          </cell>
          <cell r="H157">
            <v>159691.53</v>
          </cell>
          <cell r="I157">
            <v>88972.44</v>
          </cell>
          <cell r="J157">
            <v>248663.97</v>
          </cell>
          <cell r="L157">
            <v>248663.97</v>
          </cell>
        </row>
        <row r="158">
          <cell r="A158" t="str">
            <v>9910000</v>
          </cell>
          <cell r="B158" t="str">
            <v>Misc Cust Serv Exp</v>
          </cell>
          <cell r="C158">
            <v>0</v>
          </cell>
          <cell r="D158">
            <v>0</v>
          </cell>
          <cell r="E158">
            <v>13.3</v>
          </cell>
          <cell r="F158">
            <v>7.73</v>
          </cell>
          <cell r="G158">
            <v>5.57</v>
          </cell>
          <cell r="H158">
            <v>7.73</v>
          </cell>
          <cell r="I158">
            <v>5.57</v>
          </cell>
          <cell r="J158">
            <v>13.3</v>
          </cell>
          <cell r="L158">
            <v>13.3</v>
          </cell>
        </row>
        <row r="159">
          <cell r="A159" t="str">
            <v>9912000</v>
          </cell>
          <cell r="B159" t="str">
            <v>Demonstr &amp; Sell Exp</v>
          </cell>
          <cell r="C159">
            <v>69881.320000000007</v>
          </cell>
          <cell r="D159">
            <v>0</v>
          </cell>
          <cell r="E159">
            <v>-11164.3</v>
          </cell>
          <cell r="F159">
            <v>-6490.92</v>
          </cell>
          <cell r="G159">
            <v>-4673.38</v>
          </cell>
          <cell r="H159">
            <v>63390.400000000001</v>
          </cell>
          <cell r="I159">
            <v>-4673.38</v>
          </cell>
          <cell r="J159">
            <v>58717.02</v>
          </cell>
          <cell r="L159">
            <v>58717.02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8761044.1799999997</v>
          </cell>
          <cell r="D160">
            <v>2665651.6</v>
          </cell>
          <cell r="H160">
            <v>8761044.1799999997</v>
          </cell>
          <cell r="I160">
            <v>2665651.6</v>
          </cell>
          <cell r="J160">
            <v>11426695.779999999</v>
          </cell>
          <cell r="L160">
            <v>11426695.779999999</v>
          </cell>
        </row>
        <row r="161">
          <cell r="A161" t="str">
            <v>9908020</v>
          </cell>
          <cell r="B161" t="str">
            <v>Conserv Amortization</v>
          </cell>
          <cell r="C161">
            <v>8761044.1799999997</v>
          </cell>
          <cell r="D161">
            <v>2665651.6</v>
          </cell>
          <cell r="H161">
            <v>8761044.1799999997</v>
          </cell>
          <cell r="I161">
            <v>2665651.6</v>
          </cell>
          <cell r="J161">
            <v>11426695.779999999</v>
          </cell>
          <cell r="L161">
            <v>11426695.779999999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4323926.13</v>
          </cell>
          <cell r="D162">
            <v>1364783.12</v>
          </cell>
          <cell r="E162">
            <v>9324683.1500000004</v>
          </cell>
          <cell r="F162">
            <v>6106366.8200000003</v>
          </cell>
          <cell r="G162">
            <v>3218316.33</v>
          </cell>
          <cell r="H162">
            <v>10430292.949999999</v>
          </cell>
          <cell r="I162">
            <v>4583099.45</v>
          </cell>
          <cell r="J162">
            <v>15013392.4</v>
          </cell>
          <cell r="L162">
            <v>15013392.4</v>
          </cell>
        </row>
        <row r="163">
          <cell r="A163" t="str">
            <v>9920000</v>
          </cell>
          <cell r="B163" t="str">
            <v>Admin &amp; Gen Salaries</v>
          </cell>
          <cell r="C163">
            <v>544338.61</v>
          </cell>
          <cell r="D163">
            <v>41651.360000000001</v>
          </cell>
          <cell r="E163">
            <v>5121786.82</v>
          </cell>
          <cell r="F163">
            <v>3393194.03</v>
          </cell>
          <cell r="G163">
            <v>1728592.79</v>
          </cell>
          <cell r="H163">
            <v>3937532.64</v>
          </cell>
          <cell r="I163">
            <v>1770244.15</v>
          </cell>
          <cell r="J163">
            <v>5707776.79</v>
          </cell>
          <cell r="L163">
            <v>5707776.79</v>
          </cell>
        </row>
        <row r="164">
          <cell r="A164" t="str">
            <v>9921000</v>
          </cell>
          <cell r="B164" t="str">
            <v>Office Suppies &amp; Exp</v>
          </cell>
          <cell r="C164">
            <v>20712.939999999999</v>
          </cell>
          <cell r="D164">
            <v>26066.53</v>
          </cell>
          <cell r="E164">
            <v>742613.81</v>
          </cell>
          <cell r="F164">
            <v>491981.62</v>
          </cell>
          <cell r="G164">
            <v>250632.19</v>
          </cell>
          <cell r="H164">
            <v>512694.56</v>
          </cell>
          <cell r="I164">
            <v>276698.71999999997</v>
          </cell>
          <cell r="J164">
            <v>789393.28</v>
          </cell>
          <cell r="L164">
            <v>789393.28</v>
          </cell>
        </row>
        <row r="165">
          <cell r="A165" t="str">
            <v>9922000</v>
          </cell>
          <cell r="B165" t="str">
            <v>Admin Exp Transf-Cr</v>
          </cell>
          <cell r="C165">
            <v>-13265.57</v>
          </cell>
          <cell r="D165">
            <v>-6757.93</v>
          </cell>
          <cell r="E165">
            <v>-2712839.04</v>
          </cell>
          <cell r="F165">
            <v>-1797255.85</v>
          </cell>
          <cell r="G165">
            <v>-915583.19</v>
          </cell>
          <cell r="H165">
            <v>-1810521.42</v>
          </cell>
          <cell r="I165">
            <v>-922341.12</v>
          </cell>
          <cell r="J165">
            <v>-2732862.54</v>
          </cell>
          <cell r="L165">
            <v>-2732862.54</v>
          </cell>
        </row>
        <row r="166">
          <cell r="A166" t="str">
            <v>9923000</v>
          </cell>
          <cell r="B166" t="str">
            <v>Outside Svc Employed</v>
          </cell>
          <cell r="C166">
            <v>4277.99</v>
          </cell>
          <cell r="D166">
            <v>45166.5</v>
          </cell>
          <cell r="E166">
            <v>1263066.6200000001</v>
          </cell>
          <cell r="F166">
            <v>836781.68</v>
          </cell>
          <cell r="G166">
            <v>426284.94</v>
          </cell>
          <cell r="H166">
            <v>841059.67</v>
          </cell>
          <cell r="I166">
            <v>471451.44</v>
          </cell>
          <cell r="J166">
            <v>1312511.1100000001</v>
          </cell>
          <cell r="L166">
            <v>1312511.1100000001</v>
          </cell>
        </row>
        <row r="167">
          <cell r="A167" t="str">
            <v>9924000</v>
          </cell>
          <cell r="B167" t="str">
            <v>Property Insurance</v>
          </cell>
          <cell r="C167">
            <v>426346.32</v>
          </cell>
          <cell r="D167">
            <v>8423.3700000000008</v>
          </cell>
          <cell r="E167">
            <v>-31603.74</v>
          </cell>
          <cell r="F167">
            <v>-18829.53</v>
          </cell>
          <cell r="G167">
            <v>-12774.21</v>
          </cell>
          <cell r="H167">
            <v>407516.79</v>
          </cell>
          <cell r="I167">
            <v>-4350.84</v>
          </cell>
          <cell r="J167">
            <v>403165.95</v>
          </cell>
          <cell r="L167">
            <v>403165.95</v>
          </cell>
        </row>
        <row r="168">
          <cell r="A168" t="str">
            <v>9925000</v>
          </cell>
          <cell r="B168" t="str">
            <v>Injuries and Damages</v>
          </cell>
          <cell r="C168">
            <v>78260.740000000005</v>
          </cell>
          <cell r="D168">
            <v>41729.410000000003</v>
          </cell>
          <cell r="E168">
            <v>562262.22</v>
          </cell>
          <cell r="F168">
            <v>326899.28000000003</v>
          </cell>
          <cell r="G168">
            <v>235362.94</v>
          </cell>
          <cell r="H168">
            <v>405160.02</v>
          </cell>
          <cell r="I168">
            <v>277092.34999999998</v>
          </cell>
          <cell r="J168">
            <v>682252.37</v>
          </cell>
          <cell r="L168">
            <v>682252.37</v>
          </cell>
        </row>
        <row r="169">
          <cell r="A169" t="str">
            <v>9926000</v>
          </cell>
          <cell r="B169" t="str">
            <v>Employee Pen &amp; Ben</v>
          </cell>
          <cell r="C169">
            <v>2383398.69</v>
          </cell>
          <cell r="D169">
            <v>847985.73</v>
          </cell>
          <cell r="E169">
            <v>1345189.32</v>
          </cell>
          <cell r="F169">
            <v>863360.12</v>
          </cell>
          <cell r="G169">
            <v>481829.2</v>
          </cell>
          <cell r="H169">
            <v>3246758.81</v>
          </cell>
          <cell r="I169">
            <v>1329814.93</v>
          </cell>
          <cell r="J169">
            <v>4576573.74</v>
          </cell>
          <cell r="L169">
            <v>4576573.74</v>
          </cell>
        </row>
        <row r="170">
          <cell r="A170" t="str">
            <v>9928000</v>
          </cell>
          <cell r="B170" t="str">
            <v>Reg Commission Exp</v>
          </cell>
          <cell r="C170">
            <v>695326.21</v>
          </cell>
          <cell r="D170">
            <v>271057</v>
          </cell>
          <cell r="E170">
            <v>-93460.06</v>
          </cell>
          <cell r="F170">
            <v>-61917.3</v>
          </cell>
          <cell r="G170">
            <v>-31542.76</v>
          </cell>
          <cell r="H170">
            <v>633408.91</v>
          </cell>
          <cell r="I170">
            <v>239514.23999999999</v>
          </cell>
          <cell r="J170">
            <v>872923.15</v>
          </cell>
          <cell r="L170">
            <v>872923.15</v>
          </cell>
        </row>
        <row r="171">
          <cell r="A171" t="str">
            <v>9930200</v>
          </cell>
          <cell r="B171" t="str">
            <v>Misc General Exp</v>
          </cell>
          <cell r="C171">
            <v>92330.55</v>
          </cell>
          <cell r="D171">
            <v>37397.599999999999</v>
          </cell>
          <cell r="E171">
            <v>506524.95</v>
          </cell>
          <cell r="F171">
            <v>335572.77</v>
          </cell>
          <cell r="G171">
            <v>170952.18</v>
          </cell>
          <cell r="H171">
            <v>427903.32</v>
          </cell>
          <cell r="I171">
            <v>208349.78</v>
          </cell>
          <cell r="J171">
            <v>636253.1</v>
          </cell>
          <cell r="L171">
            <v>636253.1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804195.58</v>
          </cell>
          <cell r="F172">
            <v>532852.91</v>
          </cell>
          <cell r="G172">
            <v>271342.67</v>
          </cell>
          <cell r="H172">
            <v>577399.16</v>
          </cell>
          <cell r="I172">
            <v>271342.67</v>
          </cell>
          <cell r="J172">
            <v>848741.83</v>
          </cell>
          <cell r="L172">
            <v>848741.83</v>
          </cell>
        </row>
        <row r="173">
          <cell r="A173" t="str">
            <v>9932000</v>
          </cell>
          <cell r="B173" t="str">
            <v>Gas Maint of Gen Plt</v>
          </cell>
          <cell r="D173">
            <v>52063.55</v>
          </cell>
          <cell r="I173">
            <v>52063.55</v>
          </cell>
          <cell r="J173">
            <v>52063.55</v>
          </cell>
          <cell r="L173">
            <v>52063.55</v>
          </cell>
        </row>
        <row r="174">
          <cell r="A174" t="str">
            <v>9935000</v>
          </cell>
          <cell r="B174" t="str">
            <v>Ele Maint of Gen Plt</v>
          </cell>
          <cell r="C174">
            <v>47653.4</v>
          </cell>
          <cell r="D174">
            <v>0</v>
          </cell>
          <cell r="E174">
            <v>1816946.67</v>
          </cell>
          <cell r="F174">
            <v>1203727.0900000001</v>
          </cell>
          <cell r="G174">
            <v>613219.57999999996</v>
          </cell>
          <cell r="H174">
            <v>1251380.49</v>
          </cell>
          <cell r="I174">
            <v>613219.57999999996</v>
          </cell>
          <cell r="J174">
            <v>1864600.07</v>
          </cell>
          <cell r="L174">
            <v>1864600.07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31541705.420000002</v>
          </cell>
          <cell r="D175">
            <v>11886894.15</v>
          </cell>
          <cell r="E175">
            <v>10559837.48</v>
          </cell>
          <cell r="F175">
            <v>6995892.3200000003</v>
          </cell>
          <cell r="G175">
            <v>3563945.16</v>
          </cell>
          <cell r="H175">
            <v>38537597.740000002</v>
          </cell>
          <cell r="I175">
            <v>15450839.310000001</v>
          </cell>
          <cell r="J175">
            <v>53988437.049999997</v>
          </cell>
          <cell r="L175">
            <v>53988437.049999997</v>
          </cell>
        </row>
        <row r="176">
          <cell r="A176" t="str">
            <v>ZW_DEPRECIATION</v>
          </cell>
          <cell r="B176" t="str">
            <v>WUTC Depreciation</v>
          </cell>
          <cell r="C176">
            <v>29088233.739999998</v>
          </cell>
          <cell r="D176">
            <v>10507983.15</v>
          </cell>
          <cell r="E176">
            <v>2355706.4500000002</v>
          </cell>
          <cell r="F176">
            <v>1560655.52</v>
          </cell>
          <cell r="G176">
            <v>795050.93</v>
          </cell>
          <cell r="H176">
            <v>30648889.260000002</v>
          </cell>
          <cell r="I176">
            <v>11303034.08</v>
          </cell>
          <cell r="J176">
            <v>41951923.340000004</v>
          </cell>
          <cell r="L176">
            <v>41951923.340000004</v>
          </cell>
        </row>
        <row r="177">
          <cell r="A177" t="str">
            <v>9403000</v>
          </cell>
          <cell r="B177" t="str">
            <v>Depreciation Expense</v>
          </cell>
          <cell r="C177">
            <v>28289043.210000001</v>
          </cell>
          <cell r="D177">
            <v>10494530.890000001</v>
          </cell>
          <cell r="E177">
            <v>2351259.87</v>
          </cell>
          <cell r="F177">
            <v>1557709.66</v>
          </cell>
          <cell r="G177">
            <v>793550.21</v>
          </cell>
          <cell r="H177">
            <v>29846752.870000001</v>
          </cell>
          <cell r="I177">
            <v>11288081.1</v>
          </cell>
          <cell r="J177">
            <v>41134833.969999999</v>
          </cell>
          <cell r="L177">
            <v>41134833.969999999</v>
          </cell>
        </row>
        <row r="178">
          <cell r="A178" t="str">
            <v>9403100</v>
          </cell>
          <cell r="B178" t="str">
            <v>Dep Exp Asset Retire</v>
          </cell>
          <cell r="C178">
            <v>799190.53</v>
          </cell>
          <cell r="D178">
            <v>13452.26</v>
          </cell>
          <cell r="E178">
            <v>4446.58</v>
          </cell>
          <cell r="F178">
            <v>2945.86</v>
          </cell>
          <cell r="G178">
            <v>1500.72</v>
          </cell>
          <cell r="H178">
            <v>802136.39</v>
          </cell>
          <cell r="I178">
            <v>14952.98</v>
          </cell>
          <cell r="J178">
            <v>817089.37</v>
          </cell>
          <cell r="L178">
            <v>817089.37</v>
          </cell>
        </row>
        <row r="179">
          <cell r="A179" t="str">
            <v>ZW_AMORTIZATION</v>
          </cell>
          <cell r="B179" t="str">
            <v>WUTC Amortization</v>
          </cell>
          <cell r="C179">
            <v>2308932.94</v>
          </cell>
          <cell r="D179">
            <v>527519.82999999996</v>
          </cell>
          <cell r="E179">
            <v>8805234.0299999993</v>
          </cell>
          <cell r="F179">
            <v>5833467.54</v>
          </cell>
          <cell r="G179">
            <v>2971766.49</v>
          </cell>
          <cell r="H179">
            <v>8142400.4800000004</v>
          </cell>
          <cell r="I179">
            <v>3499286.32</v>
          </cell>
          <cell r="J179">
            <v>11641686.800000001</v>
          </cell>
          <cell r="L179">
            <v>11641686.800000001</v>
          </cell>
        </row>
        <row r="180">
          <cell r="A180" t="str">
            <v>9404000</v>
          </cell>
          <cell r="B180" t="str">
            <v>Amort of Limitd-Term</v>
          </cell>
          <cell r="C180">
            <v>1001921.28</v>
          </cell>
          <cell r="D180">
            <v>0</v>
          </cell>
          <cell r="E180">
            <v>8803372.7599999998</v>
          </cell>
          <cell r="F180">
            <v>5832234.4500000002</v>
          </cell>
          <cell r="G180">
            <v>2971138.31</v>
          </cell>
          <cell r="H180">
            <v>6834155.7300000004</v>
          </cell>
          <cell r="I180">
            <v>2971138.31</v>
          </cell>
          <cell r="J180">
            <v>9805294.0399999991</v>
          </cell>
          <cell r="L180">
            <v>9805294.0399999991</v>
          </cell>
        </row>
        <row r="181">
          <cell r="A181" t="str">
            <v>9406000</v>
          </cell>
          <cell r="B181" t="str">
            <v>Amor of Plnt Acq Adj</v>
          </cell>
          <cell r="C181">
            <v>1001403.67</v>
          </cell>
          <cell r="H181">
            <v>1001403.67</v>
          </cell>
          <cell r="J181">
            <v>1001403.67</v>
          </cell>
          <cell r="L181">
            <v>1001403.67</v>
          </cell>
        </row>
        <row r="182">
          <cell r="A182" t="str">
            <v>9411000</v>
          </cell>
          <cell r="B182" t="str">
            <v>Accretion Expense</v>
          </cell>
          <cell r="C182">
            <v>305607.99</v>
          </cell>
          <cell r="D182">
            <v>20188.13</v>
          </cell>
          <cell r="E182">
            <v>1861.27</v>
          </cell>
          <cell r="F182">
            <v>1233.0899999999999</v>
          </cell>
          <cell r="G182">
            <v>628.17999999999995</v>
          </cell>
          <cell r="H182">
            <v>306841.08</v>
          </cell>
          <cell r="I182">
            <v>20816.310000000001</v>
          </cell>
          <cell r="J182">
            <v>327657.39</v>
          </cell>
          <cell r="L182">
            <v>327657.39</v>
          </cell>
        </row>
        <row r="183">
          <cell r="A183" t="str">
            <v>9404300</v>
          </cell>
          <cell r="B183" t="str">
            <v>Amort of Lim-Ter Gas</v>
          </cell>
          <cell r="D183">
            <v>507331.7</v>
          </cell>
          <cell r="I183">
            <v>507331.7</v>
          </cell>
          <cell r="J183">
            <v>507331.7</v>
          </cell>
          <cell r="L183">
            <v>507331.7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1820536</v>
          </cell>
          <cell r="H184">
            <v>1820536</v>
          </cell>
          <cell r="J184">
            <v>1820536</v>
          </cell>
          <cell r="L184">
            <v>1820536</v>
          </cell>
        </row>
        <row r="185">
          <cell r="A185" t="str">
            <v>9407000</v>
          </cell>
          <cell r="B185" t="str">
            <v>Amor of Prop Loss Un</v>
          </cell>
          <cell r="C185">
            <v>1820536</v>
          </cell>
          <cell r="H185">
            <v>1820536</v>
          </cell>
          <cell r="J185">
            <v>1820536</v>
          </cell>
          <cell r="L185">
            <v>1820536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-1383870.56</v>
          </cell>
          <cell r="D186">
            <v>851391.17</v>
          </cell>
          <cell r="E186">
            <v>-601103</v>
          </cell>
          <cell r="F186">
            <v>-398230.74</v>
          </cell>
          <cell r="G186">
            <v>-202872.26</v>
          </cell>
          <cell r="H186">
            <v>-1782101.3</v>
          </cell>
          <cell r="I186">
            <v>648518.91</v>
          </cell>
          <cell r="J186">
            <v>-1133582.3899999999</v>
          </cell>
          <cell r="L186">
            <v>-1133582.3899999999</v>
          </cell>
        </row>
        <row r="187">
          <cell r="A187" t="str">
            <v>9407300</v>
          </cell>
          <cell r="B187" t="str">
            <v>Regulatory Debits</v>
          </cell>
          <cell r="C187">
            <v>1009410.79</v>
          </cell>
          <cell r="D187">
            <v>749990.17</v>
          </cell>
          <cell r="H187">
            <v>1009410.79</v>
          </cell>
          <cell r="I187">
            <v>749990.17</v>
          </cell>
          <cell r="J187">
            <v>1759400.96</v>
          </cell>
          <cell r="L187">
            <v>1759400.96</v>
          </cell>
        </row>
        <row r="188">
          <cell r="A188" t="str">
            <v>9407400</v>
          </cell>
          <cell r="B188" t="str">
            <v>Regulatory Credits</v>
          </cell>
          <cell r="C188">
            <v>-1852771.35</v>
          </cell>
          <cell r="D188">
            <v>99372</v>
          </cell>
          <cell r="E188">
            <v>-601103</v>
          </cell>
          <cell r="F188">
            <v>-398230.74</v>
          </cell>
          <cell r="G188">
            <v>-202872.26</v>
          </cell>
          <cell r="H188">
            <v>-2251002.09</v>
          </cell>
          <cell r="I188">
            <v>-103500.26</v>
          </cell>
          <cell r="J188">
            <v>-2354502.35</v>
          </cell>
          <cell r="L188">
            <v>-2354502.35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D189">
            <v>396</v>
          </cell>
          <cell r="H189">
            <v>-540510</v>
          </cell>
          <cell r="I189">
            <v>396</v>
          </cell>
          <cell r="J189">
            <v>-540114</v>
          </cell>
          <cell r="L189">
            <v>-540114</v>
          </cell>
        </row>
        <row r="190">
          <cell r="A190" t="str">
            <v>9411700</v>
          </cell>
          <cell r="B190" t="str">
            <v>Lss from Disposition</v>
          </cell>
          <cell r="D190">
            <v>1633</v>
          </cell>
          <cell r="I190">
            <v>1633</v>
          </cell>
          <cell r="J190">
            <v>1633</v>
          </cell>
          <cell r="L190">
            <v>1633</v>
          </cell>
        </row>
        <row r="191">
          <cell r="A191" t="str">
            <v>ZW_ASC_815</v>
          </cell>
          <cell r="B191" t="str">
            <v>WUTC ASC 815</v>
          </cell>
          <cell r="C191">
            <v>-292126.7</v>
          </cell>
          <cell r="H191">
            <v>-292126.7</v>
          </cell>
          <cell r="J191">
            <v>-292126.7</v>
          </cell>
          <cell r="L191">
            <v>-292126.7</v>
          </cell>
        </row>
        <row r="192">
          <cell r="A192" t="str">
            <v>9421010</v>
          </cell>
          <cell r="B192" t="str">
            <v>Msc NonOp FAS 133 Gn</v>
          </cell>
          <cell r="C192">
            <v>473273.36</v>
          </cell>
          <cell r="H192">
            <v>473273.36</v>
          </cell>
          <cell r="J192">
            <v>473273.36</v>
          </cell>
          <cell r="L192">
            <v>473273.36</v>
          </cell>
        </row>
        <row r="193">
          <cell r="A193" t="str">
            <v>9426510</v>
          </cell>
          <cell r="B193" t="str">
            <v>FAS 133 Loss</v>
          </cell>
          <cell r="C193">
            <v>-765400.06</v>
          </cell>
          <cell r="H193">
            <v>-765400.06</v>
          </cell>
          <cell r="J193">
            <v>-765400.06</v>
          </cell>
          <cell r="L193">
            <v>-765400.06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22513451.989999998</v>
          </cell>
          <cell r="D194">
            <v>13253586</v>
          </cell>
          <cell r="E194">
            <v>586340.64</v>
          </cell>
          <cell r="F194">
            <v>380287.85</v>
          </cell>
          <cell r="G194">
            <v>206052.79</v>
          </cell>
          <cell r="H194">
            <v>22893739.84</v>
          </cell>
          <cell r="I194">
            <v>13459638.789999999</v>
          </cell>
          <cell r="J194">
            <v>36353378.630000003</v>
          </cell>
          <cell r="L194">
            <v>36353378.630000003</v>
          </cell>
        </row>
        <row r="195">
          <cell r="A195" t="str">
            <v>9408100</v>
          </cell>
          <cell r="B195" t="str">
            <v>Other Taxes-Utl Oper</v>
          </cell>
          <cell r="C195">
            <v>22513451.989999998</v>
          </cell>
          <cell r="D195">
            <v>13253586</v>
          </cell>
          <cell r="E195">
            <v>586340.64</v>
          </cell>
          <cell r="F195">
            <v>380287.85</v>
          </cell>
          <cell r="G195">
            <v>206052.79</v>
          </cell>
          <cell r="H195">
            <v>22893739.84</v>
          </cell>
          <cell r="I195">
            <v>13459638.789999999</v>
          </cell>
          <cell r="J195">
            <v>36353378.630000003</v>
          </cell>
          <cell r="L195">
            <v>36353378.630000003</v>
          </cell>
        </row>
        <row r="196">
          <cell r="A196" t="str">
            <v>ZW_INCOME_TAXES</v>
          </cell>
          <cell r="B196" t="str">
            <v>WUTC Income Taxes</v>
          </cell>
          <cell r="C196">
            <v>-3434161.08</v>
          </cell>
          <cell r="D196">
            <v>7578041.1100000003</v>
          </cell>
          <cell r="H196">
            <v>-3434161.08</v>
          </cell>
          <cell r="I196">
            <v>7578041.1100000003</v>
          </cell>
          <cell r="J196">
            <v>4143880.03</v>
          </cell>
          <cell r="L196">
            <v>4143880.03</v>
          </cell>
        </row>
        <row r="197">
          <cell r="A197" t="str">
            <v>9409110</v>
          </cell>
          <cell r="B197" t="str">
            <v>State Income Taxes</v>
          </cell>
          <cell r="C197">
            <v>146753.67000000001</v>
          </cell>
          <cell r="H197">
            <v>146753.67000000001</v>
          </cell>
          <cell r="J197">
            <v>146753.67000000001</v>
          </cell>
          <cell r="L197">
            <v>146753.67000000001</v>
          </cell>
        </row>
        <row r="198">
          <cell r="A198" t="str">
            <v>9409120</v>
          </cell>
          <cell r="B198" t="str">
            <v>Federal Income Taxes</v>
          </cell>
          <cell r="C198">
            <v>-3580914.75</v>
          </cell>
          <cell r="D198">
            <v>7578041.1100000003</v>
          </cell>
          <cell r="H198">
            <v>-3580914.75</v>
          </cell>
          <cell r="I198">
            <v>7578041.1100000003</v>
          </cell>
          <cell r="J198">
            <v>3997126.36</v>
          </cell>
          <cell r="L198">
            <v>3997126.36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9640736.3800000008</v>
          </cell>
          <cell r="D199">
            <v>86033.61</v>
          </cell>
          <cell r="H199">
            <v>9640736.3800000008</v>
          </cell>
          <cell r="I199">
            <v>86033.61</v>
          </cell>
          <cell r="J199">
            <v>9726769.9900000002</v>
          </cell>
          <cell r="L199">
            <v>9726769.9900000002</v>
          </cell>
        </row>
        <row r="200">
          <cell r="A200" t="str">
            <v>9410100</v>
          </cell>
          <cell r="B200" t="str">
            <v>Prov Def Taxes-Utl</v>
          </cell>
          <cell r="C200">
            <v>22468556.329999998</v>
          </cell>
          <cell r="D200">
            <v>2011813.53</v>
          </cell>
          <cell r="H200">
            <v>22468556.329999998</v>
          </cell>
          <cell r="I200">
            <v>2011813.53</v>
          </cell>
          <cell r="J200">
            <v>24480369.859999999</v>
          </cell>
          <cell r="L200">
            <v>24480369.859999999</v>
          </cell>
        </row>
        <row r="201">
          <cell r="A201" t="str">
            <v>9411100</v>
          </cell>
          <cell r="B201" t="str">
            <v>Prov Def Tx-Cr Util</v>
          </cell>
          <cell r="C201">
            <v>-12827819.949999999</v>
          </cell>
          <cell r="D201">
            <v>-1925779.92</v>
          </cell>
          <cell r="H201">
            <v>-12827819.949999999</v>
          </cell>
          <cell r="I201">
            <v>-1925779.92</v>
          </cell>
          <cell r="J201">
            <v>-14753599.869999999</v>
          </cell>
          <cell r="L201">
            <v>-14753599.869999999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-688978.18</v>
          </cell>
          <cell r="D202">
            <v>-1364548.97</v>
          </cell>
          <cell r="E202">
            <v>12471269.539999999</v>
          </cell>
          <cell r="F202">
            <v>8262221.2999999998</v>
          </cell>
          <cell r="G202">
            <v>4209048.24</v>
          </cell>
          <cell r="H202">
            <v>7573243.1200000001</v>
          </cell>
          <cell r="I202">
            <v>2844499.27</v>
          </cell>
          <cell r="J202">
            <v>10417742.390000001</v>
          </cell>
          <cell r="L202">
            <v>10417742.390000001</v>
          </cell>
        </row>
        <row r="203">
          <cell r="A203" t="str">
            <v>ZW_OTHER_INCOME</v>
          </cell>
          <cell r="B203" t="str">
            <v>WUTC Other Income</v>
          </cell>
          <cell r="C203">
            <v>-1325507.99</v>
          </cell>
          <cell r="D203">
            <v>-826343.42</v>
          </cell>
          <cell r="E203">
            <v>-7098641.6699999999</v>
          </cell>
          <cell r="F203">
            <v>-4702850.0999999996</v>
          </cell>
          <cell r="G203">
            <v>-2395791.5699999998</v>
          </cell>
          <cell r="H203">
            <v>-6028358.0899999999</v>
          </cell>
          <cell r="I203">
            <v>-3222134.99</v>
          </cell>
          <cell r="J203">
            <v>-9250493.0800000001</v>
          </cell>
          <cell r="L203">
            <v>-9250493.0800000001</v>
          </cell>
        </row>
        <row r="204">
          <cell r="A204" t="str">
            <v>9408200</v>
          </cell>
          <cell r="B204" t="str">
            <v>Other Taxes-Oth Inc</v>
          </cell>
          <cell r="C204">
            <v>29975.74</v>
          </cell>
          <cell r="D204">
            <v>0</v>
          </cell>
          <cell r="E204">
            <v>16944.099999999999</v>
          </cell>
          <cell r="F204">
            <v>11225.46</v>
          </cell>
          <cell r="G204">
            <v>5718.64</v>
          </cell>
          <cell r="H204">
            <v>41201.199999999997</v>
          </cell>
          <cell r="I204">
            <v>5718.64</v>
          </cell>
          <cell r="J204">
            <v>46919.839999999997</v>
          </cell>
          <cell r="L204">
            <v>46919.839999999997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-5959788.8799999999</v>
          </cell>
          <cell r="F205">
            <v>-3948360.13</v>
          </cell>
          <cell r="G205">
            <v>-2011428.75</v>
          </cell>
          <cell r="H205">
            <v>-3948360.13</v>
          </cell>
          <cell r="I205">
            <v>-2011428.75</v>
          </cell>
          <cell r="J205">
            <v>-5959788.8799999999</v>
          </cell>
          <cell r="L205">
            <v>-5959788.8799999999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-252586.53</v>
          </cell>
          <cell r="F206">
            <v>-167338.57999999999</v>
          </cell>
          <cell r="G206">
            <v>-85247.95</v>
          </cell>
          <cell r="H206">
            <v>-167338.57999999999</v>
          </cell>
          <cell r="I206">
            <v>-85247.95</v>
          </cell>
          <cell r="J206">
            <v>-252586.53</v>
          </cell>
          <cell r="L206">
            <v>-252586.53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-47159.91</v>
          </cell>
          <cell r="F207">
            <v>-31243.439999999999</v>
          </cell>
          <cell r="G207">
            <v>-15916.47</v>
          </cell>
          <cell r="H207">
            <v>-31243.439999999999</v>
          </cell>
          <cell r="I207">
            <v>-15916.47</v>
          </cell>
          <cell r="J207">
            <v>-47159.91</v>
          </cell>
          <cell r="L207">
            <v>-47159.91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16514.57</v>
          </cell>
          <cell r="F208">
            <v>10940.9</v>
          </cell>
          <cell r="G208">
            <v>5573.67</v>
          </cell>
          <cell r="H208">
            <v>10940.9</v>
          </cell>
          <cell r="I208">
            <v>5573.67</v>
          </cell>
          <cell r="J208">
            <v>16514.57</v>
          </cell>
          <cell r="L208">
            <v>16514.57</v>
          </cell>
        </row>
        <row r="209">
          <cell r="A209" t="str">
            <v>9416200</v>
          </cell>
          <cell r="B209" t="str">
            <v>Exp fr Merch &amp; Job-G</v>
          </cell>
          <cell r="D209">
            <v>5895.64</v>
          </cell>
          <cell r="I209">
            <v>5895.64</v>
          </cell>
          <cell r="J209">
            <v>5895.64</v>
          </cell>
          <cell r="L209">
            <v>5895.64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-1883850.48</v>
          </cell>
          <cell r="F210">
            <v>-1248050.95</v>
          </cell>
          <cell r="G210">
            <v>-635799.53</v>
          </cell>
          <cell r="H210">
            <v>-1248050.95</v>
          </cell>
          <cell r="I210">
            <v>-635799.53</v>
          </cell>
          <cell r="J210">
            <v>-1883850.48</v>
          </cell>
          <cell r="L210">
            <v>-1883850.48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1562062.74</v>
          </cell>
          <cell r="F211">
            <v>1034866.57</v>
          </cell>
          <cell r="G211">
            <v>527196.17000000004</v>
          </cell>
          <cell r="H211">
            <v>1034866.57</v>
          </cell>
          <cell r="I211">
            <v>527196.17000000004</v>
          </cell>
          <cell r="J211">
            <v>1562062.74</v>
          </cell>
          <cell r="L211">
            <v>1562062.74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33774.79</v>
          </cell>
          <cell r="F212">
            <v>22375.8</v>
          </cell>
          <cell r="G212">
            <v>11398.99</v>
          </cell>
          <cell r="H212">
            <v>22375.8</v>
          </cell>
          <cell r="I212">
            <v>11398.99</v>
          </cell>
          <cell r="J212">
            <v>33774.79</v>
          </cell>
          <cell r="L212">
            <v>33774.79</v>
          </cell>
        </row>
        <row r="213">
          <cell r="A213" t="str">
            <v>9419000</v>
          </cell>
          <cell r="B213" t="str">
            <v>Inter &amp; Dividend Inc</v>
          </cell>
          <cell r="C213">
            <v>233981.23</v>
          </cell>
          <cell r="D213">
            <v>44800.66</v>
          </cell>
          <cell r="E213">
            <v>-1020682.74</v>
          </cell>
          <cell r="F213">
            <v>-676202.32</v>
          </cell>
          <cell r="G213">
            <v>-344480.42</v>
          </cell>
          <cell r="H213">
            <v>-442221.09</v>
          </cell>
          <cell r="I213">
            <v>-299679.76</v>
          </cell>
          <cell r="J213">
            <v>-741900.85</v>
          </cell>
          <cell r="L213">
            <v>-741900.85</v>
          </cell>
        </row>
        <row r="214">
          <cell r="A214" t="str">
            <v>9419100</v>
          </cell>
          <cell r="B214" t="str">
            <v>Allow for Oth FUDC</v>
          </cell>
          <cell r="C214">
            <v>-783497.28</v>
          </cell>
          <cell r="D214">
            <v>-880745.89</v>
          </cell>
          <cell r="E214">
            <v>-116131.34</v>
          </cell>
          <cell r="F214">
            <v>-76937.009999999995</v>
          </cell>
          <cell r="G214">
            <v>-39194.33</v>
          </cell>
          <cell r="H214">
            <v>-860434.29</v>
          </cell>
          <cell r="I214">
            <v>-919940.22</v>
          </cell>
          <cell r="J214">
            <v>-1780374.51</v>
          </cell>
          <cell r="L214">
            <v>-1780374.51</v>
          </cell>
        </row>
        <row r="215">
          <cell r="A215" t="str">
            <v>9421020</v>
          </cell>
          <cell r="B215" t="str">
            <v>Misc NonOper Income</v>
          </cell>
          <cell r="C215">
            <v>-7637.34</v>
          </cell>
          <cell r="D215">
            <v>0</v>
          </cell>
          <cell r="E215">
            <v>-1.02</v>
          </cell>
          <cell r="F215">
            <v>-0.68</v>
          </cell>
          <cell r="G215">
            <v>-0.34</v>
          </cell>
          <cell r="H215">
            <v>-7638.02</v>
          </cell>
          <cell r="I215">
            <v>-0.34</v>
          </cell>
          <cell r="J215">
            <v>-7638.36</v>
          </cell>
          <cell r="L215">
            <v>-7638.36</v>
          </cell>
        </row>
        <row r="216">
          <cell r="A216" t="str">
            <v>9421030</v>
          </cell>
          <cell r="B216" t="str">
            <v>Misc NonOp Inc-AFUDC</v>
          </cell>
          <cell r="C216">
            <v>-798330.34</v>
          </cell>
          <cell r="H216">
            <v>-798330.34</v>
          </cell>
          <cell r="J216">
            <v>-798330.34</v>
          </cell>
          <cell r="L216">
            <v>-798330.34</v>
          </cell>
        </row>
        <row r="217">
          <cell r="A217" t="str">
            <v>9426100</v>
          </cell>
          <cell r="B217" t="str">
            <v>Donations</v>
          </cell>
          <cell r="C217">
            <v>0</v>
          </cell>
          <cell r="D217">
            <v>0</v>
          </cell>
          <cell r="E217">
            <v>1250</v>
          </cell>
          <cell r="F217">
            <v>828.13</v>
          </cell>
          <cell r="G217">
            <v>421.87</v>
          </cell>
          <cell r="H217">
            <v>828.13</v>
          </cell>
          <cell r="I217">
            <v>421.87</v>
          </cell>
          <cell r="J217">
            <v>1250</v>
          </cell>
          <cell r="L217">
            <v>1250</v>
          </cell>
        </row>
        <row r="218">
          <cell r="A218" t="str">
            <v>9426400</v>
          </cell>
          <cell r="B218" t="str">
            <v>Exp Civic Politi Act</v>
          </cell>
          <cell r="C218">
            <v>0</v>
          </cell>
          <cell r="D218">
            <v>3706.17</v>
          </cell>
          <cell r="E218">
            <v>323164.33</v>
          </cell>
          <cell r="F218">
            <v>214096.38</v>
          </cell>
          <cell r="G218">
            <v>109067.95</v>
          </cell>
          <cell r="H218">
            <v>214096.38</v>
          </cell>
          <cell r="I218">
            <v>112774.12</v>
          </cell>
          <cell r="J218">
            <v>326870.5</v>
          </cell>
          <cell r="L218">
            <v>326870.5</v>
          </cell>
        </row>
        <row r="219">
          <cell r="A219" t="str">
            <v>9426520</v>
          </cell>
          <cell r="B219" t="str">
            <v>Other Deductions</v>
          </cell>
          <cell r="C219">
            <v>0</v>
          </cell>
          <cell r="D219">
            <v>0</v>
          </cell>
          <cell r="E219">
            <v>227848.7</v>
          </cell>
          <cell r="F219">
            <v>150949.76999999999</v>
          </cell>
          <cell r="G219">
            <v>76898.929999999993</v>
          </cell>
          <cell r="H219">
            <v>150949.76999999999</v>
          </cell>
          <cell r="I219">
            <v>76898.929999999993</v>
          </cell>
          <cell r="J219">
            <v>227848.7</v>
          </cell>
          <cell r="L219">
            <v>227848.7</v>
          </cell>
        </row>
        <row r="220">
          <cell r="A220" t="str">
            <v>ZW_INTEREST</v>
          </cell>
          <cell r="B220" t="str">
            <v>WUTC Interest</v>
          </cell>
          <cell r="C220">
            <v>636529.81000000006</v>
          </cell>
          <cell r="D220">
            <v>-538205.55000000005</v>
          </cell>
          <cell r="E220">
            <v>19569911.210000001</v>
          </cell>
          <cell r="F220">
            <v>12965071.4</v>
          </cell>
          <cell r="G220">
            <v>6604839.8099999996</v>
          </cell>
          <cell r="H220">
            <v>13601601.210000001</v>
          </cell>
          <cell r="I220">
            <v>6066634.2599999998</v>
          </cell>
          <cell r="J220">
            <v>19668235.469999999</v>
          </cell>
          <cell r="L220">
            <v>19668235.469999999</v>
          </cell>
        </row>
        <row r="221">
          <cell r="A221" t="str">
            <v>9427000</v>
          </cell>
          <cell r="B221" t="str">
            <v>Interest on LT Debt</v>
          </cell>
          <cell r="C221">
            <v>0</v>
          </cell>
          <cell r="D221">
            <v>0</v>
          </cell>
          <cell r="E221">
            <v>18932069.5</v>
          </cell>
          <cell r="F221">
            <v>12542496.050000001</v>
          </cell>
          <cell r="G221">
            <v>6389573.4500000002</v>
          </cell>
          <cell r="H221">
            <v>12542496.050000001</v>
          </cell>
          <cell r="I221">
            <v>6389573.4500000002</v>
          </cell>
          <cell r="J221">
            <v>18932069.5</v>
          </cell>
          <cell r="L221">
            <v>18932069.5</v>
          </cell>
        </row>
        <row r="222">
          <cell r="A222" t="str">
            <v>9428000</v>
          </cell>
          <cell r="B222" t="str">
            <v>Amort Debt Disp&amp;Exp</v>
          </cell>
          <cell r="C222">
            <v>0</v>
          </cell>
          <cell r="D222">
            <v>0</v>
          </cell>
          <cell r="E222">
            <v>206805.33</v>
          </cell>
          <cell r="F222">
            <v>137013.73000000001</v>
          </cell>
          <cell r="G222">
            <v>69791.600000000006</v>
          </cell>
          <cell r="H222">
            <v>137013.73000000001</v>
          </cell>
          <cell r="I222">
            <v>69791.600000000006</v>
          </cell>
          <cell r="J222">
            <v>206805.33</v>
          </cell>
          <cell r="L222">
            <v>206805.33</v>
          </cell>
        </row>
        <row r="223">
          <cell r="A223" t="str">
            <v>9428100</v>
          </cell>
          <cell r="B223" t="str">
            <v>Amort Lss Reacq Debt</v>
          </cell>
          <cell r="C223">
            <v>505.3</v>
          </cell>
          <cell r="D223">
            <v>296.77</v>
          </cell>
          <cell r="E223">
            <v>181389.08</v>
          </cell>
          <cell r="F223">
            <v>120170.28</v>
          </cell>
          <cell r="G223">
            <v>61218.8</v>
          </cell>
          <cell r="H223">
            <v>120675.58</v>
          </cell>
          <cell r="I223">
            <v>61515.57</v>
          </cell>
          <cell r="J223">
            <v>182191.15</v>
          </cell>
          <cell r="L223">
            <v>182191.15</v>
          </cell>
        </row>
        <row r="224">
          <cell r="A224" t="str">
            <v>9431000</v>
          </cell>
          <cell r="B224" t="str">
            <v>Oth Interest Expense</v>
          </cell>
          <cell r="C224">
            <v>1165859.3400000001</v>
          </cell>
          <cell r="D224">
            <v>7965.23</v>
          </cell>
          <cell r="E224">
            <v>305279.34999999998</v>
          </cell>
          <cell r="F224">
            <v>202247.57</v>
          </cell>
          <cell r="G224">
            <v>103031.78</v>
          </cell>
          <cell r="H224">
            <v>1368106.91</v>
          </cell>
          <cell r="I224">
            <v>110997.01</v>
          </cell>
          <cell r="J224">
            <v>1479103.92</v>
          </cell>
          <cell r="L224">
            <v>1479103.92</v>
          </cell>
        </row>
        <row r="225">
          <cell r="A225" t="str">
            <v>9432000</v>
          </cell>
          <cell r="B225" t="str">
            <v>Allow for Borr FUDC</v>
          </cell>
          <cell r="C225">
            <v>-529834.82999999996</v>
          </cell>
          <cell r="D225">
            <v>-546467.55000000005</v>
          </cell>
          <cell r="E225">
            <v>-55632.05</v>
          </cell>
          <cell r="F225">
            <v>-36856.230000000003</v>
          </cell>
          <cell r="G225">
            <v>-18775.82</v>
          </cell>
          <cell r="H225">
            <v>-566691.06000000006</v>
          </cell>
          <cell r="I225">
            <v>-565243.37</v>
          </cell>
          <cell r="J225">
            <v>-1131934.43</v>
          </cell>
          <cell r="L225">
            <v>-1131934.43</v>
          </cell>
        </row>
        <row r="226">
          <cell r="A226" t="str">
            <v>Not Assigned Reg Account (s)</v>
          </cell>
          <cell r="B226" t="str">
            <v/>
          </cell>
          <cell r="C226">
            <v>0</v>
          </cell>
          <cell r="D226">
            <v>0.04</v>
          </cell>
          <cell r="H226">
            <v>0</v>
          </cell>
          <cell r="I226">
            <v>0.04</v>
          </cell>
          <cell r="J226">
            <v>-196375800.38</v>
          </cell>
          <cell r="K226">
            <v>-196375800.41999999</v>
          </cell>
          <cell r="L226">
            <v>-196375800.38</v>
          </cell>
          <cell r="M226">
            <v>0</v>
          </cell>
        </row>
        <row r="227">
          <cell r="A227" t="str">
            <v>#</v>
          </cell>
          <cell r="B227" t="str">
            <v>PSE/Not assigned</v>
          </cell>
          <cell r="J227">
            <v>-271280292.62</v>
          </cell>
          <cell r="K227">
            <v>-271280292.62</v>
          </cell>
          <cell r="L227">
            <v>-271280292.62</v>
          </cell>
        </row>
        <row r="228">
          <cell r="A228" t="str">
            <v>9101000</v>
          </cell>
          <cell r="B228" t="str">
            <v>Plant in Service</v>
          </cell>
          <cell r="J228">
            <v>-7920588.8099999996</v>
          </cell>
          <cell r="K228">
            <v>-7920588.8099999996</v>
          </cell>
          <cell r="L228">
            <v>-7920588.8099999996</v>
          </cell>
        </row>
        <row r="229">
          <cell r="A229" t="str">
            <v>9101100</v>
          </cell>
          <cell r="B229" t="str">
            <v>Property-Cap Leases</v>
          </cell>
          <cell r="J229">
            <v>-50589.4</v>
          </cell>
          <cell r="K229">
            <v>-50589.4</v>
          </cell>
          <cell r="L229">
            <v>-50589.4</v>
          </cell>
        </row>
        <row r="230">
          <cell r="A230" t="str">
            <v>9105000</v>
          </cell>
          <cell r="B230" t="str">
            <v>Plant Held for Futur</v>
          </cell>
          <cell r="J230">
            <v>5694.37</v>
          </cell>
          <cell r="K230">
            <v>5694.37</v>
          </cell>
          <cell r="L230">
            <v>5694.37</v>
          </cell>
        </row>
        <row r="231">
          <cell r="A231" t="str">
            <v>9106000</v>
          </cell>
          <cell r="B231" t="str">
            <v>Const not Classified</v>
          </cell>
          <cell r="J231">
            <v>-3392635.84</v>
          </cell>
          <cell r="K231">
            <v>-3392635.84</v>
          </cell>
          <cell r="L231">
            <v>-3392635.84</v>
          </cell>
        </row>
        <row r="232">
          <cell r="A232" t="str">
            <v>9107000</v>
          </cell>
          <cell r="B232" t="str">
            <v>Const Work in Prog</v>
          </cell>
          <cell r="J232">
            <v>10867539.869999999</v>
          </cell>
          <cell r="K232">
            <v>10867539.869999999</v>
          </cell>
          <cell r="L232">
            <v>10867539.869999999</v>
          </cell>
        </row>
        <row r="233">
          <cell r="A233" t="str">
            <v>9108000</v>
          </cell>
          <cell r="B233" t="str">
            <v>Accum Prov Depreciat</v>
          </cell>
          <cell r="J233">
            <v>-20054600.030000001</v>
          </cell>
          <cell r="K233">
            <v>-20054600.030000001</v>
          </cell>
          <cell r="L233">
            <v>-20054600.030000001</v>
          </cell>
        </row>
        <row r="234">
          <cell r="A234" t="str">
            <v>9111000</v>
          </cell>
          <cell r="B234" t="str">
            <v>Accum Prov Amortizat</v>
          </cell>
          <cell r="J234">
            <v>26070038.870000001</v>
          </cell>
          <cell r="K234">
            <v>26070038.870000001</v>
          </cell>
          <cell r="L234">
            <v>26070038.870000001</v>
          </cell>
        </row>
        <row r="235">
          <cell r="A235" t="str">
            <v>9115000</v>
          </cell>
          <cell r="B235" t="str">
            <v>Amort of Plt Acq Adj</v>
          </cell>
          <cell r="J235">
            <v>-701199.43</v>
          </cell>
          <cell r="K235">
            <v>-701199.43</v>
          </cell>
          <cell r="L235">
            <v>-701199.43</v>
          </cell>
        </row>
        <row r="236">
          <cell r="A236" t="str">
            <v>9121000</v>
          </cell>
          <cell r="B236" t="str">
            <v>Nonutility Property</v>
          </cell>
          <cell r="J236">
            <v>-12495734.59</v>
          </cell>
          <cell r="K236">
            <v>-12495734.59</v>
          </cell>
          <cell r="L236">
            <v>-12495734.59</v>
          </cell>
        </row>
        <row r="237">
          <cell r="A237" t="str">
            <v>9122000</v>
          </cell>
          <cell r="B237" t="str">
            <v>Deprec &amp; Amort-Non</v>
          </cell>
          <cell r="J237">
            <v>12495734.59</v>
          </cell>
          <cell r="K237">
            <v>12495734.59</v>
          </cell>
          <cell r="L237">
            <v>12495734.59</v>
          </cell>
        </row>
        <row r="238">
          <cell r="A238" t="str">
            <v>9123100</v>
          </cell>
          <cell r="B238" t="str">
            <v>Invsmnt in Subs Comp</v>
          </cell>
          <cell r="J238">
            <v>-33774.79</v>
          </cell>
          <cell r="K238">
            <v>-33774.79</v>
          </cell>
          <cell r="L238">
            <v>-33774.79</v>
          </cell>
        </row>
        <row r="239">
          <cell r="A239" t="str">
            <v>9124000</v>
          </cell>
          <cell r="B239" t="str">
            <v>Other Investments</v>
          </cell>
          <cell r="J239">
            <v>-15141.74</v>
          </cell>
          <cell r="K239">
            <v>-15141.74</v>
          </cell>
          <cell r="L239">
            <v>-15141.74</v>
          </cell>
        </row>
        <row r="240">
          <cell r="A240" t="str">
            <v>9128000</v>
          </cell>
          <cell r="B240" t="str">
            <v>Other Special Funds</v>
          </cell>
          <cell r="J240">
            <v>13.84</v>
          </cell>
          <cell r="K240">
            <v>13.84</v>
          </cell>
          <cell r="L240">
            <v>13.84</v>
          </cell>
        </row>
        <row r="241">
          <cell r="A241" t="str">
            <v>9131000</v>
          </cell>
          <cell r="B241" t="str">
            <v>Cash</v>
          </cell>
          <cell r="J241">
            <v>1596693.76</v>
          </cell>
          <cell r="K241">
            <v>1596693.76</v>
          </cell>
          <cell r="L241">
            <v>1596693.76</v>
          </cell>
        </row>
        <row r="242">
          <cell r="A242" t="str">
            <v>9134000</v>
          </cell>
          <cell r="B242" t="str">
            <v>Other Special Dep</v>
          </cell>
          <cell r="J242">
            <v>-5213553.42</v>
          </cell>
          <cell r="K242">
            <v>-5213553.42</v>
          </cell>
          <cell r="L242">
            <v>-5213553.42</v>
          </cell>
        </row>
        <row r="243">
          <cell r="A243" t="str">
            <v>9135000</v>
          </cell>
          <cell r="B243" t="str">
            <v>Working Funds</v>
          </cell>
          <cell r="J243">
            <v>289405.09999999998</v>
          </cell>
          <cell r="K243">
            <v>289405.09999999998</v>
          </cell>
          <cell r="L243">
            <v>289405.09999999998</v>
          </cell>
        </row>
        <row r="244">
          <cell r="A244" t="str">
            <v>9142000</v>
          </cell>
          <cell r="B244" t="str">
            <v>Cust Accounts Receiv</v>
          </cell>
          <cell r="J244">
            <v>21635211.760000002</v>
          </cell>
          <cell r="K244">
            <v>21635211.760000002</v>
          </cell>
          <cell r="L244">
            <v>21635211.760000002</v>
          </cell>
        </row>
        <row r="245">
          <cell r="A245" t="str">
            <v>9143000</v>
          </cell>
          <cell r="B245" t="str">
            <v>Oth Accounts Receiv</v>
          </cell>
          <cell r="J245">
            <v>-653093.43999999994</v>
          </cell>
          <cell r="K245">
            <v>-653093.43999999994</v>
          </cell>
          <cell r="L245">
            <v>-653093.43999999994</v>
          </cell>
        </row>
        <row r="246">
          <cell r="A246" t="str">
            <v>9144000</v>
          </cell>
          <cell r="B246" t="str">
            <v>Accum Prov Uncollect</v>
          </cell>
          <cell r="J246">
            <v>-286905.63</v>
          </cell>
          <cell r="K246">
            <v>-286905.63</v>
          </cell>
          <cell r="L246">
            <v>-286905.63</v>
          </cell>
        </row>
        <row r="247">
          <cell r="A247" t="str">
            <v>9146000</v>
          </cell>
          <cell r="B247" t="str">
            <v>Accts Rec Assoc Comp</v>
          </cell>
          <cell r="J247">
            <v>-1085732.54</v>
          </cell>
          <cell r="K247">
            <v>-1085732.54</v>
          </cell>
          <cell r="L247">
            <v>-1085732.54</v>
          </cell>
        </row>
        <row r="248">
          <cell r="A248" t="str">
            <v>9151000</v>
          </cell>
          <cell r="B248" t="str">
            <v>Fuel Stock</v>
          </cell>
          <cell r="J248">
            <v>545957.72</v>
          </cell>
          <cell r="K248">
            <v>545957.72</v>
          </cell>
          <cell r="L248">
            <v>545957.72</v>
          </cell>
        </row>
        <row r="249">
          <cell r="A249" t="str">
            <v>9154000</v>
          </cell>
          <cell r="B249" t="str">
            <v>Plnt Mat &amp; Oper Supp</v>
          </cell>
          <cell r="J249">
            <v>-543625.24</v>
          </cell>
          <cell r="K249">
            <v>-543625.24</v>
          </cell>
          <cell r="L249">
            <v>-543625.24</v>
          </cell>
        </row>
        <row r="250">
          <cell r="A250" t="str">
            <v>9156000</v>
          </cell>
          <cell r="B250" t="str">
            <v>Oth Mat &amp; Oper Supp</v>
          </cell>
          <cell r="J250">
            <v>86835.75</v>
          </cell>
          <cell r="K250">
            <v>86835.75</v>
          </cell>
          <cell r="L250">
            <v>86835.75</v>
          </cell>
        </row>
        <row r="251">
          <cell r="A251" t="str">
            <v>9163000</v>
          </cell>
          <cell r="B251" t="str">
            <v>Stores Exp Undistrib</v>
          </cell>
          <cell r="J251">
            <v>-2042.87</v>
          </cell>
          <cell r="K251">
            <v>-2042.87</v>
          </cell>
          <cell r="L251">
            <v>-2042.87</v>
          </cell>
        </row>
        <row r="252">
          <cell r="A252" t="str">
            <v>9164100</v>
          </cell>
          <cell r="B252" t="str">
            <v>Gas Stored-Current</v>
          </cell>
          <cell r="J252">
            <v>-4494422.3</v>
          </cell>
          <cell r="K252">
            <v>-4494422.3</v>
          </cell>
          <cell r="L252">
            <v>-4494422.3</v>
          </cell>
        </row>
        <row r="253">
          <cell r="A253" t="str">
            <v>9164200</v>
          </cell>
          <cell r="B253" t="str">
            <v>Liquef Nat Gas Store</v>
          </cell>
          <cell r="J253">
            <v>1161.01</v>
          </cell>
          <cell r="K253">
            <v>1161.01</v>
          </cell>
          <cell r="L253">
            <v>1161.01</v>
          </cell>
        </row>
        <row r="254">
          <cell r="A254" t="str">
            <v>9165000</v>
          </cell>
          <cell r="B254" t="str">
            <v>Prepayments</v>
          </cell>
          <cell r="J254">
            <v>425606.85</v>
          </cell>
          <cell r="K254">
            <v>425606.85</v>
          </cell>
          <cell r="L254">
            <v>425606.85</v>
          </cell>
        </row>
        <row r="255">
          <cell r="A255" t="str">
            <v>9173000</v>
          </cell>
          <cell r="B255" t="str">
            <v>Accrued Utility Rev</v>
          </cell>
          <cell r="J255">
            <v>3783063.6</v>
          </cell>
          <cell r="K255">
            <v>3783063.6</v>
          </cell>
          <cell r="L255">
            <v>3783063.6</v>
          </cell>
        </row>
        <row r="256">
          <cell r="A256" t="str">
            <v>9175000</v>
          </cell>
          <cell r="B256" t="str">
            <v>LT Deriv Instr Asset</v>
          </cell>
          <cell r="J256">
            <v>-1521753.02</v>
          </cell>
          <cell r="K256">
            <v>-1521753.02</v>
          </cell>
          <cell r="L256">
            <v>-1521753.02</v>
          </cell>
        </row>
        <row r="257">
          <cell r="A257" t="str">
            <v>9175100</v>
          </cell>
          <cell r="B257" t="str">
            <v>Deriv Instrum Assets</v>
          </cell>
          <cell r="J257">
            <v>4435667.22</v>
          </cell>
          <cell r="K257">
            <v>4435667.22</v>
          </cell>
          <cell r="L257">
            <v>4435667.22</v>
          </cell>
        </row>
        <row r="258">
          <cell r="A258" t="str">
            <v>9181000</v>
          </cell>
          <cell r="B258" t="str">
            <v>Unamortiz Debt Exp</v>
          </cell>
          <cell r="J258">
            <v>-167842.65</v>
          </cell>
          <cell r="K258">
            <v>-167842.65</v>
          </cell>
          <cell r="L258">
            <v>-167842.65</v>
          </cell>
        </row>
        <row r="259">
          <cell r="A259" t="str">
            <v>9182100</v>
          </cell>
          <cell r="B259" t="str">
            <v>Extraord Prop Losses</v>
          </cell>
          <cell r="J259">
            <v>9309597.3699999992</v>
          </cell>
          <cell r="K259">
            <v>9309597.3699999992</v>
          </cell>
          <cell r="L259">
            <v>9309597.3699999992</v>
          </cell>
        </row>
        <row r="260">
          <cell r="A260" t="str">
            <v>9182300</v>
          </cell>
          <cell r="B260" t="str">
            <v>Oth Regulatory Asset</v>
          </cell>
          <cell r="J260">
            <v>-6823260.1900000004</v>
          </cell>
          <cell r="K260">
            <v>-6823260.1900000004</v>
          </cell>
          <cell r="L260">
            <v>-6823260.1900000004</v>
          </cell>
        </row>
        <row r="261">
          <cell r="A261" t="str">
            <v>9183000</v>
          </cell>
          <cell r="B261" t="str">
            <v>Prelim Srvy &amp; Inv-EL</v>
          </cell>
          <cell r="J261">
            <v>201.56</v>
          </cell>
          <cell r="K261">
            <v>201.56</v>
          </cell>
          <cell r="L261">
            <v>201.56</v>
          </cell>
        </row>
        <row r="262">
          <cell r="A262" t="str">
            <v>9184000</v>
          </cell>
          <cell r="B262" t="str">
            <v>Clearing Accounts</v>
          </cell>
          <cell r="J262">
            <v>1108001.74</v>
          </cell>
          <cell r="K262">
            <v>1108001.74</v>
          </cell>
          <cell r="L262">
            <v>1108001.74</v>
          </cell>
        </row>
        <row r="263">
          <cell r="A263" t="str">
            <v>9185000</v>
          </cell>
          <cell r="B263" t="str">
            <v>Temporary Facilities</v>
          </cell>
          <cell r="J263">
            <v>-94947.46</v>
          </cell>
          <cell r="K263">
            <v>-94947.46</v>
          </cell>
          <cell r="L263">
            <v>-94947.46</v>
          </cell>
        </row>
        <row r="264">
          <cell r="A264" t="str">
            <v>9186000</v>
          </cell>
          <cell r="B264" t="str">
            <v>Misc Deferred Debits</v>
          </cell>
          <cell r="J264">
            <v>407120.96</v>
          </cell>
          <cell r="K264">
            <v>407120.96</v>
          </cell>
          <cell r="L264">
            <v>407120.96</v>
          </cell>
        </row>
        <row r="265">
          <cell r="A265" t="str">
            <v>9187000</v>
          </cell>
          <cell r="B265" t="str">
            <v>Defrrd Loss frm Disp</v>
          </cell>
          <cell r="J265">
            <v>-1633</v>
          </cell>
          <cell r="K265">
            <v>-1633</v>
          </cell>
          <cell r="L265">
            <v>-1633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-13625381.449999999</v>
          </cell>
          <cell r="K267">
            <v>-13625381.449999999</v>
          </cell>
          <cell r="L267">
            <v>-13625381.449999999</v>
          </cell>
        </row>
        <row r="268">
          <cell r="A268" t="str">
            <v>9191000</v>
          </cell>
          <cell r="B268" t="str">
            <v>Unrecov Purch Gas</v>
          </cell>
          <cell r="J268">
            <v>-9123940.1999999993</v>
          </cell>
          <cell r="K268">
            <v>-9123940.1999999993</v>
          </cell>
          <cell r="L268">
            <v>-9123940.1999999993</v>
          </cell>
        </row>
        <row r="269">
          <cell r="A269" t="str">
            <v>9216000</v>
          </cell>
          <cell r="B269" t="str">
            <v>Unappro Ret Earnings</v>
          </cell>
          <cell r="J269">
            <v>149036118.53</v>
          </cell>
          <cell r="K269">
            <v>149036118.53</v>
          </cell>
          <cell r="L269">
            <v>149036118.53</v>
          </cell>
        </row>
        <row r="270">
          <cell r="A270" t="str">
            <v>9216100</v>
          </cell>
          <cell r="B270" t="str">
            <v>Unappro Subs Earning</v>
          </cell>
          <cell r="J270">
            <v>33774.79</v>
          </cell>
          <cell r="K270">
            <v>33774.79</v>
          </cell>
          <cell r="L270">
            <v>33774.79</v>
          </cell>
        </row>
        <row r="271">
          <cell r="A271" t="str">
            <v>9219000</v>
          </cell>
          <cell r="B271" t="str">
            <v>Accum Oth Compr Inc</v>
          </cell>
          <cell r="J271">
            <v>-1518101.52</v>
          </cell>
          <cell r="K271">
            <v>-1518101.52</v>
          </cell>
          <cell r="L271">
            <v>-1518101.52</v>
          </cell>
        </row>
        <row r="272">
          <cell r="A272" t="str">
            <v>9226000</v>
          </cell>
          <cell r="B272" t="str">
            <v>Unarmot Disc LT Debt</v>
          </cell>
          <cell r="J272">
            <v>-38962.68</v>
          </cell>
          <cell r="K272">
            <v>-38962.68</v>
          </cell>
          <cell r="L272">
            <v>-38962.68</v>
          </cell>
        </row>
        <row r="273">
          <cell r="A273" t="str">
            <v>9227000</v>
          </cell>
          <cell r="B273" t="str">
            <v>Oblig Undr Cap Ls-Nc</v>
          </cell>
          <cell r="J273">
            <v>33442.69</v>
          </cell>
          <cell r="K273">
            <v>33442.69</v>
          </cell>
          <cell r="L273">
            <v>33442.69</v>
          </cell>
        </row>
        <row r="274">
          <cell r="A274" t="str">
            <v>9228300</v>
          </cell>
          <cell r="B274" t="str">
            <v>Accum Prov Pen &amp; Ben</v>
          </cell>
          <cell r="J274">
            <v>-79071.37</v>
          </cell>
          <cell r="K274">
            <v>-79071.37</v>
          </cell>
          <cell r="L274">
            <v>-79071.37</v>
          </cell>
        </row>
        <row r="275">
          <cell r="A275" t="str">
            <v>9228400</v>
          </cell>
          <cell r="B275" t="str">
            <v>Accum Prov Misc Oper</v>
          </cell>
          <cell r="J275">
            <v>20526975.75</v>
          </cell>
          <cell r="K275">
            <v>20526975.75</v>
          </cell>
          <cell r="L275">
            <v>20526975.75</v>
          </cell>
        </row>
        <row r="276">
          <cell r="A276" t="str">
            <v>9230000</v>
          </cell>
          <cell r="B276" t="str">
            <v>Asset Retirem Obliga</v>
          </cell>
          <cell r="J276">
            <v>-511785.71</v>
          </cell>
          <cell r="K276">
            <v>-511785.71</v>
          </cell>
          <cell r="L276">
            <v>-511785.71</v>
          </cell>
        </row>
        <row r="277">
          <cell r="A277" t="str">
            <v>9231000</v>
          </cell>
          <cell r="B277" t="str">
            <v>Notes Payable</v>
          </cell>
          <cell r="J277">
            <v>71800000</v>
          </cell>
          <cell r="K277">
            <v>71800000</v>
          </cell>
          <cell r="L277">
            <v>71800000</v>
          </cell>
        </row>
        <row r="278">
          <cell r="A278" t="str">
            <v>9232000</v>
          </cell>
          <cell r="B278" t="str">
            <v>Accounts Payable</v>
          </cell>
          <cell r="J278">
            <v>-2523124.2200000002</v>
          </cell>
          <cell r="K278">
            <v>-2523124.2200000002</v>
          </cell>
          <cell r="L278">
            <v>-2523124.2200000002</v>
          </cell>
        </row>
        <row r="279">
          <cell r="A279" t="str">
            <v>9234000</v>
          </cell>
          <cell r="B279" t="str">
            <v>Accts Payable Assoc</v>
          </cell>
          <cell r="J279">
            <v>-51108.800000000003</v>
          </cell>
          <cell r="K279">
            <v>-51108.800000000003</v>
          </cell>
          <cell r="L279">
            <v>-51108.800000000003</v>
          </cell>
        </row>
        <row r="280">
          <cell r="A280" t="str">
            <v>9235000</v>
          </cell>
          <cell r="B280" t="str">
            <v>Customer Deposits</v>
          </cell>
          <cell r="J280">
            <v>593062.57999999996</v>
          </cell>
          <cell r="K280">
            <v>593062.57999999996</v>
          </cell>
          <cell r="L280">
            <v>593062.57999999996</v>
          </cell>
        </row>
        <row r="281">
          <cell r="A281" t="str">
            <v>9236000</v>
          </cell>
          <cell r="B281" t="str">
            <v>Taxes Accrued</v>
          </cell>
          <cell r="J281">
            <v>-2300752.0299999998</v>
          </cell>
          <cell r="K281">
            <v>-2300752.0299999998</v>
          </cell>
          <cell r="L281">
            <v>-2300752.0299999998</v>
          </cell>
        </row>
        <row r="282">
          <cell r="A282" t="str">
            <v>9237000</v>
          </cell>
          <cell r="B282" t="str">
            <v>Interest Accrued</v>
          </cell>
          <cell r="J282">
            <v>-11605308.039999999</v>
          </cell>
          <cell r="K282">
            <v>-11605308.039999999</v>
          </cell>
          <cell r="L282">
            <v>-11605308.039999999</v>
          </cell>
        </row>
        <row r="283">
          <cell r="A283" t="str">
            <v>9241000</v>
          </cell>
          <cell r="B283" t="str">
            <v>Tax Collect Payable</v>
          </cell>
          <cell r="J283">
            <v>324453.18</v>
          </cell>
          <cell r="K283">
            <v>324453.18</v>
          </cell>
          <cell r="L283">
            <v>324453.18</v>
          </cell>
        </row>
        <row r="284">
          <cell r="A284" t="str">
            <v>9242000</v>
          </cell>
          <cell r="B284" t="str">
            <v>Misc Cur &amp; Acc Liab</v>
          </cell>
          <cell r="J284">
            <v>-19728765.969999999</v>
          </cell>
          <cell r="K284">
            <v>-19728765.969999999</v>
          </cell>
          <cell r="L284">
            <v>-19728765.969999999</v>
          </cell>
        </row>
        <row r="285">
          <cell r="A285" t="str">
            <v>9243000</v>
          </cell>
          <cell r="B285" t="str">
            <v>Oblig Under Cap Leas</v>
          </cell>
          <cell r="J285">
            <v>23629.11</v>
          </cell>
          <cell r="K285">
            <v>23629.11</v>
          </cell>
          <cell r="L285">
            <v>23629.11</v>
          </cell>
        </row>
        <row r="286">
          <cell r="A286" t="str">
            <v>9244000</v>
          </cell>
          <cell r="B286" t="str">
            <v>LT Deriv Instr Liab</v>
          </cell>
          <cell r="J286">
            <v>-2893014.14</v>
          </cell>
          <cell r="K286">
            <v>-2893014.14</v>
          </cell>
          <cell r="L286">
            <v>-2893014.14</v>
          </cell>
        </row>
        <row r="287">
          <cell r="A287" t="str">
            <v>9244100</v>
          </cell>
          <cell r="B287" t="str">
            <v>Deriv Instrum Liab</v>
          </cell>
          <cell r="J287">
            <v>4072849.25</v>
          </cell>
          <cell r="K287">
            <v>4072849.25</v>
          </cell>
          <cell r="L287">
            <v>4072849.25</v>
          </cell>
        </row>
        <row r="288">
          <cell r="A288" t="str">
            <v>9252000</v>
          </cell>
          <cell r="B288" t="str">
            <v>Customer Adv Constr</v>
          </cell>
          <cell r="J288">
            <v>-2366664.17</v>
          </cell>
          <cell r="K288">
            <v>-2366664.17</v>
          </cell>
          <cell r="L288">
            <v>-2366664.17</v>
          </cell>
        </row>
        <row r="289">
          <cell r="A289" t="str">
            <v>9253000</v>
          </cell>
          <cell r="B289" t="str">
            <v>Oth Deferred Credits</v>
          </cell>
          <cell r="J289">
            <v>-16164477.199999999</v>
          </cell>
          <cell r="K289">
            <v>-16164477.199999999</v>
          </cell>
          <cell r="L289">
            <v>-16164477.199999999</v>
          </cell>
        </row>
        <row r="290">
          <cell r="A290" t="str">
            <v>9254000</v>
          </cell>
          <cell r="B290" t="str">
            <v>Oth Regulatory Liab</v>
          </cell>
          <cell r="J290">
            <v>23745056.309999999</v>
          </cell>
          <cell r="K290">
            <v>23745056.309999999</v>
          </cell>
          <cell r="L290">
            <v>23745056.309999999</v>
          </cell>
        </row>
        <row r="291">
          <cell r="A291" t="str">
            <v>9256000</v>
          </cell>
          <cell r="B291" t="str">
            <v>Defrrd Gns from Disp</v>
          </cell>
          <cell r="J291">
            <v>540114</v>
          </cell>
          <cell r="K291">
            <v>540114</v>
          </cell>
          <cell r="L291">
            <v>540114</v>
          </cell>
        </row>
        <row r="292">
          <cell r="A292" t="str">
            <v>9282000</v>
          </cell>
          <cell r="B292" t="str">
            <v>Acc Defrd Inc Tax-Pr</v>
          </cell>
          <cell r="J292">
            <v>-3214737.16</v>
          </cell>
          <cell r="K292">
            <v>-3214737.16</v>
          </cell>
          <cell r="L292">
            <v>-3214737.16</v>
          </cell>
        </row>
        <row r="293">
          <cell r="A293" t="str">
            <v>9283000</v>
          </cell>
          <cell r="B293" t="str">
            <v>Acc Defrd Inc Tax-Ot</v>
          </cell>
          <cell r="J293">
            <v>-1187572.42</v>
          </cell>
          <cell r="K293">
            <v>-1187572.42</v>
          </cell>
          <cell r="L293">
            <v>-1187572.42</v>
          </cell>
        </row>
        <row r="294">
          <cell r="A294" t="str">
            <v>9438000</v>
          </cell>
          <cell r="B294" t="str">
            <v>Divid Declrd-Common</v>
          </cell>
          <cell r="J294">
            <v>-136220495.31999999</v>
          </cell>
          <cell r="K294">
            <v>-136220495.31999999</v>
          </cell>
          <cell r="L294">
            <v>-136220495.31999999</v>
          </cell>
        </row>
        <row r="295">
          <cell r="A295" t="str">
            <v>9991070</v>
          </cell>
          <cell r="B295" t="str">
            <v>CO-Construction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0.02</v>
          </cell>
          <cell r="K295">
            <v>0.02</v>
          </cell>
          <cell r="L295">
            <v>0.02</v>
          </cell>
          <cell r="M295">
            <v>0</v>
          </cell>
        </row>
        <row r="296">
          <cell r="A296" t="str">
            <v>9991080</v>
          </cell>
          <cell r="B296" t="str">
            <v>CO-Retirement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9991210</v>
          </cell>
          <cell r="B297" t="str">
            <v>CO-Nonutility Proper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9991240</v>
          </cell>
          <cell r="B298" t="str">
            <v>CO-Other Investments</v>
          </cell>
          <cell r="L298">
            <v>0</v>
          </cell>
          <cell r="M298">
            <v>0</v>
          </cell>
        </row>
        <row r="299">
          <cell r="A299" t="str">
            <v>9991430</v>
          </cell>
          <cell r="B299" t="str">
            <v>CO-Other Accts Rcvbl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</row>
        <row r="300">
          <cell r="A300" t="str">
            <v>9991540</v>
          </cell>
          <cell r="B300" t="str">
            <v>CO-Plnt Mtls Op Supp</v>
          </cell>
          <cell r="L300">
            <v>0</v>
          </cell>
          <cell r="M300">
            <v>0</v>
          </cell>
        </row>
        <row r="301">
          <cell r="A301" t="str">
            <v>9991630</v>
          </cell>
          <cell r="B301" t="str">
            <v>CO-Stores Exp Undist</v>
          </cell>
          <cell r="L301">
            <v>0</v>
          </cell>
          <cell r="M301">
            <v>0</v>
          </cell>
        </row>
        <row r="302">
          <cell r="A302" t="str">
            <v>9991650</v>
          </cell>
          <cell r="B302" t="str">
            <v>CO-Prepayments</v>
          </cell>
          <cell r="C302">
            <v>0</v>
          </cell>
          <cell r="H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9991821</v>
          </cell>
          <cell r="B303" t="str">
            <v>CO-Extraord prop los</v>
          </cell>
          <cell r="C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9991823</v>
          </cell>
          <cell r="B304" t="str">
            <v>CO-Other Reg Assets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9991830</v>
          </cell>
          <cell r="B305" t="str">
            <v>CO-PrelimSrvyInvstgt</v>
          </cell>
          <cell r="C305">
            <v>0</v>
          </cell>
          <cell r="H305">
            <v>0</v>
          </cell>
          <cell r="J305">
            <v>0</v>
          </cell>
          <cell r="L305">
            <v>0</v>
          </cell>
        </row>
        <row r="306">
          <cell r="A306" t="str">
            <v>9991840</v>
          </cell>
          <cell r="B306" t="str">
            <v>CO-Clearing Accounts</v>
          </cell>
          <cell r="C306">
            <v>0</v>
          </cell>
          <cell r="D306">
            <v>0.04</v>
          </cell>
          <cell r="H306">
            <v>0</v>
          </cell>
          <cell r="I306">
            <v>0.04</v>
          </cell>
          <cell r="J306">
            <v>0.04</v>
          </cell>
          <cell r="L306">
            <v>0.04</v>
          </cell>
          <cell r="M306">
            <v>0</v>
          </cell>
        </row>
        <row r="307">
          <cell r="A307" t="str">
            <v>9991850</v>
          </cell>
          <cell r="B307" t="str">
            <v>CO-Temporary Facilit</v>
          </cell>
          <cell r="L307">
            <v>0</v>
          </cell>
          <cell r="M307">
            <v>0</v>
          </cell>
        </row>
        <row r="308">
          <cell r="A308" t="str">
            <v>9991860</v>
          </cell>
          <cell r="B308" t="str">
            <v>CO-Misc Def Debits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</row>
        <row r="309">
          <cell r="A309" t="str">
            <v>9991861</v>
          </cell>
          <cell r="B309" t="str">
            <v>Misc Deferd Debit-C</v>
          </cell>
          <cell r="C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9991862</v>
          </cell>
          <cell r="B310" t="str">
            <v>Misc Deferd Debit-E</v>
          </cell>
          <cell r="D310">
            <v>0</v>
          </cell>
          <cell r="I310">
            <v>0</v>
          </cell>
          <cell r="J310">
            <v>0</v>
          </cell>
          <cell r="L310">
            <v>0</v>
          </cell>
        </row>
        <row r="311">
          <cell r="A311" t="str">
            <v>9992270</v>
          </cell>
          <cell r="B311" t="str">
            <v>CO-Obligations Under</v>
          </cell>
          <cell r="L311">
            <v>0</v>
          </cell>
          <cell r="M311">
            <v>0</v>
          </cell>
        </row>
        <row r="312">
          <cell r="A312" t="str">
            <v>9992283</v>
          </cell>
          <cell r="B312" t="str">
            <v>CO-Accum Prov Pensio</v>
          </cell>
          <cell r="L312">
            <v>0</v>
          </cell>
          <cell r="M312">
            <v>0</v>
          </cell>
        </row>
        <row r="313">
          <cell r="A313" t="str">
            <v>9992284</v>
          </cell>
          <cell r="B313" t="str">
            <v>CO-Accum Misc Op Pro</v>
          </cell>
          <cell r="C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9992320</v>
          </cell>
          <cell r="B314" t="str">
            <v>CO-Accounts Payable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</row>
        <row r="315">
          <cell r="A315" t="str">
            <v>9992420</v>
          </cell>
          <cell r="B315" t="str">
            <v>CO-Misc Cur Accr Lia</v>
          </cell>
          <cell r="C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9992520</v>
          </cell>
          <cell r="B316" t="str">
            <v>CO-Cust Adv for Cons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</row>
        <row r="317">
          <cell r="A317" t="str">
            <v>9992530</v>
          </cell>
          <cell r="B317" t="str">
            <v>CO-Other Deferred Cr</v>
          </cell>
          <cell r="C317">
            <v>0</v>
          </cell>
          <cell r="H317">
            <v>0</v>
          </cell>
          <cell r="J317">
            <v>0</v>
          </cell>
          <cell r="L317">
            <v>0</v>
          </cell>
          <cell r="M317">
            <v>0</v>
          </cell>
        </row>
        <row r="318">
          <cell r="A318" t="str">
            <v>9992540</v>
          </cell>
          <cell r="B318" t="str">
            <v>CO-Other Reg Liab</v>
          </cell>
          <cell r="C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9999990</v>
          </cell>
          <cell r="B319" t="str">
            <v>Balance Sheet Offset</v>
          </cell>
          <cell r="J319">
            <v>-72678479.799999997</v>
          </cell>
          <cell r="K319">
            <v>-72678479.799999997</v>
          </cell>
          <cell r="L319">
            <v>-72678479.799999997</v>
          </cell>
        </row>
        <row r="320">
          <cell r="A320" t="str">
            <v>9999991</v>
          </cell>
          <cell r="B320" t="str">
            <v>P&amp;L Sheet Offset</v>
          </cell>
          <cell r="J320">
            <v>72678479.799999997</v>
          </cell>
          <cell r="K320">
            <v>72678479.799999997</v>
          </cell>
          <cell r="L320">
            <v>72678479.799999997</v>
          </cell>
        </row>
        <row r="321">
          <cell r="A321" t="str">
            <v>9999992</v>
          </cell>
          <cell r="B321" t="str">
            <v>Inter Payable Offset</v>
          </cell>
          <cell r="J321">
            <v>-2226012.39</v>
          </cell>
          <cell r="K321">
            <v>-2226012.39</v>
          </cell>
          <cell r="L321">
            <v>-2226012.39</v>
          </cell>
        </row>
        <row r="322">
          <cell r="A322" t="str">
            <v>9999993</v>
          </cell>
          <cell r="B322" t="str">
            <v>Inter Receiv Offset</v>
          </cell>
          <cell r="J322">
            <v>2226012.38</v>
          </cell>
          <cell r="K322">
            <v>2226012.38</v>
          </cell>
          <cell r="L322">
            <v>2226012.38</v>
          </cell>
        </row>
      </sheetData>
      <sheetData sheetId="1"/>
      <sheetData sheetId="2"/>
      <sheetData sheetId="3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>Elec Direct</v>
          </cell>
          <cell r="F1" t="str">
            <v>Gas Direct</v>
          </cell>
          <cell r="G1" t="str">
            <v>Common Direct</v>
          </cell>
          <cell r="H1" t="str">
            <v>Un Assigned Common ELEC</v>
          </cell>
          <cell r="I1" t="str">
            <v>Un Assigned Common GAS</v>
          </cell>
          <cell r="J1" t="str">
            <v>Elec
 Allocated</v>
          </cell>
          <cell r="K1" t="str">
            <v>Gas Allocated</v>
          </cell>
          <cell r="L1" t="str">
            <v>Total Amount</v>
          </cell>
          <cell r="M1" t="str">
            <v>Not Assinged LOB</v>
          </cell>
          <cell r="N1" t="str">
            <v>FERC Amount</v>
          </cell>
          <cell r="O1" t="str">
            <v>Common BS</v>
          </cell>
        </row>
        <row r="2">
          <cell r="A2" t="str">
            <v>Reg Account</v>
          </cell>
          <cell r="C2" t="str">
            <v>CO Order</v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>$</v>
          </cell>
          <cell r="M2" t="str">
            <v>$</v>
          </cell>
          <cell r="N2" t="str">
            <v>$</v>
          </cell>
          <cell r="O2" t="str">
            <v/>
          </cell>
        </row>
        <row r="3">
          <cell r="A3" t="str">
            <v>#</v>
          </cell>
          <cell r="B3" t="str">
            <v>PSE/Not assigned</v>
          </cell>
          <cell r="C3" t="str">
            <v>18400114</v>
          </cell>
          <cell r="D3" t="str">
            <v>Return Transf/Meters to Inventory</v>
          </cell>
          <cell r="L3">
            <v>0</v>
          </cell>
          <cell r="M3">
            <v>0</v>
          </cell>
          <cell r="N3">
            <v>0</v>
          </cell>
        </row>
        <row r="4">
          <cell r="C4" t="str">
            <v>18600104</v>
          </cell>
          <cell r="D4" t="str">
            <v>Job Order - PWI - General &amp; Administrat</v>
          </cell>
          <cell r="L4">
            <v>0</v>
          </cell>
          <cell r="M4">
            <v>0</v>
          </cell>
          <cell r="N4">
            <v>0</v>
          </cell>
        </row>
        <row r="5">
          <cell r="C5" t="str">
            <v>92303047</v>
          </cell>
          <cell r="D5" t="str">
            <v>1436 - O/S - Transportation Projects-Gas</v>
          </cell>
          <cell r="L5">
            <v>0</v>
          </cell>
          <cell r="M5">
            <v>0</v>
          </cell>
          <cell r="N5">
            <v>0</v>
          </cell>
        </row>
        <row r="6">
          <cell r="C6" t="str">
            <v>93020732</v>
          </cell>
          <cell r="D6" t="str">
            <v>5362 GTZ Twilio SaaS</v>
          </cell>
          <cell r="L6">
            <v>0</v>
          </cell>
          <cell r="M6">
            <v>0</v>
          </cell>
          <cell r="N6">
            <v>0</v>
          </cell>
        </row>
        <row r="7">
          <cell r="C7" t="str">
            <v>97000001</v>
          </cell>
          <cell r="D7" t="str">
            <v>PE State Income Tax Expense</v>
          </cell>
          <cell r="L7">
            <v>-16660.310000000001</v>
          </cell>
          <cell r="M7">
            <v>-16660.310000000001</v>
          </cell>
          <cell r="N7">
            <v>-16660.310000000001</v>
          </cell>
        </row>
        <row r="8">
          <cell r="C8" t="str">
            <v>97000002</v>
          </cell>
          <cell r="D8" t="str">
            <v>PECurrent Tax Expense</v>
          </cell>
          <cell r="L8">
            <v>-1761517.14</v>
          </cell>
          <cell r="M8">
            <v>-1761517.14</v>
          </cell>
          <cell r="N8">
            <v>-1761517.14</v>
          </cell>
        </row>
        <row r="9">
          <cell r="C9" t="str">
            <v>97000005</v>
          </cell>
          <cell r="D9" t="str">
            <v>PE Deferred Tax Expense</v>
          </cell>
          <cell r="L9">
            <v>-2518536.2599999998</v>
          </cell>
          <cell r="M9">
            <v>-2518536.2599999998</v>
          </cell>
          <cell r="N9">
            <v>-2518536.2599999998</v>
          </cell>
        </row>
        <row r="10">
          <cell r="C10" t="str">
            <v>97000008</v>
          </cell>
          <cell r="D10" t="str">
            <v>PE Taxable Interest Income</v>
          </cell>
          <cell r="L10">
            <v>-1.07</v>
          </cell>
          <cell r="M10">
            <v>-1.07</v>
          </cell>
          <cell r="N10">
            <v>-1.07</v>
          </cell>
        </row>
        <row r="11">
          <cell r="C11" t="str">
            <v>97000011</v>
          </cell>
          <cell r="D11" t="str">
            <v>PE PSE T-Lock amortization account</v>
          </cell>
          <cell r="L11">
            <v>-40637</v>
          </cell>
          <cell r="M11">
            <v>-40637</v>
          </cell>
          <cell r="N11">
            <v>-40637</v>
          </cell>
        </row>
        <row r="12">
          <cell r="C12" t="str">
            <v>97000012</v>
          </cell>
          <cell r="D12" t="str">
            <v>PE Amort $400M Note due 2025 Issuance Ex</v>
          </cell>
          <cell r="L12">
            <v>28489.46</v>
          </cell>
          <cell r="M12">
            <v>28489.46</v>
          </cell>
          <cell r="N12">
            <v>28489.46</v>
          </cell>
        </row>
        <row r="13">
          <cell r="C13" t="str">
            <v>97000013</v>
          </cell>
          <cell r="D13" t="str">
            <v>PE Amort Fair Value Adj Int &amp; Debt Costs</v>
          </cell>
          <cell r="L13">
            <v>675995</v>
          </cell>
          <cell r="M13">
            <v>675995</v>
          </cell>
          <cell r="N13">
            <v>675995</v>
          </cell>
        </row>
        <row r="14">
          <cell r="C14" t="str">
            <v>97000016</v>
          </cell>
          <cell r="D14" t="str">
            <v>PE 6.0% Sr Notes Due 9/1/2021-Amort DD&amp;E</v>
          </cell>
          <cell r="L14">
            <v>46732.51</v>
          </cell>
          <cell r="M14">
            <v>46732.51</v>
          </cell>
          <cell r="N14">
            <v>46732.51</v>
          </cell>
        </row>
        <row r="15">
          <cell r="C15" t="str">
            <v>97000017</v>
          </cell>
          <cell r="D15" t="str">
            <v>PE 5.625% Sr Note 7/2022</v>
          </cell>
          <cell r="L15">
            <v>43823.56</v>
          </cell>
          <cell r="M15">
            <v>43823.56</v>
          </cell>
          <cell r="N15">
            <v>43823.56</v>
          </cell>
        </row>
        <row r="16">
          <cell r="C16" t="str">
            <v>97000018</v>
          </cell>
          <cell r="D16" t="str">
            <v>PE Amortize PE 2012 Credit Agreement</v>
          </cell>
          <cell r="L16">
            <v>7970.77</v>
          </cell>
          <cell r="M16">
            <v>7970.77</v>
          </cell>
          <cell r="N16">
            <v>7970.77</v>
          </cell>
        </row>
        <row r="17">
          <cell r="C17" t="str">
            <v>97000019</v>
          </cell>
          <cell r="D17" t="str">
            <v>PE Amort PE 2017 Crdt Facility Issue Cst</v>
          </cell>
          <cell r="L17">
            <v>44701.48</v>
          </cell>
          <cell r="M17">
            <v>44701.48</v>
          </cell>
          <cell r="N17">
            <v>44701.48</v>
          </cell>
        </row>
        <row r="18">
          <cell r="C18" t="str">
            <v>97000020</v>
          </cell>
          <cell r="D18" t="str">
            <v>PE PE Amort Disc - 5.625% Note 7/2022</v>
          </cell>
          <cell r="L18">
            <v>260.33</v>
          </cell>
          <cell r="M18">
            <v>260.33</v>
          </cell>
          <cell r="N18">
            <v>260.33</v>
          </cell>
        </row>
        <row r="19">
          <cell r="C19" t="str">
            <v>97000021</v>
          </cell>
          <cell r="D19" t="str">
            <v>PE Amort Bond Disc 3.65% Sr Secured 2025</v>
          </cell>
          <cell r="L19">
            <v>4433.33</v>
          </cell>
          <cell r="M19">
            <v>4433.33</v>
          </cell>
          <cell r="N19">
            <v>4433.33</v>
          </cell>
        </row>
        <row r="20">
          <cell r="C20" t="str">
            <v>97000022</v>
          </cell>
          <cell r="D20" t="str">
            <v>PE Interest Expense</v>
          </cell>
          <cell r="L20">
            <v>416512.33</v>
          </cell>
          <cell r="M20">
            <v>416512.33</v>
          </cell>
          <cell r="N20">
            <v>416512.33</v>
          </cell>
        </row>
        <row r="21">
          <cell r="C21" t="str">
            <v>97000025</v>
          </cell>
          <cell r="D21" t="str">
            <v>PE 6.0% Sr Notes Due 9/1/2021 - Int Exp</v>
          </cell>
          <cell r="L21">
            <v>2500000</v>
          </cell>
          <cell r="M21">
            <v>2500000</v>
          </cell>
          <cell r="N21">
            <v>2500000</v>
          </cell>
        </row>
        <row r="22">
          <cell r="C22" t="str">
            <v>97000026</v>
          </cell>
          <cell r="D22" t="str">
            <v>PE 3.65% Sr Notes Due 2025 - Int Expense</v>
          </cell>
          <cell r="L22">
            <v>1216666.67</v>
          </cell>
          <cell r="M22">
            <v>1216666.67</v>
          </cell>
          <cell r="N22">
            <v>1216666.67</v>
          </cell>
        </row>
        <row r="23">
          <cell r="C23" t="str">
            <v>97000027</v>
          </cell>
          <cell r="D23" t="str">
            <v>PE Interest Expense 5.625% SR NOTE 7/22</v>
          </cell>
          <cell r="L23">
            <v>2109375</v>
          </cell>
          <cell r="M23">
            <v>2109375</v>
          </cell>
          <cell r="N23">
            <v>2109375</v>
          </cell>
        </row>
        <row r="24">
          <cell r="C24" t="str">
            <v>97000029</v>
          </cell>
          <cell r="D24" t="str">
            <v>PE Qualified Pension Expense</v>
          </cell>
          <cell r="L24">
            <v>-859500</v>
          </cell>
          <cell r="M24">
            <v>-859500</v>
          </cell>
          <cell r="N24">
            <v>-859500</v>
          </cell>
        </row>
        <row r="25">
          <cell r="C25" t="str">
            <v>97000030</v>
          </cell>
          <cell r="D25" t="str">
            <v>PE Non-Qualified Pension Expense</v>
          </cell>
          <cell r="L25">
            <v>-13002.08</v>
          </cell>
          <cell r="M25">
            <v>-13002.08</v>
          </cell>
          <cell r="N25">
            <v>-13002.08</v>
          </cell>
        </row>
        <row r="26">
          <cell r="C26" t="str">
            <v>97000031</v>
          </cell>
          <cell r="D26" t="str">
            <v>PE Post Retirement Plan Expense</v>
          </cell>
          <cell r="L26">
            <v>-1500</v>
          </cell>
          <cell r="M26">
            <v>-1500</v>
          </cell>
          <cell r="N26">
            <v>-1500</v>
          </cell>
        </row>
        <row r="27">
          <cell r="C27" t="str">
            <v>97000032</v>
          </cell>
          <cell r="D27" t="str">
            <v>PE Term Loan Issue Cost Amort</v>
          </cell>
          <cell r="L27">
            <v>2923.69</v>
          </cell>
          <cell r="M27">
            <v>2923.69</v>
          </cell>
          <cell r="N27">
            <v>2923.69</v>
          </cell>
        </row>
        <row r="28">
          <cell r="C28" t="str">
            <v>97000035</v>
          </cell>
          <cell r="D28" t="str">
            <v>PE Outside Services</v>
          </cell>
          <cell r="L28">
            <v>-3796.42</v>
          </cell>
          <cell r="M28">
            <v>-3796.42</v>
          </cell>
          <cell r="N28">
            <v>-3796.42</v>
          </cell>
        </row>
        <row r="29">
          <cell r="C29" t="str">
            <v>97000046</v>
          </cell>
          <cell r="D29" t="str">
            <v>PE Equity Earnings in PSE</v>
          </cell>
          <cell r="L29">
            <v>-74904492.189999998</v>
          </cell>
          <cell r="M29">
            <v>-74904492.189999998</v>
          </cell>
          <cell r="N29">
            <v>-74904492.189999998</v>
          </cell>
        </row>
        <row r="30">
          <cell r="C30" t="str">
            <v>97000047</v>
          </cell>
          <cell r="D30" t="str">
            <v>PE Equity Earnings in Puget LNG</v>
          </cell>
          <cell r="L30">
            <v>48128.75</v>
          </cell>
          <cell r="M30">
            <v>48128.75</v>
          </cell>
          <cell r="N30">
            <v>48128.75</v>
          </cell>
        </row>
        <row r="31">
          <cell r="C31" t="str">
            <v>97000048</v>
          </cell>
          <cell r="D31" t="str">
            <v>PE Interest Income</v>
          </cell>
          <cell r="L31">
            <v>-350108.45</v>
          </cell>
          <cell r="M31">
            <v>-350108.45</v>
          </cell>
          <cell r="N31">
            <v>-350108.45</v>
          </cell>
        </row>
        <row r="32">
          <cell r="C32" t="str">
            <v>97000050</v>
          </cell>
          <cell r="D32" t="str">
            <v>PE Term Loan 2019 Issue Cost Amort</v>
          </cell>
          <cell r="L32">
            <v>2839.06</v>
          </cell>
          <cell r="M32">
            <v>2839.06</v>
          </cell>
          <cell r="N32">
            <v>2839.06</v>
          </cell>
        </row>
        <row r="33">
          <cell r="C33" t="str">
            <v>97000051</v>
          </cell>
          <cell r="D33" t="str">
            <v>PE 4.10% Sr Notes Due 2030 - Int Expense</v>
          </cell>
          <cell r="L33">
            <v>2220833.33</v>
          </cell>
          <cell r="M33">
            <v>2220833.33</v>
          </cell>
          <cell r="N33">
            <v>2220833.33</v>
          </cell>
        </row>
        <row r="34">
          <cell r="C34" t="str">
            <v>97000052</v>
          </cell>
          <cell r="D34" t="str">
            <v>PE Amort Disc # 4.10% Note Due 2030</v>
          </cell>
          <cell r="L34">
            <v>43888.43</v>
          </cell>
          <cell r="M34">
            <v>43888.43</v>
          </cell>
          <cell r="N34">
            <v>43888.43</v>
          </cell>
        </row>
        <row r="35">
          <cell r="C35" t="str">
            <v>97000053</v>
          </cell>
          <cell r="D35" t="str">
            <v>PE Amort 2020 Bond Issue Cst</v>
          </cell>
          <cell r="L35">
            <v>16456.259999999998</v>
          </cell>
          <cell r="M35">
            <v>16456.259999999998</v>
          </cell>
          <cell r="N35">
            <v>16456.259999999998</v>
          </cell>
        </row>
        <row r="36">
          <cell r="C36" t="str">
            <v>97550001</v>
          </cell>
          <cell r="D36" t="str">
            <v>O&amp;M Common 43/57 - General (External)</v>
          </cell>
          <cell r="L36">
            <v>145.27000000000001</v>
          </cell>
          <cell r="M36">
            <v>145.27000000000001</v>
          </cell>
          <cell r="N36">
            <v>145.27000000000001</v>
          </cell>
        </row>
        <row r="37">
          <cell r="C37" t="str">
            <v>97550013</v>
          </cell>
          <cell r="D37" t="str">
            <v>Deferred Tax Expense</v>
          </cell>
          <cell r="L37">
            <v>-4789.79</v>
          </cell>
          <cell r="M37">
            <v>-4789.79</v>
          </cell>
          <cell r="N37">
            <v>-4789.79</v>
          </cell>
        </row>
        <row r="38">
          <cell r="C38" t="str">
            <v>97550017</v>
          </cell>
          <cell r="D38" t="str">
            <v>State Def Inc Tax Expense</v>
          </cell>
          <cell r="L38">
            <v>-58.67</v>
          </cell>
          <cell r="M38">
            <v>-58.67</v>
          </cell>
          <cell r="N38">
            <v>-58.67</v>
          </cell>
        </row>
        <row r="39">
          <cell r="C39" t="str">
            <v>97550018</v>
          </cell>
          <cell r="D39" t="str">
            <v>Accretion Expense ARO Gas Plant</v>
          </cell>
          <cell r="L39">
            <v>22808.53</v>
          </cell>
          <cell r="M39">
            <v>22808.53</v>
          </cell>
          <cell r="N39">
            <v>22808.53</v>
          </cell>
        </row>
        <row r="40">
          <cell r="C40" t="str">
            <v>97550021</v>
          </cell>
          <cell r="D40" t="str">
            <v>PLNG Interest Expense</v>
          </cell>
          <cell r="L40">
            <v>7342</v>
          </cell>
          <cell r="M40">
            <v>7342</v>
          </cell>
          <cell r="N40">
            <v>7342</v>
          </cell>
        </row>
        <row r="41">
          <cell r="C41" t="str">
            <v>97550029</v>
          </cell>
          <cell r="D41" t="str">
            <v>Fed CIT Expense</v>
          </cell>
          <cell r="L41">
            <v>-8019.52</v>
          </cell>
          <cell r="M41">
            <v>-8019.52</v>
          </cell>
          <cell r="N41">
            <v>-8019.52</v>
          </cell>
        </row>
        <row r="42">
          <cell r="C42" t="str">
            <v>97550030</v>
          </cell>
          <cell r="D42" t="str">
            <v>State Income Tax Expense</v>
          </cell>
          <cell r="L42">
            <v>-75.849999999999994</v>
          </cell>
          <cell r="M42">
            <v>-75.849999999999994</v>
          </cell>
          <cell r="N42">
            <v>-75.849999999999994</v>
          </cell>
        </row>
        <row r="43">
          <cell r="C43" t="str">
            <v>97700001</v>
          </cell>
          <cell r="D43" t="str">
            <v>PH Current Tax Expense</v>
          </cell>
          <cell r="L43">
            <v>-21284.16</v>
          </cell>
          <cell r="M43">
            <v>-21284.16</v>
          </cell>
          <cell r="N43">
            <v>-21284.16</v>
          </cell>
        </row>
        <row r="44">
          <cell r="C44" t="str">
            <v>97700003</v>
          </cell>
          <cell r="D44" t="str">
            <v>PH Deferred Tax Expense</v>
          </cell>
          <cell r="L44">
            <v>-7.0000000000000007E-2</v>
          </cell>
          <cell r="M44">
            <v>-7.0000000000000007E-2</v>
          </cell>
          <cell r="N44">
            <v>-7.0000000000000007E-2</v>
          </cell>
        </row>
        <row r="45">
          <cell r="C45" t="str">
            <v>97700006</v>
          </cell>
          <cell r="D45" t="str">
            <v>PH Outside Services</v>
          </cell>
          <cell r="L45">
            <v>160.16</v>
          </cell>
          <cell r="M45">
            <v>160.16</v>
          </cell>
          <cell r="N45">
            <v>160.16</v>
          </cell>
        </row>
        <row r="46">
          <cell r="C46" t="str">
            <v>97700014</v>
          </cell>
          <cell r="D46" t="str">
            <v>PH Equity in Earnings from PI</v>
          </cell>
          <cell r="L46">
            <v>-64759075.490000002</v>
          </cell>
          <cell r="M46">
            <v>-64759075.490000002</v>
          </cell>
          <cell r="N46">
            <v>-64759075.490000002</v>
          </cell>
        </row>
        <row r="47">
          <cell r="C47" t="str">
            <v>97700017</v>
          </cell>
          <cell r="D47" t="str">
            <v>PH State Income Tax Expense</v>
          </cell>
          <cell r="L47">
            <v>-201.3</v>
          </cell>
          <cell r="M47">
            <v>-201.3</v>
          </cell>
          <cell r="N47">
            <v>-201.3</v>
          </cell>
        </row>
        <row r="48">
          <cell r="C48" t="str">
            <v>97800001</v>
          </cell>
          <cell r="D48" t="str">
            <v>PI State Income Tax Expense</v>
          </cell>
          <cell r="L48">
            <v>-15549.96</v>
          </cell>
          <cell r="M48">
            <v>-15549.96</v>
          </cell>
          <cell r="N48">
            <v>-15549.96</v>
          </cell>
        </row>
        <row r="49">
          <cell r="C49" t="str">
            <v>97800002</v>
          </cell>
          <cell r="D49" t="str">
            <v>PI Current Tax Expense</v>
          </cell>
          <cell r="L49">
            <v>-1644118.46</v>
          </cell>
          <cell r="M49">
            <v>-1644118.46</v>
          </cell>
          <cell r="N49">
            <v>-1644118.46</v>
          </cell>
        </row>
        <row r="50">
          <cell r="C50" t="str">
            <v>97800009</v>
          </cell>
          <cell r="D50" t="str">
            <v>PI CPP Investment Board-7.37% due1/20/22</v>
          </cell>
          <cell r="L50">
            <v>2475183.84</v>
          </cell>
          <cell r="M50">
            <v>2475183.84</v>
          </cell>
          <cell r="N50">
            <v>2475183.84</v>
          </cell>
        </row>
        <row r="51">
          <cell r="C51" t="str">
            <v>97800011</v>
          </cell>
          <cell r="D51" t="str">
            <v>PI AIM - PIP2GV LTD-7.37% due 1/20/22</v>
          </cell>
          <cell r="L51">
            <v>226030.6</v>
          </cell>
          <cell r="M51">
            <v>226030.6</v>
          </cell>
          <cell r="N51">
            <v>226030.6</v>
          </cell>
        </row>
        <row r="52">
          <cell r="C52" t="str">
            <v>97800012</v>
          </cell>
          <cell r="D52" t="str">
            <v>PI AIM - PIP2PX LTD-7.37% due 1/20/22</v>
          </cell>
          <cell r="L52">
            <v>368786.78</v>
          </cell>
          <cell r="M52">
            <v>368786.78</v>
          </cell>
          <cell r="N52">
            <v>368786.78</v>
          </cell>
        </row>
        <row r="53">
          <cell r="C53" t="str">
            <v>97800014</v>
          </cell>
          <cell r="D53" t="str">
            <v>PI BCIMC-6860141 Canada-7.37% due1/20/22</v>
          </cell>
          <cell r="L53">
            <v>1636166.17</v>
          </cell>
          <cell r="M53">
            <v>1636166.17</v>
          </cell>
          <cell r="N53">
            <v>1636166.17</v>
          </cell>
        </row>
        <row r="54">
          <cell r="C54" t="str">
            <v>97800019</v>
          </cell>
          <cell r="D54" t="str">
            <v>PI Outside Services</v>
          </cell>
          <cell r="L54">
            <v>69.03</v>
          </cell>
          <cell r="M54">
            <v>69.03</v>
          </cell>
          <cell r="N54">
            <v>69.03</v>
          </cell>
        </row>
        <row r="55">
          <cell r="C55" t="str">
            <v>97800025</v>
          </cell>
          <cell r="D55" t="str">
            <v>PI Equity in Earnings from PEq</v>
          </cell>
          <cell r="L55">
            <v>-70944092.569999993</v>
          </cell>
          <cell r="M55">
            <v>-70944092.569999993</v>
          </cell>
          <cell r="N55">
            <v>-70944092.569999993</v>
          </cell>
        </row>
        <row r="56">
          <cell r="C56" t="str">
            <v>97800026</v>
          </cell>
          <cell r="D56" t="str">
            <v>PI AIM - PIP6GV Ltd-7.37% due 1/20/22</v>
          </cell>
          <cell r="L56">
            <v>2216.16</v>
          </cell>
          <cell r="M56">
            <v>2216.16</v>
          </cell>
          <cell r="N56">
            <v>2216.16</v>
          </cell>
        </row>
        <row r="57">
          <cell r="C57" t="str">
            <v>97800027</v>
          </cell>
          <cell r="D57" t="str">
            <v>PI AIM - PIP6PX Ltd-7.37% due 1/20/22</v>
          </cell>
          <cell r="L57">
            <v>469308.48</v>
          </cell>
          <cell r="M57">
            <v>469308.48</v>
          </cell>
          <cell r="N57">
            <v>469308.48</v>
          </cell>
        </row>
        <row r="58">
          <cell r="C58" t="str">
            <v>97800028</v>
          </cell>
          <cell r="D58" t="str">
            <v>PI Moby Canada Ltd-7.37% due 1/20/22</v>
          </cell>
          <cell r="L58">
            <v>1877232.4</v>
          </cell>
          <cell r="M58">
            <v>1877232.4</v>
          </cell>
          <cell r="N58">
            <v>1877232.4</v>
          </cell>
        </row>
        <row r="59">
          <cell r="C59" t="str">
            <v>97800029</v>
          </cell>
          <cell r="D59" t="str">
            <v>PI Rainer Utility Holdings LLC-7.37% due</v>
          </cell>
          <cell r="L59">
            <v>785954.37</v>
          </cell>
          <cell r="M59">
            <v>785954.37</v>
          </cell>
          <cell r="N59">
            <v>785954.37</v>
          </cell>
        </row>
        <row r="60">
          <cell r="C60" t="str">
            <v>97900001</v>
          </cell>
          <cell r="D60" t="str">
            <v>EQ Current Tax Expense</v>
          </cell>
          <cell r="L60">
            <v>-572.72</v>
          </cell>
          <cell r="M60">
            <v>-572.72</v>
          </cell>
          <cell r="N60">
            <v>-572.72</v>
          </cell>
        </row>
        <row r="61">
          <cell r="C61" t="str">
            <v>97900007</v>
          </cell>
          <cell r="D61" t="str">
            <v>EQ State Income Tax Expense</v>
          </cell>
          <cell r="L61">
            <v>-5.41</v>
          </cell>
          <cell r="M61">
            <v>-5.41</v>
          </cell>
          <cell r="N61">
            <v>-5.41</v>
          </cell>
        </row>
        <row r="62">
          <cell r="C62" t="str">
            <v>97900008</v>
          </cell>
          <cell r="D62" t="str">
            <v>EQ Outside Services</v>
          </cell>
          <cell r="L62">
            <v>130.97</v>
          </cell>
          <cell r="M62">
            <v>130.97</v>
          </cell>
          <cell r="N62">
            <v>130.97</v>
          </cell>
        </row>
        <row r="63">
          <cell r="C63" t="str">
            <v>97900014</v>
          </cell>
          <cell r="D63" t="str">
            <v>EQ PEq Equity in Earnings from PE</v>
          </cell>
          <cell r="L63">
            <v>-70946247.079999998</v>
          </cell>
          <cell r="M63">
            <v>-70946247.079999998</v>
          </cell>
          <cell r="N63">
            <v>-70946247.079999998</v>
          </cell>
        </row>
        <row r="64">
          <cell r="C64" t="str">
            <v>142001566</v>
          </cell>
          <cell r="D64" t="str">
            <v>PLNG PROPERTY TAXES 0/100</v>
          </cell>
          <cell r="L64">
            <v>5493.64</v>
          </cell>
          <cell r="M64">
            <v>5493.64</v>
          </cell>
          <cell r="N64">
            <v>5493.64</v>
          </cell>
        </row>
        <row r="65">
          <cell r="C65" t="str">
            <v>142001600</v>
          </cell>
          <cell r="D65" t="str">
            <v>CAP LIQUEFACTION 10/90</v>
          </cell>
          <cell r="L65">
            <v>130009.62</v>
          </cell>
          <cell r="M65">
            <v>130009.62</v>
          </cell>
          <cell r="N65">
            <v>130009.62</v>
          </cell>
        </row>
        <row r="66">
          <cell r="C66" t="str">
            <v>142001601</v>
          </cell>
          <cell r="D66" t="str">
            <v>CAP STORAGE 79/21</v>
          </cell>
          <cell r="L66">
            <v>26358.07</v>
          </cell>
          <cell r="M66">
            <v>26358.07</v>
          </cell>
          <cell r="N66">
            <v>26358.07</v>
          </cell>
        </row>
        <row r="67">
          <cell r="C67" t="str">
            <v>142001602</v>
          </cell>
          <cell r="D67" t="str">
            <v>CAP BUNKERING 0/100</v>
          </cell>
          <cell r="L67">
            <v>47282.17</v>
          </cell>
          <cell r="M67">
            <v>47282.17</v>
          </cell>
          <cell r="N67">
            <v>47282.17</v>
          </cell>
        </row>
        <row r="68">
          <cell r="C68" t="str">
            <v>142001603</v>
          </cell>
          <cell r="D68" t="str">
            <v>CAP TRUCK LOADING 5/95</v>
          </cell>
          <cell r="L68">
            <v>8751.85</v>
          </cell>
          <cell r="M68">
            <v>8751.85</v>
          </cell>
          <cell r="N68">
            <v>8751.85</v>
          </cell>
        </row>
        <row r="69">
          <cell r="C69" t="str">
            <v>142001605</v>
          </cell>
          <cell r="D69" t="str">
            <v>CAP COMMON 43/57 - CONSTRUCTION</v>
          </cell>
          <cell r="L69">
            <v>120461.47</v>
          </cell>
          <cell r="M69">
            <v>120461.47</v>
          </cell>
          <cell r="N69">
            <v>120461.47</v>
          </cell>
        </row>
        <row r="70">
          <cell r="C70" t="str">
            <v>142001606</v>
          </cell>
          <cell r="D70" t="str">
            <v>CAP COMMON 43/57 - COMMUNICATIONS</v>
          </cell>
          <cell r="L70">
            <v>203.88</v>
          </cell>
          <cell r="M70">
            <v>203.88</v>
          </cell>
          <cell r="N70">
            <v>203.88</v>
          </cell>
        </row>
        <row r="71">
          <cell r="C71" t="str">
            <v>142001607</v>
          </cell>
          <cell r="D71" t="str">
            <v>CAP COMMON 43/57 - IT/HARDWARE</v>
          </cell>
          <cell r="L71">
            <v>203.02</v>
          </cell>
          <cell r="M71">
            <v>203.02</v>
          </cell>
          <cell r="N71">
            <v>203.02</v>
          </cell>
        </row>
        <row r="72">
          <cell r="C72" t="str">
            <v>142001608</v>
          </cell>
          <cell r="D72" t="str">
            <v>CAP COMMON 43/57 - IT/FIBER</v>
          </cell>
          <cell r="L72">
            <v>19.899999999999999</v>
          </cell>
          <cell r="M72">
            <v>19.899999999999999</v>
          </cell>
          <cell r="N72">
            <v>19.899999999999999</v>
          </cell>
        </row>
        <row r="73">
          <cell r="C73" t="str">
            <v>142001611</v>
          </cell>
          <cell r="D73" t="str">
            <v>237.063 LNG GAS SERVICE RELOCATION 43/57</v>
          </cell>
          <cell r="L73">
            <v>83.93</v>
          </cell>
          <cell r="M73">
            <v>83.93</v>
          </cell>
          <cell r="N73">
            <v>83.93</v>
          </cell>
        </row>
        <row r="74">
          <cell r="C74" t="str">
            <v>142001721</v>
          </cell>
          <cell r="D74" t="str">
            <v>LNG Operational Assessment Project 43/57</v>
          </cell>
          <cell r="L74">
            <v>371.26</v>
          </cell>
          <cell r="M74">
            <v>371.26</v>
          </cell>
          <cell r="N74">
            <v>371.26</v>
          </cell>
        </row>
        <row r="75">
          <cell r="C75" t="str">
            <v>142001765</v>
          </cell>
          <cell r="D75" t="str">
            <v>LNG BE IT - Energy Ops Apps SOF 43/57</v>
          </cell>
          <cell r="L75">
            <v>297.79000000000002</v>
          </cell>
          <cell r="M75">
            <v>297.79000000000002</v>
          </cell>
          <cell r="N75">
            <v>297.79000000000002</v>
          </cell>
        </row>
        <row r="76">
          <cell r="C76" t="str">
            <v>142001829</v>
          </cell>
          <cell r="D76" t="str">
            <v>LNG BE IT - Energy Ops Apps  HW 43/57</v>
          </cell>
          <cell r="L76">
            <v>4.55</v>
          </cell>
          <cell r="M76">
            <v>4.55</v>
          </cell>
          <cell r="N76">
            <v>4.55</v>
          </cell>
        </row>
        <row r="77">
          <cell r="C77" t="str">
            <v>142001831</v>
          </cell>
          <cell r="D77" t="str">
            <v>LNG BE IT - SAP for PLNG, incl M2C  SOF</v>
          </cell>
          <cell r="L77">
            <v>148.31</v>
          </cell>
          <cell r="M77">
            <v>148.31</v>
          </cell>
          <cell r="N77">
            <v>148.31</v>
          </cell>
        </row>
        <row r="78">
          <cell r="C78" t="str">
            <v>142001834</v>
          </cell>
          <cell r="D78" t="str">
            <v>LNG BE Process - Meter to Cash SOF 0/100</v>
          </cell>
          <cell r="L78">
            <v>52.49</v>
          </cell>
          <cell r="M78">
            <v>52.49</v>
          </cell>
          <cell r="N78">
            <v>52.49</v>
          </cell>
        </row>
        <row r="79">
          <cell r="C79" t="str">
            <v>142001835</v>
          </cell>
          <cell r="D79" t="str">
            <v>LNG BE IT - Custom Tech &amp; Reporting SOF</v>
          </cell>
          <cell r="L79">
            <v>39.83</v>
          </cell>
          <cell r="M79">
            <v>39.83</v>
          </cell>
          <cell r="N79">
            <v>39.83</v>
          </cell>
        </row>
        <row r="80">
          <cell r="C80" t="str">
            <v>142001837</v>
          </cell>
          <cell r="D80" t="str">
            <v>LNG BE Process - Inventory SOF 43/57</v>
          </cell>
          <cell r="L80">
            <v>29.3</v>
          </cell>
          <cell r="M80">
            <v>29.3</v>
          </cell>
          <cell r="N80">
            <v>29.3</v>
          </cell>
        </row>
        <row r="81">
          <cell r="C81" t="str">
            <v>142001839</v>
          </cell>
          <cell r="D81" t="str">
            <v>Commissioning - CAP Common 43/57 -     P</v>
          </cell>
          <cell r="L81">
            <v>2955.37</v>
          </cell>
          <cell r="M81">
            <v>2955.37</v>
          </cell>
          <cell r="N81">
            <v>2955.37</v>
          </cell>
        </row>
        <row r="82">
          <cell r="C82" t="str">
            <v>149050020</v>
          </cell>
          <cell r="D82" t="str">
            <v>PLNG - Operating and Maintenance Costs</v>
          </cell>
          <cell r="L82">
            <v>250</v>
          </cell>
          <cell r="M82">
            <v>250</v>
          </cell>
          <cell r="N82">
            <v>250</v>
          </cell>
        </row>
        <row r="83">
          <cell r="C83" t="str">
            <v>149060028</v>
          </cell>
          <cell r="D83" t="str">
            <v>PE-General &amp; Administrative - CC 7103</v>
          </cell>
          <cell r="L83">
            <v>8317.2999999999993</v>
          </cell>
          <cell r="M83">
            <v>8317.2999999999993</v>
          </cell>
          <cell r="N83">
            <v>8317.2999999999993</v>
          </cell>
        </row>
        <row r="84">
          <cell r="C84" t="str">
            <v>149060035</v>
          </cell>
          <cell r="D84" t="str">
            <v>PE-Outside Services</v>
          </cell>
          <cell r="L84">
            <v>85156.58</v>
          </cell>
          <cell r="M84">
            <v>85156.58</v>
          </cell>
          <cell r="N84">
            <v>85156.58</v>
          </cell>
        </row>
        <row r="85">
          <cell r="C85" t="str">
            <v>149070005</v>
          </cell>
          <cell r="D85" t="str">
            <v>PH-General &amp; Administrative - CC 7100</v>
          </cell>
          <cell r="L85">
            <v>30467.05</v>
          </cell>
          <cell r="M85">
            <v>30467.05</v>
          </cell>
          <cell r="N85">
            <v>30467.05</v>
          </cell>
        </row>
        <row r="86">
          <cell r="C86" t="str">
            <v>149070006</v>
          </cell>
          <cell r="D86" t="str">
            <v>PH Outside Services</v>
          </cell>
          <cell r="L86">
            <v>68401.679999999993</v>
          </cell>
          <cell r="M86">
            <v>68401.679999999993</v>
          </cell>
          <cell r="N86">
            <v>68401.679999999993</v>
          </cell>
        </row>
        <row r="87">
          <cell r="C87" t="str">
            <v>149070010</v>
          </cell>
          <cell r="D87" t="str">
            <v>PH Project Puma # CC 7100</v>
          </cell>
          <cell r="L87">
            <v>2525.91</v>
          </cell>
          <cell r="M87">
            <v>2525.91</v>
          </cell>
          <cell r="N87">
            <v>2525.91</v>
          </cell>
        </row>
        <row r="88">
          <cell r="C88" t="str">
            <v>149080016</v>
          </cell>
          <cell r="D88" t="str">
            <v>PI-General &amp; Administrative - CC 7101</v>
          </cell>
          <cell r="L88">
            <v>3737.67</v>
          </cell>
          <cell r="M88">
            <v>3737.67</v>
          </cell>
          <cell r="N88">
            <v>3737.67</v>
          </cell>
        </row>
        <row r="89">
          <cell r="C89" t="str">
            <v>149090005</v>
          </cell>
          <cell r="D89" t="str">
            <v>Equico-General &amp; Administrative- CC 7102</v>
          </cell>
          <cell r="L89">
            <v>2601.67</v>
          </cell>
          <cell r="M89">
            <v>2601.67</v>
          </cell>
          <cell r="N89">
            <v>2601.67</v>
          </cell>
        </row>
        <row r="90">
          <cell r="C90" t="str">
            <v>170000000</v>
          </cell>
          <cell r="D90" t="str">
            <v>LNG Plant - Liquefaction (Combined)</v>
          </cell>
          <cell r="L90">
            <v>379402.12</v>
          </cell>
          <cell r="M90">
            <v>379402.12</v>
          </cell>
          <cell r="N90">
            <v>379402.12</v>
          </cell>
        </row>
        <row r="91">
          <cell r="C91" t="str">
            <v>170000001</v>
          </cell>
          <cell r="D91" t="str">
            <v>LNG Plant - Storage (Combined)</v>
          </cell>
          <cell r="L91">
            <v>84383.22</v>
          </cell>
          <cell r="M91">
            <v>84383.22</v>
          </cell>
          <cell r="N91">
            <v>84383.22</v>
          </cell>
        </row>
        <row r="92">
          <cell r="C92" t="str">
            <v>170000002</v>
          </cell>
          <cell r="D92" t="str">
            <v>LNG Plant - Bunkering (Combined)</v>
          </cell>
          <cell r="L92">
            <v>65584.2</v>
          </cell>
          <cell r="M92">
            <v>65584.2</v>
          </cell>
          <cell r="N92">
            <v>65584.2</v>
          </cell>
        </row>
        <row r="93">
          <cell r="C93" t="str">
            <v>170000003</v>
          </cell>
          <cell r="D93" t="str">
            <v>LNG Plant - Truck Loading (Combined)</v>
          </cell>
          <cell r="L93">
            <v>24709.72</v>
          </cell>
          <cell r="M93">
            <v>24709.72</v>
          </cell>
          <cell r="N93">
            <v>24709.72</v>
          </cell>
        </row>
        <row r="94">
          <cell r="C94" t="str">
            <v>170000005</v>
          </cell>
          <cell r="D94" t="str">
            <v>LNG Plant - Common Construction</v>
          </cell>
          <cell r="L94">
            <v>761025.39</v>
          </cell>
          <cell r="M94">
            <v>761025.39</v>
          </cell>
          <cell r="N94">
            <v>761025.39</v>
          </cell>
        </row>
        <row r="95">
          <cell r="C95" t="str">
            <v>170000007</v>
          </cell>
          <cell r="D95" t="str">
            <v>LNG Plant -Common Communication l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170000009</v>
          </cell>
          <cell r="D96" t="str">
            <v>LNG Plant -Common IT/Hardware</v>
          </cell>
          <cell r="L96">
            <v>16564.12</v>
          </cell>
          <cell r="M96">
            <v>16564.12</v>
          </cell>
          <cell r="N96">
            <v>16564.12</v>
          </cell>
        </row>
        <row r="97">
          <cell r="C97" t="str">
            <v>170000060</v>
          </cell>
          <cell r="D97" t="str">
            <v>PLNG Property Taxes 0/100 (Combined)</v>
          </cell>
          <cell r="L97">
            <v>135923.70000000001</v>
          </cell>
          <cell r="M97">
            <v>135923.70000000001</v>
          </cell>
          <cell r="N97">
            <v>135923.70000000001</v>
          </cell>
        </row>
        <row r="98">
          <cell r="C98" t="str">
            <v>170000121</v>
          </cell>
          <cell r="D98" t="str">
            <v>LNG BE IT - Energy Ops Apps SOF 43/57</v>
          </cell>
          <cell r="L98">
            <v>4182.45</v>
          </cell>
          <cell r="M98">
            <v>4182.45</v>
          </cell>
          <cell r="N98">
            <v>4182.45</v>
          </cell>
        </row>
        <row r="99">
          <cell r="C99" t="str">
            <v>170000140</v>
          </cell>
          <cell r="D99" t="str">
            <v>LNG BE IT - Energy Ops Apps  HW 43/57</v>
          </cell>
          <cell r="L99">
            <v>431.5</v>
          </cell>
          <cell r="M99">
            <v>431.5</v>
          </cell>
          <cell r="N99">
            <v>431.5</v>
          </cell>
        </row>
        <row r="100">
          <cell r="C100" t="str">
            <v>170000141</v>
          </cell>
          <cell r="D100" t="str">
            <v>LNG BE IT - SAP for PLNG, incl M2C  SOF</v>
          </cell>
          <cell r="L100">
            <v>10958.49</v>
          </cell>
          <cell r="M100">
            <v>10958.49</v>
          </cell>
          <cell r="N100">
            <v>10958.49</v>
          </cell>
        </row>
        <row r="101">
          <cell r="C101" t="str">
            <v>170000144</v>
          </cell>
          <cell r="D101" t="str">
            <v>LNG BE Process - Meter to Cash SOF 0/100</v>
          </cell>
          <cell r="L101">
            <v>4783.55</v>
          </cell>
          <cell r="M101">
            <v>4783.55</v>
          </cell>
          <cell r="N101">
            <v>4783.55</v>
          </cell>
        </row>
        <row r="102">
          <cell r="C102" t="str">
            <v>170000145</v>
          </cell>
          <cell r="D102" t="str">
            <v>LNG BE IT - Custom Tech &amp; Reporting SOF</v>
          </cell>
          <cell r="L102">
            <v>2290</v>
          </cell>
          <cell r="M102">
            <v>2290</v>
          </cell>
          <cell r="N102">
            <v>2290</v>
          </cell>
        </row>
        <row r="103">
          <cell r="C103" t="str">
            <v>170000146</v>
          </cell>
          <cell r="D103" t="str">
            <v>LNG BE Process - Inventory SOF 43/57</v>
          </cell>
          <cell r="L103">
            <v>953.08</v>
          </cell>
          <cell r="M103">
            <v>953.08</v>
          </cell>
          <cell r="N103">
            <v>953.08</v>
          </cell>
        </row>
        <row r="104">
          <cell r="C104" t="str">
            <v>170000160</v>
          </cell>
          <cell r="D104" t="str">
            <v>Commissioning - CAP Common 43/57 -</v>
          </cell>
          <cell r="L104">
            <v>502836.19</v>
          </cell>
          <cell r="M104">
            <v>502836.19</v>
          </cell>
          <cell r="N104">
            <v>502836.19</v>
          </cell>
        </row>
        <row r="105">
          <cell r="C105" t="str">
            <v>170500000</v>
          </cell>
          <cell r="D105" t="str">
            <v>PLNG General - 43/57 O&amp;M External</v>
          </cell>
          <cell r="L105">
            <v>-104.59</v>
          </cell>
          <cell r="M105">
            <v>-104.59</v>
          </cell>
          <cell r="N105">
            <v>-104.59</v>
          </cell>
        </row>
        <row r="106">
          <cell r="C106" t="str">
            <v>170500001</v>
          </cell>
          <cell r="D106" t="str">
            <v>PLNG General S&amp;E - 43/57 O&amp;M Internal</v>
          </cell>
          <cell r="L106">
            <v>1641.04</v>
          </cell>
          <cell r="M106">
            <v>1641.04</v>
          </cell>
          <cell r="N106">
            <v>1641.04</v>
          </cell>
        </row>
        <row r="107">
          <cell r="C107" t="str">
            <v>170500003</v>
          </cell>
          <cell r="D107" t="str">
            <v>PLNG Fuel Marketing - 0/100 O&amp;M External</v>
          </cell>
          <cell r="L107">
            <v>-5368</v>
          </cell>
          <cell r="M107">
            <v>-5368</v>
          </cell>
          <cell r="N107">
            <v>-5368</v>
          </cell>
        </row>
        <row r="108">
          <cell r="C108" t="str">
            <v>170500004</v>
          </cell>
          <cell r="D108" t="str">
            <v>PLNG Fuel Marketing - 0/100 O&amp;M Internal</v>
          </cell>
          <cell r="L108">
            <v>29445.5</v>
          </cell>
          <cell r="M108">
            <v>29445.5</v>
          </cell>
          <cell r="N108">
            <v>29445.5</v>
          </cell>
        </row>
        <row r="109">
          <cell r="C109" t="str">
            <v>170500060</v>
          </cell>
          <cell r="D109" t="str">
            <v>LNG Outreach Campaign - Common</v>
          </cell>
          <cell r="L109">
            <v>4912.84</v>
          </cell>
          <cell r="M109">
            <v>4912.84</v>
          </cell>
          <cell r="N109">
            <v>4912.84</v>
          </cell>
        </row>
        <row r="110">
          <cell r="C110" t="str">
            <v>186055772</v>
          </cell>
          <cell r="D110" t="str">
            <v>1904E016 FRU-26 MCI TK3999061 PUYALLUP</v>
          </cell>
          <cell r="L110">
            <v>0</v>
          </cell>
          <cell r="M110">
            <v>0</v>
          </cell>
          <cell r="N110">
            <v>0</v>
          </cell>
        </row>
        <row r="111">
          <cell r="C111" t="str">
            <v>186058892</v>
          </cell>
          <cell r="D111" t="str">
            <v>0000E000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 t="str">
            <v>186554612</v>
          </cell>
          <cell r="D112" t="str">
            <v>2402E037 WIN-13 CREW1 PLEASANT  I-5341</v>
          </cell>
          <cell r="L112">
            <v>0</v>
          </cell>
          <cell r="M112">
            <v>0</v>
          </cell>
          <cell r="N112">
            <v>0</v>
          </cell>
        </row>
        <row r="113">
          <cell r="C113" t="str">
            <v>186560309</v>
          </cell>
          <cell r="D113" t="str">
            <v>2401E055 RPT-22 6 ST &amp; OLYMPIC AV I-8984</v>
          </cell>
          <cell r="L113">
            <v>0</v>
          </cell>
          <cell r="M113">
            <v>0</v>
          </cell>
          <cell r="N113">
            <v>0</v>
          </cell>
        </row>
        <row r="114">
          <cell r="C114" t="str">
            <v>186564529</v>
          </cell>
          <cell r="D114" t="str">
            <v>3803E008 VWY-12 VAN WYCK RD O#24839</v>
          </cell>
          <cell r="L114">
            <v>0</v>
          </cell>
          <cell r="M114">
            <v>0</v>
          </cell>
          <cell r="N114">
            <v>0</v>
          </cell>
        </row>
        <row r="115">
          <cell r="C115" t="str">
            <v>186565882</v>
          </cell>
          <cell r="D115" t="str">
            <v>2004E094 SMR-26 CREW1 FRYAR AVE O#72890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 t="str">
            <v>186575296</v>
          </cell>
          <cell r="D116" t="str">
            <v>2104E027 LAT-17 1257 SW312TH ST FEDERAL</v>
          </cell>
          <cell r="L116">
            <v>0</v>
          </cell>
          <cell r="M116">
            <v>0</v>
          </cell>
          <cell r="N116">
            <v>0</v>
          </cell>
        </row>
        <row r="117">
          <cell r="C117" t="str">
            <v>186575706</v>
          </cell>
          <cell r="D117" t="str">
            <v>1801W114 TAN-16 CREW1 MORSE O#369256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186578526</v>
          </cell>
          <cell r="D118" t="str">
            <v>229.084  11820 SE 304TH ST  AUBURN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186584130</v>
          </cell>
          <cell r="D119" t="str">
            <v>2605E125 11300 FORBES CREEK DR O58001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186584246</v>
          </cell>
          <cell r="D120" t="str">
            <v>2105E003 SOO-25 30304 165TH AVE SE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186584275</v>
          </cell>
          <cell r="D121" t="str">
            <v>2506E063 SAH-17 4519 SAHALEE 592868</v>
          </cell>
          <cell r="L121">
            <v>0</v>
          </cell>
          <cell r="M121">
            <v>0</v>
          </cell>
          <cell r="N121">
            <v>0</v>
          </cell>
        </row>
        <row r="122">
          <cell r="C122" t="str">
            <v>186584440</v>
          </cell>
          <cell r="D122" t="str">
            <v>4003W011 PTR-14 CREW1 O#581204</v>
          </cell>
          <cell r="L122">
            <v>0</v>
          </cell>
          <cell r="M122">
            <v>0</v>
          </cell>
          <cell r="N122">
            <v>0</v>
          </cell>
        </row>
        <row r="123">
          <cell r="C123" t="str">
            <v>186584901</v>
          </cell>
          <cell r="D123" t="str">
            <v>4001E095 CUS-16 8148 STEIN RD, CUSTER</v>
          </cell>
          <cell r="L123">
            <v>0</v>
          </cell>
          <cell r="M123">
            <v>0</v>
          </cell>
          <cell r="N123">
            <v>0</v>
          </cell>
        </row>
        <row r="124">
          <cell r="C124" t="str">
            <v>186585349</v>
          </cell>
          <cell r="D124" t="str">
            <v>259.013 5619 COUNTRYSIDE BCH DR NW, OLYM</v>
          </cell>
          <cell r="L124">
            <v>0</v>
          </cell>
          <cell r="M124">
            <v>0</v>
          </cell>
          <cell r="N124">
            <v>0</v>
          </cell>
        </row>
        <row r="125">
          <cell r="C125" t="str">
            <v>186585608</v>
          </cell>
          <cell r="D125" t="str">
            <v>3505E029 NLM-15 25841 HELMICK RD, SEDRO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874016948</v>
          </cell>
          <cell r="D126" t="str">
            <v>S-WM-LEAK SURVEY MAINS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874025791</v>
          </cell>
          <cell r="D127" t="str">
            <v>164.075 21212 POPLAR WAY BRIER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874025853</v>
          </cell>
          <cell r="D128" t="str">
            <v>182.064F 2341 A NW 57TH ST, SEATTLE 2020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874025857</v>
          </cell>
          <cell r="D129" t="str">
            <v>185.069A 3808 ASHWORTH AVE N, SEATTLE 20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 t="str">
            <v>874025868</v>
          </cell>
          <cell r="D130" t="str">
            <v>180.069 7937 DENSMORE AVE N, SEATTLE 202</v>
          </cell>
          <cell r="L130">
            <v>0</v>
          </cell>
          <cell r="M130">
            <v>0</v>
          </cell>
          <cell r="N130">
            <v>0</v>
          </cell>
        </row>
        <row r="131">
          <cell r="C131" t="str">
            <v>878000451</v>
          </cell>
          <cell r="D131" t="str">
            <v>STANDING-METER REPL RESIDENT/LT COMM/IN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892046910</v>
          </cell>
          <cell r="D132" t="str">
            <v>238.056 3415 N 21 ST, TACOMA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892047504</v>
          </cell>
          <cell r="D133" t="str">
            <v>178.080 8630 NE JUANITA DR, KIRKLAN HUSA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3000785080</v>
          </cell>
          <cell r="D134" t="str">
            <v>PERIOD REPLACEMENT NOTIFICATION (MODEM)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3001189651</v>
          </cell>
          <cell r="D135" t="str">
            <v>2505E079 2403 101ST LN NE #  BELLEVUE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#</v>
          </cell>
          <cell r="D136" t="str">
            <v>#</v>
          </cell>
          <cell r="L136">
            <v>-2336794.2000000002</v>
          </cell>
          <cell r="M136">
            <v>-2336794.2000000002</v>
          </cell>
          <cell r="N136">
            <v>-2336794.2000000002</v>
          </cell>
        </row>
        <row r="137">
          <cell r="C137" t="str">
            <v>Result</v>
          </cell>
          <cell r="L137">
            <v>-271280292.62</v>
          </cell>
          <cell r="M137">
            <v>-271280292.62</v>
          </cell>
          <cell r="N137">
            <v>-271280292.62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E46" sqref="E46"/>
    </sheetView>
  </sheetViews>
  <sheetFormatPr defaultColWidth="9.140625" defaultRowHeight="15" x14ac:dyDescent="0.25"/>
  <cols>
    <col min="1" max="1" width="55.5703125" style="157" customWidth="1"/>
    <col min="2" max="2" width="15" style="157" customWidth="1"/>
    <col min="3" max="4" width="15" style="157" bestFit="1" customWidth="1"/>
    <col min="5" max="16384" width="9.140625" style="157"/>
  </cols>
  <sheetData>
    <row r="1" spans="1:4" x14ac:dyDescent="0.25">
      <c r="A1" s="34" t="s">
        <v>330</v>
      </c>
      <c r="B1" s="156"/>
      <c r="C1" s="156"/>
      <c r="D1" s="156"/>
    </row>
    <row r="2" spans="1:4" x14ac:dyDescent="0.25">
      <c r="A2" s="34" t="s">
        <v>329</v>
      </c>
      <c r="B2" s="156"/>
      <c r="C2" s="156"/>
      <c r="D2" s="156"/>
    </row>
    <row r="3" spans="1:4" x14ac:dyDescent="0.25">
      <c r="A3" s="34" t="s">
        <v>694</v>
      </c>
      <c r="B3" s="34"/>
      <c r="C3" s="34"/>
      <c r="D3" s="34"/>
    </row>
    <row r="4" spans="1:4" x14ac:dyDescent="0.25">
      <c r="A4" s="158"/>
      <c r="B4" s="156"/>
      <c r="C4" s="156"/>
      <c r="D4" s="156"/>
    </row>
    <row r="5" spans="1:4" x14ac:dyDescent="0.25">
      <c r="A5" s="120"/>
      <c r="B5" s="120"/>
      <c r="C5" s="120"/>
      <c r="D5" s="120"/>
    </row>
    <row r="6" spans="1:4" x14ac:dyDescent="0.25">
      <c r="A6" s="120" t="s">
        <v>693</v>
      </c>
      <c r="B6" s="120"/>
      <c r="C6" s="120"/>
      <c r="D6" s="120"/>
    </row>
    <row r="7" spans="1:4" x14ac:dyDescent="0.25">
      <c r="A7" s="159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223440547.13999999</v>
      </c>
      <c r="C9" s="23">
        <f>+'Unallocated Detail'!H18</f>
        <v>131748716.73</v>
      </c>
      <c r="D9" s="13">
        <f>SUM(B9:C9)</f>
        <v>355189263.87</v>
      </c>
    </row>
    <row r="10" spans="1:4" x14ac:dyDescent="0.25">
      <c r="A10" s="21" t="s">
        <v>26</v>
      </c>
      <c r="B10" s="27">
        <f>+'Unallocated Detail'!G21</f>
        <v>43779.41</v>
      </c>
      <c r="C10" s="27">
        <f>+'Unallocated Detail'!H21</f>
        <v>0</v>
      </c>
      <c r="D10" s="4">
        <f>SUM(B10:C10)</f>
        <v>43779.41</v>
      </c>
    </row>
    <row r="11" spans="1:4" x14ac:dyDescent="0.25">
      <c r="A11" s="21" t="s">
        <v>25</v>
      </c>
      <c r="B11" s="27">
        <f>+'Unallocated Detail'!G25</f>
        <v>6750841.1399999997</v>
      </c>
      <c r="C11" s="27">
        <f>+'Unallocated Detail'!H25</f>
        <v>0</v>
      </c>
      <c r="D11" s="4">
        <f>SUM(B11:C11)</f>
        <v>6750841.1399999997</v>
      </c>
    </row>
    <row r="12" spans="1:4" x14ac:dyDescent="0.25">
      <c r="A12" s="21" t="s">
        <v>24</v>
      </c>
      <c r="B12" s="26">
        <f>+'Unallocated Detail'!G40</f>
        <v>22284744.219999999</v>
      </c>
      <c r="C12" s="108">
        <f>+'Unallocated Detail'!H40</f>
        <v>5538567.7599999998</v>
      </c>
      <c r="D12" s="30">
        <f>SUM(B12:C12)</f>
        <v>27823311.979999997</v>
      </c>
    </row>
    <row r="13" spans="1:4" x14ac:dyDescent="0.25">
      <c r="A13" s="21" t="s">
        <v>23</v>
      </c>
      <c r="B13" s="14">
        <f>SUM(B9:B12)</f>
        <v>252519911.90999997</v>
      </c>
      <c r="C13" s="14">
        <f>SUM(C9:C12)</f>
        <v>137287284.49000001</v>
      </c>
      <c r="D13" s="13">
        <f>SUM(D9:D12)</f>
        <v>389807196.40000004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17536282.739999998</v>
      </c>
      <c r="C18" s="23">
        <f>+'Unallocated Detail'!H47</f>
        <v>0</v>
      </c>
      <c r="D18" s="13">
        <f>B18+C18</f>
        <v>17536282.739999998</v>
      </c>
    </row>
    <row r="19" spans="1:4" x14ac:dyDescent="0.25">
      <c r="A19" s="21" t="s">
        <v>21</v>
      </c>
      <c r="B19" s="27">
        <f>+'Unallocated Detail'!G56</f>
        <v>64097163.089999996</v>
      </c>
      <c r="C19" s="27">
        <f>+'Unallocated Detail'!H56</f>
        <v>52015408.009999998</v>
      </c>
      <c r="D19" s="68">
        <f>B19+C19</f>
        <v>116112571.09999999</v>
      </c>
    </row>
    <row r="20" spans="1:4" x14ac:dyDescent="0.25">
      <c r="A20" s="21" t="s">
        <v>20</v>
      </c>
      <c r="B20" s="27">
        <f>+'Unallocated Detail'!G59</f>
        <v>10030706.6</v>
      </c>
      <c r="C20" s="27">
        <f>+'Unallocated Detail'!H59</f>
        <v>0</v>
      </c>
      <c r="D20" s="68">
        <f>B20+C20</f>
        <v>10030706.6</v>
      </c>
    </row>
    <row r="21" spans="1:4" x14ac:dyDescent="0.25">
      <c r="A21" s="21" t="s">
        <v>19</v>
      </c>
      <c r="B21" s="26">
        <f>+'Unallocated Detail'!G62</f>
        <v>-8826822.2699999996</v>
      </c>
      <c r="C21" s="108">
        <f>+'Unallocated Detail'!H62</f>
        <v>0</v>
      </c>
      <c r="D21" s="24">
        <f>B21+C21</f>
        <v>-8826822.2699999996</v>
      </c>
    </row>
    <row r="22" spans="1:4" x14ac:dyDescent="0.25">
      <c r="A22" s="21" t="s">
        <v>18</v>
      </c>
      <c r="B22" s="14">
        <f>SUM(B18:B21)</f>
        <v>82837330.159999996</v>
      </c>
      <c r="C22" s="14">
        <f>SUM(C18:C21)</f>
        <v>52015408.009999998</v>
      </c>
      <c r="D22" s="13">
        <f>SUM(D18:D21)</f>
        <v>134852738.16999999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Detail'!G138</f>
        <v>7707191.5800000001</v>
      </c>
      <c r="C24" s="23">
        <f>+'Unallocated Detail'!H138</f>
        <v>479813.67999999993</v>
      </c>
      <c r="D24" s="13">
        <f t="shared" ref="D24:D37" si="0">B24+C24</f>
        <v>8187005.2599999998</v>
      </c>
    </row>
    <row r="25" spans="1:4" x14ac:dyDescent="0.25">
      <c r="A25" s="21" t="s">
        <v>16</v>
      </c>
      <c r="B25" s="20">
        <f>+'Unallocated Detail'!G168</f>
        <v>1945462.8599999999</v>
      </c>
      <c r="C25" s="20">
        <f>+'Unallocated Detail'!H168</f>
        <v>0</v>
      </c>
      <c r="D25" s="68">
        <f t="shared" si="0"/>
        <v>1945462.8599999999</v>
      </c>
    </row>
    <row r="26" spans="1:4" x14ac:dyDescent="0.25">
      <c r="A26" s="21" t="s">
        <v>15</v>
      </c>
      <c r="B26" s="20">
        <f>+'Unallocated Detail'!G206</f>
        <v>14476265.560000002</v>
      </c>
      <c r="C26" s="20">
        <f>+'Unallocated Detail'!H206</f>
        <v>3754931.34</v>
      </c>
      <c r="D26" s="68">
        <f t="shared" si="0"/>
        <v>18231196.900000002</v>
      </c>
    </row>
    <row r="27" spans="1:4" x14ac:dyDescent="0.25">
      <c r="A27" s="21" t="s">
        <v>14</v>
      </c>
      <c r="B27" s="20">
        <f>+'Unallocated Detail'!G213</f>
        <v>4975573.26</v>
      </c>
      <c r="C27" s="20">
        <f>+'Unallocated Detail'!H213</f>
        <v>2150960.7999999998</v>
      </c>
      <c r="D27" s="68">
        <f t="shared" si="0"/>
        <v>7126534.0599999996</v>
      </c>
    </row>
    <row r="28" spans="1:4" x14ac:dyDescent="0.25">
      <c r="A28" s="21" t="s">
        <v>13</v>
      </c>
      <c r="B28" s="20">
        <f>+'Unallocated Detail'!G222</f>
        <v>2559478.1199999996</v>
      </c>
      <c r="C28" s="20">
        <f>+'Unallocated Detail'!H222</f>
        <v>929992.52</v>
      </c>
      <c r="D28" s="68">
        <f t="shared" si="0"/>
        <v>3489470.6399999997</v>
      </c>
    </row>
    <row r="29" spans="1:4" x14ac:dyDescent="0.25">
      <c r="A29" s="21" t="s">
        <v>12</v>
      </c>
      <c r="B29" s="20">
        <f>+'Unallocated Detail'!G225</f>
        <v>8761044.1799999997</v>
      </c>
      <c r="C29" s="20">
        <f>+'Unallocated Detail'!H225</f>
        <v>2665651.6</v>
      </c>
      <c r="D29" s="68">
        <f t="shared" si="0"/>
        <v>11426695.779999999</v>
      </c>
    </row>
    <row r="30" spans="1:4" x14ac:dyDescent="0.25">
      <c r="A30" s="21" t="s">
        <v>11</v>
      </c>
      <c r="B30" s="20">
        <f>+'Unallocated Detail'!G240</f>
        <v>10475346.812375002</v>
      </c>
      <c r="C30" s="20">
        <f>+'Unallocated Detail'!H240</f>
        <v>4606051.4176249998</v>
      </c>
      <c r="D30" s="68">
        <f t="shared" si="0"/>
        <v>15081398.23</v>
      </c>
    </row>
    <row r="31" spans="1:4" x14ac:dyDescent="0.25">
      <c r="A31" s="21" t="s">
        <v>10</v>
      </c>
      <c r="B31" s="20">
        <f>+'Unallocated Detail'!G247</f>
        <v>30648889.260000002</v>
      </c>
      <c r="C31" s="20">
        <f>+'Unallocated Detail'!H247</f>
        <v>11303034.080000002</v>
      </c>
      <c r="D31" s="68">
        <f t="shared" si="0"/>
        <v>41951923.340000004</v>
      </c>
    </row>
    <row r="32" spans="1:4" x14ac:dyDescent="0.25">
      <c r="A32" s="21" t="s">
        <v>9</v>
      </c>
      <c r="B32" s="20">
        <f>+'Unallocated Detail'!G252</f>
        <v>8097346.6176250009</v>
      </c>
      <c r="C32" s="20">
        <f>+'Unallocated Detail'!H252</f>
        <v>3476334.3523750002</v>
      </c>
      <c r="D32" s="68">
        <f t="shared" si="0"/>
        <v>11573680.970000001</v>
      </c>
    </row>
    <row r="33" spans="1:4" x14ac:dyDescent="0.25">
      <c r="A33" s="21" t="s">
        <v>8</v>
      </c>
      <c r="B33" s="20">
        <f>+'Unallocated Detail'!G255</f>
        <v>1820536</v>
      </c>
      <c r="C33" s="20">
        <f>+'Unallocated Detail'!H255</f>
        <v>0</v>
      </c>
      <c r="D33" s="68">
        <f t="shared" si="0"/>
        <v>1820536</v>
      </c>
    </row>
    <row r="34" spans="1:4" x14ac:dyDescent="0.25">
      <c r="A34" s="12" t="s">
        <v>7</v>
      </c>
      <c r="B34" s="20">
        <f>+'Unallocated Detail'!G263</f>
        <v>-1782101.2999999998</v>
      </c>
      <c r="C34" s="20">
        <f>+'Unallocated Detail'!H263</f>
        <v>648518.91</v>
      </c>
      <c r="D34" s="19">
        <f t="shared" si="0"/>
        <v>-1133582.3899999997</v>
      </c>
    </row>
    <row r="35" spans="1:4" x14ac:dyDescent="0.25">
      <c r="A35" s="12" t="s">
        <v>687</v>
      </c>
      <c r="B35" s="20">
        <f>+'Unallocated Detail'!G268</f>
        <v>22893739.84</v>
      </c>
      <c r="C35" s="20">
        <f>+'Unallocated Detail'!H268</f>
        <v>13459638.789999999</v>
      </c>
      <c r="D35" s="19">
        <f t="shared" si="0"/>
        <v>36353378.629999995</v>
      </c>
    </row>
    <row r="36" spans="1:4" x14ac:dyDescent="0.25">
      <c r="A36" s="12" t="s">
        <v>688</v>
      </c>
      <c r="B36" s="20">
        <f>+'Unallocated Detail'!G273</f>
        <v>-3434161.08</v>
      </c>
      <c r="C36" s="20">
        <f>+'Unallocated Detail'!H273</f>
        <v>7578041.1100000003</v>
      </c>
      <c r="D36" s="19">
        <f t="shared" si="0"/>
        <v>4143880.0300000003</v>
      </c>
    </row>
    <row r="37" spans="1:4" x14ac:dyDescent="0.25">
      <c r="A37" s="12" t="s">
        <v>689</v>
      </c>
      <c r="B37" s="18">
        <f>+'Unallocated Detail'!G278</f>
        <v>9640736.379999999</v>
      </c>
      <c r="C37" s="17">
        <f>+'Unallocated Detail'!H278</f>
        <v>86033.610000000102</v>
      </c>
      <c r="D37" s="16">
        <f t="shared" si="0"/>
        <v>9726769.9899999984</v>
      </c>
    </row>
    <row r="38" spans="1:4" x14ac:dyDescent="0.25">
      <c r="A38" s="15" t="s">
        <v>690</v>
      </c>
      <c r="B38" s="14">
        <f>SUM(B22:B37)</f>
        <v>201622678.24999997</v>
      </c>
      <c r="C38" s="14">
        <f>SUM(C22:C37)</f>
        <v>103154410.22</v>
      </c>
      <c r="D38" s="13">
        <f>SUM(D22:D37)</f>
        <v>304777088.46999997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50897233.659999996</v>
      </c>
      <c r="C40" s="8">
        <f>C13-C38</f>
        <v>34132874.270000011</v>
      </c>
      <c r="D40" s="7">
        <f>D13-D38</f>
        <v>85030107.930000067</v>
      </c>
    </row>
    <row r="41" spans="1:4" x14ac:dyDescent="0.25">
      <c r="A41" s="6"/>
      <c r="B41" s="5"/>
      <c r="C41" s="5"/>
      <c r="D41" s="4"/>
    </row>
    <row r="42" spans="1:4" x14ac:dyDescent="0.25">
      <c r="A42" s="122"/>
      <c r="B42" s="35"/>
      <c r="C42" s="35"/>
      <c r="D42" s="16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24" sqref="B24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3" width="15.28515625" style="36" customWidth="1"/>
    <col min="4" max="4" width="15.42578125" style="36" customWidth="1"/>
    <col min="5" max="5" width="14.28515625" style="36" customWidth="1"/>
    <col min="6" max="6" width="15" style="36" bestFit="1" customWidth="1"/>
    <col min="7" max="16384" width="9.140625" style="3"/>
  </cols>
  <sheetData>
    <row r="1" spans="1:6" ht="18" customHeight="1" x14ac:dyDescent="0.25">
      <c r="A1" s="34" t="s">
        <v>330</v>
      </c>
      <c r="B1" s="52"/>
      <c r="C1" s="52"/>
      <c r="D1" s="52"/>
      <c r="E1" s="52"/>
      <c r="F1" s="52"/>
    </row>
    <row r="2" spans="1:6" ht="18" customHeight="1" x14ac:dyDescent="0.25">
      <c r="A2" s="34" t="s">
        <v>332</v>
      </c>
      <c r="B2" s="52"/>
      <c r="C2" s="52"/>
      <c r="D2" s="52"/>
      <c r="E2" s="52"/>
      <c r="F2" s="52"/>
    </row>
    <row r="3" spans="1:6" ht="18" customHeight="1" x14ac:dyDescent="0.25">
      <c r="A3" s="34" t="str">
        <f>Allocated!A3</f>
        <v>FOR THE MONTH ENDED January 31, 2021</v>
      </c>
      <c r="B3" s="52"/>
      <c r="C3" s="52"/>
      <c r="D3" s="52"/>
      <c r="E3" s="52"/>
      <c r="F3" s="52"/>
    </row>
    <row r="4" spans="1:6" ht="12" customHeight="1" x14ac:dyDescent="0.25"/>
    <row r="5" spans="1:6" ht="18" customHeight="1" x14ac:dyDescent="0.2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25">
      <c r="A6" s="49" t="s">
        <v>28</v>
      </c>
      <c r="B6" s="48"/>
      <c r="C6" s="48"/>
      <c r="D6" s="48"/>
      <c r="E6" s="48"/>
      <c r="F6" s="47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223440547.13999999</v>
      </c>
      <c r="C8" s="14">
        <f>+'Unallocated Detail'!C18</f>
        <v>131748716.73</v>
      </c>
      <c r="D8" s="14">
        <f>+'Unallocated Detail'!D18</f>
        <v>0</v>
      </c>
      <c r="E8" s="14">
        <v>0</v>
      </c>
      <c r="F8" s="13">
        <f>SUM(B8:E8)</f>
        <v>355189263.87</v>
      </c>
    </row>
    <row r="9" spans="1:6" ht="18" customHeight="1" x14ac:dyDescent="0.25">
      <c r="A9" s="12" t="s">
        <v>26</v>
      </c>
      <c r="B9" s="101">
        <f>+'Unallocated Detail'!B21</f>
        <v>43779.41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43779.41</v>
      </c>
    </row>
    <row r="10" spans="1:6" ht="18" customHeight="1" x14ac:dyDescent="0.25">
      <c r="A10" s="12" t="s">
        <v>25</v>
      </c>
      <c r="B10" s="101">
        <f>+'Unallocated Detail'!B25</f>
        <v>6750841.1399999997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6750841.1399999997</v>
      </c>
    </row>
    <row r="11" spans="1:6" ht="18" customHeight="1" x14ac:dyDescent="0.25">
      <c r="A11" s="12" t="s">
        <v>24</v>
      </c>
      <c r="B11" s="26">
        <f>+'Unallocated Detail'!B40</f>
        <v>22284744.219999999</v>
      </c>
      <c r="C11" s="46">
        <f>+'Unallocated Detail'!C40</f>
        <v>5538567.7599999998</v>
      </c>
      <c r="D11" s="46">
        <f>+'Unallocated Detail'!D40</f>
        <v>0</v>
      </c>
      <c r="E11" s="25">
        <v>0</v>
      </c>
      <c r="F11" s="24">
        <f>SUM(B11:E11)</f>
        <v>27823311.979999997</v>
      </c>
    </row>
    <row r="12" spans="1:6" ht="18" customHeight="1" x14ac:dyDescent="0.25">
      <c r="A12" s="12" t="s">
        <v>23</v>
      </c>
      <c r="B12" s="14">
        <f>SUM(B8:B11)</f>
        <v>252519911.90999997</v>
      </c>
      <c r="C12" s="14">
        <f>SUM(C8:C11)</f>
        <v>137287284.49000001</v>
      </c>
      <c r="D12" s="14">
        <f>SUM(D8:D11)</f>
        <v>0</v>
      </c>
      <c r="E12" s="14">
        <f>SUM(E8:E11)</f>
        <v>0</v>
      </c>
      <c r="F12" s="13">
        <f>SUM(F8:F11)</f>
        <v>389807196.40000004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17536282.739999998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17536282.739999998</v>
      </c>
    </row>
    <row r="18" spans="1:6" ht="18" customHeight="1" x14ac:dyDescent="0.25">
      <c r="A18" s="12" t="s">
        <v>21</v>
      </c>
      <c r="B18" s="101">
        <f>+'Unallocated Detail'!B56</f>
        <v>64097163.089999996</v>
      </c>
      <c r="C18" s="101">
        <f>+'Unallocated Detail'!C56</f>
        <v>52015408.009999998</v>
      </c>
      <c r="D18" s="101">
        <f>+'Unallocated Detail'!D56</f>
        <v>0</v>
      </c>
      <c r="E18" s="44">
        <v>0</v>
      </c>
      <c r="F18" s="22">
        <f>SUM(B18:E18)</f>
        <v>116112571.09999999</v>
      </c>
    </row>
    <row r="19" spans="1:6" ht="18" customHeight="1" x14ac:dyDescent="0.25">
      <c r="A19" s="12" t="s">
        <v>20</v>
      </c>
      <c r="B19" s="101">
        <f>+'Unallocated Detail'!B59</f>
        <v>10030706.6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10030706.6</v>
      </c>
    </row>
    <row r="20" spans="1:6" ht="18" customHeight="1" x14ac:dyDescent="0.25">
      <c r="A20" s="12" t="s">
        <v>19</v>
      </c>
      <c r="B20" s="26">
        <f>+'Unallocated Detail'!B62</f>
        <v>-8826822.2699999996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-8826822.2699999996</v>
      </c>
    </row>
    <row r="21" spans="1:6" ht="18" customHeight="1" x14ac:dyDescent="0.25">
      <c r="A21" s="12" t="s">
        <v>18</v>
      </c>
      <c r="B21" s="14">
        <f>SUM(B17:B20)</f>
        <v>82837330.159999996</v>
      </c>
      <c r="C21" s="14">
        <f>SUM(C17:C20)</f>
        <v>52015408.009999998</v>
      </c>
      <c r="D21" s="14">
        <f>SUM(D17:D20)</f>
        <v>0</v>
      </c>
      <c r="E21" s="14">
        <f>SUM(E17:E20)</f>
        <v>0</v>
      </c>
      <c r="F21" s="13">
        <f>SUM(F17:F20)</f>
        <v>134852738.16999999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Detail'!B138</f>
        <v>7707191.5800000001</v>
      </c>
      <c r="C23" s="14">
        <f>+'Unallocated Detail'!C138</f>
        <v>479813.67999999993</v>
      </c>
      <c r="D23" s="14">
        <f>+'Unallocated Detail'!D138</f>
        <v>0</v>
      </c>
      <c r="E23" s="14">
        <v>0</v>
      </c>
      <c r="F23" s="13">
        <f t="shared" ref="F23:F36" si="0">SUM(B23:E23)</f>
        <v>8187005.2599999998</v>
      </c>
    </row>
    <row r="24" spans="1:6" ht="18" customHeight="1" x14ac:dyDescent="0.25">
      <c r="A24" s="12" t="s">
        <v>16</v>
      </c>
      <c r="B24" s="45">
        <f>+'Unallocated Detail'!B168</f>
        <v>1945462.8599999999</v>
      </c>
      <c r="C24" s="44">
        <f>+'Unallocated Detail'!C168</f>
        <v>0</v>
      </c>
      <c r="D24" s="44">
        <f>+'Unallocated Detail'!D168</f>
        <v>0</v>
      </c>
      <c r="E24" s="44">
        <v>0</v>
      </c>
      <c r="F24" s="22">
        <f t="shared" si="0"/>
        <v>1945462.8599999999</v>
      </c>
    </row>
    <row r="25" spans="1:6" ht="18" customHeight="1" x14ac:dyDescent="0.25">
      <c r="A25" s="12" t="s">
        <v>15</v>
      </c>
      <c r="B25" s="45">
        <f>+'Unallocated Detail'!B206</f>
        <v>14476265.560000002</v>
      </c>
      <c r="C25" s="28">
        <f>+'Unallocated Detail'!C206</f>
        <v>3754931.34</v>
      </c>
      <c r="D25" s="28">
        <f>+'Unallocated Detail'!D206</f>
        <v>0</v>
      </c>
      <c r="E25" s="44">
        <v>0</v>
      </c>
      <c r="F25" s="22">
        <f t="shared" si="0"/>
        <v>18231196.900000002</v>
      </c>
    </row>
    <row r="26" spans="1:6" ht="18" customHeight="1" x14ac:dyDescent="0.25">
      <c r="A26" s="21" t="s">
        <v>14</v>
      </c>
      <c r="B26" s="45">
        <f>+'Unallocated Detail'!B213</f>
        <v>3988825.65</v>
      </c>
      <c r="C26" s="28">
        <f>+'Unallocated Detail'!C213</f>
        <v>1453651.3</v>
      </c>
      <c r="D26" s="28">
        <f>+'Unallocated Detail'!D213</f>
        <v>1684057.1099999999</v>
      </c>
      <c r="E26" s="44">
        <v>0</v>
      </c>
      <c r="F26" s="22">
        <f t="shared" si="0"/>
        <v>7126534.0600000005</v>
      </c>
    </row>
    <row r="27" spans="1:6" ht="18" customHeight="1" x14ac:dyDescent="0.25">
      <c r="A27" s="12" t="s">
        <v>13</v>
      </c>
      <c r="B27" s="45">
        <f>+'Unallocated Detail'!B222</f>
        <v>2365918.5499999998</v>
      </c>
      <c r="C27" s="28">
        <f>+'Unallocated Detail'!C222</f>
        <v>790632.4</v>
      </c>
      <c r="D27" s="28">
        <f>+'Unallocated Detail'!D222</f>
        <v>332919.69</v>
      </c>
      <c r="E27" s="44">
        <v>0</v>
      </c>
      <c r="F27" s="22">
        <f t="shared" si="0"/>
        <v>3489470.6399999997</v>
      </c>
    </row>
    <row r="28" spans="1:6" ht="18" customHeight="1" x14ac:dyDescent="0.25">
      <c r="A28" s="12" t="s">
        <v>12</v>
      </c>
      <c r="B28" s="45">
        <f>+'Unallocated Detail'!B225</f>
        <v>8761044.1799999997</v>
      </c>
      <c r="C28" s="28">
        <f>+'Unallocated Detail'!C225</f>
        <v>2665651.6</v>
      </c>
      <c r="D28" s="28">
        <f>+'Unallocated Detail'!D225</f>
        <v>0</v>
      </c>
      <c r="E28" s="44">
        <v>0</v>
      </c>
      <c r="F28" s="22">
        <f t="shared" si="0"/>
        <v>11426695.779999999</v>
      </c>
    </row>
    <row r="29" spans="1:6" ht="18" customHeight="1" x14ac:dyDescent="0.25">
      <c r="A29" s="21" t="s">
        <v>11</v>
      </c>
      <c r="B29" s="45">
        <f>+'Unallocated Detail'!B240</f>
        <v>4323926.13</v>
      </c>
      <c r="C29" s="28">
        <f>+'Unallocated Detail'!C240</f>
        <v>1364783.12</v>
      </c>
      <c r="D29" s="28">
        <f>+'Unallocated Detail'!D240</f>
        <v>9392688.9800000004</v>
      </c>
      <c r="E29" s="44">
        <v>0</v>
      </c>
      <c r="F29" s="22">
        <f t="shared" si="0"/>
        <v>15081398.23</v>
      </c>
    </row>
    <row r="30" spans="1:6" ht="18" customHeight="1" x14ac:dyDescent="0.25">
      <c r="A30" s="12" t="s">
        <v>10</v>
      </c>
      <c r="B30" s="45">
        <f>+'Unallocated Detail'!B247</f>
        <v>29088233.740000002</v>
      </c>
      <c r="C30" s="28">
        <f>+'Unallocated Detail'!C247</f>
        <v>10507983.15</v>
      </c>
      <c r="D30" s="28">
        <f>+'Unallocated Detail'!D247</f>
        <v>2355706.4500000002</v>
      </c>
      <c r="E30" s="44">
        <v>0</v>
      </c>
      <c r="F30" s="22">
        <f t="shared" si="0"/>
        <v>41951923.340000004</v>
      </c>
    </row>
    <row r="31" spans="1:6" ht="18" customHeight="1" x14ac:dyDescent="0.25">
      <c r="A31" s="12" t="s">
        <v>9</v>
      </c>
      <c r="B31" s="45">
        <f>+'Unallocated Detail'!B252</f>
        <v>2308932.9400000004</v>
      </c>
      <c r="C31" s="28">
        <f>+'Unallocated Detail'!C252</f>
        <v>527519.82999999996</v>
      </c>
      <c r="D31" s="28">
        <f>+'Unallocated Detail'!D252</f>
        <v>8737228.1999999993</v>
      </c>
      <c r="E31" s="44">
        <v>0</v>
      </c>
      <c r="F31" s="22">
        <f t="shared" si="0"/>
        <v>11573680.969999999</v>
      </c>
    </row>
    <row r="32" spans="1:6" ht="18" customHeight="1" x14ac:dyDescent="0.25">
      <c r="A32" s="12" t="s">
        <v>8</v>
      </c>
      <c r="B32" s="45">
        <f>+'Unallocated Detail'!B255</f>
        <v>1820536</v>
      </c>
      <c r="C32" s="44">
        <f>+'Unallocated Detail'!C255</f>
        <v>0</v>
      </c>
      <c r="D32" s="44">
        <f>+'Unallocated Detail'!D255</f>
        <v>0</v>
      </c>
      <c r="E32" s="44">
        <v>0</v>
      </c>
      <c r="F32" s="22">
        <f t="shared" si="0"/>
        <v>1820536</v>
      </c>
    </row>
    <row r="33" spans="1:6" ht="18" customHeight="1" x14ac:dyDescent="0.25">
      <c r="A33" s="21" t="s">
        <v>7</v>
      </c>
      <c r="B33" s="45">
        <f>+'Unallocated Detail'!B263</f>
        <v>-1383870.56</v>
      </c>
      <c r="C33" s="28">
        <f>+'Unallocated Detail'!C263</f>
        <v>851391.17</v>
      </c>
      <c r="D33" s="28">
        <f>+'Unallocated Detail'!D263</f>
        <v>-601103</v>
      </c>
      <c r="E33" s="44">
        <v>0</v>
      </c>
      <c r="F33" s="22">
        <f t="shared" si="0"/>
        <v>-1133582.3900000001</v>
      </c>
    </row>
    <row r="34" spans="1:6" ht="18" customHeight="1" x14ac:dyDescent="0.25">
      <c r="A34" s="12" t="s">
        <v>687</v>
      </c>
      <c r="B34" s="45">
        <f>+'Unallocated Detail'!B268</f>
        <v>22513451.989999998</v>
      </c>
      <c r="C34" s="28">
        <f>+'Unallocated Detail'!C268</f>
        <v>13253586</v>
      </c>
      <c r="D34" s="28">
        <f>+'Unallocated Detail'!D268</f>
        <v>586340.64</v>
      </c>
      <c r="E34" s="44">
        <v>0</v>
      </c>
      <c r="F34" s="22">
        <f t="shared" si="0"/>
        <v>36353378.629999995</v>
      </c>
    </row>
    <row r="35" spans="1:6" ht="18" customHeight="1" x14ac:dyDescent="0.25">
      <c r="A35" s="12" t="s">
        <v>688</v>
      </c>
      <c r="B35" s="45">
        <f>+'Unallocated Detail'!B273</f>
        <v>-3434161.08</v>
      </c>
      <c r="C35" s="44">
        <f>+'Unallocated Detail'!C273</f>
        <v>7578041.1100000003</v>
      </c>
      <c r="D35" s="44">
        <f>+'Unallocated Detail'!D273</f>
        <v>0</v>
      </c>
      <c r="E35" s="44">
        <v>0</v>
      </c>
      <c r="F35" s="22">
        <f t="shared" si="0"/>
        <v>4143880.0300000003</v>
      </c>
    </row>
    <row r="36" spans="1:6" ht="18" customHeight="1" x14ac:dyDescent="0.25">
      <c r="A36" s="12" t="s">
        <v>689</v>
      </c>
      <c r="B36" s="26">
        <f>+'Unallocated Detail'!B278</f>
        <v>9640736.379999999</v>
      </c>
      <c r="C36" s="46">
        <f>+'Unallocated Detail'!C278</f>
        <v>86033.610000000102</v>
      </c>
      <c r="D36" s="46">
        <f>+'Unallocated Detail'!D278</f>
        <v>0</v>
      </c>
      <c r="E36" s="25">
        <v>0</v>
      </c>
      <c r="F36" s="24">
        <f t="shared" si="0"/>
        <v>9726769.9899999984</v>
      </c>
    </row>
    <row r="37" spans="1:6" ht="18" customHeight="1" x14ac:dyDescent="0.25">
      <c r="A37" s="15" t="s">
        <v>690</v>
      </c>
      <c r="B37" s="14">
        <f>SUM(B21:B36)</f>
        <v>186959824.07999998</v>
      </c>
      <c r="C37" s="14">
        <f>SUM(C21:C36)</f>
        <v>95329426.319999993</v>
      </c>
      <c r="D37" s="14">
        <f>SUM(D21:D36)</f>
        <v>22487838.07</v>
      </c>
      <c r="E37" s="14">
        <f>SUM(E21:E36)</f>
        <v>0</v>
      </c>
      <c r="F37" s="13">
        <f>SUM(F21:F36)</f>
        <v>304777088.46999997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65560087.829999983</v>
      </c>
      <c r="C39" s="14">
        <f>C12-C37</f>
        <v>41957858.170000017</v>
      </c>
      <c r="D39" s="14">
        <f>D12-D37</f>
        <v>-22487838.07</v>
      </c>
      <c r="E39" s="14">
        <f>E12-E37</f>
        <v>0</v>
      </c>
      <c r="F39" s="123">
        <f>F12-F37</f>
        <v>85030107.930000067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686</v>
      </c>
      <c r="B42" s="14">
        <f>+'Unallocated Detail'!B286</f>
        <v>-292126.70000000007</v>
      </c>
      <c r="C42" s="14">
        <f>+'Unallocated Detail'!C286</f>
        <v>0</v>
      </c>
      <c r="D42" s="14">
        <f>+'Unallocated Detail'!D286</f>
        <v>0</v>
      </c>
      <c r="E42" s="14">
        <v>0</v>
      </c>
      <c r="F42" s="13">
        <f>SUM(B42:E42)</f>
        <v>-292126.70000000007</v>
      </c>
    </row>
    <row r="43" spans="1:6" ht="18" customHeight="1" x14ac:dyDescent="0.25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Detail'!I312</f>
        <v>-9250493.0800000001</v>
      </c>
      <c r="F43" s="68">
        <f>SUM(B43:E43)</f>
        <v>-9250493.0800000001</v>
      </c>
    </row>
    <row r="44" spans="1:6" ht="18" customHeight="1" x14ac:dyDescent="0.2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Detail'!I323</f>
        <v>19668235.469999999</v>
      </c>
      <c r="F44" s="22">
        <f>SUM(B44:E44)</f>
        <v>19668235.469999999</v>
      </c>
    </row>
    <row r="45" spans="1:6" ht="18" customHeight="1" x14ac:dyDescent="0.2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Detail'!I327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-292126.70000000007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10417742.389999999</v>
      </c>
      <c r="F46" s="14">
        <f t="shared" si="1"/>
        <v>10125615.689999999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2" t="s">
        <v>0</v>
      </c>
      <c r="B48" s="41">
        <f>B39-B46</f>
        <v>65852214.529999986</v>
      </c>
      <c r="C48" s="41">
        <f>C39-C46</f>
        <v>41957858.170000017</v>
      </c>
      <c r="D48" s="41">
        <f>D39-D46</f>
        <v>-22487838.07</v>
      </c>
      <c r="E48" s="41">
        <f>E39-E46</f>
        <v>-10417742.389999999</v>
      </c>
      <c r="F48" s="40">
        <f>F39-F46</f>
        <v>74904492.240000069</v>
      </c>
    </row>
    <row r="49" spans="1:6" ht="9.9499999999999993" customHeight="1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5.95" customHeight="1" x14ac:dyDescent="0.2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5.95" customHeight="1" x14ac:dyDescent="0.2">
      <c r="B3" s="59" t="str">
        <f>Allocated!A3</f>
        <v>FOR THE MONTH ENDED January 31, 2021</v>
      </c>
      <c r="C3" s="59"/>
      <c r="D3" s="59"/>
      <c r="E3" s="59"/>
      <c r="F3" s="59"/>
      <c r="G3" s="59"/>
      <c r="H3" s="59"/>
    </row>
    <row r="4" spans="1:8" ht="15" customHeight="1" x14ac:dyDescent="0.2">
      <c r="A4" s="121"/>
      <c r="B4" s="121"/>
      <c r="C4" s="121"/>
      <c r="D4" s="121"/>
      <c r="E4" s="121"/>
      <c r="F4" s="121"/>
      <c r="G4" s="121"/>
      <c r="H4" s="121"/>
    </row>
    <row r="5" spans="1:8" ht="15.95" customHeight="1" x14ac:dyDescent="0.2">
      <c r="A5" s="121"/>
      <c r="B5" s="121" t="str">
        <f>Allocated!A6</f>
        <v>(Spread is based on allocation factors developed for the 12 ME 12/31/2020)</v>
      </c>
      <c r="C5" s="121"/>
      <c r="D5" s="121"/>
      <c r="E5" s="121"/>
      <c r="F5" s="121"/>
      <c r="G5" s="121"/>
      <c r="H5" s="121"/>
    </row>
    <row r="6" spans="1:8" ht="10.5" customHeight="1" x14ac:dyDescent="0.2"/>
    <row r="7" spans="1:8" ht="51" x14ac:dyDescent="0.2">
      <c r="A7" s="60"/>
      <c r="B7" s="61" t="s">
        <v>341</v>
      </c>
      <c r="C7" s="62" t="s">
        <v>342</v>
      </c>
      <c r="D7" s="62" t="s">
        <v>343</v>
      </c>
      <c r="E7" s="63" t="s">
        <v>654</v>
      </c>
      <c r="F7" s="126" t="s">
        <v>655</v>
      </c>
      <c r="G7" s="126" t="s">
        <v>656</v>
      </c>
      <c r="H7" s="62" t="s">
        <v>31</v>
      </c>
    </row>
    <row r="8" spans="1:8" ht="15.95" customHeight="1" x14ac:dyDescent="0.2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5.95" customHeight="1" x14ac:dyDescent="0.2">
      <c r="A9" s="87"/>
      <c r="B9" s="69" t="s">
        <v>344</v>
      </c>
      <c r="C9" s="70">
        <f>+'Unallocated Detail'!E208</f>
        <v>9015.9699999999993</v>
      </c>
      <c r="D9" s="70">
        <f>+'Unallocated Detail'!F208</f>
        <v>6491.36</v>
      </c>
      <c r="E9" s="73">
        <v>1</v>
      </c>
      <c r="F9" s="71">
        <f>VLOOKUP($E9,$B$68:$G$73,5,FALSE)</f>
        <v>0.58140000000000003</v>
      </c>
      <c r="G9" s="71">
        <f>VLOOKUP($E9,$B$68:$G$73,6,FALSE)</f>
        <v>0.41860000000000003</v>
      </c>
      <c r="H9" s="72">
        <f>C9+D9</f>
        <v>15507.329999999998</v>
      </c>
    </row>
    <row r="10" spans="1:8" ht="15.95" customHeight="1" x14ac:dyDescent="0.2">
      <c r="A10" s="87" t="s">
        <v>345</v>
      </c>
      <c r="B10" s="69" t="s">
        <v>346</v>
      </c>
      <c r="C10" s="84">
        <f>+'Unallocated Detail'!E209</f>
        <v>107190.18</v>
      </c>
      <c r="D10" s="84">
        <f>+'Unallocated Detail'!F209</f>
        <v>64040.160000000003</v>
      </c>
      <c r="E10" s="73">
        <v>2</v>
      </c>
      <c r="F10" s="71">
        <f>VLOOKUP($E10,$B$68:$G$73,5,FALSE)</f>
        <v>0.626</v>
      </c>
      <c r="G10" s="71">
        <f>VLOOKUP($E10,$B$68:$G$73,6,FALSE)</f>
        <v>0.374</v>
      </c>
      <c r="H10" s="86">
        <f>C10+D10</f>
        <v>171230.34</v>
      </c>
    </row>
    <row r="11" spans="1:8" ht="15.95" customHeight="1" x14ac:dyDescent="0.2">
      <c r="A11" s="87" t="s">
        <v>345</v>
      </c>
      <c r="B11" s="69" t="s">
        <v>347</v>
      </c>
      <c r="C11" s="84">
        <f>+'Unallocated Detail'!E210</f>
        <v>870541.46</v>
      </c>
      <c r="D11" s="84">
        <f>+'Unallocated Detail'!F210</f>
        <v>626777.98</v>
      </c>
      <c r="E11" s="73">
        <v>1</v>
      </c>
      <c r="F11" s="71">
        <f>VLOOKUP($E11,$B$68:$G$73,5,FALSE)</f>
        <v>0.58140000000000003</v>
      </c>
      <c r="G11" s="71">
        <f>VLOOKUP($E11,$B$68:$G$73,6,FALSE)</f>
        <v>0.41860000000000003</v>
      </c>
      <c r="H11" s="86">
        <f>C11+D11</f>
        <v>1497319.44</v>
      </c>
    </row>
    <row r="12" spans="1:8" ht="15.95" customHeight="1" x14ac:dyDescent="0.2">
      <c r="A12" s="87" t="s">
        <v>345</v>
      </c>
      <c r="B12" s="119" t="s">
        <v>653</v>
      </c>
      <c r="C12" s="84">
        <f>+'Unallocated Detail'!E211</f>
        <v>0</v>
      </c>
      <c r="D12" s="84">
        <f>+'Unallocated Detail'!F211</f>
        <v>0</v>
      </c>
      <c r="E12" s="73">
        <v>4</v>
      </c>
      <c r="F12" s="71">
        <f>VLOOKUP($E12,$B$68:$G$73,5,FALSE)</f>
        <v>0.66249999999999998</v>
      </c>
      <c r="G12" s="71">
        <f>VLOOKUP($E12,$B$68:$G$73,6,FALSE)</f>
        <v>0.33750000000000002</v>
      </c>
      <c r="H12" s="86">
        <f>C12+D12</f>
        <v>0</v>
      </c>
    </row>
    <row r="13" spans="1:8" ht="15.95" customHeight="1" x14ac:dyDescent="0.2">
      <c r="A13" s="87" t="s">
        <v>345</v>
      </c>
      <c r="B13" s="69" t="s">
        <v>348</v>
      </c>
      <c r="C13" s="74">
        <f>+'Unallocated Detail'!E212</f>
        <v>0</v>
      </c>
      <c r="D13" s="74">
        <f>+'Unallocated Detail'!F212</f>
        <v>0</v>
      </c>
      <c r="E13" s="82">
        <v>1</v>
      </c>
      <c r="F13" s="75">
        <f>VLOOKUP($E13,$B$68:$G$73,5,FALSE)</f>
        <v>0.58140000000000003</v>
      </c>
      <c r="G13" s="75">
        <f>VLOOKUP($E13,$B$68:$G$73,6,FALSE)</f>
        <v>0.41860000000000003</v>
      </c>
      <c r="H13" s="74">
        <f>C13+D13</f>
        <v>0</v>
      </c>
    </row>
    <row r="14" spans="1:8" ht="15.95" customHeight="1" x14ac:dyDescent="0.2">
      <c r="A14" s="87" t="s">
        <v>345</v>
      </c>
      <c r="B14" s="64" t="s">
        <v>349</v>
      </c>
      <c r="C14" s="84">
        <f>SUM(C9:C13)</f>
        <v>986747.61</v>
      </c>
      <c r="D14" s="84">
        <f>SUM(D9:D13)</f>
        <v>697309.5</v>
      </c>
      <c r="E14" s="73"/>
      <c r="F14" s="76"/>
      <c r="G14" s="77"/>
      <c r="H14" s="86">
        <f>SUM(H9:H13)</f>
        <v>1684057.1099999999</v>
      </c>
    </row>
    <row r="15" spans="1:8" ht="15.95" customHeight="1" x14ac:dyDescent="0.2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5.95" customHeight="1" x14ac:dyDescent="0.2">
      <c r="A16" s="87"/>
      <c r="B16" s="69" t="s">
        <v>350</v>
      </c>
      <c r="C16" s="84">
        <f>+'Unallocated Detail'!E215</f>
        <v>82878.100000000006</v>
      </c>
      <c r="D16" s="84">
        <f>+'Unallocated Detail'!F215</f>
        <v>59671.040000000001</v>
      </c>
      <c r="E16" s="73">
        <v>1</v>
      </c>
      <c r="F16" s="71">
        <f t="shared" ref="F16:F22" si="0">VLOOKUP($E16,$B$68:$G$73,5,FALSE)</f>
        <v>0.58140000000000003</v>
      </c>
      <c r="G16" s="71">
        <f t="shared" ref="G16:G22" si="1">VLOOKUP($E16,$B$68:$G$73,6,FALSE)</f>
        <v>0.41860000000000003</v>
      </c>
      <c r="H16" s="86">
        <f t="shared" ref="H16:H22" si="2">C16+D16</f>
        <v>142549.14000000001</v>
      </c>
    </row>
    <row r="17" spans="1:8" ht="15.95" customHeight="1" x14ac:dyDescent="0.2">
      <c r="A17" s="87" t="s">
        <v>345</v>
      </c>
      <c r="B17" s="69" t="s">
        <v>351</v>
      </c>
      <c r="C17" s="84">
        <f>+'Unallocated Detail'!E216</f>
        <v>117164.66</v>
      </c>
      <c r="D17" s="84">
        <f>+'Unallocated Detail'!F216</f>
        <v>84356.89</v>
      </c>
      <c r="E17" s="73">
        <v>1</v>
      </c>
      <c r="F17" s="71">
        <f t="shared" si="0"/>
        <v>0.58140000000000003</v>
      </c>
      <c r="G17" s="71">
        <f t="shared" si="1"/>
        <v>0.41860000000000003</v>
      </c>
      <c r="H17" s="86">
        <f t="shared" si="2"/>
        <v>201521.55</v>
      </c>
    </row>
    <row r="18" spans="1:8" ht="15.95" customHeight="1" x14ac:dyDescent="0.2">
      <c r="A18" s="87" t="s">
        <v>345</v>
      </c>
      <c r="B18" s="69" t="s">
        <v>352</v>
      </c>
      <c r="C18" s="84">
        <f>+'Unallocated Detail'!E217</f>
        <v>7.73</v>
      </c>
      <c r="D18" s="84">
        <f>+'Unallocated Detail'!F217</f>
        <v>5.57</v>
      </c>
      <c r="E18" s="73">
        <v>1</v>
      </c>
      <c r="F18" s="71">
        <f t="shared" si="0"/>
        <v>0.58140000000000003</v>
      </c>
      <c r="G18" s="71">
        <f t="shared" si="1"/>
        <v>0.41860000000000003</v>
      </c>
      <c r="H18" s="86">
        <f t="shared" si="2"/>
        <v>13.3</v>
      </c>
    </row>
    <row r="19" spans="1:8" ht="15.95" customHeight="1" x14ac:dyDescent="0.2">
      <c r="A19" s="87"/>
      <c r="B19" s="69" t="s">
        <v>353</v>
      </c>
      <c r="C19" s="84">
        <f>+'Unallocated Detail'!E218</f>
        <v>0</v>
      </c>
      <c r="D19" s="84">
        <f>+'Unallocated Detail'!F218</f>
        <v>0</v>
      </c>
      <c r="E19" s="73">
        <v>1</v>
      </c>
      <c r="F19" s="71">
        <f t="shared" si="0"/>
        <v>0.58140000000000003</v>
      </c>
      <c r="G19" s="71">
        <f t="shared" si="1"/>
        <v>0.41860000000000003</v>
      </c>
      <c r="H19" s="86">
        <f t="shared" si="2"/>
        <v>0</v>
      </c>
    </row>
    <row r="20" spans="1:8" ht="15.95" customHeight="1" x14ac:dyDescent="0.2">
      <c r="A20" s="87" t="s">
        <v>345</v>
      </c>
      <c r="B20" s="69" t="s">
        <v>354</v>
      </c>
      <c r="C20" s="84">
        <f>+'Unallocated Detail'!E219</f>
        <v>-6490.92</v>
      </c>
      <c r="D20" s="84">
        <f>+'Unallocated Detail'!F219</f>
        <v>-4673.38</v>
      </c>
      <c r="E20" s="73">
        <v>1</v>
      </c>
      <c r="F20" s="71">
        <f t="shared" si="0"/>
        <v>0.58140000000000003</v>
      </c>
      <c r="G20" s="71">
        <f t="shared" si="1"/>
        <v>0.41860000000000003</v>
      </c>
      <c r="H20" s="86">
        <f t="shared" si="2"/>
        <v>-11164.3</v>
      </c>
    </row>
    <row r="21" spans="1:8" ht="15.95" customHeight="1" x14ac:dyDescent="0.2">
      <c r="A21" s="87"/>
      <c r="B21" s="69" t="s">
        <v>355</v>
      </c>
      <c r="C21" s="84">
        <f>+'Unallocated Detail'!E220</f>
        <v>0</v>
      </c>
      <c r="D21" s="84">
        <f>+'Unallocated Detail'!F220</f>
        <v>0</v>
      </c>
      <c r="E21" s="73">
        <v>1</v>
      </c>
      <c r="F21" s="71">
        <f t="shared" si="0"/>
        <v>0.58140000000000003</v>
      </c>
      <c r="G21" s="71">
        <f t="shared" si="1"/>
        <v>0.41860000000000003</v>
      </c>
      <c r="H21" s="86">
        <f t="shared" si="2"/>
        <v>0</v>
      </c>
    </row>
    <row r="22" spans="1:8" ht="15.95" customHeight="1" x14ac:dyDescent="0.2">
      <c r="A22" s="87"/>
      <c r="B22" s="69" t="s">
        <v>356</v>
      </c>
      <c r="C22" s="74">
        <f>+'Unallocated Detail'!E221</f>
        <v>0</v>
      </c>
      <c r="D22" s="74">
        <f>+'Unallocated Detail'!F221</f>
        <v>0</v>
      </c>
      <c r="E22" s="82">
        <v>1</v>
      </c>
      <c r="F22" s="75">
        <f t="shared" si="0"/>
        <v>0.58140000000000003</v>
      </c>
      <c r="G22" s="75">
        <f t="shared" si="1"/>
        <v>0.41860000000000003</v>
      </c>
      <c r="H22" s="74">
        <f t="shared" si="2"/>
        <v>0</v>
      </c>
    </row>
    <row r="23" spans="1:8" ht="15.95" customHeight="1" x14ac:dyDescent="0.2">
      <c r="A23" s="87" t="s">
        <v>345</v>
      </c>
      <c r="B23" s="64" t="s">
        <v>349</v>
      </c>
      <c r="C23" s="84">
        <f>SUM(C16:C21)</f>
        <v>193559.57</v>
      </c>
      <c r="D23" s="84">
        <f>SUM(D16:D21)</f>
        <v>139360.12</v>
      </c>
      <c r="E23" s="73"/>
      <c r="F23" s="76"/>
      <c r="G23" s="77"/>
      <c r="H23" s="86">
        <f>SUM(H16:H21)</f>
        <v>332919.69</v>
      </c>
    </row>
    <row r="24" spans="1:8" ht="15.95" customHeight="1" x14ac:dyDescent="0.2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5.95" customHeight="1" x14ac:dyDescent="0.2">
      <c r="A25" s="87"/>
      <c r="B25" s="69" t="s">
        <v>357</v>
      </c>
      <c r="C25" s="84">
        <f>+'Unallocated Detail'!E227</f>
        <v>3393194.03</v>
      </c>
      <c r="D25" s="84">
        <f>+'Unallocated Detail'!F227</f>
        <v>1728592.79</v>
      </c>
      <c r="E25" s="73">
        <v>4</v>
      </c>
      <c r="F25" s="71">
        <f t="shared" ref="F25:F37" si="3">VLOOKUP($E25,$B$68:$G$73,5,FALSE)</f>
        <v>0.66249999999999998</v>
      </c>
      <c r="G25" s="71">
        <f t="shared" ref="G25:G37" si="4">VLOOKUP($E25,$B$68:$G$73,6,FALSE)</f>
        <v>0.33750000000000002</v>
      </c>
      <c r="H25" s="86">
        <f t="shared" ref="H25:H37" si="5">C25+D25</f>
        <v>5121786.82</v>
      </c>
    </row>
    <row r="26" spans="1:8" ht="15.95" customHeight="1" x14ac:dyDescent="0.2">
      <c r="A26" s="87"/>
      <c r="B26" s="69" t="s">
        <v>358</v>
      </c>
      <c r="C26" s="84">
        <f>+'Unallocated Detail'!E228</f>
        <v>491981.62</v>
      </c>
      <c r="D26" s="84">
        <f>+'Unallocated Detail'!F228</f>
        <v>250632.19</v>
      </c>
      <c r="E26" s="73">
        <v>4</v>
      </c>
      <c r="F26" s="71">
        <f t="shared" si="3"/>
        <v>0.66249999999999998</v>
      </c>
      <c r="G26" s="71">
        <f t="shared" si="4"/>
        <v>0.33750000000000002</v>
      </c>
      <c r="H26" s="86">
        <f t="shared" si="5"/>
        <v>742613.81</v>
      </c>
    </row>
    <row r="27" spans="1:8" ht="15.95" customHeight="1" x14ac:dyDescent="0.2">
      <c r="A27" s="87" t="s">
        <v>345</v>
      </c>
      <c r="B27" s="69" t="s">
        <v>359</v>
      </c>
      <c r="C27" s="84">
        <f>+'Unallocated Detail'!E229</f>
        <v>-1797255.85</v>
      </c>
      <c r="D27" s="84">
        <f>+'Unallocated Detail'!F229</f>
        <v>-915583.19</v>
      </c>
      <c r="E27" s="73">
        <v>4</v>
      </c>
      <c r="F27" s="71">
        <f t="shared" si="3"/>
        <v>0.66249999999999998</v>
      </c>
      <c r="G27" s="71">
        <f t="shared" si="4"/>
        <v>0.33750000000000002</v>
      </c>
      <c r="H27" s="86">
        <f t="shared" si="5"/>
        <v>-2712839.04</v>
      </c>
    </row>
    <row r="28" spans="1:8" ht="15.95" customHeight="1" x14ac:dyDescent="0.2">
      <c r="A28" s="87" t="s">
        <v>345</v>
      </c>
      <c r="B28" s="69" t="s">
        <v>360</v>
      </c>
      <c r="C28" s="84">
        <f>+'Unallocated Detail'!E230</f>
        <v>836781.68</v>
      </c>
      <c r="D28" s="84">
        <f>+'Unallocated Detail'!F230</f>
        <v>426284.94</v>
      </c>
      <c r="E28" s="73">
        <v>4</v>
      </c>
      <c r="F28" s="71">
        <f t="shared" si="3"/>
        <v>0.66249999999999998</v>
      </c>
      <c r="G28" s="71">
        <f t="shared" si="4"/>
        <v>0.33750000000000002</v>
      </c>
      <c r="H28" s="86">
        <f t="shared" si="5"/>
        <v>1263066.6200000001</v>
      </c>
    </row>
    <row r="29" spans="1:8" ht="15.95" customHeight="1" x14ac:dyDescent="0.2">
      <c r="A29" s="87" t="s">
        <v>345</v>
      </c>
      <c r="B29" s="69" t="s">
        <v>361</v>
      </c>
      <c r="C29" s="84">
        <f>+'Unallocated Detail'!E231</f>
        <v>-18829.53</v>
      </c>
      <c r="D29" s="84">
        <f>+'Unallocated Detail'!F231</f>
        <v>-12774.21</v>
      </c>
      <c r="E29" s="73">
        <v>3</v>
      </c>
      <c r="F29" s="71">
        <f t="shared" si="3"/>
        <v>0.5958</v>
      </c>
      <c r="G29" s="71">
        <f t="shared" si="4"/>
        <v>0.4042</v>
      </c>
      <c r="H29" s="86">
        <f t="shared" si="5"/>
        <v>-31603.739999999998</v>
      </c>
    </row>
    <row r="30" spans="1:8" ht="15.95" customHeight="1" x14ac:dyDescent="0.2">
      <c r="A30" s="87" t="s">
        <v>345</v>
      </c>
      <c r="B30" s="69" t="s">
        <v>362</v>
      </c>
      <c r="C30" s="84">
        <f>+'Unallocated Detail'!E232</f>
        <v>326899.28000000003</v>
      </c>
      <c r="D30" s="84">
        <f>+'Unallocated Detail'!F232</f>
        <v>235362.94</v>
      </c>
      <c r="E30" s="73">
        <v>1</v>
      </c>
      <c r="F30" s="71">
        <f t="shared" si="3"/>
        <v>0.58140000000000003</v>
      </c>
      <c r="G30" s="71">
        <f t="shared" si="4"/>
        <v>0.41860000000000003</v>
      </c>
      <c r="H30" s="86">
        <f t="shared" si="5"/>
        <v>562262.22</v>
      </c>
    </row>
    <row r="31" spans="1:8" ht="15.95" customHeight="1" x14ac:dyDescent="0.2">
      <c r="A31" s="87" t="s">
        <v>345</v>
      </c>
      <c r="B31" s="69" t="s">
        <v>363</v>
      </c>
      <c r="C31" s="84">
        <f>+'Unallocated Detail'!E233</f>
        <v>863360.12</v>
      </c>
      <c r="D31" s="84">
        <f>+'Unallocated Detail'!F233</f>
        <v>481829.2</v>
      </c>
      <c r="E31" s="73">
        <v>5</v>
      </c>
      <c r="F31" s="71">
        <f t="shared" si="3"/>
        <v>0.70930000000000004</v>
      </c>
      <c r="G31" s="71">
        <f t="shared" si="4"/>
        <v>0.29070000000000001</v>
      </c>
      <c r="H31" s="86">
        <f t="shared" si="5"/>
        <v>1345189.32</v>
      </c>
    </row>
    <row r="32" spans="1:8" ht="15.95" customHeight="1" x14ac:dyDescent="0.2">
      <c r="A32" s="87"/>
      <c r="B32" s="69" t="s">
        <v>364</v>
      </c>
      <c r="C32" s="84">
        <f>+'Unallocated Detail'!E234</f>
        <v>-61917.3</v>
      </c>
      <c r="D32" s="84">
        <f>+'Unallocated Detail'!F234</f>
        <v>-31542.76</v>
      </c>
      <c r="E32" s="73">
        <v>4</v>
      </c>
      <c r="F32" s="71">
        <f t="shared" si="3"/>
        <v>0.66249999999999998</v>
      </c>
      <c r="G32" s="71">
        <f t="shared" si="4"/>
        <v>0.33750000000000002</v>
      </c>
      <c r="H32" s="86">
        <f t="shared" si="5"/>
        <v>-93460.06</v>
      </c>
    </row>
    <row r="33" spans="1:8" ht="15.95" customHeight="1" x14ac:dyDescent="0.2">
      <c r="A33" s="87" t="s">
        <v>345</v>
      </c>
      <c r="B33" s="69" t="s">
        <v>365</v>
      </c>
      <c r="C33" s="84">
        <f>+'Unallocated Detail'!E235</f>
        <v>0</v>
      </c>
      <c r="D33" s="84">
        <f>+'Unallocated Detail'!F235</f>
        <v>0</v>
      </c>
      <c r="E33" s="73">
        <v>4</v>
      </c>
      <c r="F33" s="71">
        <f t="shared" si="3"/>
        <v>0.66249999999999998</v>
      </c>
      <c r="G33" s="71">
        <f t="shared" si="4"/>
        <v>0.33750000000000002</v>
      </c>
      <c r="H33" s="86">
        <f t="shared" si="5"/>
        <v>0</v>
      </c>
    </row>
    <row r="34" spans="1:8" ht="15.95" customHeight="1" x14ac:dyDescent="0.2">
      <c r="A34" s="87" t="s">
        <v>345</v>
      </c>
      <c r="B34" s="69" t="s">
        <v>366</v>
      </c>
      <c r="C34" s="84">
        <f>+'Unallocated Detail'!E236</f>
        <v>335572.77</v>
      </c>
      <c r="D34" s="84">
        <f>+'Unallocated Detail'!F236</f>
        <v>170952.18</v>
      </c>
      <c r="E34" s="73">
        <v>4</v>
      </c>
      <c r="F34" s="71">
        <f t="shared" si="3"/>
        <v>0.66249999999999998</v>
      </c>
      <c r="G34" s="71">
        <f t="shared" si="4"/>
        <v>0.33750000000000002</v>
      </c>
      <c r="H34" s="86">
        <f t="shared" si="5"/>
        <v>506524.95</v>
      </c>
    </row>
    <row r="35" spans="1:8" ht="15.95" customHeight="1" x14ac:dyDescent="0.2">
      <c r="A35" s="87" t="s">
        <v>345</v>
      </c>
      <c r="B35" s="69" t="s">
        <v>367</v>
      </c>
      <c r="C35" s="84">
        <f>+'Unallocated Detail'!E237</f>
        <v>577906.77237500006</v>
      </c>
      <c r="D35" s="84">
        <f>+'Unallocated Detail'!F237</f>
        <v>294294.63762499997</v>
      </c>
      <c r="E35" s="73">
        <v>4</v>
      </c>
      <c r="F35" s="71">
        <f t="shared" si="3"/>
        <v>0.66249999999999998</v>
      </c>
      <c r="G35" s="71">
        <f t="shared" si="4"/>
        <v>0.33750000000000002</v>
      </c>
      <c r="H35" s="86">
        <f t="shared" si="5"/>
        <v>872201.41</v>
      </c>
    </row>
    <row r="36" spans="1:8" ht="15.95" customHeight="1" x14ac:dyDescent="0.2">
      <c r="A36" s="87"/>
      <c r="B36" s="69" t="s">
        <v>368</v>
      </c>
      <c r="C36" s="84">
        <f>+'Unallocated Detail'!E238</f>
        <v>0</v>
      </c>
      <c r="D36" s="84">
        <f>+'Unallocated Detail'!F238</f>
        <v>0</v>
      </c>
      <c r="E36" s="73">
        <v>4</v>
      </c>
      <c r="F36" s="71">
        <f t="shared" si="3"/>
        <v>0.66249999999999998</v>
      </c>
      <c r="G36" s="71">
        <f t="shared" si="4"/>
        <v>0.33750000000000002</v>
      </c>
      <c r="H36" s="86">
        <f t="shared" si="5"/>
        <v>0</v>
      </c>
    </row>
    <row r="37" spans="1:8" ht="15.95" customHeight="1" x14ac:dyDescent="0.2">
      <c r="A37" s="87"/>
      <c r="B37" s="69" t="s">
        <v>369</v>
      </c>
      <c r="C37" s="74">
        <f>+'Unallocated Detail'!E239</f>
        <v>1203727.0900000001</v>
      </c>
      <c r="D37" s="74">
        <f>+'Unallocated Detail'!F239</f>
        <v>613219.57999999996</v>
      </c>
      <c r="E37" s="82">
        <v>4</v>
      </c>
      <c r="F37" s="75">
        <f t="shared" si="3"/>
        <v>0.66249999999999998</v>
      </c>
      <c r="G37" s="75">
        <f t="shared" si="4"/>
        <v>0.33750000000000002</v>
      </c>
      <c r="H37" s="74">
        <f t="shared" si="5"/>
        <v>1816946.67</v>
      </c>
    </row>
    <row r="38" spans="1:8" ht="15.95" customHeight="1" x14ac:dyDescent="0.2">
      <c r="A38" s="87" t="s">
        <v>345</v>
      </c>
      <c r="B38" s="64" t="s">
        <v>349</v>
      </c>
      <c r="C38" s="84">
        <f>SUM(C25:C37)</f>
        <v>6151420.6823749999</v>
      </c>
      <c r="D38" s="84">
        <f>SUM(D25:D37)</f>
        <v>3241268.2976250006</v>
      </c>
      <c r="E38" s="73"/>
      <c r="F38" s="76"/>
      <c r="G38" s="77"/>
      <c r="H38" s="86">
        <f>SUM(H25:H37)</f>
        <v>9392688.9800000004</v>
      </c>
    </row>
    <row r="39" spans="1:8" ht="15.95" customHeight="1" x14ac:dyDescent="0.2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5.95" customHeight="1" x14ac:dyDescent="0.2">
      <c r="A40" s="87"/>
      <c r="B40" s="69" t="s">
        <v>371</v>
      </c>
      <c r="C40" s="84">
        <f>+'Unallocated Detail'!E245</f>
        <v>1557709.66</v>
      </c>
      <c r="D40" s="84">
        <f>+'Unallocated Detail'!F245</f>
        <v>793550.21</v>
      </c>
      <c r="E40" s="73">
        <v>4</v>
      </c>
      <c r="F40" s="71">
        <f>VLOOKUP($E40,$B$68:$G$73,5,FALSE)</f>
        <v>0.66249999999999998</v>
      </c>
      <c r="G40" s="71">
        <f>VLOOKUP($E40,$B$68:$G$73,6,FALSE)</f>
        <v>0.33750000000000002</v>
      </c>
      <c r="H40" s="86">
        <f>C40+D40</f>
        <v>2351259.87</v>
      </c>
    </row>
    <row r="41" spans="1:8" ht="15.95" customHeight="1" x14ac:dyDescent="0.2">
      <c r="A41" s="87"/>
      <c r="B41" s="78" t="s">
        <v>372</v>
      </c>
      <c r="C41" s="74">
        <f>+'Unallocated Detail'!E246</f>
        <v>2945.86</v>
      </c>
      <c r="D41" s="74">
        <f>+'Unallocated Detail'!F246</f>
        <v>1500.72</v>
      </c>
      <c r="E41" s="82">
        <v>4</v>
      </c>
      <c r="F41" s="75">
        <f>VLOOKUP($E41,$B$68:$G$73,5,FALSE)</f>
        <v>0.66249999999999998</v>
      </c>
      <c r="G41" s="75">
        <f>VLOOKUP($E41,$B$68:$G$73,6,FALSE)</f>
        <v>0.33750000000000002</v>
      </c>
      <c r="H41" s="74">
        <f>C41+D41</f>
        <v>4446.58</v>
      </c>
    </row>
    <row r="42" spans="1:8" ht="15.95" customHeight="1" x14ac:dyDescent="0.2">
      <c r="A42" s="87"/>
      <c r="B42" s="64" t="s">
        <v>349</v>
      </c>
      <c r="C42" s="84">
        <f>SUM(C40:C41)</f>
        <v>1560655.52</v>
      </c>
      <c r="D42" s="84">
        <f>SUM(D40:D41)</f>
        <v>795050.92999999993</v>
      </c>
      <c r="E42" s="73"/>
      <c r="F42" s="77"/>
      <c r="G42" s="77"/>
      <c r="H42" s="86">
        <f>SUM(H40:H41)</f>
        <v>2355706.4500000002</v>
      </c>
    </row>
    <row r="43" spans="1:8" ht="15.95" customHeight="1" x14ac:dyDescent="0.2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5.95" customHeight="1" x14ac:dyDescent="0.2">
      <c r="A44" s="87"/>
      <c r="B44" s="69" t="s">
        <v>373</v>
      </c>
      <c r="C44" s="84">
        <f>+'Unallocated Detail'!E249</f>
        <v>5787180.5876250006</v>
      </c>
      <c r="D44" s="84">
        <f>+'Unallocated Detail'!F249</f>
        <v>2948186.342375</v>
      </c>
      <c r="E44" s="73">
        <v>4</v>
      </c>
      <c r="F44" s="71">
        <f>VLOOKUP($E44,$B$68:$G$73,5,FALSE)</f>
        <v>0.66249999999999998</v>
      </c>
      <c r="G44" s="71">
        <f>VLOOKUP($E44,$B$68:$G$73,6,FALSE)</f>
        <v>0.33750000000000002</v>
      </c>
      <c r="H44" s="86">
        <f>C44+D44</f>
        <v>8735366.9299999997</v>
      </c>
    </row>
    <row r="45" spans="1:8" ht="15.95" customHeight="1" x14ac:dyDescent="0.2">
      <c r="A45" s="87"/>
      <c r="B45" s="69" t="s">
        <v>374</v>
      </c>
      <c r="C45" s="84">
        <f>+'Unallocated Detail'!E250</f>
        <v>0</v>
      </c>
      <c r="D45" s="84">
        <f>+'Unallocated Detail'!F250</f>
        <v>0</v>
      </c>
      <c r="E45" s="73">
        <v>4</v>
      </c>
      <c r="F45" s="71">
        <f>VLOOKUP($E45,$B$68:$G$73,5,FALSE)</f>
        <v>0.66249999999999998</v>
      </c>
      <c r="G45" s="71">
        <f>VLOOKUP($E45,$B$68:$G$73,6,FALSE)</f>
        <v>0.33750000000000002</v>
      </c>
      <c r="H45" s="86">
        <f>C45+D45</f>
        <v>0</v>
      </c>
    </row>
    <row r="46" spans="1:8" ht="15.95" customHeight="1" x14ac:dyDescent="0.2">
      <c r="A46" s="87"/>
      <c r="B46" s="78" t="s">
        <v>375</v>
      </c>
      <c r="C46" s="74">
        <f>+'Unallocated Detail'!E251</f>
        <v>1233.0899999999999</v>
      </c>
      <c r="D46" s="74">
        <f>+'Unallocated Detail'!F251</f>
        <v>628.17999999999995</v>
      </c>
      <c r="E46" s="82">
        <v>4</v>
      </c>
      <c r="F46" s="75">
        <f>VLOOKUP($E46,$B$68:$G$73,5,FALSE)</f>
        <v>0.66249999999999998</v>
      </c>
      <c r="G46" s="75">
        <f>VLOOKUP($E46,$B$68:$G$73,6,FALSE)</f>
        <v>0.33750000000000002</v>
      </c>
      <c r="H46" s="86">
        <f>C46+D46</f>
        <v>1861.27</v>
      </c>
    </row>
    <row r="47" spans="1:8" ht="15.95" customHeight="1" x14ac:dyDescent="0.2">
      <c r="A47" s="87" t="s">
        <v>345</v>
      </c>
      <c r="B47" s="64" t="s">
        <v>349</v>
      </c>
      <c r="C47" s="84">
        <f>SUM(C44:C46)</f>
        <v>5788413.6776250005</v>
      </c>
      <c r="D47" s="84">
        <f>SUM(D44:D46)</f>
        <v>2948814.5223750002</v>
      </c>
      <c r="E47" s="73"/>
      <c r="F47" s="77"/>
      <c r="G47" s="77"/>
      <c r="H47" s="79">
        <f>SUM(H44:H46)</f>
        <v>8737228.1999999993</v>
      </c>
    </row>
    <row r="48" spans="1:8" ht="15.95" customHeight="1" x14ac:dyDescent="0.2">
      <c r="A48" s="87" t="s">
        <v>659</v>
      </c>
      <c r="B48" s="81"/>
      <c r="C48" s="84"/>
      <c r="D48" s="84"/>
      <c r="E48" s="73"/>
      <c r="F48" s="77"/>
      <c r="G48" s="77"/>
      <c r="H48" s="86"/>
    </row>
    <row r="49" spans="1:8" ht="15.95" customHeight="1" x14ac:dyDescent="0.2">
      <c r="A49" s="87"/>
      <c r="B49" s="78" t="s">
        <v>660</v>
      </c>
      <c r="C49" s="74">
        <f>+'Unallocated Detail'!E258</f>
        <v>-398230.74</v>
      </c>
      <c r="D49" s="74">
        <f>+'Unallocated Detail'!F258</f>
        <v>-202872.26</v>
      </c>
      <c r="E49" s="82">
        <v>4</v>
      </c>
      <c r="F49" s="75">
        <f>VLOOKUP($E49,$B$68:$G$73,5,FALSE)</f>
        <v>0.66249999999999998</v>
      </c>
      <c r="G49" s="75">
        <f>VLOOKUP($E49,$B$68:$G$73,6,FALSE)</f>
        <v>0.33750000000000002</v>
      </c>
      <c r="H49" s="86">
        <f>C49+D49</f>
        <v>-601103</v>
      </c>
    </row>
    <row r="50" spans="1:8" ht="15.95" customHeight="1" x14ac:dyDescent="0.2">
      <c r="A50" s="87" t="s">
        <v>345</v>
      </c>
      <c r="B50" s="64" t="s">
        <v>349</v>
      </c>
      <c r="C50" s="84">
        <f>C49</f>
        <v>-398230.74</v>
      </c>
      <c r="D50" s="84">
        <f>D49</f>
        <v>-202872.26</v>
      </c>
      <c r="E50" s="73"/>
      <c r="F50" s="77"/>
      <c r="G50" s="77"/>
      <c r="H50" s="79">
        <f>SUM(H49)</f>
        <v>-601103</v>
      </c>
    </row>
    <row r="51" spans="1:8" ht="15.95" customHeight="1" x14ac:dyDescent="0.2">
      <c r="A51" s="87"/>
      <c r="B51" s="64"/>
      <c r="C51" s="84"/>
      <c r="D51" s="84"/>
      <c r="E51" s="73"/>
      <c r="F51" s="77"/>
      <c r="G51" s="77"/>
      <c r="H51" s="86"/>
    </row>
    <row r="52" spans="1:8" ht="15.95" customHeight="1" x14ac:dyDescent="0.2">
      <c r="A52" s="87" t="s">
        <v>679</v>
      </c>
      <c r="B52" s="81"/>
      <c r="C52" s="84"/>
      <c r="D52" s="84"/>
      <c r="E52" s="73"/>
      <c r="F52" s="77"/>
      <c r="G52" s="77"/>
      <c r="H52" s="86"/>
    </row>
    <row r="53" spans="1:8" ht="15.95" customHeight="1" x14ac:dyDescent="0.2">
      <c r="A53" s="87"/>
      <c r="B53" s="78" t="s">
        <v>680</v>
      </c>
      <c r="C53" s="74">
        <f>+'Unallocated Detail'!E267</f>
        <v>380287.85</v>
      </c>
      <c r="D53" s="74">
        <f>+'Unallocated Detail'!F267</f>
        <v>206052.79</v>
      </c>
      <c r="E53" s="82">
        <v>4</v>
      </c>
      <c r="F53" s="75">
        <f>VLOOKUP($E53,$B$68:$G$73,5,FALSE)</f>
        <v>0.66249999999999998</v>
      </c>
      <c r="G53" s="75">
        <f>VLOOKUP($E53,$B$68:$G$73,6,FALSE)</f>
        <v>0.33750000000000002</v>
      </c>
      <c r="H53" s="86">
        <f>C53+D53</f>
        <v>586340.64</v>
      </c>
    </row>
    <row r="54" spans="1:8" ht="15.95" customHeight="1" x14ac:dyDescent="0.2">
      <c r="A54" s="87" t="s">
        <v>345</v>
      </c>
      <c r="B54" s="64" t="s">
        <v>349</v>
      </c>
      <c r="C54" s="84">
        <f>C53</f>
        <v>380287.85</v>
      </c>
      <c r="D54" s="84">
        <f>D53</f>
        <v>206052.79</v>
      </c>
      <c r="E54" s="73"/>
      <c r="F54" s="77"/>
      <c r="G54" s="77"/>
      <c r="H54" s="79">
        <f>SUM(H53)</f>
        <v>586340.64</v>
      </c>
    </row>
    <row r="55" spans="1:8" ht="15.95" customHeight="1" x14ac:dyDescent="0.2">
      <c r="A55" s="87"/>
      <c r="B55" s="64"/>
      <c r="C55" s="84"/>
      <c r="D55" s="84"/>
      <c r="E55" s="73"/>
      <c r="F55" s="77"/>
      <c r="G55" s="77"/>
      <c r="H55" s="86"/>
    </row>
    <row r="56" spans="1:8" ht="15.95" customHeight="1" x14ac:dyDescent="0.2">
      <c r="A56" s="83" t="s">
        <v>681</v>
      </c>
      <c r="B56" s="81"/>
      <c r="C56" s="84"/>
      <c r="D56" s="84"/>
      <c r="E56" s="85"/>
      <c r="F56" s="85"/>
      <c r="G56" s="85"/>
      <c r="H56" s="86"/>
    </row>
    <row r="57" spans="1:8" ht="15.95" customHeight="1" x14ac:dyDescent="0.2">
      <c r="A57" s="83"/>
      <c r="B57" s="78" t="s">
        <v>682</v>
      </c>
      <c r="C57" s="74">
        <v>0</v>
      </c>
      <c r="D57" s="74">
        <v>0</v>
      </c>
      <c r="E57" s="82">
        <v>4</v>
      </c>
      <c r="F57" s="75">
        <f>VLOOKUP($E57,$B$68:$G$73,5,FALSE)</f>
        <v>0.66249999999999998</v>
      </c>
      <c r="G57" s="75">
        <f>VLOOKUP($E57,$B$68:$G$73,6,FALSE)</f>
        <v>0.33750000000000002</v>
      </c>
      <c r="H57" s="80">
        <v>0</v>
      </c>
    </row>
    <row r="58" spans="1:8" ht="15.95" customHeight="1" x14ac:dyDescent="0.2">
      <c r="A58" s="83"/>
      <c r="B58" s="64" t="s">
        <v>349</v>
      </c>
      <c r="C58" s="84">
        <f>SUM(C57)</f>
        <v>0</v>
      </c>
      <c r="D58" s="84">
        <f>SUM(D57)</f>
        <v>0</v>
      </c>
      <c r="E58" s="73"/>
      <c r="F58" s="77"/>
      <c r="G58" s="77"/>
      <c r="H58" s="86">
        <f>SUM(H57)</f>
        <v>0</v>
      </c>
    </row>
    <row r="59" spans="1:8" ht="15.95" customHeight="1" x14ac:dyDescent="0.2">
      <c r="A59" s="83"/>
      <c r="B59" s="81"/>
      <c r="C59" s="84"/>
      <c r="D59" s="84"/>
      <c r="E59" s="73"/>
      <c r="F59" s="77"/>
      <c r="G59" s="77"/>
      <c r="H59" s="86"/>
    </row>
    <row r="60" spans="1:8" ht="15.95" customHeight="1" x14ac:dyDescent="0.2">
      <c r="A60" s="87" t="s">
        <v>683</v>
      </c>
      <c r="B60" s="64"/>
      <c r="C60" s="84"/>
      <c r="D60" s="84"/>
      <c r="E60" s="73"/>
      <c r="F60" s="77"/>
      <c r="G60" s="77"/>
      <c r="H60" s="86"/>
    </row>
    <row r="61" spans="1:8" ht="15.95" customHeight="1" x14ac:dyDescent="0.2">
      <c r="A61" s="87"/>
      <c r="B61" s="78" t="s">
        <v>684</v>
      </c>
      <c r="C61" s="84">
        <f>+'Unallocated Detail'!E275</f>
        <v>0</v>
      </c>
      <c r="D61" s="84">
        <f>+'Unallocated Detail'!F275</f>
        <v>0</v>
      </c>
      <c r="E61" s="73">
        <v>4</v>
      </c>
      <c r="F61" s="71">
        <f t="shared" ref="F61:F62" si="6">VLOOKUP($E61,$B$68:$G$73,5,FALSE)</f>
        <v>0.66249999999999998</v>
      </c>
      <c r="G61" s="71">
        <f t="shared" ref="G61:G62" si="7">VLOOKUP($E61,$B$68:$G$73,6,FALSE)</f>
        <v>0.33750000000000002</v>
      </c>
      <c r="H61" s="86">
        <f>C61+D61</f>
        <v>0</v>
      </c>
    </row>
    <row r="62" spans="1:8" ht="15.95" customHeight="1" x14ac:dyDescent="0.2">
      <c r="A62" s="87"/>
      <c r="B62" s="78" t="s">
        <v>685</v>
      </c>
      <c r="C62" s="74">
        <v>0</v>
      </c>
      <c r="D62" s="74">
        <v>0</v>
      </c>
      <c r="E62" s="88">
        <v>4</v>
      </c>
      <c r="F62" s="75">
        <f t="shared" si="6"/>
        <v>0.66249999999999998</v>
      </c>
      <c r="G62" s="75">
        <f t="shared" si="7"/>
        <v>0.33750000000000002</v>
      </c>
      <c r="H62" s="74">
        <f>C62+D62</f>
        <v>0</v>
      </c>
    </row>
    <row r="63" spans="1:8" ht="15.95" customHeight="1" x14ac:dyDescent="0.2">
      <c r="A63" s="89" t="s">
        <v>345</v>
      </c>
      <c r="B63" s="90" t="s">
        <v>349</v>
      </c>
      <c r="C63" s="74">
        <f>SUM(C61:C62)</f>
        <v>0</v>
      </c>
      <c r="D63" s="74">
        <f>SUM(D61:D62)</f>
        <v>0</v>
      </c>
      <c r="E63" s="82"/>
      <c r="F63" s="91"/>
      <c r="G63" s="91"/>
      <c r="H63" s="74">
        <f>SUM(H61:H62)</f>
        <v>0</v>
      </c>
    </row>
    <row r="64" spans="1:8" ht="15.95" customHeight="1" x14ac:dyDescent="0.2">
      <c r="A64" s="87"/>
      <c r="B64" s="64"/>
      <c r="C64" s="84"/>
      <c r="D64" s="84"/>
      <c r="E64" s="92"/>
      <c r="F64" s="77"/>
      <c r="G64" s="77"/>
      <c r="H64" s="86"/>
    </row>
    <row r="65" spans="1:8" ht="15.95" customHeight="1" x14ac:dyDescent="0.35">
      <c r="A65" s="89" t="s">
        <v>376</v>
      </c>
      <c r="B65" s="90"/>
      <c r="C65" s="93">
        <f>C63+C58+C54+C50+C47+C42+C38+C23+C14</f>
        <v>14662854.170000002</v>
      </c>
      <c r="D65" s="93">
        <f>D63+D58+D54+D50+D47+D42+D38+D23+D14</f>
        <v>7824983.9000000004</v>
      </c>
      <c r="E65" s="94"/>
      <c r="F65" s="94"/>
      <c r="G65" s="95"/>
      <c r="H65" s="93">
        <f>H63+H58+H54+H50+H47+H42+H38+H23+H14</f>
        <v>22487838.07</v>
      </c>
    </row>
    <row r="66" spans="1:8" ht="15.95" customHeight="1" x14ac:dyDescent="0.2">
      <c r="C66" s="96"/>
      <c r="D66" s="96"/>
      <c r="E66" s="96"/>
      <c r="F66" s="96"/>
    </row>
    <row r="67" spans="1:8" ht="15.95" customHeight="1" x14ac:dyDescent="0.2"/>
    <row r="68" spans="1:8" x14ac:dyDescent="0.2">
      <c r="B68" s="97" t="s">
        <v>377</v>
      </c>
      <c r="C68" s="98"/>
      <c r="D68" s="98"/>
      <c r="E68" s="98"/>
      <c r="F68" s="125" t="s">
        <v>30</v>
      </c>
      <c r="G68" s="125" t="s">
        <v>29</v>
      </c>
      <c r="H68" s="124"/>
    </row>
    <row r="69" spans="1:8" x14ac:dyDescent="0.2">
      <c r="B69" s="99">
        <v>1</v>
      </c>
      <c r="C69" s="100" t="s">
        <v>378</v>
      </c>
      <c r="D69" s="101"/>
      <c r="F69" s="102">
        <v>0.58140000000000003</v>
      </c>
      <c r="G69" s="102">
        <v>0.41860000000000003</v>
      </c>
      <c r="H69" s="103">
        <f>SUM(F69,G69)</f>
        <v>1</v>
      </c>
    </row>
    <row r="70" spans="1:8" x14ac:dyDescent="0.2">
      <c r="B70" s="99">
        <v>2</v>
      </c>
      <c r="C70" s="100" t="s">
        <v>379</v>
      </c>
      <c r="D70" s="101"/>
      <c r="F70" s="105">
        <v>0.626</v>
      </c>
      <c r="G70" s="105">
        <v>0.374</v>
      </c>
      <c r="H70" s="106">
        <f t="shared" ref="H70:H73" si="8">SUM(F70,G70)</f>
        <v>1</v>
      </c>
    </row>
    <row r="71" spans="1:8" x14ac:dyDescent="0.2">
      <c r="B71" s="99">
        <v>3</v>
      </c>
      <c r="C71" s="101" t="s">
        <v>380</v>
      </c>
      <c r="D71" s="101"/>
      <c r="F71" s="105">
        <v>0.5958</v>
      </c>
      <c r="G71" s="105">
        <v>0.4042</v>
      </c>
      <c r="H71" s="106">
        <f t="shared" si="8"/>
        <v>1</v>
      </c>
    </row>
    <row r="72" spans="1:8" x14ac:dyDescent="0.2">
      <c r="B72" s="99">
        <v>4</v>
      </c>
      <c r="C72" s="100" t="s">
        <v>381</v>
      </c>
      <c r="D72" s="101"/>
      <c r="F72" s="105">
        <v>0.66249999999999998</v>
      </c>
      <c r="G72" s="105">
        <v>0.33750000000000002</v>
      </c>
      <c r="H72" s="106">
        <f t="shared" si="8"/>
        <v>1</v>
      </c>
    </row>
    <row r="73" spans="1:8" x14ac:dyDescent="0.2">
      <c r="B73" s="88">
        <v>5</v>
      </c>
      <c r="C73" s="107" t="s">
        <v>382</v>
      </c>
      <c r="D73" s="108"/>
      <c r="E73" s="108"/>
      <c r="F73" s="109">
        <v>0.70930000000000004</v>
      </c>
      <c r="G73" s="109">
        <v>0.29070000000000001</v>
      </c>
      <c r="H73" s="110">
        <f t="shared" si="8"/>
        <v>1</v>
      </c>
    </row>
    <row r="74" spans="1:8" ht="11.25" customHeight="1" x14ac:dyDescent="0.2">
      <c r="C74" s="96"/>
      <c r="D74" s="96"/>
      <c r="E74" s="96"/>
      <c r="F74" s="96"/>
    </row>
    <row r="75" spans="1:8" ht="15.95" customHeight="1" x14ac:dyDescent="0.2">
      <c r="A75" s="111"/>
      <c r="C75" s="104"/>
      <c r="D75" s="104"/>
      <c r="E75" s="104"/>
      <c r="F75" s="104"/>
      <c r="G75" s="104"/>
      <c r="H75" s="104"/>
    </row>
    <row r="76" spans="1:8" ht="15.95" customHeight="1" x14ac:dyDescent="0.2">
      <c r="C76" s="104"/>
      <c r="D76" s="104"/>
      <c r="E76" s="104"/>
      <c r="F76" s="104"/>
      <c r="G76" s="104"/>
      <c r="H76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28" activePane="bottomRight" state="frozen"/>
      <selection activeCell="C228" sqref="C228"/>
      <selection pane="topRight" activeCell="C228" sqref="C228"/>
      <selection pane="bottomLeft" activeCell="C228" sqref="C228"/>
      <selection pane="bottomRight" sqref="A1:XFD1048576"/>
    </sheetView>
  </sheetViews>
  <sheetFormatPr defaultColWidth="9.140625" defaultRowHeight="15" outlineLevelCol="1" x14ac:dyDescent="0.25"/>
  <cols>
    <col min="1" max="1" width="58.140625" style="36" bestFit="1" customWidth="1"/>
    <col min="2" max="2" width="16.7109375" style="36" customWidth="1"/>
    <col min="3" max="4" width="12.42578125" style="36" bestFit="1" customWidth="1"/>
    <col min="5" max="5" width="13.7109375" style="36" customWidth="1" outlineLevel="1"/>
    <col min="6" max="6" width="13.28515625" style="36" customWidth="1" outlineLevel="1"/>
    <col min="7" max="7" width="14.7109375" style="36" customWidth="1" outlineLevel="1"/>
    <col min="8" max="8" width="12.42578125" style="36" customWidth="1" outlineLevel="1"/>
    <col min="9" max="9" width="17.28515625" style="36" customWidth="1"/>
    <col min="10" max="10" width="32.140625" style="116" bestFit="1" customWidth="1"/>
    <col min="11" max="11" width="15.7109375" style="36" bestFit="1" customWidth="1"/>
    <col min="12" max="12" width="14.5703125" style="36" customWidth="1"/>
    <col min="13" max="16384" width="9.140625" style="36"/>
  </cols>
  <sheetData>
    <row r="1" spans="1:10" x14ac:dyDescent="0.2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8"/>
    </row>
    <row r="2" spans="1:10" x14ac:dyDescent="0.2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8"/>
    </row>
    <row r="3" spans="1:10" x14ac:dyDescent="0.25">
      <c r="A3" s="59" t="str">
        <f>Allocated!A3</f>
        <v>FOR THE MONTH ENDED January 31, 2021</v>
      </c>
      <c r="B3" s="59"/>
      <c r="C3" s="59"/>
      <c r="D3" s="59"/>
      <c r="E3" s="59"/>
      <c r="F3" s="59"/>
      <c r="G3" s="59"/>
      <c r="H3" s="59"/>
      <c r="I3" s="59"/>
      <c r="J3" s="128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13" t="s">
        <v>605</v>
      </c>
    </row>
    <row r="6" spans="1:10" x14ac:dyDescent="0.2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25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25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25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25">
      <c r="A10" s="114" t="s">
        <v>32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25">
      <c r="A11" s="56" t="s">
        <v>33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25">
      <c r="A12" s="115" t="s">
        <v>34</v>
      </c>
      <c r="B12" s="139">
        <v>136928078.55000001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136928078.55000001</v>
      </c>
      <c r="H12" s="139">
        <f>C12+F12</f>
        <v>0</v>
      </c>
      <c r="I12" s="139">
        <f>SUM(G12:H12)</f>
        <v>136928078.55000001</v>
      </c>
      <c r="J12" s="140" t="s">
        <v>389</v>
      </c>
    </row>
    <row r="13" spans="1:10" x14ac:dyDescent="0.25">
      <c r="A13" s="115" t="s">
        <v>35</v>
      </c>
      <c r="B13" s="57">
        <v>84440487.890000001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84440487.890000001</v>
      </c>
      <c r="H13" s="57">
        <f t="shared" si="0"/>
        <v>0</v>
      </c>
      <c r="I13" s="57">
        <f t="shared" ref="I13:I17" si="1">SUM(G13:H13)</f>
        <v>84440487.890000001</v>
      </c>
      <c r="J13" s="140" t="s">
        <v>390</v>
      </c>
    </row>
    <row r="14" spans="1:10" x14ac:dyDescent="0.25">
      <c r="A14" s="115" t="s">
        <v>36</v>
      </c>
      <c r="B14" s="57">
        <v>2071980.7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2071980.7</v>
      </c>
      <c r="H14" s="57">
        <f t="shared" si="0"/>
        <v>0</v>
      </c>
      <c r="I14" s="57">
        <f t="shared" si="1"/>
        <v>2071980.7</v>
      </c>
      <c r="J14" s="140" t="s">
        <v>391</v>
      </c>
    </row>
    <row r="15" spans="1:10" x14ac:dyDescent="0.25">
      <c r="A15" s="115" t="s">
        <v>37</v>
      </c>
      <c r="B15" s="57">
        <v>0</v>
      </c>
      <c r="C15" s="57">
        <v>94631381.700000003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94631381.700000003</v>
      </c>
      <c r="I15" s="57">
        <f t="shared" si="1"/>
        <v>94631381.700000003</v>
      </c>
      <c r="J15" s="140" t="s">
        <v>392</v>
      </c>
    </row>
    <row r="16" spans="1:10" x14ac:dyDescent="0.25">
      <c r="A16" s="115" t="s">
        <v>38</v>
      </c>
      <c r="B16" s="57">
        <v>0</v>
      </c>
      <c r="C16" s="57">
        <v>35397471.57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35397471.57</v>
      </c>
      <c r="I16" s="57">
        <f t="shared" si="1"/>
        <v>35397471.57</v>
      </c>
      <c r="J16" s="140" t="s">
        <v>393</v>
      </c>
    </row>
    <row r="17" spans="1:11" x14ac:dyDescent="0.25">
      <c r="A17" s="115" t="s">
        <v>39</v>
      </c>
      <c r="B17" s="127">
        <v>0</v>
      </c>
      <c r="C17" s="127">
        <v>1719863.46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1719863.46</v>
      </c>
      <c r="I17" s="127">
        <f t="shared" si="1"/>
        <v>1719863.46</v>
      </c>
      <c r="J17" s="140" t="s">
        <v>394</v>
      </c>
    </row>
    <row r="18" spans="1:11" x14ac:dyDescent="0.25">
      <c r="A18" s="115" t="s">
        <v>40</v>
      </c>
      <c r="B18" s="57">
        <f>SUM(B12:B17)</f>
        <v>223440547.13999999</v>
      </c>
      <c r="C18" s="57">
        <f t="shared" ref="C18:I18" si="2">SUM(C12:C17)</f>
        <v>131748716.73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223440547.13999999</v>
      </c>
      <c r="H18" s="57">
        <f t="shared" si="2"/>
        <v>131748716.73</v>
      </c>
      <c r="I18" s="57">
        <f t="shared" si="2"/>
        <v>355189263.86999995</v>
      </c>
      <c r="J18" s="141" t="s">
        <v>388</v>
      </c>
    </row>
    <row r="19" spans="1:11" x14ac:dyDescent="0.25">
      <c r="A19" s="56" t="s">
        <v>41</v>
      </c>
      <c r="B19" s="138"/>
      <c r="C19" s="138"/>
      <c r="D19" s="138"/>
      <c r="E19" s="138"/>
      <c r="F19" s="138"/>
      <c r="G19" s="138"/>
      <c r="H19" s="138"/>
      <c r="I19" s="138"/>
      <c r="J19" s="56"/>
    </row>
    <row r="20" spans="1:11" x14ac:dyDescent="0.25">
      <c r="A20" s="115" t="s">
        <v>42</v>
      </c>
      <c r="B20" s="127">
        <v>43779.41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43779.41</v>
      </c>
      <c r="H20" s="127">
        <f>C20+F20</f>
        <v>0</v>
      </c>
      <c r="I20" s="127">
        <f>SUM(G20:H20)</f>
        <v>43779.41</v>
      </c>
      <c r="J20" s="140" t="s">
        <v>396</v>
      </c>
    </row>
    <row r="21" spans="1:11" x14ac:dyDescent="0.25">
      <c r="A21" s="115" t="s">
        <v>43</v>
      </c>
      <c r="B21" s="57">
        <f>SUM(B20)</f>
        <v>43779.41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43779.41</v>
      </c>
      <c r="H21" s="57">
        <f t="shared" si="3"/>
        <v>0</v>
      </c>
      <c r="I21" s="57">
        <f t="shared" si="3"/>
        <v>43779.41</v>
      </c>
      <c r="J21" s="141" t="s">
        <v>395</v>
      </c>
    </row>
    <row r="22" spans="1:11" x14ac:dyDescent="0.25">
      <c r="A22" s="56" t="s">
        <v>44</v>
      </c>
      <c r="B22" s="138"/>
      <c r="C22" s="138"/>
      <c r="D22" s="138"/>
      <c r="E22" s="138"/>
      <c r="F22" s="138"/>
      <c r="G22" s="138"/>
      <c r="H22" s="138"/>
      <c r="I22" s="138"/>
      <c r="J22" s="56"/>
    </row>
    <row r="23" spans="1:11" x14ac:dyDescent="0.25">
      <c r="A23" s="115" t="s">
        <v>45</v>
      </c>
      <c r="B23" s="57">
        <v>3529514.8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3529514.8</v>
      </c>
      <c r="H23" s="57">
        <f>C23+F23</f>
        <v>0</v>
      </c>
      <c r="I23" s="57">
        <f t="shared" ref="I23:I24" si="4">SUM(G23:H23)</f>
        <v>3529514.8</v>
      </c>
      <c r="J23" s="140" t="s">
        <v>398</v>
      </c>
      <c r="K23" s="142"/>
    </row>
    <row r="24" spans="1:11" x14ac:dyDescent="0.25">
      <c r="A24" s="115" t="s">
        <v>46</v>
      </c>
      <c r="B24" s="127">
        <v>3221326.34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3221326.34</v>
      </c>
      <c r="H24" s="127">
        <f>C24+F24</f>
        <v>0</v>
      </c>
      <c r="I24" s="127">
        <f t="shared" si="4"/>
        <v>3221326.34</v>
      </c>
      <c r="J24" s="140" t="s">
        <v>399</v>
      </c>
    </row>
    <row r="25" spans="1:11" x14ac:dyDescent="0.25">
      <c r="A25" s="115" t="s">
        <v>47</v>
      </c>
      <c r="B25" s="57">
        <f>SUM(B23:B24)</f>
        <v>6750841.1399999997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6750841.1399999997</v>
      </c>
      <c r="H25" s="57">
        <f t="shared" si="5"/>
        <v>0</v>
      </c>
      <c r="I25" s="57">
        <f t="shared" si="5"/>
        <v>6750841.1399999997</v>
      </c>
      <c r="J25" s="141" t="s">
        <v>397</v>
      </c>
    </row>
    <row r="26" spans="1:11" x14ac:dyDescent="0.25">
      <c r="A26" s="56" t="s">
        <v>48</v>
      </c>
      <c r="B26" s="138"/>
      <c r="C26" s="138"/>
      <c r="D26" s="138"/>
      <c r="E26" s="138"/>
      <c r="F26" s="138"/>
      <c r="G26" s="138"/>
      <c r="H26" s="138"/>
      <c r="I26" s="138"/>
      <c r="J26" s="56"/>
    </row>
    <row r="27" spans="1:11" x14ac:dyDescent="0.25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40" t="s">
        <v>606</v>
      </c>
    </row>
    <row r="28" spans="1:11" x14ac:dyDescent="0.25">
      <c r="A28" s="115" t="s">
        <v>692</v>
      </c>
      <c r="B28" s="57">
        <v>111099.63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111099.63</v>
      </c>
      <c r="H28" s="57">
        <f>C28+F28</f>
        <v>0</v>
      </c>
      <c r="I28" s="57">
        <f t="shared" si="6"/>
        <v>111099.63</v>
      </c>
      <c r="J28" s="140" t="s">
        <v>607</v>
      </c>
    </row>
    <row r="29" spans="1:11" ht="13.9" customHeight="1" x14ac:dyDescent="0.25">
      <c r="A29" s="115" t="s">
        <v>50</v>
      </c>
      <c r="B29" s="57">
        <v>-177.14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-177.14</v>
      </c>
      <c r="H29" s="57">
        <f t="shared" si="7"/>
        <v>0</v>
      </c>
      <c r="I29" s="57">
        <f t="shared" si="6"/>
        <v>-177.14</v>
      </c>
      <c r="J29" s="140" t="s">
        <v>401</v>
      </c>
    </row>
    <row r="30" spans="1:11" x14ac:dyDescent="0.25">
      <c r="A30" s="115" t="s">
        <v>51</v>
      </c>
      <c r="B30" s="57">
        <v>1461031.2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1461031.2</v>
      </c>
      <c r="H30" s="57">
        <f>C30+F30</f>
        <v>0</v>
      </c>
      <c r="I30" s="57">
        <f t="shared" si="6"/>
        <v>1461031.2</v>
      </c>
      <c r="J30" s="140" t="s">
        <v>402</v>
      </c>
    </row>
    <row r="31" spans="1:11" x14ac:dyDescent="0.25">
      <c r="A31" s="115" t="s">
        <v>52</v>
      </c>
      <c r="B31" s="57">
        <v>2751029.73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2751029.73</v>
      </c>
      <c r="H31" s="57">
        <f t="shared" si="7"/>
        <v>0</v>
      </c>
      <c r="I31" s="57">
        <f t="shared" si="6"/>
        <v>2751029.73</v>
      </c>
      <c r="J31" s="140" t="s">
        <v>403</v>
      </c>
    </row>
    <row r="32" spans="1:11" x14ac:dyDescent="0.25">
      <c r="A32" s="115" t="s">
        <v>383</v>
      </c>
      <c r="B32" s="57">
        <v>15797252.810000001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15797252.810000001</v>
      </c>
      <c r="H32" s="57">
        <f t="shared" si="7"/>
        <v>0</v>
      </c>
      <c r="I32" s="57">
        <f t="shared" si="6"/>
        <v>15797252.810000001</v>
      </c>
      <c r="J32" s="140" t="s">
        <v>405</v>
      </c>
    </row>
    <row r="33" spans="1:11" x14ac:dyDescent="0.25">
      <c r="A33" s="115" t="s">
        <v>384</v>
      </c>
      <c r="B33" s="57">
        <v>2164507.9900000002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2164507.9900000002</v>
      </c>
      <c r="H33" s="57">
        <f t="shared" si="7"/>
        <v>0</v>
      </c>
      <c r="I33" s="57">
        <f t="shared" si="6"/>
        <v>2164507.9900000002</v>
      </c>
      <c r="J33" s="140" t="s">
        <v>404</v>
      </c>
    </row>
    <row r="34" spans="1:11" x14ac:dyDescent="0.25">
      <c r="A34" s="115" t="s">
        <v>53</v>
      </c>
      <c r="B34" s="57">
        <v>0</v>
      </c>
      <c r="C34" s="57">
        <v>-123.09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-123.09</v>
      </c>
      <c r="I34" s="57">
        <f t="shared" si="6"/>
        <v>-123.09</v>
      </c>
      <c r="J34" s="140" t="s">
        <v>406</v>
      </c>
    </row>
    <row r="35" spans="1:11" x14ac:dyDescent="0.25">
      <c r="A35" s="115" t="s">
        <v>54</v>
      </c>
      <c r="B35" s="57">
        <v>0</v>
      </c>
      <c r="C35" s="57">
        <v>290451.06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290451.06</v>
      </c>
      <c r="I35" s="57">
        <f t="shared" si="6"/>
        <v>290451.06</v>
      </c>
      <c r="J35" s="140" t="s">
        <v>407</v>
      </c>
    </row>
    <row r="36" spans="1:11" x14ac:dyDescent="0.25">
      <c r="A36" s="115" t="s">
        <v>55</v>
      </c>
      <c r="B36" s="57">
        <v>0</v>
      </c>
      <c r="C36" s="57">
        <v>131601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131601</v>
      </c>
      <c r="I36" s="57">
        <f t="shared" si="6"/>
        <v>131601</v>
      </c>
      <c r="J36" s="140" t="s">
        <v>408</v>
      </c>
    </row>
    <row r="37" spans="1:11" x14ac:dyDescent="0.25">
      <c r="A37" s="115" t="s">
        <v>56</v>
      </c>
      <c r="B37" s="57">
        <v>0</v>
      </c>
      <c r="C37" s="57">
        <v>55696.12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55696.12</v>
      </c>
      <c r="I37" s="57">
        <f t="shared" si="6"/>
        <v>55696.12</v>
      </c>
      <c r="J37" s="140" t="s">
        <v>409</v>
      </c>
    </row>
    <row r="38" spans="1:11" x14ac:dyDescent="0.25">
      <c r="A38" s="115" t="s">
        <v>57</v>
      </c>
      <c r="B38" s="57">
        <v>0</v>
      </c>
      <c r="C38" s="57">
        <v>4976750.87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4976750.87</v>
      </c>
      <c r="I38" s="57">
        <f t="shared" si="6"/>
        <v>4976750.87</v>
      </c>
      <c r="J38" s="140" t="s">
        <v>410</v>
      </c>
    </row>
    <row r="39" spans="1:11" x14ac:dyDescent="0.25">
      <c r="A39" s="115" t="s">
        <v>663</v>
      </c>
      <c r="B39" s="127">
        <v>0</v>
      </c>
      <c r="C39" s="127">
        <v>84191.8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84191.8</v>
      </c>
      <c r="I39" s="127">
        <f t="shared" si="6"/>
        <v>84191.8</v>
      </c>
      <c r="J39" s="140" t="s">
        <v>608</v>
      </c>
    </row>
    <row r="40" spans="1:11" x14ac:dyDescent="0.25">
      <c r="A40" s="115" t="s">
        <v>58</v>
      </c>
      <c r="B40" s="57">
        <f t="shared" ref="B40:I40" si="8">SUM(B27:B39)</f>
        <v>22284744.219999999</v>
      </c>
      <c r="C40" s="57">
        <f t="shared" si="8"/>
        <v>5538567.7599999998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22284744.219999999</v>
      </c>
      <c r="H40" s="57">
        <f t="shared" si="8"/>
        <v>5538567.7599999998</v>
      </c>
      <c r="I40" s="57">
        <f t="shared" si="8"/>
        <v>27823311.98</v>
      </c>
      <c r="J40" s="141" t="s">
        <v>400</v>
      </c>
    </row>
    <row r="41" spans="1:11" x14ac:dyDescent="0.25">
      <c r="A41" s="114" t="s">
        <v>59</v>
      </c>
      <c r="B41" s="143">
        <f t="shared" ref="B41:I41" si="9">B18+B21+B25+B40</f>
        <v>252519911.90999997</v>
      </c>
      <c r="C41" s="143">
        <f t="shared" si="9"/>
        <v>137287284.49000001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252519911.90999997</v>
      </c>
      <c r="H41" s="143">
        <f t="shared" si="9"/>
        <v>137287284.49000001</v>
      </c>
      <c r="I41" s="143">
        <f t="shared" si="9"/>
        <v>389807196.39999998</v>
      </c>
      <c r="J41" s="141" t="s">
        <v>387</v>
      </c>
    </row>
    <row r="42" spans="1:11" x14ac:dyDescent="0.25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25">
      <c r="A43" s="114" t="s">
        <v>60</v>
      </c>
      <c r="B43" s="138"/>
      <c r="C43" s="138"/>
      <c r="D43" s="138"/>
      <c r="E43" s="138"/>
      <c r="F43" s="138"/>
      <c r="G43" s="138"/>
      <c r="H43" s="138"/>
      <c r="I43" s="138"/>
      <c r="J43" s="114"/>
    </row>
    <row r="44" spans="1:11" x14ac:dyDescent="0.25">
      <c r="A44" s="56" t="s">
        <v>61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25">
      <c r="A45" s="115" t="s">
        <v>62</v>
      </c>
      <c r="B45" s="57">
        <v>4938589.8899999997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4938589.8899999997</v>
      </c>
      <c r="H45" s="57">
        <f>C45+F45</f>
        <v>0</v>
      </c>
      <c r="I45" s="57">
        <f t="shared" ref="I45:I46" si="10">SUM(G45:H45)</f>
        <v>4938589.8899999997</v>
      </c>
      <c r="J45" s="144" t="s">
        <v>413</v>
      </c>
    </row>
    <row r="46" spans="1:11" x14ac:dyDescent="0.25">
      <c r="A46" s="115" t="s">
        <v>63</v>
      </c>
      <c r="B46" s="127">
        <v>12597692.85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12597692.85</v>
      </c>
      <c r="H46" s="127">
        <f>C46+F46</f>
        <v>0</v>
      </c>
      <c r="I46" s="127">
        <f t="shared" si="10"/>
        <v>12597692.85</v>
      </c>
      <c r="J46" s="144" t="s">
        <v>414</v>
      </c>
      <c r="K46" s="2"/>
    </row>
    <row r="47" spans="1:11" x14ac:dyDescent="0.25">
      <c r="A47" s="115" t="s">
        <v>64</v>
      </c>
      <c r="B47" s="57">
        <f>SUM(B45:B46)</f>
        <v>17536282.739999998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17536282.739999998</v>
      </c>
      <c r="H47" s="57">
        <f t="shared" si="11"/>
        <v>0</v>
      </c>
      <c r="I47" s="57">
        <f t="shared" si="11"/>
        <v>17536282.739999998</v>
      </c>
      <c r="J47" s="141" t="s">
        <v>412</v>
      </c>
    </row>
    <row r="48" spans="1:11" x14ac:dyDescent="0.25">
      <c r="A48" s="56" t="s">
        <v>65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25">
      <c r="A49" s="115" t="s">
        <v>66</v>
      </c>
      <c r="B49" s="57">
        <v>59596724.409999996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59596724.409999996</v>
      </c>
      <c r="H49" s="57">
        <f t="shared" si="12"/>
        <v>0</v>
      </c>
      <c r="I49" s="57">
        <f t="shared" ref="I49:I55" si="13">SUM(G49:H49)</f>
        <v>59596724.409999996</v>
      </c>
      <c r="J49" s="144" t="s">
        <v>416</v>
      </c>
    </row>
    <row r="50" spans="1:12" x14ac:dyDescent="0.25">
      <c r="A50" s="115" t="s">
        <v>67</v>
      </c>
      <c r="B50" s="57">
        <v>4500438.68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4500438.68</v>
      </c>
      <c r="H50" s="57">
        <f t="shared" si="12"/>
        <v>0</v>
      </c>
      <c r="I50" s="57">
        <f t="shared" si="13"/>
        <v>4500438.68</v>
      </c>
      <c r="J50" s="144" t="s">
        <v>417</v>
      </c>
    </row>
    <row r="51" spans="1:12" x14ac:dyDescent="0.25">
      <c r="A51" s="115" t="s">
        <v>68</v>
      </c>
      <c r="B51" s="57">
        <v>0</v>
      </c>
      <c r="C51" s="57">
        <v>38168559.640000001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38168559.640000001</v>
      </c>
      <c r="I51" s="57">
        <f t="shared" si="13"/>
        <v>38168559.640000001</v>
      </c>
      <c r="J51" s="144" t="s">
        <v>418</v>
      </c>
    </row>
    <row r="52" spans="1:12" x14ac:dyDescent="0.25">
      <c r="A52" s="115" t="s">
        <v>69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0</v>
      </c>
      <c r="I52" s="57">
        <f t="shared" si="13"/>
        <v>0</v>
      </c>
      <c r="J52" s="144" t="s">
        <v>419</v>
      </c>
    </row>
    <row r="53" spans="1:12" x14ac:dyDescent="0.25">
      <c r="A53" s="115" t="s">
        <v>70</v>
      </c>
      <c r="B53" s="57">
        <v>0</v>
      </c>
      <c r="C53" s="57">
        <v>9353587.0800000001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9353587.0800000001</v>
      </c>
      <c r="I53" s="57">
        <f t="shared" si="13"/>
        <v>9353587.0800000001</v>
      </c>
      <c r="J53" s="144" t="s">
        <v>420</v>
      </c>
    </row>
    <row r="54" spans="1:12" x14ac:dyDescent="0.25">
      <c r="A54" s="115" t="s">
        <v>71</v>
      </c>
      <c r="B54" s="57">
        <v>0</v>
      </c>
      <c r="C54" s="57">
        <v>5656295.29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5656295.29</v>
      </c>
      <c r="I54" s="57">
        <f t="shared" si="13"/>
        <v>5656295.29</v>
      </c>
      <c r="J54" s="144" t="s">
        <v>421</v>
      </c>
    </row>
    <row r="55" spans="1:12" x14ac:dyDescent="0.25">
      <c r="A55" s="115" t="s">
        <v>72</v>
      </c>
      <c r="B55" s="127">
        <v>0</v>
      </c>
      <c r="C55" s="127">
        <v>-1163034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-1163034</v>
      </c>
      <c r="I55" s="127">
        <f t="shared" si="13"/>
        <v>-1163034</v>
      </c>
      <c r="J55" s="144" t="s">
        <v>422</v>
      </c>
      <c r="K55" s="145"/>
    </row>
    <row r="56" spans="1:12" x14ac:dyDescent="0.25">
      <c r="A56" s="115" t="s">
        <v>73</v>
      </c>
      <c r="B56" s="57">
        <f>SUM(B49:B55)</f>
        <v>64097163.089999996</v>
      </c>
      <c r="C56" s="57">
        <f t="shared" ref="C56:I56" si="14">SUM(C49:C55)</f>
        <v>52015408.009999998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64097163.089999996</v>
      </c>
      <c r="H56" s="57">
        <f t="shared" si="14"/>
        <v>52015408.009999998</v>
      </c>
      <c r="I56" s="57">
        <f t="shared" si="14"/>
        <v>116112571.09999999</v>
      </c>
      <c r="J56" s="141" t="s">
        <v>415</v>
      </c>
      <c r="K56" s="145"/>
    </row>
    <row r="57" spans="1:12" x14ac:dyDescent="0.25">
      <c r="A57" s="56" t="s">
        <v>74</v>
      </c>
      <c r="B57" s="138"/>
      <c r="C57" s="138"/>
      <c r="D57" s="138"/>
      <c r="E57" s="138"/>
      <c r="F57" s="138"/>
      <c r="G57" s="138"/>
      <c r="H57" s="138"/>
      <c r="I57" s="138"/>
      <c r="J57" s="56"/>
    </row>
    <row r="58" spans="1:12" x14ac:dyDescent="0.25">
      <c r="A58" s="115" t="s">
        <v>75</v>
      </c>
      <c r="B58" s="127">
        <v>10030706.6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10030706.6</v>
      </c>
      <c r="H58" s="127">
        <f>C58+F58</f>
        <v>0</v>
      </c>
      <c r="I58" s="127">
        <f t="shared" ref="I58" si="15">SUM(G58:H58)</f>
        <v>10030706.6</v>
      </c>
      <c r="J58" s="144" t="s">
        <v>424</v>
      </c>
    </row>
    <row r="59" spans="1:12" x14ac:dyDescent="0.25">
      <c r="A59" s="115" t="s">
        <v>76</v>
      </c>
      <c r="B59" s="57">
        <f>SUM(B58)</f>
        <v>10030706.6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10030706.6</v>
      </c>
      <c r="H59" s="57">
        <f t="shared" si="16"/>
        <v>0</v>
      </c>
      <c r="I59" s="57">
        <f t="shared" si="16"/>
        <v>10030706.6</v>
      </c>
      <c r="J59" s="141" t="s">
        <v>423</v>
      </c>
    </row>
    <row r="60" spans="1:12" x14ac:dyDescent="0.25">
      <c r="A60" s="56" t="s">
        <v>77</v>
      </c>
      <c r="B60" s="138"/>
      <c r="C60" s="138"/>
      <c r="D60" s="138"/>
      <c r="E60" s="138"/>
      <c r="F60" s="138"/>
      <c r="G60" s="138"/>
      <c r="H60" s="138"/>
      <c r="I60" s="138"/>
      <c r="J60" s="56"/>
    </row>
    <row r="61" spans="1:12" x14ac:dyDescent="0.25">
      <c r="A61" s="115" t="s">
        <v>78</v>
      </c>
      <c r="B61" s="127">
        <v>-8826822.2699999996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-8826822.2699999996</v>
      </c>
      <c r="H61" s="127">
        <f>C61+F61</f>
        <v>0</v>
      </c>
      <c r="I61" s="127">
        <f t="shared" ref="I61" si="17">SUM(G61:H61)</f>
        <v>-8826822.2699999996</v>
      </c>
      <c r="J61" s="144" t="s">
        <v>426</v>
      </c>
    </row>
    <row r="62" spans="1:12" x14ac:dyDescent="0.25">
      <c r="A62" s="115" t="s">
        <v>79</v>
      </c>
      <c r="B62" s="57">
        <f>SUM(B61)</f>
        <v>-8826822.2699999996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-8826822.2699999996</v>
      </c>
      <c r="H62" s="57">
        <f t="shared" si="18"/>
        <v>0</v>
      </c>
      <c r="I62" s="57">
        <f t="shared" si="18"/>
        <v>-8826822.2699999996</v>
      </c>
      <c r="J62" s="141" t="s">
        <v>425</v>
      </c>
    </row>
    <row r="63" spans="1:12" x14ac:dyDescent="0.25">
      <c r="A63" s="114" t="s">
        <v>80</v>
      </c>
      <c r="B63" s="146">
        <f>B47+B56+B59+B62</f>
        <v>82837330.159999996</v>
      </c>
      <c r="C63" s="146">
        <f t="shared" ref="C63:I63" si="19">C47+C56+C59+C62</f>
        <v>52015408.009999998</v>
      </c>
      <c r="D63" s="146">
        <f t="shared" si="19"/>
        <v>0</v>
      </c>
      <c r="E63" s="53">
        <f t="shared" si="19"/>
        <v>0</v>
      </c>
      <c r="F63" s="53">
        <f t="shared" si="19"/>
        <v>0</v>
      </c>
      <c r="G63" s="146">
        <f t="shared" si="19"/>
        <v>82837330.159999996</v>
      </c>
      <c r="H63" s="146">
        <f t="shared" si="19"/>
        <v>52015408.009999998</v>
      </c>
      <c r="I63" s="146">
        <f t="shared" si="19"/>
        <v>134852738.16999999</v>
      </c>
      <c r="J63" s="141" t="s">
        <v>411</v>
      </c>
      <c r="L63" s="145"/>
    </row>
    <row r="64" spans="1:12" x14ac:dyDescent="0.25">
      <c r="A64" s="136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.75" thickBot="1" x14ac:dyDescent="0.3">
      <c r="A65" s="114" t="s">
        <v>81</v>
      </c>
      <c r="B65" s="147">
        <f>B41-B63</f>
        <v>169682581.74999997</v>
      </c>
      <c r="C65" s="147">
        <f t="shared" ref="C65:I65" si="20">C41-C63</f>
        <v>85271876.480000019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169682581.74999997</v>
      </c>
      <c r="H65" s="147">
        <f t="shared" si="20"/>
        <v>85271876.480000019</v>
      </c>
      <c r="I65" s="147">
        <f t="shared" si="20"/>
        <v>254954458.22999999</v>
      </c>
      <c r="J65" s="115"/>
    </row>
    <row r="66" spans="1:10" ht="15.75" thickTop="1" x14ac:dyDescent="0.25">
      <c r="A66" s="136"/>
      <c r="B66" s="138"/>
      <c r="C66" s="138"/>
      <c r="D66" s="138"/>
      <c r="E66" s="138"/>
      <c r="F66" s="138"/>
      <c r="G66" s="138"/>
      <c r="H66" s="138"/>
      <c r="I66" s="138"/>
      <c r="J66" s="114"/>
    </row>
    <row r="67" spans="1:10" x14ac:dyDescent="0.25">
      <c r="A67" s="114" t="s">
        <v>82</v>
      </c>
      <c r="B67" s="138"/>
      <c r="C67" s="138"/>
      <c r="D67" s="138"/>
      <c r="E67" s="138"/>
      <c r="F67" s="138"/>
      <c r="G67" s="138"/>
      <c r="H67" s="138"/>
      <c r="I67" s="138"/>
      <c r="J67" s="115"/>
    </row>
    <row r="68" spans="1:10" x14ac:dyDescent="0.25">
      <c r="A68" s="115" t="s">
        <v>83</v>
      </c>
      <c r="B68" s="138"/>
      <c r="C68" s="138"/>
      <c r="D68" s="138"/>
      <c r="E68" s="138"/>
      <c r="F68" s="138"/>
      <c r="G68" s="138"/>
      <c r="H68" s="138"/>
      <c r="I68" s="138"/>
      <c r="J68" s="56"/>
    </row>
    <row r="69" spans="1:10" x14ac:dyDescent="0.25">
      <c r="A69" s="56" t="s">
        <v>84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25">
      <c r="A70" s="115" t="s">
        <v>85</v>
      </c>
      <c r="B70" s="57">
        <v>45361.919999999998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4" si="21">B70+E70</f>
        <v>45361.919999999998</v>
      </c>
      <c r="H70" s="57">
        <f t="shared" si="21"/>
        <v>0</v>
      </c>
      <c r="I70" s="57">
        <f t="shared" ref="I70:I134" si="22">SUM(G70:H70)</f>
        <v>45361.919999999998</v>
      </c>
      <c r="J70" s="144" t="s">
        <v>429</v>
      </c>
    </row>
    <row r="71" spans="1:10" x14ac:dyDescent="0.25">
      <c r="A71" s="115" t="s">
        <v>86</v>
      </c>
      <c r="B71" s="57">
        <v>508511.21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508511.21</v>
      </c>
      <c r="H71" s="57">
        <f t="shared" si="21"/>
        <v>0</v>
      </c>
      <c r="I71" s="57">
        <f t="shared" si="22"/>
        <v>508511.21</v>
      </c>
      <c r="J71" s="144" t="s">
        <v>430</v>
      </c>
    </row>
    <row r="72" spans="1:10" x14ac:dyDescent="0.25">
      <c r="A72" s="115" t="s">
        <v>87</v>
      </c>
      <c r="B72" s="57">
        <v>85408.2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85408.2</v>
      </c>
      <c r="H72" s="57">
        <f t="shared" si="21"/>
        <v>0</v>
      </c>
      <c r="I72" s="57">
        <f t="shared" si="22"/>
        <v>85408.2</v>
      </c>
      <c r="J72" s="144" t="s">
        <v>431</v>
      </c>
    </row>
    <row r="73" spans="1:10" x14ac:dyDescent="0.25">
      <c r="A73" s="115" t="s">
        <v>88</v>
      </c>
      <c r="B73" s="57">
        <v>685446.71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685446.71</v>
      </c>
      <c r="H73" s="57">
        <f t="shared" si="21"/>
        <v>0</v>
      </c>
      <c r="I73" s="57">
        <f t="shared" si="22"/>
        <v>685446.71</v>
      </c>
      <c r="J73" s="144" t="s">
        <v>432</v>
      </c>
    </row>
    <row r="74" spans="1:10" x14ac:dyDescent="0.25">
      <c r="A74" s="115" t="s">
        <v>89</v>
      </c>
      <c r="B74" s="57">
        <v>-1.28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-1.28</v>
      </c>
      <c r="H74" s="57">
        <f t="shared" si="21"/>
        <v>0</v>
      </c>
      <c r="I74" s="57">
        <f t="shared" si="22"/>
        <v>-1.28</v>
      </c>
      <c r="J74" s="144" t="s">
        <v>433</v>
      </c>
    </row>
    <row r="75" spans="1:10" x14ac:dyDescent="0.25">
      <c r="A75" s="115" t="s">
        <v>90</v>
      </c>
      <c r="B75" s="57">
        <v>67418.19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67418.19</v>
      </c>
      <c r="H75" s="57">
        <f t="shared" si="21"/>
        <v>0</v>
      </c>
      <c r="I75" s="57">
        <f t="shared" si="22"/>
        <v>67418.19</v>
      </c>
      <c r="J75" s="144" t="s">
        <v>434</v>
      </c>
    </row>
    <row r="76" spans="1:10" x14ac:dyDescent="0.25">
      <c r="A76" s="115" t="s">
        <v>91</v>
      </c>
      <c r="B76" s="57">
        <v>133439.26999999999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133439.26999999999</v>
      </c>
      <c r="H76" s="57">
        <f t="shared" si="21"/>
        <v>0</v>
      </c>
      <c r="I76" s="57">
        <f t="shared" si="22"/>
        <v>133439.26999999999</v>
      </c>
      <c r="J76" s="144" t="s">
        <v>435</v>
      </c>
    </row>
    <row r="77" spans="1:10" x14ac:dyDescent="0.25">
      <c r="A77" s="115" t="s">
        <v>92</v>
      </c>
      <c r="B77" s="57">
        <v>81449.58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81449.58</v>
      </c>
      <c r="H77" s="57">
        <f t="shared" si="21"/>
        <v>0</v>
      </c>
      <c r="I77" s="57">
        <f t="shared" si="22"/>
        <v>81449.58</v>
      </c>
      <c r="J77" s="144" t="s">
        <v>436</v>
      </c>
    </row>
    <row r="78" spans="1:10" x14ac:dyDescent="0.25">
      <c r="A78" s="115" t="s">
        <v>93</v>
      </c>
      <c r="B78" s="57">
        <v>306567.27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306567.27</v>
      </c>
      <c r="H78" s="57">
        <f t="shared" si="21"/>
        <v>0</v>
      </c>
      <c r="I78" s="57">
        <f t="shared" si="22"/>
        <v>306567.27</v>
      </c>
      <c r="J78" s="144" t="s">
        <v>437</v>
      </c>
    </row>
    <row r="79" spans="1:10" x14ac:dyDescent="0.25">
      <c r="A79" s="115" t="s">
        <v>94</v>
      </c>
      <c r="B79" s="57">
        <v>148831.66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148831.66</v>
      </c>
      <c r="H79" s="57">
        <f t="shared" si="21"/>
        <v>0</v>
      </c>
      <c r="I79" s="57">
        <f t="shared" si="22"/>
        <v>148831.66</v>
      </c>
      <c r="J79" s="144" t="s">
        <v>438</v>
      </c>
    </row>
    <row r="80" spans="1:10" x14ac:dyDescent="0.25">
      <c r="A80" s="115" t="s">
        <v>95</v>
      </c>
      <c r="B80" s="57">
        <v>132923.88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132923.88</v>
      </c>
      <c r="H80" s="57">
        <f t="shared" si="21"/>
        <v>0</v>
      </c>
      <c r="I80" s="57">
        <f t="shared" si="22"/>
        <v>132923.88</v>
      </c>
      <c r="J80" s="144" t="s">
        <v>439</v>
      </c>
    </row>
    <row r="81" spans="1:10" x14ac:dyDescent="0.25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44" t="s">
        <v>609</v>
      </c>
    </row>
    <row r="82" spans="1:10" x14ac:dyDescent="0.25">
      <c r="A82" s="115" t="s">
        <v>97</v>
      </c>
      <c r="B82" s="57">
        <v>170520.5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170520.5</v>
      </c>
      <c r="H82" s="57">
        <f t="shared" si="21"/>
        <v>0</v>
      </c>
      <c r="I82" s="57">
        <f t="shared" si="22"/>
        <v>170520.5</v>
      </c>
      <c r="J82" s="144" t="s">
        <v>440</v>
      </c>
    </row>
    <row r="83" spans="1:10" x14ac:dyDescent="0.25">
      <c r="A83" s="115" t="s">
        <v>98</v>
      </c>
      <c r="B83" s="57">
        <v>22815.74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22815.74</v>
      </c>
      <c r="H83" s="57">
        <f t="shared" si="21"/>
        <v>0</v>
      </c>
      <c r="I83" s="57">
        <f t="shared" si="22"/>
        <v>22815.74</v>
      </c>
      <c r="J83" s="144" t="s">
        <v>441</v>
      </c>
    </row>
    <row r="84" spans="1:10" x14ac:dyDescent="0.25">
      <c r="A84" s="115" t="s">
        <v>99</v>
      </c>
      <c r="B84" s="57">
        <v>143152.69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143152.69</v>
      </c>
      <c r="H84" s="57">
        <f t="shared" si="21"/>
        <v>0</v>
      </c>
      <c r="I84" s="57">
        <f t="shared" si="22"/>
        <v>143152.69</v>
      </c>
      <c r="J84" s="144" t="s">
        <v>442</v>
      </c>
    </row>
    <row r="85" spans="1:10" x14ac:dyDescent="0.25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44" t="s">
        <v>610</v>
      </c>
    </row>
    <row r="86" spans="1:10" x14ac:dyDescent="0.25">
      <c r="A86" s="115" t="s">
        <v>101</v>
      </c>
      <c r="B86" s="57">
        <v>15173.98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15173.98</v>
      </c>
      <c r="H86" s="57">
        <f t="shared" si="21"/>
        <v>0</v>
      </c>
      <c r="I86" s="57">
        <f t="shared" si="22"/>
        <v>15173.98</v>
      </c>
      <c r="J86" s="144" t="s">
        <v>443</v>
      </c>
    </row>
    <row r="87" spans="1:10" x14ac:dyDescent="0.25">
      <c r="A87" s="115" t="s">
        <v>102</v>
      </c>
      <c r="B87" s="57">
        <v>13100.47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13100.47</v>
      </c>
      <c r="H87" s="57">
        <f t="shared" si="21"/>
        <v>0</v>
      </c>
      <c r="I87" s="57">
        <f t="shared" si="22"/>
        <v>13100.47</v>
      </c>
      <c r="J87" s="144" t="s">
        <v>444</v>
      </c>
    </row>
    <row r="88" spans="1:10" x14ac:dyDescent="0.25">
      <c r="A88" s="115" t="s">
        <v>103</v>
      </c>
      <c r="B88" s="57">
        <v>30586.91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30586.91</v>
      </c>
      <c r="H88" s="57">
        <f t="shared" si="21"/>
        <v>0</v>
      </c>
      <c r="I88" s="57">
        <f t="shared" si="22"/>
        <v>30586.91</v>
      </c>
      <c r="J88" s="144" t="s">
        <v>445</v>
      </c>
    </row>
    <row r="89" spans="1:10" x14ac:dyDescent="0.25">
      <c r="A89" s="115" t="s">
        <v>104</v>
      </c>
      <c r="B89" s="57">
        <v>68263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68263</v>
      </c>
      <c r="H89" s="57">
        <f t="shared" si="21"/>
        <v>0</v>
      </c>
      <c r="I89" s="57">
        <f t="shared" si="22"/>
        <v>68263</v>
      </c>
      <c r="J89" s="144" t="s">
        <v>446</v>
      </c>
    </row>
    <row r="90" spans="1:10" x14ac:dyDescent="0.25">
      <c r="A90" s="115" t="s">
        <v>105</v>
      </c>
      <c r="B90" s="57">
        <v>188259.76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188259.76</v>
      </c>
      <c r="H90" s="57">
        <f t="shared" si="21"/>
        <v>0</v>
      </c>
      <c r="I90" s="57">
        <f t="shared" si="22"/>
        <v>188259.76</v>
      </c>
      <c r="J90" s="144" t="s">
        <v>447</v>
      </c>
    </row>
    <row r="91" spans="1:10" x14ac:dyDescent="0.25">
      <c r="A91" s="115" t="s">
        <v>106</v>
      </c>
      <c r="B91" s="57">
        <v>344089.27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344089.27</v>
      </c>
      <c r="H91" s="57">
        <f t="shared" si="21"/>
        <v>0</v>
      </c>
      <c r="I91" s="57">
        <f t="shared" si="22"/>
        <v>344089.27</v>
      </c>
      <c r="J91" s="144" t="s">
        <v>448</v>
      </c>
    </row>
    <row r="92" spans="1:10" x14ac:dyDescent="0.25">
      <c r="A92" s="115" t="s">
        <v>107</v>
      </c>
      <c r="B92" s="57">
        <v>1021834.75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1021834.75</v>
      </c>
      <c r="H92" s="57">
        <f t="shared" si="21"/>
        <v>0</v>
      </c>
      <c r="I92" s="57">
        <f t="shared" si="22"/>
        <v>1021834.75</v>
      </c>
      <c r="J92" s="144" t="s">
        <v>449</v>
      </c>
    </row>
    <row r="93" spans="1:10" x14ac:dyDescent="0.25">
      <c r="A93" s="115" t="s">
        <v>108</v>
      </c>
      <c r="B93" s="57">
        <v>217911.47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217911.47</v>
      </c>
      <c r="H93" s="57">
        <f t="shared" si="21"/>
        <v>0</v>
      </c>
      <c r="I93" s="57">
        <f t="shared" si="22"/>
        <v>217911.47</v>
      </c>
      <c r="J93" s="144" t="s">
        <v>450</v>
      </c>
    </row>
    <row r="94" spans="1:10" x14ac:dyDescent="0.25">
      <c r="A94" s="115" t="s">
        <v>109</v>
      </c>
      <c r="B94" s="57">
        <v>446400.82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446400.82</v>
      </c>
      <c r="H94" s="57">
        <f t="shared" si="21"/>
        <v>0</v>
      </c>
      <c r="I94" s="57">
        <f t="shared" si="22"/>
        <v>446400.82</v>
      </c>
      <c r="J94" s="144" t="s">
        <v>451</v>
      </c>
    </row>
    <row r="95" spans="1:10" x14ac:dyDescent="0.25">
      <c r="A95" s="115" t="s">
        <v>110</v>
      </c>
      <c r="B95" s="57">
        <v>26005.11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26005.11</v>
      </c>
      <c r="H95" s="57">
        <f t="shared" si="21"/>
        <v>0</v>
      </c>
      <c r="I95" s="57">
        <f t="shared" si="22"/>
        <v>26005.11</v>
      </c>
      <c r="J95" s="144" t="s">
        <v>452</v>
      </c>
    </row>
    <row r="96" spans="1:10" x14ac:dyDescent="0.25">
      <c r="A96" s="115" t="s">
        <v>111</v>
      </c>
      <c r="B96" s="57">
        <v>106285.55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106285.55</v>
      </c>
      <c r="H96" s="57">
        <f t="shared" si="21"/>
        <v>0</v>
      </c>
      <c r="I96" s="57">
        <f t="shared" si="22"/>
        <v>106285.55</v>
      </c>
      <c r="J96" s="144" t="s">
        <v>453</v>
      </c>
    </row>
    <row r="97" spans="1:10" x14ac:dyDescent="0.25">
      <c r="A97" s="115" t="s">
        <v>112</v>
      </c>
      <c r="B97" s="57">
        <v>2659682.0099999998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2659682.0099999998</v>
      </c>
      <c r="H97" s="57">
        <f t="shared" si="21"/>
        <v>0</v>
      </c>
      <c r="I97" s="57">
        <f t="shared" si="22"/>
        <v>2659682.0099999998</v>
      </c>
      <c r="J97" s="144" t="s">
        <v>454</v>
      </c>
    </row>
    <row r="98" spans="1:10" x14ac:dyDescent="0.25">
      <c r="A98" s="115" t="s">
        <v>113</v>
      </c>
      <c r="B98" s="57">
        <v>37752.94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37752.94</v>
      </c>
      <c r="H98" s="57">
        <f t="shared" si="21"/>
        <v>0</v>
      </c>
      <c r="I98" s="57">
        <f t="shared" si="22"/>
        <v>37752.94</v>
      </c>
      <c r="J98" s="144" t="s">
        <v>455</v>
      </c>
    </row>
    <row r="99" spans="1:10" x14ac:dyDescent="0.25">
      <c r="A99" s="115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0</v>
      </c>
      <c r="H99" s="57">
        <f t="shared" si="21"/>
        <v>0</v>
      </c>
      <c r="I99" s="57">
        <f t="shared" si="22"/>
        <v>0</v>
      </c>
      <c r="J99" s="144" t="s">
        <v>456</v>
      </c>
    </row>
    <row r="100" spans="1:10" x14ac:dyDescent="0.25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44" t="s">
        <v>611</v>
      </c>
    </row>
    <row r="101" spans="1:10" x14ac:dyDescent="0.25">
      <c r="A101" s="115" t="s">
        <v>116</v>
      </c>
      <c r="B101" s="57">
        <v>0</v>
      </c>
      <c r="C101" s="57">
        <v>6066.24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6066.24</v>
      </c>
      <c r="I101" s="57">
        <f t="shared" si="22"/>
        <v>6066.24</v>
      </c>
      <c r="J101" s="144" t="s">
        <v>457</v>
      </c>
    </row>
    <row r="102" spans="1:10" x14ac:dyDescent="0.25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44" t="s">
        <v>612</v>
      </c>
    </row>
    <row r="103" spans="1:10" x14ac:dyDescent="0.25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44" t="s">
        <v>613</v>
      </c>
    </row>
    <row r="104" spans="1:10" x14ac:dyDescent="0.25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44" t="s">
        <v>614</v>
      </c>
    </row>
    <row r="105" spans="1:10" x14ac:dyDescent="0.25">
      <c r="A105" s="115" t="s">
        <v>665</v>
      </c>
      <c r="B105" s="57">
        <v>0</v>
      </c>
      <c r="C105" s="57">
        <v>2003.1</v>
      </c>
      <c r="D105" s="57">
        <v>0</v>
      </c>
      <c r="E105" s="57">
        <v>0</v>
      </c>
      <c r="F105" s="57">
        <v>0</v>
      </c>
      <c r="G105" s="57">
        <f t="shared" ref="G105" si="23">B105+E105</f>
        <v>0</v>
      </c>
      <c r="H105" s="57">
        <f t="shared" ref="H105" si="24">C105+F105</f>
        <v>2003.1</v>
      </c>
      <c r="I105" s="57">
        <f t="shared" ref="I105" si="25">SUM(G105:H105)</f>
        <v>2003.1</v>
      </c>
      <c r="J105" s="144" t="s">
        <v>664</v>
      </c>
    </row>
    <row r="106" spans="1:10" x14ac:dyDescent="0.25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44" t="s">
        <v>615</v>
      </c>
    </row>
    <row r="107" spans="1:10" x14ac:dyDescent="0.25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44" t="s">
        <v>616</v>
      </c>
    </row>
    <row r="108" spans="1:10" x14ac:dyDescent="0.25">
      <c r="A108" s="115" t="s">
        <v>122</v>
      </c>
      <c r="B108" s="57">
        <v>0</v>
      </c>
      <c r="C108" s="57">
        <v>181090.84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181090.84</v>
      </c>
      <c r="I108" s="57">
        <f t="shared" si="22"/>
        <v>181090.84</v>
      </c>
      <c r="J108" s="144" t="s">
        <v>458</v>
      </c>
    </row>
    <row r="109" spans="1:10" x14ac:dyDescent="0.25">
      <c r="A109" s="115" t="s">
        <v>123</v>
      </c>
      <c r="B109" s="57">
        <v>0</v>
      </c>
      <c r="C109" s="57">
        <v>-2513.2600000000002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-2513.2600000000002</v>
      </c>
      <c r="I109" s="57">
        <f t="shared" si="22"/>
        <v>-2513.2600000000002</v>
      </c>
      <c r="J109" s="144" t="s">
        <v>459</v>
      </c>
    </row>
    <row r="110" spans="1:10" x14ac:dyDescent="0.25">
      <c r="A110" s="115" t="s">
        <v>124</v>
      </c>
      <c r="B110" s="57">
        <v>0</v>
      </c>
      <c r="C110" s="57">
        <v>88834.01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88834.01</v>
      </c>
      <c r="I110" s="57">
        <f t="shared" si="22"/>
        <v>88834.01</v>
      </c>
      <c r="J110" s="144" t="s">
        <v>460</v>
      </c>
    </row>
    <row r="111" spans="1:10" x14ac:dyDescent="0.25">
      <c r="A111" s="115" t="s">
        <v>125</v>
      </c>
      <c r="B111" s="57">
        <v>0</v>
      </c>
      <c r="C111" s="57">
        <v>11422.38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11422.38</v>
      </c>
      <c r="I111" s="57">
        <f t="shared" si="22"/>
        <v>11422.38</v>
      </c>
      <c r="J111" s="144" t="s">
        <v>461</v>
      </c>
    </row>
    <row r="112" spans="1:10" x14ac:dyDescent="0.25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44" t="s">
        <v>617</v>
      </c>
    </row>
    <row r="113" spans="1:10" x14ac:dyDescent="0.25">
      <c r="A113" s="115" t="s">
        <v>127</v>
      </c>
      <c r="B113" s="57">
        <v>0</v>
      </c>
      <c r="C113" s="57">
        <v>2080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2080</v>
      </c>
      <c r="I113" s="57">
        <f t="shared" si="22"/>
        <v>2080</v>
      </c>
      <c r="J113" s="144" t="s">
        <v>462</v>
      </c>
    </row>
    <row r="114" spans="1:10" x14ac:dyDescent="0.25">
      <c r="A114" s="115" t="s">
        <v>128</v>
      </c>
      <c r="B114" s="57">
        <v>0</v>
      </c>
      <c r="C114" s="57">
        <v>0.86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0.86</v>
      </c>
      <c r="I114" s="57">
        <f t="shared" si="22"/>
        <v>0.86</v>
      </c>
      <c r="J114" s="144" t="s">
        <v>463</v>
      </c>
    </row>
    <row r="115" spans="1:10" x14ac:dyDescent="0.25">
      <c r="A115" s="115" t="s">
        <v>129</v>
      </c>
      <c r="B115" s="57">
        <v>0</v>
      </c>
      <c r="C115" s="57">
        <v>29310.74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29310.74</v>
      </c>
      <c r="I115" s="57">
        <f t="shared" si="22"/>
        <v>29310.74</v>
      </c>
      <c r="J115" s="144" t="s">
        <v>464</v>
      </c>
    </row>
    <row r="116" spans="1:10" x14ac:dyDescent="0.25">
      <c r="A116" s="115" t="s">
        <v>130</v>
      </c>
      <c r="B116" s="57">
        <v>0</v>
      </c>
      <c r="C116" s="57">
        <v>5649.95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5649.95</v>
      </c>
      <c r="I116" s="57">
        <f t="shared" si="22"/>
        <v>5649.95</v>
      </c>
      <c r="J116" s="144" t="s">
        <v>465</v>
      </c>
    </row>
    <row r="117" spans="1:10" x14ac:dyDescent="0.25">
      <c r="A117" s="115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0</v>
      </c>
      <c r="I117" s="57">
        <f t="shared" si="22"/>
        <v>0</v>
      </c>
      <c r="J117" s="144" t="s">
        <v>466</v>
      </c>
    </row>
    <row r="118" spans="1:10" x14ac:dyDescent="0.25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44" t="s">
        <v>618</v>
      </c>
    </row>
    <row r="119" spans="1:10" x14ac:dyDescent="0.25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44" t="s">
        <v>619</v>
      </c>
    </row>
    <row r="120" spans="1:10" x14ac:dyDescent="0.25">
      <c r="A120" s="115" t="s">
        <v>134</v>
      </c>
      <c r="B120" s="57">
        <v>0</v>
      </c>
      <c r="C120" s="57">
        <v>4476.78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4476.78</v>
      </c>
      <c r="I120" s="57">
        <f t="shared" si="22"/>
        <v>4476.78</v>
      </c>
      <c r="J120" s="144" t="s">
        <v>467</v>
      </c>
    </row>
    <row r="121" spans="1:10" x14ac:dyDescent="0.25">
      <c r="A121" s="115" t="s">
        <v>135</v>
      </c>
      <c r="B121" s="57">
        <v>0</v>
      </c>
      <c r="C121" s="57">
        <v>2132.69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2132.69</v>
      </c>
      <c r="I121" s="57">
        <f t="shared" si="22"/>
        <v>2132.69</v>
      </c>
      <c r="J121" s="144" t="s">
        <v>468</v>
      </c>
    </row>
    <row r="122" spans="1:10" x14ac:dyDescent="0.25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44" t="s">
        <v>620</v>
      </c>
    </row>
    <row r="123" spans="1:10" x14ac:dyDescent="0.25">
      <c r="A123" s="115" t="s">
        <v>137</v>
      </c>
      <c r="B123" s="57">
        <v>0</v>
      </c>
      <c r="C123" s="57">
        <v>10102.6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10102.6</v>
      </c>
      <c r="I123" s="57">
        <f t="shared" si="22"/>
        <v>10102.6</v>
      </c>
      <c r="J123" s="144" t="s">
        <v>469</v>
      </c>
    </row>
    <row r="124" spans="1:10" x14ac:dyDescent="0.25">
      <c r="A124" s="115" t="s">
        <v>138</v>
      </c>
      <c r="B124" s="57">
        <v>0</v>
      </c>
      <c r="C124" s="57">
        <v>1437.85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1437.85</v>
      </c>
      <c r="I124" s="57">
        <f t="shared" si="22"/>
        <v>1437.85</v>
      </c>
      <c r="J124" s="144" t="s">
        <v>470</v>
      </c>
    </row>
    <row r="125" spans="1:10" x14ac:dyDescent="0.25">
      <c r="A125" s="115" t="s">
        <v>139</v>
      </c>
      <c r="B125" s="57">
        <v>0</v>
      </c>
      <c r="C125" s="57">
        <v>26511.79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26511.79</v>
      </c>
      <c r="I125" s="57">
        <f t="shared" si="22"/>
        <v>26511.79</v>
      </c>
      <c r="J125" s="144" t="s">
        <v>471</v>
      </c>
    </row>
    <row r="126" spans="1:10" x14ac:dyDescent="0.25">
      <c r="A126" s="115" t="s">
        <v>140</v>
      </c>
      <c r="B126" s="57">
        <v>0</v>
      </c>
      <c r="C126" s="57">
        <v>0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0</v>
      </c>
      <c r="I126" s="57">
        <f t="shared" si="22"/>
        <v>0</v>
      </c>
      <c r="J126" s="144" t="s">
        <v>472</v>
      </c>
    </row>
    <row r="127" spans="1:10" x14ac:dyDescent="0.25">
      <c r="A127" s="115" t="s">
        <v>141</v>
      </c>
      <c r="B127" s="57">
        <v>0</v>
      </c>
      <c r="C127" s="57">
        <v>49365.16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49365.16</v>
      </c>
      <c r="I127" s="57">
        <f t="shared" si="22"/>
        <v>49365.16</v>
      </c>
      <c r="J127" s="144" t="s">
        <v>473</v>
      </c>
    </row>
    <row r="128" spans="1:10" x14ac:dyDescent="0.25">
      <c r="A128" s="115" t="s">
        <v>142</v>
      </c>
      <c r="B128" s="57">
        <v>0</v>
      </c>
      <c r="C128" s="57">
        <v>0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0</v>
      </c>
      <c r="I128" s="57">
        <f t="shared" si="22"/>
        <v>0</v>
      </c>
      <c r="J128" s="144" t="s">
        <v>621</v>
      </c>
    </row>
    <row r="129" spans="1:10" x14ac:dyDescent="0.25">
      <c r="A129" s="115" t="s">
        <v>143</v>
      </c>
      <c r="B129" s="57">
        <v>0</v>
      </c>
      <c r="C129" s="57">
        <v>148.47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148.47</v>
      </c>
      <c r="I129" s="57">
        <f t="shared" si="22"/>
        <v>148.47</v>
      </c>
      <c r="J129" s="144" t="s">
        <v>474</v>
      </c>
    </row>
    <row r="130" spans="1:10" x14ac:dyDescent="0.25">
      <c r="A130" s="115" t="s">
        <v>144</v>
      </c>
      <c r="B130" s="57">
        <v>0</v>
      </c>
      <c r="C130" s="57">
        <v>21.61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21.61</v>
      </c>
      <c r="I130" s="57">
        <f t="shared" si="22"/>
        <v>21.61</v>
      </c>
      <c r="J130" s="144" t="s">
        <v>475</v>
      </c>
    </row>
    <row r="131" spans="1:10" x14ac:dyDescent="0.25">
      <c r="A131" s="115" t="s">
        <v>145</v>
      </c>
      <c r="B131" s="57">
        <v>0</v>
      </c>
      <c r="C131" s="57">
        <v>60445.89</v>
      </c>
      <c r="D131" s="57">
        <v>0</v>
      </c>
      <c r="E131" s="57">
        <v>0</v>
      </c>
      <c r="F131" s="57">
        <v>0</v>
      </c>
      <c r="G131" s="57">
        <f t="shared" si="21"/>
        <v>0</v>
      </c>
      <c r="H131" s="57">
        <f t="shared" si="21"/>
        <v>60445.89</v>
      </c>
      <c r="I131" s="57">
        <f t="shared" si="22"/>
        <v>60445.89</v>
      </c>
      <c r="J131" s="144" t="s">
        <v>476</v>
      </c>
    </row>
    <row r="132" spans="1:10" x14ac:dyDescent="0.25">
      <c r="A132" s="115" t="s">
        <v>146</v>
      </c>
      <c r="B132" s="57">
        <v>0</v>
      </c>
      <c r="C132" s="57">
        <v>0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0</v>
      </c>
      <c r="I132" s="57">
        <f t="shared" si="22"/>
        <v>0</v>
      </c>
      <c r="J132" s="144" t="s">
        <v>622</v>
      </c>
    </row>
    <row r="133" spans="1:10" x14ac:dyDescent="0.25">
      <c r="A133" s="115" t="s">
        <v>147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si="21"/>
        <v>0</v>
      </c>
      <c r="H133" s="57">
        <f t="shared" si="21"/>
        <v>0</v>
      </c>
      <c r="I133" s="57">
        <f t="shared" si="22"/>
        <v>0</v>
      </c>
      <c r="J133" s="144" t="s">
        <v>623</v>
      </c>
    </row>
    <row r="134" spans="1:10" x14ac:dyDescent="0.25">
      <c r="A134" s="115" t="s">
        <v>148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44" t="s">
        <v>624</v>
      </c>
    </row>
    <row r="135" spans="1:10" x14ac:dyDescent="0.25">
      <c r="A135" s="115" t="s">
        <v>149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ref="G135:H137" si="26">B135+E135</f>
        <v>0</v>
      </c>
      <c r="H135" s="57">
        <f t="shared" si="26"/>
        <v>0</v>
      </c>
      <c r="I135" s="57">
        <f t="shared" ref="I135:I137" si="27">SUM(G135:H135)</f>
        <v>0</v>
      </c>
      <c r="J135" s="144" t="s">
        <v>625</v>
      </c>
    </row>
    <row r="136" spans="1:10" x14ac:dyDescent="0.25">
      <c r="A136" s="115" t="s">
        <v>150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6"/>
        <v>0</v>
      </c>
      <c r="H136" s="57">
        <f t="shared" si="26"/>
        <v>0</v>
      </c>
      <c r="I136" s="57">
        <f t="shared" si="27"/>
        <v>0</v>
      </c>
      <c r="J136" s="144" t="s">
        <v>626</v>
      </c>
    </row>
    <row r="137" spans="1:10" x14ac:dyDescent="0.25">
      <c r="A137" s="115" t="s">
        <v>662</v>
      </c>
      <c r="B137" s="127">
        <v>0</v>
      </c>
      <c r="C137" s="127">
        <v>1225.98</v>
      </c>
      <c r="D137" s="127">
        <v>0</v>
      </c>
      <c r="E137" s="127">
        <v>0</v>
      </c>
      <c r="F137" s="127">
        <v>0</v>
      </c>
      <c r="G137" s="127">
        <f t="shared" si="26"/>
        <v>0</v>
      </c>
      <c r="H137" s="127">
        <f t="shared" si="26"/>
        <v>1225.98</v>
      </c>
      <c r="I137" s="127">
        <f t="shared" si="27"/>
        <v>1225.98</v>
      </c>
      <c r="J137" s="144" t="s">
        <v>477</v>
      </c>
    </row>
    <row r="138" spans="1:10" x14ac:dyDescent="0.25">
      <c r="A138" s="115" t="s">
        <v>151</v>
      </c>
      <c r="B138" s="57">
        <f>SUM(B70:B137)</f>
        <v>7707191.5800000001</v>
      </c>
      <c r="C138" s="57">
        <f t="shared" ref="C138:I138" si="28">SUM(C70:C137)</f>
        <v>479813.67999999993</v>
      </c>
      <c r="D138" s="57">
        <f t="shared" si="28"/>
        <v>0</v>
      </c>
      <c r="E138" s="57">
        <f t="shared" si="28"/>
        <v>0</v>
      </c>
      <c r="F138" s="57">
        <f t="shared" si="28"/>
        <v>0</v>
      </c>
      <c r="G138" s="57">
        <f t="shared" si="28"/>
        <v>7707191.5800000001</v>
      </c>
      <c r="H138" s="57">
        <f t="shared" si="28"/>
        <v>479813.67999999993</v>
      </c>
      <c r="I138" s="57">
        <f t="shared" si="28"/>
        <v>8187005.2600000007</v>
      </c>
      <c r="J138" s="141" t="s">
        <v>428</v>
      </c>
    </row>
    <row r="139" spans="1:10" x14ac:dyDescent="0.25">
      <c r="A139" s="56" t="s">
        <v>152</v>
      </c>
      <c r="B139" s="57"/>
      <c r="C139" s="57"/>
      <c r="D139" s="57"/>
      <c r="E139" s="57"/>
      <c r="F139" s="57"/>
      <c r="G139" s="57"/>
      <c r="H139" s="57"/>
      <c r="I139" s="57"/>
    </row>
    <row r="140" spans="1:10" x14ac:dyDescent="0.25">
      <c r="A140" s="115" t="s">
        <v>153</v>
      </c>
      <c r="B140" s="57">
        <v>244927.35999999999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ref="G140:H167" si="29">B140+E140</f>
        <v>244927.35999999999</v>
      </c>
      <c r="H140" s="57">
        <f t="shared" si="29"/>
        <v>0</v>
      </c>
      <c r="I140" s="57">
        <f t="shared" ref="I140:I167" si="30">SUM(G140:H140)</f>
        <v>244927.35999999999</v>
      </c>
      <c r="J140" s="144" t="s">
        <v>479</v>
      </c>
    </row>
    <row r="141" spans="1:10" x14ac:dyDescent="0.25">
      <c r="A141" s="115" t="s">
        <v>154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</row>
    <row r="142" spans="1:10" x14ac:dyDescent="0.25">
      <c r="A142" s="115" t="s">
        <v>155</v>
      </c>
      <c r="B142" s="57">
        <v>3689.98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si="29"/>
        <v>3689.98</v>
      </c>
      <c r="H142" s="57">
        <f t="shared" si="29"/>
        <v>0</v>
      </c>
      <c r="I142" s="57">
        <f t="shared" si="30"/>
        <v>3689.98</v>
      </c>
      <c r="J142" s="144" t="s">
        <v>480</v>
      </c>
    </row>
    <row r="143" spans="1:10" x14ac:dyDescent="0.25">
      <c r="A143" s="115" t="s">
        <v>156</v>
      </c>
      <c r="B143" s="57">
        <v>144070.56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si="29"/>
        <v>144070.56</v>
      </c>
      <c r="H143" s="57">
        <f t="shared" si="29"/>
        <v>0</v>
      </c>
      <c r="I143" s="57">
        <f t="shared" si="30"/>
        <v>144070.56</v>
      </c>
      <c r="J143" s="144" t="s">
        <v>481</v>
      </c>
    </row>
    <row r="144" spans="1:10" x14ac:dyDescent="0.25">
      <c r="A144" s="115" t="s">
        <v>157</v>
      </c>
      <c r="B144" s="57">
        <v>64437.34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29"/>
        <v>64437.34</v>
      </c>
      <c r="H144" s="57">
        <f t="shared" si="29"/>
        <v>0</v>
      </c>
      <c r="I144" s="57">
        <f t="shared" si="30"/>
        <v>64437.34</v>
      </c>
      <c r="J144" s="144" t="s">
        <v>482</v>
      </c>
    </row>
    <row r="145" spans="1:10" x14ac:dyDescent="0.25">
      <c r="A145" s="115" t="s">
        <v>158</v>
      </c>
      <c r="B145" s="57">
        <v>0</v>
      </c>
      <c r="C145" s="57">
        <v>0</v>
      </c>
      <c r="D145" s="57">
        <v>0</v>
      </c>
      <c r="E145" s="57">
        <v>0</v>
      </c>
      <c r="F145" s="57">
        <v>0</v>
      </c>
      <c r="G145" s="57">
        <f t="shared" si="29"/>
        <v>0</v>
      </c>
      <c r="H145" s="57">
        <f t="shared" si="29"/>
        <v>0</v>
      </c>
      <c r="I145" s="57">
        <f t="shared" si="30"/>
        <v>0</v>
      </c>
      <c r="J145" s="144" t="s">
        <v>483</v>
      </c>
    </row>
    <row r="146" spans="1:10" x14ac:dyDescent="0.25">
      <c r="A146" s="115" t="s">
        <v>159</v>
      </c>
      <c r="B146" s="57">
        <v>0</v>
      </c>
      <c r="C146" s="57">
        <v>0</v>
      </c>
      <c r="D146" s="57">
        <v>0</v>
      </c>
      <c r="E146" s="57">
        <v>0</v>
      </c>
      <c r="F146" s="57">
        <v>0</v>
      </c>
      <c r="G146" s="57">
        <f t="shared" si="29"/>
        <v>0</v>
      </c>
      <c r="H146" s="57">
        <f t="shared" si="29"/>
        <v>0</v>
      </c>
      <c r="I146" s="57">
        <f t="shared" si="30"/>
        <v>0</v>
      </c>
      <c r="J146" s="144" t="s">
        <v>627</v>
      </c>
    </row>
    <row r="147" spans="1:10" x14ac:dyDescent="0.25">
      <c r="A147" s="115" t="s">
        <v>160</v>
      </c>
      <c r="B147" s="57">
        <v>82282.61</v>
      </c>
      <c r="C147" s="57">
        <v>0</v>
      </c>
      <c r="D147" s="57">
        <v>0</v>
      </c>
      <c r="E147" s="57">
        <v>0</v>
      </c>
      <c r="F147" s="57">
        <v>0</v>
      </c>
      <c r="G147" s="57">
        <f t="shared" si="29"/>
        <v>82282.61</v>
      </c>
      <c r="H147" s="57">
        <f t="shared" si="29"/>
        <v>0</v>
      </c>
      <c r="I147" s="57">
        <f t="shared" si="30"/>
        <v>82282.61</v>
      </c>
      <c r="J147" s="144" t="s">
        <v>484</v>
      </c>
    </row>
    <row r="148" spans="1:10" x14ac:dyDescent="0.25">
      <c r="A148" s="115" t="s">
        <v>161</v>
      </c>
      <c r="B148" s="57">
        <v>5739.62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si="29"/>
        <v>5739.62</v>
      </c>
      <c r="H148" s="57">
        <f t="shared" si="29"/>
        <v>0</v>
      </c>
      <c r="I148" s="57">
        <f t="shared" si="30"/>
        <v>5739.62</v>
      </c>
      <c r="J148" s="144" t="s">
        <v>485</v>
      </c>
    </row>
    <row r="149" spans="1:10" x14ac:dyDescent="0.25">
      <c r="A149" s="115" t="s">
        <v>162</v>
      </c>
      <c r="B149" s="57">
        <v>55365.02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29"/>
        <v>55365.02</v>
      </c>
      <c r="H149" s="57">
        <f t="shared" si="29"/>
        <v>0</v>
      </c>
      <c r="I149" s="57">
        <f t="shared" si="30"/>
        <v>55365.02</v>
      </c>
      <c r="J149" s="144" t="s">
        <v>486</v>
      </c>
    </row>
    <row r="150" spans="1:10" x14ac:dyDescent="0.25">
      <c r="A150" s="115" t="s">
        <v>163</v>
      </c>
      <c r="B150" s="57">
        <v>12986.69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29"/>
        <v>12986.69</v>
      </c>
      <c r="H150" s="57">
        <f t="shared" si="29"/>
        <v>0</v>
      </c>
      <c r="I150" s="57">
        <f t="shared" si="30"/>
        <v>12986.69</v>
      </c>
      <c r="J150" s="144" t="s">
        <v>487</v>
      </c>
    </row>
    <row r="151" spans="1:10" x14ac:dyDescent="0.25">
      <c r="A151" s="115" t="s">
        <v>164</v>
      </c>
      <c r="B151" s="57">
        <v>214358.6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29"/>
        <v>214358.6</v>
      </c>
      <c r="H151" s="57">
        <f t="shared" si="29"/>
        <v>0</v>
      </c>
      <c r="I151" s="57">
        <f t="shared" si="30"/>
        <v>214358.6</v>
      </c>
      <c r="J151" s="144" t="s">
        <v>488</v>
      </c>
    </row>
    <row r="152" spans="1:10" x14ac:dyDescent="0.25">
      <c r="A152" s="115" t="s">
        <v>165</v>
      </c>
      <c r="B152" s="57">
        <v>35012.92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29"/>
        <v>35012.92</v>
      </c>
      <c r="H152" s="57">
        <f t="shared" si="29"/>
        <v>0</v>
      </c>
      <c r="I152" s="57">
        <f t="shared" si="30"/>
        <v>35012.92</v>
      </c>
      <c r="J152" s="144" t="s">
        <v>489</v>
      </c>
    </row>
    <row r="153" spans="1:10" x14ac:dyDescent="0.25">
      <c r="A153" s="115" t="s">
        <v>166</v>
      </c>
      <c r="B153" s="57">
        <v>2549.66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29"/>
        <v>2549.66</v>
      </c>
      <c r="H153" s="57">
        <f t="shared" si="29"/>
        <v>0</v>
      </c>
      <c r="I153" s="57">
        <f t="shared" si="30"/>
        <v>2549.66</v>
      </c>
      <c r="J153" s="144" t="s">
        <v>490</v>
      </c>
    </row>
    <row r="154" spans="1:10" x14ac:dyDescent="0.25">
      <c r="A154" s="115" t="s">
        <v>167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29"/>
        <v>0</v>
      </c>
      <c r="H154" s="57">
        <f t="shared" si="29"/>
        <v>0</v>
      </c>
      <c r="I154" s="57">
        <f t="shared" si="30"/>
        <v>0</v>
      </c>
      <c r="J154" s="144" t="s">
        <v>491</v>
      </c>
    </row>
    <row r="155" spans="1:10" x14ac:dyDescent="0.25">
      <c r="A155" s="115" t="s">
        <v>168</v>
      </c>
      <c r="B155" s="57">
        <v>0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29"/>
        <v>0</v>
      </c>
      <c r="H155" s="57">
        <f t="shared" si="29"/>
        <v>0</v>
      </c>
      <c r="I155" s="57">
        <f t="shared" si="30"/>
        <v>0</v>
      </c>
      <c r="J155" s="144" t="s">
        <v>628</v>
      </c>
    </row>
    <row r="156" spans="1:10" x14ac:dyDescent="0.25">
      <c r="A156" s="115" t="s">
        <v>169</v>
      </c>
      <c r="B156" s="57">
        <v>10047.469999999999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29"/>
        <v>10047.469999999999</v>
      </c>
      <c r="H156" s="57">
        <f t="shared" si="29"/>
        <v>0</v>
      </c>
      <c r="I156" s="57">
        <f t="shared" si="30"/>
        <v>10047.469999999999</v>
      </c>
      <c r="J156" s="144" t="s">
        <v>492</v>
      </c>
    </row>
    <row r="157" spans="1:10" x14ac:dyDescent="0.25">
      <c r="A157" s="115" t="s">
        <v>170</v>
      </c>
      <c r="B157" s="57">
        <v>248711.42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29"/>
        <v>248711.42</v>
      </c>
      <c r="H157" s="57">
        <f t="shared" si="29"/>
        <v>0</v>
      </c>
      <c r="I157" s="57">
        <f t="shared" si="30"/>
        <v>248711.42</v>
      </c>
      <c r="J157" s="144" t="s">
        <v>493</v>
      </c>
    </row>
    <row r="158" spans="1:10" x14ac:dyDescent="0.25">
      <c r="A158" s="115" t="s">
        <v>171</v>
      </c>
      <c r="B158" s="57">
        <v>812232.38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29"/>
        <v>812232.38</v>
      </c>
      <c r="H158" s="57">
        <f t="shared" si="29"/>
        <v>0</v>
      </c>
      <c r="I158" s="57">
        <f t="shared" si="30"/>
        <v>812232.38</v>
      </c>
      <c r="J158" s="144" t="s">
        <v>494</v>
      </c>
    </row>
    <row r="159" spans="1:10" x14ac:dyDescent="0.25">
      <c r="A159" s="115" t="s">
        <v>172</v>
      </c>
      <c r="B159" s="57">
        <v>0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29"/>
        <v>0</v>
      </c>
      <c r="H159" s="57">
        <f t="shared" si="29"/>
        <v>0</v>
      </c>
      <c r="I159" s="57">
        <f t="shared" si="30"/>
        <v>0</v>
      </c>
      <c r="J159" s="144" t="s">
        <v>629</v>
      </c>
    </row>
    <row r="160" spans="1:10" x14ac:dyDescent="0.25">
      <c r="A160" s="115" t="s">
        <v>173</v>
      </c>
      <c r="B160" s="57">
        <v>9051.23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29"/>
        <v>9051.23</v>
      </c>
      <c r="H160" s="57">
        <f t="shared" si="29"/>
        <v>0</v>
      </c>
      <c r="I160" s="57">
        <f t="shared" si="30"/>
        <v>9051.23</v>
      </c>
      <c r="J160" s="144" t="s">
        <v>495</v>
      </c>
    </row>
    <row r="161" spans="1:10" x14ac:dyDescent="0.25">
      <c r="A161" s="115" t="s">
        <v>174</v>
      </c>
      <c r="B161" s="57">
        <v>0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29"/>
        <v>0</v>
      </c>
      <c r="H161" s="57">
        <f t="shared" si="29"/>
        <v>0</v>
      </c>
      <c r="I161" s="57">
        <f t="shared" si="30"/>
        <v>0</v>
      </c>
      <c r="J161" s="144" t="s">
        <v>630</v>
      </c>
    </row>
    <row r="162" spans="1:10" x14ac:dyDescent="0.25">
      <c r="A162" s="115" t="s">
        <v>175</v>
      </c>
      <c r="B162" s="57">
        <v>0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29"/>
        <v>0</v>
      </c>
      <c r="H162" s="57">
        <f t="shared" si="29"/>
        <v>0</v>
      </c>
      <c r="I162" s="57">
        <f t="shared" si="30"/>
        <v>0</v>
      </c>
      <c r="J162" s="144" t="s">
        <v>631</v>
      </c>
    </row>
    <row r="163" spans="1:10" x14ac:dyDescent="0.25">
      <c r="A163" s="115" t="s">
        <v>176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29"/>
        <v>0</v>
      </c>
      <c r="H163" s="57">
        <f t="shared" si="29"/>
        <v>0</v>
      </c>
      <c r="I163" s="57">
        <f t="shared" si="30"/>
        <v>0</v>
      </c>
      <c r="J163" s="144" t="s">
        <v>632</v>
      </c>
    </row>
    <row r="164" spans="1:10" x14ac:dyDescent="0.25">
      <c r="A164" s="115" t="s">
        <v>177</v>
      </c>
      <c r="B164" s="57">
        <v>0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29"/>
        <v>0</v>
      </c>
      <c r="H164" s="57">
        <f t="shared" si="29"/>
        <v>0</v>
      </c>
      <c r="I164" s="57">
        <f t="shared" si="30"/>
        <v>0</v>
      </c>
      <c r="J164" s="144" t="s">
        <v>496</v>
      </c>
    </row>
    <row r="165" spans="1:10" x14ac:dyDescent="0.25">
      <c r="A165" s="115" t="s">
        <v>178</v>
      </c>
      <c r="B165" s="57">
        <v>0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29"/>
        <v>0</v>
      </c>
      <c r="H165" s="57">
        <f t="shared" si="29"/>
        <v>0</v>
      </c>
      <c r="I165" s="57">
        <f t="shared" si="30"/>
        <v>0</v>
      </c>
      <c r="J165" s="144" t="s">
        <v>633</v>
      </c>
    </row>
    <row r="166" spans="1:10" x14ac:dyDescent="0.25">
      <c r="A166" s="115" t="s">
        <v>179</v>
      </c>
      <c r="B166" s="57">
        <v>0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29"/>
        <v>0</v>
      </c>
      <c r="H166" s="57">
        <f t="shared" si="29"/>
        <v>0</v>
      </c>
      <c r="I166" s="57">
        <f t="shared" si="30"/>
        <v>0</v>
      </c>
      <c r="J166" s="144" t="s">
        <v>634</v>
      </c>
    </row>
    <row r="167" spans="1:10" x14ac:dyDescent="0.25">
      <c r="A167" s="115" t="s">
        <v>180</v>
      </c>
      <c r="B167" s="127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f t="shared" si="29"/>
        <v>0</v>
      </c>
      <c r="H167" s="127">
        <f t="shared" si="29"/>
        <v>0</v>
      </c>
      <c r="I167" s="127">
        <f t="shared" si="30"/>
        <v>0</v>
      </c>
      <c r="J167" s="144" t="s">
        <v>635</v>
      </c>
    </row>
    <row r="168" spans="1:10" x14ac:dyDescent="0.25">
      <c r="A168" s="115" t="s">
        <v>181</v>
      </c>
      <c r="B168" s="57">
        <f>SUM(B139:B167)</f>
        <v>1945462.8599999999</v>
      </c>
      <c r="C168" s="57">
        <f t="shared" ref="C168:I168" si="31">SUM(C139:C167)</f>
        <v>0</v>
      </c>
      <c r="D168" s="57">
        <f t="shared" si="31"/>
        <v>0</v>
      </c>
      <c r="E168" s="57">
        <f t="shared" si="31"/>
        <v>0</v>
      </c>
      <c r="F168" s="57">
        <f t="shared" si="31"/>
        <v>0</v>
      </c>
      <c r="G168" s="57">
        <f t="shared" si="31"/>
        <v>1945462.8599999999</v>
      </c>
      <c r="H168" s="57">
        <f t="shared" si="31"/>
        <v>0</v>
      </c>
      <c r="I168" s="57">
        <f t="shared" si="31"/>
        <v>1945462.8599999999</v>
      </c>
      <c r="J168" s="141" t="s">
        <v>478</v>
      </c>
    </row>
    <row r="169" spans="1:10" x14ac:dyDescent="0.25">
      <c r="A169" s="56" t="s">
        <v>182</v>
      </c>
      <c r="B169" s="57"/>
      <c r="C169" s="57"/>
      <c r="D169" s="57"/>
      <c r="E169" s="57"/>
      <c r="F169" s="57"/>
      <c r="G169" s="57"/>
      <c r="H169" s="57"/>
      <c r="I169" s="57"/>
    </row>
    <row r="170" spans="1:10" x14ac:dyDescent="0.25">
      <c r="A170" s="115" t="s">
        <v>183</v>
      </c>
      <c r="B170" s="57">
        <v>246556.91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ref="G170:H205" si="32">B170+E170</f>
        <v>246556.91</v>
      </c>
      <c r="H170" s="57">
        <f t="shared" si="32"/>
        <v>0</v>
      </c>
      <c r="I170" s="57">
        <f t="shared" ref="I170:I205" si="33">SUM(G170:H170)</f>
        <v>246556.91</v>
      </c>
      <c r="J170" s="144" t="s">
        <v>498</v>
      </c>
    </row>
    <row r="171" spans="1:10" x14ac:dyDescent="0.25">
      <c r="A171" s="115" t="s">
        <v>184</v>
      </c>
      <c r="B171" s="57">
        <v>103836.36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32"/>
        <v>103836.36</v>
      </c>
      <c r="H171" s="57">
        <f t="shared" si="32"/>
        <v>0</v>
      </c>
      <c r="I171" s="57">
        <f t="shared" si="33"/>
        <v>103836.36</v>
      </c>
      <c r="J171" s="144" t="s">
        <v>499</v>
      </c>
    </row>
    <row r="172" spans="1:10" x14ac:dyDescent="0.25">
      <c r="A172" s="115" t="s">
        <v>185</v>
      </c>
      <c r="B172" s="57">
        <v>104606.93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32"/>
        <v>104606.93</v>
      </c>
      <c r="H172" s="57">
        <f t="shared" si="32"/>
        <v>0</v>
      </c>
      <c r="I172" s="57">
        <f t="shared" si="33"/>
        <v>104606.93</v>
      </c>
      <c r="J172" s="144" t="s">
        <v>500</v>
      </c>
    </row>
    <row r="173" spans="1:10" x14ac:dyDescent="0.25">
      <c r="A173" s="115" t="s">
        <v>186</v>
      </c>
      <c r="B173" s="57">
        <v>200700.52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32"/>
        <v>200700.52</v>
      </c>
      <c r="H173" s="57">
        <f t="shared" si="32"/>
        <v>0</v>
      </c>
      <c r="I173" s="57">
        <f t="shared" si="33"/>
        <v>200700.52</v>
      </c>
      <c r="J173" s="144" t="s">
        <v>501</v>
      </c>
    </row>
    <row r="174" spans="1:10" x14ac:dyDescent="0.25">
      <c r="A174" s="115" t="s">
        <v>187</v>
      </c>
      <c r="B174" s="57">
        <v>109209.22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32"/>
        <v>109209.22</v>
      </c>
      <c r="H174" s="57">
        <f t="shared" si="32"/>
        <v>0</v>
      </c>
      <c r="I174" s="57">
        <f t="shared" si="33"/>
        <v>109209.22</v>
      </c>
      <c r="J174" s="144" t="s">
        <v>502</v>
      </c>
    </row>
    <row r="175" spans="1:10" x14ac:dyDescent="0.25">
      <c r="A175" s="115" t="s">
        <v>188</v>
      </c>
      <c r="B175" s="57">
        <v>0</v>
      </c>
      <c r="C175" s="57">
        <v>0</v>
      </c>
      <c r="D175" s="57">
        <v>0</v>
      </c>
      <c r="E175" s="57">
        <v>0</v>
      </c>
      <c r="F175" s="57">
        <v>0</v>
      </c>
      <c r="G175" s="57">
        <f t="shared" si="32"/>
        <v>0</v>
      </c>
      <c r="H175" s="57">
        <f t="shared" si="32"/>
        <v>0</v>
      </c>
      <c r="I175" s="57">
        <f t="shared" si="33"/>
        <v>0</v>
      </c>
      <c r="J175" s="144" t="s">
        <v>503</v>
      </c>
    </row>
    <row r="176" spans="1:10" x14ac:dyDescent="0.25">
      <c r="A176" s="115" t="s">
        <v>189</v>
      </c>
      <c r="B176" s="57">
        <v>182599.53</v>
      </c>
      <c r="C176" s="57">
        <v>0</v>
      </c>
      <c r="D176" s="57">
        <v>0</v>
      </c>
      <c r="E176" s="57">
        <v>0</v>
      </c>
      <c r="F176" s="57">
        <v>0</v>
      </c>
      <c r="G176" s="57">
        <f t="shared" si="32"/>
        <v>182599.53</v>
      </c>
      <c r="H176" s="57">
        <f t="shared" si="32"/>
        <v>0</v>
      </c>
      <c r="I176" s="57">
        <f t="shared" si="33"/>
        <v>182599.53</v>
      </c>
      <c r="J176" s="144" t="s">
        <v>504</v>
      </c>
    </row>
    <row r="177" spans="1:10" x14ac:dyDescent="0.25">
      <c r="A177" s="115" t="s">
        <v>190</v>
      </c>
      <c r="B177" s="57">
        <v>343377.37</v>
      </c>
      <c r="C177" s="57">
        <v>0</v>
      </c>
      <c r="D177" s="57">
        <v>0</v>
      </c>
      <c r="E177" s="57">
        <v>0</v>
      </c>
      <c r="F177" s="57">
        <v>0</v>
      </c>
      <c r="G177" s="57">
        <f t="shared" si="32"/>
        <v>343377.37</v>
      </c>
      <c r="H177" s="57">
        <f t="shared" si="32"/>
        <v>0</v>
      </c>
      <c r="I177" s="57">
        <f t="shared" si="33"/>
        <v>343377.37</v>
      </c>
      <c r="J177" s="144" t="s">
        <v>505</v>
      </c>
    </row>
    <row r="178" spans="1:10" x14ac:dyDescent="0.25">
      <c r="A178" s="115" t="s">
        <v>191</v>
      </c>
      <c r="B178" s="57">
        <v>645050.19999999995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si="32"/>
        <v>645050.19999999995</v>
      </c>
      <c r="H178" s="57">
        <f t="shared" si="32"/>
        <v>0</v>
      </c>
      <c r="I178" s="57">
        <f t="shared" si="33"/>
        <v>645050.19999999995</v>
      </c>
      <c r="J178" s="144" t="s">
        <v>506</v>
      </c>
    </row>
    <row r="179" spans="1:10" x14ac:dyDescent="0.25">
      <c r="A179" s="115" t="s">
        <v>192</v>
      </c>
      <c r="B179" s="57">
        <v>91541.7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32"/>
        <v>91541.7</v>
      </c>
      <c r="H179" s="57">
        <f t="shared" si="32"/>
        <v>0</v>
      </c>
      <c r="I179" s="57">
        <f t="shared" si="33"/>
        <v>91541.7</v>
      </c>
      <c r="J179" s="144" t="s">
        <v>507</v>
      </c>
    </row>
    <row r="180" spans="1:10" x14ac:dyDescent="0.25">
      <c r="A180" s="115" t="s">
        <v>193</v>
      </c>
      <c r="B180" s="57">
        <v>11775.76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32"/>
        <v>11775.76</v>
      </c>
      <c r="H180" s="57">
        <f t="shared" si="32"/>
        <v>0</v>
      </c>
      <c r="I180" s="57">
        <f t="shared" si="33"/>
        <v>11775.76</v>
      </c>
      <c r="J180" s="144" t="s">
        <v>508</v>
      </c>
    </row>
    <row r="181" spans="1:10" x14ac:dyDescent="0.25">
      <c r="A181" s="115" t="s">
        <v>194</v>
      </c>
      <c r="B181" s="57">
        <v>0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32"/>
        <v>0</v>
      </c>
      <c r="H181" s="57">
        <f t="shared" si="32"/>
        <v>0</v>
      </c>
      <c r="I181" s="57">
        <f t="shared" si="33"/>
        <v>0</v>
      </c>
      <c r="J181" s="144" t="s">
        <v>636</v>
      </c>
    </row>
    <row r="182" spans="1:10" x14ac:dyDescent="0.25">
      <c r="A182" s="115" t="s">
        <v>195</v>
      </c>
      <c r="B182" s="57">
        <v>151780.49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32"/>
        <v>151780.49</v>
      </c>
      <c r="H182" s="57">
        <f t="shared" si="32"/>
        <v>0</v>
      </c>
      <c r="I182" s="57">
        <f t="shared" si="33"/>
        <v>151780.49</v>
      </c>
      <c r="J182" s="144" t="s">
        <v>509</v>
      </c>
    </row>
    <row r="183" spans="1:10" x14ac:dyDescent="0.25">
      <c r="A183" s="115" t="s">
        <v>196</v>
      </c>
      <c r="B183" s="57">
        <v>11224163.550000001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32"/>
        <v>11224163.550000001</v>
      </c>
      <c r="H183" s="57">
        <f t="shared" si="32"/>
        <v>0</v>
      </c>
      <c r="I183" s="57">
        <f t="shared" si="33"/>
        <v>11224163.550000001</v>
      </c>
      <c r="J183" s="144" t="s">
        <v>510</v>
      </c>
    </row>
    <row r="184" spans="1:10" x14ac:dyDescent="0.25">
      <c r="A184" s="115" t="s">
        <v>197</v>
      </c>
      <c r="B184" s="57">
        <v>787909.31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32"/>
        <v>787909.31</v>
      </c>
      <c r="H184" s="57">
        <f t="shared" si="32"/>
        <v>0</v>
      </c>
      <c r="I184" s="57">
        <f t="shared" si="33"/>
        <v>787909.31</v>
      </c>
      <c r="J184" s="144" t="s">
        <v>511</v>
      </c>
    </row>
    <row r="185" spans="1:10" x14ac:dyDescent="0.25">
      <c r="A185" s="115" t="s">
        <v>198</v>
      </c>
      <c r="B185" s="57">
        <v>4197.41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32"/>
        <v>4197.41</v>
      </c>
      <c r="H185" s="57">
        <f t="shared" si="32"/>
        <v>0</v>
      </c>
      <c r="I185" s="57">
        <f t="shared" si="33"/>
        <v>4197.41</v>
      </c>
      <c r="J185" s="144" t="s">
        <v>512</v>
      </c>
    </row>
    <row r="186" spans="1:10" x14ac:dyDescent="0.25">
      <c r="A186" s="115" t="s">
        <v>199</v>
      </c>
      <c r="B186" s="57">
        <v>212011.49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32"/>
        <v>212011.49</v>
      </c>
      <c r="H186" s="57">
        <f t="shared" si="32"/>
        <v>0</v>
      </c>
      <c r="I186" s="57">
        <f t="shared" si="33"/>
        <v>212011.49</v>
      </c>
      <c r="J186" s="144" t="s">
        <v>513</v>
      </c>
    </row>
    <row r="187" spans="1:10" x14ac:dyDescent="0.25">
      <c r="A187" s="115" t="s">
        <v>200</v>
      </c>
      <c r="B187" s="57">
        <v>56948.81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32"/>
        <v>56948.81</v>
      </c>
      <c r="H187" s="57">
        <f t="shared" si="32"/>
        <v>0</v>
      </c>
      <c r="I187" s="57">
        <f t="shared" si="33"/>
        <v>56948.81</v>
      </c>
      <c r="J187" s="144" t="s">
        <v>514</v>
      </c>
    </row>
    <row r="188" spans="1:10" x14ac:dyDescent="0.25">
      <c r="A188" s="115" t="s">
        <v>201</v>
      </c>
      <c r="B188" s="57">
        <v>0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32"/>
        <v>0</v>
      </c>
      <c r="H188" s="57">
        <f t="shared" si="32"/>
        <v>0</v>
      </c>
      <c r="I188" s="57">
        <f t="shared" si="33"/>
        <v>0</v>
      </c>
      <c r="J188" s="144" t="s">
        <v>637</v>
      </c>
    </row>
    <row r="189" spans="1:10" x14ac:dyDescent="0.25">
      <c r="A189" s="115" t="s">
        <v>202</v>
      </c>
      <c r="B189" s="57">
        <v>0</v>
      </c>
      <c r="C189" s="57">
        <v>192001.99</v>
      </c>
      <c r="D189" s="57">
        <v>0</v>
      </c>
      <c r="E189" s="57">
        <v>0</v>
      </c>
      <c r="F189" s="57">
        <v>0</v>
      </c>
      <c r="G189" s="57">
        <f t="shared" si="32"/>
        <v>0</v>
      </c>
      <c r="H189" s="57">
        <f t="shared" si="32"/>
        <v>192001.99</v>
      </c>
      <c r="I189" s="57">
        <f t="shared" si="33"/>
        <v>192001.99</v>
      </c>
      <c r="J189" s="144" t="s">
        <v>515</v>
      </c>
    </row>
    <row r="190" spans="1:10" x14ac:dyDescent="0.25">
      <c r="A190" s="115" t="s">
        <v>203</v>
      </c>
      <c r="B190" s="57">
        <v>0</v>
      </c>
      <c r="C190" s="57">
        <v>26059</v>
      </c>
      <c r="D190" s="57">
        <v>0</v>
      </c>
      <c r="E190" s="57">
        <v>0</v>
      </c>
      <c r="F190" s="57">
        <v>0</v>
      </c>
      <c r="G190" s="57">
        <f t="shared" si="32"/>
        <v>0</v>
      </c>
      <c r="H190" s="57">
        <f t="shared" si="32"/>
        <v>26059</v>
      </c>
      <c r="I190" s="57">
        <f t="shared" si="33"/>
        <v>26059</v>
      </c>
      <c r="J190" s="144" t="s">
        <v>516</v>
      </c>
    </row>
    <row r="191" spans="1:10" x14ac:dyDescent="0.25">
      <c r="A191" s="115" t="s">
        <v>204</v>
      </c>
      <c r="B191" s="57">
        <v>0</v>
      </c>
      <c r="C191" s="57">
        <v>608884.89</v>
      </c>
      <c r="D191" s="57">
        <v>0</v>
      </c>
      <c r="E191" s="57">
        <v>0</v>
      </c>
      <c r="F191" s="57">
        <v>0</v>
      </c>
      <c r="G191" s="57">
        <f t="shared" si="32"/>
        <v>0</v>
      </c>
      <c r="H191" s="57">
        <f t="shared" si="32"/>
        <v>608884.89</v>
      </c>
      <c r="I191" s="57">
        <f t="shared" si="33"/>
        <v>608884.89</v>
      </c>
      <c r="J191" s="144" t="s">
        <v>517</v>
      </c>
    </row>
    <row r="192" spans="1:10" x14ac:dyDescent="0.25">
      <c r="A192" s="115" t="s">
        <v>205</v>
      </c>
      <c r="B192" s="57">
        <v>0</v>
      </c>
      <c r="C192" s="57">
        <v>120756.71</v>
      </c>
      <c r="D192" s="57">
        <v>0</v>
      </c>
      <c r="E192" s="57">
        <v>0</v>
      </c>
      <c r="F192" s="57">
        <v>0</v>
      </c>
      <c r="G192" s="57">
        <f t="shared" si="32"/>
        <v>0</v>
      </c>
      <c r="H192" s="57">
        <f t="shared" si="32"/>
        <v>120756.71</v>
      </c>
      <c r="I192" s="57">
        <f t="shared" si="33"/>
        <v>120756.71</v>
      </c>
      <c r="J192" s="144" t="s">
        <v>518</v>
      </c>
    </row>
    <row r="193" spans="1:10" x14ac:dyDescent="0.25">
      <c r="A193" s="115" t="s">
        <v>206</v>
      </c>
      <c r="B193" s="57">
        <v>0</v>
      </c>
      <c r="C193" s="57">
        <v>109515.93</v>
      </c>
      <c r="D193" s="57">
        <v>0</v>
      </c>
      <c r="E193" s="57">
        <v>0</v>
      </c>
      <c r="F193" s="57">
        <v>0</v>
      </c>
      <c r="G193" s="57">
        <f t="shared" si="32"/>
        <v>0</v>
      </c>
      <c r="H193" s="57">
        <f t="shared" si="32"/>
        <v>109515.93</v>
      </c>
      <c r="I193" s="57">
        <f t="shared" si="33"/>
        <v>109515.93</v>
      </c>
      <c r="J193" s="144" t="s">
        <v>519</v>
      </c>
    </row>
    <row r="194" spans="1:10" x14ac:dyDescent="0.25">
      <c r="A194" s="115" t="s">
        <v>207</v>
      </c>
      <c r="B194" s="57">
        <v>0</v>
      </c>
      <c r="C194" s="57">
        <v>173909.86</v>
      </c>
      <c r="D194" s="57">
        <v>0</v>
      </c>
      <c r="E194" s="57">
        <v>0</v>
      </c>
      <c r="F194" s="57">
        <v>0</v>
      </c>
      <c r="G194" s="57">
        <f t="shared" si="32"/>
        <v>0</v>
      </c>
      <c r="H194" s="57">
        <f t="shared" si="32"/>
        <v>173909.86</v>
      </c>
      <c r="I194" s="57">
        <f t="shared" si="33"/>
        <v>173909.86</v>
      </c>
      <c r="J194" s="144" t="s">
        <v>520</v>
      </c>
    </row>
    <row r="195" spans="1:10" x14ac:dyDescent="0.25">
      <c r="A195" s="115" t="s">
        <v>208</v>
      </c>
      <c r="B195" s="57">
        <v>0</v>
      </c>
      <c r="C195" s="57">
        <v>100608.58</v>
      </c>
      <c r="D195" s="57">
        <v>0</v>
      </c>
      <c r="E195" s="57">
        <v>0</v>
      </c>
      <c r="F195" s="57">
        <v>0</v>
      </c>
      <c r="G195" s="57">
        <f t="shared" si="32"/>
        <v>0</v>
      </c>
      <c r="H195" s="57">
        <f t="shared" si="32"/>
        <v>100608.58</v>
      </c>
      <c r="I195" s="57">
        <f t="shared" si="33"/>
        <v>100608.58</v>
      </c>
      <c r="J195" s="144" t="s">
        <v>521</v>
      </c>
    </row>
    <row r="196" spans="1:10" x14ac:dyDescent="0.25">
      <c r="A196" s="115" t="s">
        <v>209</v>
      </c>
      <c r="B196" s="57">
        <v>0</v>
      </c>
      <c r="C196" s="57">
        <v>1286407.27</v>
      </c>
      <c r="D196" s="57">
        <v>0</v>
      </c>
      <c r="E196" s="57">
        <v>0</v>
      </c>
      <c r="F196" s="57">
        <v>0</v>
      </c>
      <c r="G196" s="57">
        <f t="shared" si="32"/>
        <v>0</v>
      </c>
      <c r="H196" s="57">
        <f t="shared" si="32"/>
        <v>1286407.27</v>
      </c>
      <c r="I196" s="57">
        <f t="shared" si="33"/>
        <v>1286407.27</v>
      </c>
      <c r="J196" s="144" t="s">
        <v>522</v>
      </c>
    </row>
    <row r="197" spans="1:10" x14ac:dyDescent="0.25">
      <c r="A197" s="115" t="s">
        <v>210</v>
      </c>
      <c r="B197" s="57">
        <v>0</v>
      </c>
      <c r="C197" s="57">
        <v>23563.72</v>
      </c>
      <c r="D197" s="57">
        <v>0</v>
      </c>
      <c r="E197" s="57">
        <v>0</v>
      </c>
      <c r="F197" s="57">
        <v>0</v>
      </c>
      <c r="G197" s="57">
        <f t="shared" si="32"/>
        <v>0</v>
      </c>
      <c r="H197" s="57">
        <f t="shared" si="32"/>
        <v>23563.72</v>
      </c>
      <c r="I197" s="57">
        <f t="shared" si="33"/>
        <v>23563.72</v>
      </c>
      <c r="J197" s="144" t="s">
        <v>523</v>
      </c>
    </row>
    <row r="198" spans="1:10" x14ac:dyDescent="0.25">
      <c r="A198" s="115" t="s">
        <v>211</v>
      </c>
      <c r="B198" s="57">
        <v>0</v>
      </c>
      <c r="C198" s="57">
        <v>19330.650000000001</v>
      </c>
      <c r="D198" s="57">
        <v>0</v>
      </c>
      <c r="E198" s="57">
        <v>0</v>
      </c>
      <c r="F198" s="57">
        <v>0</v>
      </c>
      <c r="G198" s="57">
        <f t="shared" si="32"/>
        <v>0</v>
      </c>
      <c r="H198" s="57">
        <f t="shared" si="32"/>
        <v>19330.650000000001</v>
      </c>
      <c r="I198" s="57">
        <f t="shared" si="33"/>
        <v>19330.650000000001</v>
      </c>
      <c r="J198" s="144" t="s">
        <v>524</v>
      </c>
    </row>
    <row r="199" spans="1:10" x14ac:dyDescent="0.25">
      <c r="A199" s="115" t="s">
        <v>212</v>
      </c>
      <c r="B199" s="57">
        <v>0</v>
      </c>
      <c r="C199" s="57">
        <v>4834.16</v>
      </c>
      <c r="D199" s="57">
        <v>0</v>
      </c>
      <c r="E199" s="57">
        <v>0</v>
      </c>
      <c r="F199" s="57">
        <v>0</v>
      </c>
      <c r="G199" s="57">
        <f t="shared" si="32"/>
        <v>0</v>
      </c>
      <c r="H199" s="57">
        <f t="shared" si="32"/>
        <v>4834.16</v>
      </c>
      <c r="I199" s="57">
        <f t="shared" si="33"/>
        <v>4834.16</v>
      </c>
      <c r="J199" s="144" t="s">
        <v>525</v>
      </c>
    </row>
    <row r="200" spans="1:10" x14ac:dyDescent="0.25">
      <c r="A200" s="115" t="s">
        <v>213</v>
      </c>
      <c r="B200" s="57">
        <v>0</v>
      </c>
      <c r="C200" s="57">
        <v>654918.06000000006</v>
      </c>
      <c r="D200" s="57">
        <v>0</v>
      </c>
      <c r="E200" s="57">
        <v>0</v>
      </c>
      <c r="F200" s="57">
        <v>0</v>
      </c>
      <c r="G200" s="57">
        <f t="shared" si="32"/>
        <v>0</v>
      </c>
      <c r="H200" s="57">
        <f t="shared" si="32"/>
        <v>654918.06000000006</v>
      </c>
      <c r="I200" s="57">
        <f t="shared" si="33"/>
        <v>654918.06000000006</v>
      </c>
      <c r="J200" s="144" t="s">
        <v>526</v>
      </c>
    </row>
    <row r="201" spans="1:10" x14ac:dyDescent="0.25">
      <c r="A201" s="115" t="s">
        <v>214</v>
      </c>
      <c r="B201" s="57">
        <v>0</v>
      </c>
      <c r="C201" s="57">
        <v>18052.28</v>
      </c>
      <c r="D201" s="57">
        <v>0</v>
      </c>
      <c r="E201" s="57">
        <v>0</v>
      </c>
      <c r="F201" s="57">
        <v>0</v>
      </c>
      <c r="G201" s="57">
        <f t="shared" si="32"/>
        <v>0</v>
      </c>
      <c r="H201" s="57">
        <f t="shared" si="32"/>
        <v>18052.28</v>
      </c>
      <c r="I201" s="57">
        <f t="shared" si="33"/>
        <v>18052.28</v>
      </c>
      <c r="J201" s="144" t="s">
        <v>527</v>
      </c>
    </row>
    <row r="202" spans="1:10" x14ac:dyDescent="0.25">
      <c r="A202" s="115" t="s">
        <v>215</v>
      </c>
      <c r="B202" s="57">
        <v>0</v>
      </c>
      <c r="C202" s="57">
        <v>813.75</v>
      </c>
      <c r="D202" s="57">
        <v>0</v>
      </c>
      <c r="E202" s="57">
        <v>0</v>
      </c>
      <c r="F202" s="57">
        <v>0</v>
      </c>
      <c r="G202" s="57">
        <f t="shared" si="32"/>
        <v>0</v>
      </c>
      <c r="H202" s="57">
        <f t="shared" si="32"/>
        <v>813.75</v>
      </c>
      <c r="I202" s="57">
        <f t="shared" si="33"/>
        <v>813.75</v>
      </c>
      <c r="J202" s="144" t="s">
        <v>528</v>
      </c>
    </row>
    <row r="203" spans="1:10" x14ac:dyDescent="0.25">
      <c r="A203" s="115" t="s">
        <v>216</v>
      </c>
      <c r="B203" s="57">
        <v>0</v>
      </c>
      <c r="C203" s="57">
        <v>343635.13</v>
      </c>
      <c r="D203" s="57">
        <v>0</v>
      </c>
      <c r="E203" s="57">
        <v>0</v>
      </c>
      <c r="F203" s="57">
        <v>0</v>
      </c>
      <c r="G203" s="57">
        <f t="shared" si="32"/>
        <v>0</v>
      </c>
      <c r="H203" s="57">
        <f t="shared" si="32"/>
        <v>343635.13</v>
      </c>
      <c r="I203" s="57">
        <f t="shared" si="33"/>
        <v>343635.13</v>
      </c>
      <c r="J203" s="144" t="s">
        <v>529</v>
      </c>
    </row>
    <row r="204" spans="1:10" x14ac:dyDescent="0.25">
      <c r="A204" s="115" t="s">
        <v>217</v>
      </c>
      <c r="B204" s="57">
        <v>0</v>
      </c>
      <c r="C204" s="57">
        <v>43943.57</v>
      </c>
      <c r="D204" s="57">
        <v>0</v>
      </c>
      <c r="E204" s="57">
        <v>0</v>
      </c>
      <c r="F204" s="57">
        <v>0</v>
      </c>
      <c r="G204" s="57">
        <f t="shared" si="32"/>
        <v>0</v>
      </c>
      <c r="H204" s="57">
        <f t="shared" si="32"/>
        <v>43943.57</v>
      </c>
      <c r="I204" s="57">
        <f t="shared" si="33"/>
        <v>43943.57</v>
      </c>
      <c r="J204" s="144" t="s">
        <v>530</v>
      </c>
    </row>
    <row r="205" spans="1:10" x14ac:dyDescent="0.25">
      <c r="A205" s="115" t="s">
        <v>218</v>
      </c>
      <c r="B205" s="127">
        <v>0</v>
      </c>
      <c r="C205" s="127">
        <v>27695.79</v>
      </c>
      <c r="D205" s="127">
        <v>0</v>
      </c>
      <c r="E205" s="127">
        <v>0</v>
      </c>
      <c r="F205" s="127">
        <v>0</v>
      </c>
      <c r="G205" s="127">
        <f t="shared" si="32"/>
        <v>0</v>
      </c>
      <c r="H205" s="127">
        <f t="shared" si="32"/>
        <v>27695.79</v>
      </c>
      <c r="I205" s="127">
        <f t="shared" si="33"/>
        <v>27695.79</v>
      </c>
      <c r="J205" s="144" t="s">
        <v>531</v>
      </c>
    </row>
    <row r="206" spans="1:10" x14ac:dyDescent="0.25">
      <c r="A206" s="115" t="s">
        <v>219</v>
      </c>
      <c r="B206" s="57">
        <f>SUM(B170:B205)</f>
        <v>14476265.560000002</v>
      </c>
      <c r="C206" s="57">
        <f t="shared" ref="C206:I206" si="34">SUM(C170:C205)</f>
        <v>3754931.34</v>
      </c>
      <c r="D206" s="57">
        <f t="shared" si="34"/>
        <v>0</v>
      </c>
      <c r="E206" s="57">
        <f t="shared" si="34"/>
        <v>0</v>
      </c>
      <c r="F206" s="57">
        <f t="shared" si="34"/>
        <v>0</v>
      </c>
      <c r="G206" s="57">
        <f t="shared" si="34"/>
        <v>14476265.560000002</v>
      </c>
      <c r="H206" s="57">
        <f t="shared" si="34"/>
        <v>3754931.34</v>
      </c>
      <c r="I206" s="57">
        <f t="shared" si="34"/>
        <v>18231196.899999999</v>
      </c>
      <c r="J206" s="141" t="s">
        <v>497</v>
      </c>
    </row>
    <row r="207" spans="1:10" x14ac:dyDescent="0.25">
      <c r="A207" s="56" t="s">
        <v>220</v>
      </c>
      <c r="B207" s="57"/>
      <c r="C207" s="57"/>
      <c r="D207" s="57"/>
      <c r="E207" s="57"/>
      <c r="F207" s="57"/>
      <c r="G207" s="57"/>
      <c r="H207" s="57"/>
      <c r="I207" s="57"/>
      <c r="J207" s="115"/>
    </row>
    <row r="208" spans="1:10" x14ac:dyDescent="0.25">
      <c r="A208" s="115" t="s">
        <v>221</v>
      </c>
      <c r="B208" s="57">
        <v>0</v>
      </c>
      <c r="C208" s="57">
        <v>0</v>
      </c>
      <c r="D208" s="57">
        <v>15507.33</v>
      </c>
      <c r="E208" s="57">
        <v>9015.9699999999993</v>
      </c>
      <c r="F208" s="57">
        <v>6491.36</v>
      </c>
      <c r="G208" s="57">
        <f>B208+E208</f>
        <v>9015.9699999999993</v>
      </c>
      <c r="H208" s="57">
        <f t="shared" ref="H208:H212" si="35">C208+F208</f>
        <v>6491.36</v>
      </c>
      <c r="I208" s="57">
        <f t="shared" ref="I208:I211" si="36">SUM(G208:H208)</f>
        <v>15507.329999999998</v>
      </c>
      <c r="J208" s="144" t="s">
        <v>533</v>
      </c>
    </row>
    <row r="209" spans="1:10" x14ac:dyDescent="0.25">
      <c r="A209" s="115" t="s">
        <v>222</v>
      </c>
      <c r="B209" s="57">
        <v>909926.65</v>
      </c>
      <c r="C209" s="57">
        <v>690310.54</v>
      </c>
      <c r="D209" s="57">
        <v>171230.34</v>
      </c>
      <c r="E209" s="57">
        <v>107190.18</v>
      </c>
      <c r="F209" s="57">
        <v>64040.160000000003</v>
      </c>
      <c r="G209" s="57">
        <f t="shared" ref="G209:G212" si="37">B209+E209</f>
        <v>1017116.8300000001</v>
      </c>
      <c r="H209" s="57">
        <f t="shared" si="35"/>
        <v>754350.70000000007</v>
      </c>
      <c r="I209" s="57">
        <f t="shared" si="36"/>
        <v>1771467.5300000003</v>
      </c>
      <c r="J209" s="144" t="s">
        <v>657</v>
      </c>
    </row>
    <row r="210" spans="1:10" x14ac:dyDescent="0.25">
      <c r="A210" s="115" t="s">
        <v>223</v>
      </c>
      <c r="B210" s="57">
        <v>1334137.75</v>
      </c>
      <c r="C210" s="57">
        <v>34464.019999999997</v>
      </c>
      <c r="D210" s="57">
        <v>1497319.44</v>
      </c>
      <c r="E210" s="57">
        <v>870541.46</v>
      </c>
      <c r="F210" s="57">
        <v>626777.98</v>
      </c>
      <c r="G210" s="57">
        <f t="shared" si="37"/>
        <v>2204679.21</v>
      </c>
      <c r="H210" s="57">
        <f t="shared" si="35"/>
        <v>661242</v>
      </c>
      <c r="I210" s="57">
        <f t="shared" si="36"/>
        <v>2865921.21</v>
      </c>
      <c r="J210" s="144" t="s">
        <v>658</v>
      </c>
    </row>
    <row r="211" spans="1:10" x14ac:dyDescent="0.25">
      <c r="A211" s="115" t="s">
        <v>224</v>
      </c>
      <c r="B211" s="57">
        <v>1744761.25</v>
      </c>
      <c r="C211" s="57">
        <v>728876.74</v>
      </c>
      <c r="D211" s="57">
        <v>0</v>
      </c>
      <c r="E211" s="57">
        <v>0</v>
      </c>
      <c r="F211" s="57">
        <v>0</v>
      </c>
      <c r="G211" s="57">
        <f t="shared" si="37"/>
        <v>1744761.25</v>
      </c>
      <c r="H211" s="57">
        <f t="shared" si="35"/>
        <v>728876.74</v>
      </c>
      <c r="I211" s="57">
        <f t="shared" si="36"/>
        <v>2473637.9900000002</v>
      </c>
      <c r="J211" s="144" t="s">
        <v>534</v>
      </c>
    </row>
    <row r="212" spans="1:10" x14ac:dyDescent="0.25">
      <c r="A212" s="115" t="s">
        <v>225</v>
      </c>
      <c r="B212" s="127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f t="shared" si="37"/>
        <v>0</v>
      </c>
      <c r="H212" s="127">
        <f t="shared" si="35"/>
        <v>0</v>
      </c>
      <c r="I212" s="127">
        <f>SUM(G212:H212)</f>
        <v>0</v>
      </c>
      <c r="J212" s="144" t="s">
        <v>638</v>
      </c>
    </row>
    <row r="213" spans="1:10" x14ac:dyDescent="0.25">
      <c r="A213" s="115" t="s">
        <v>226</v>
      </c>
      <c r="B213" s="57">
        <f>SUM(B208:B212)</f>
        <v>3988825.65</v>
      </c>
      <c r="C213" s="57">
        <f t="shared" ref="C213:I213" si="38">SUM(C208:C212)</f>
        <v>1453651.3</v>
      </c>
      <c r="D213" s="57">
        <f t="shared" si="38"/>
        <v>1684057.1099999999</v>
      </c>
      <c r="E213" s="57">
        <f t="shared" si="38"/>
        <v>986747.61</v>
      </c>
      <c r="F213" s="57">
        <f t="shared" si="38"/>
        <v>697309.5</v>
      </c>
      <c r="G213" s="57">
        <f t="shared" si="38"/>
        <v>4975573.26</v>
      </c>
      <c r="H213" s="57">
        <f t="shared" si="38"/>
        <v>2150960.7999999998</v>
      </c>
      <c r="I213" s="57">
        <f t="shared" si="38"/>
        <v>7126534.0600000005</v>
      </c>
      <c r="J213" s="141" t="s">
        <v>532</v>
      </c>
    </row>
    <row r="214" spans="1:10" x14ac:dyDescent="0.25">
      <c r="A214" s="56" t="s">
        <v>227</v>
      </c>
      <c r="B214" s="57"/>
      <c r="C214" s="57"/>
      <c r="D214" s="57"/>
      <c r="E214" s="57"/>
      <c r="F214" s="57"/>
      <c r="G214" s="57"/>
      <c r="H214" s="57"/>
      <c r="I214" s="57"/>
      <c r="J214" s="115"/>
    </row>
    <row r="215" spans="1:10" x14ac:dyDescent="0.25">
      <c r="A215" s="115" t="s">
        <v>228</v>
      </c>
      <c r="B215" s="57">
        <v>2253510.36</v>
      </c>
      <c r="C215" s="57">
        <v>786016.85</v>
      </c>
      <c r="D215" s="57">
        <v>142549.14000000001</v>
      </c>
      <c r="E215" s="57">
        <v>82878.100000000006</v>
      </c>
      <c r="F215" s="57">
        <v>59671.040000000001</v>
      </c>
      <c r="G215" s="57">
        <f t="shared" ref="G215:H221" si="39">B215+E215</f>
        <v>2336388.46</v>
      </c>
      <c r="H215" s="57">
        <f t="shared" si="39"/>
        <v>845687.89</v>
      </c>
      <c r="I215" s="57">
        <f t="shared" ref="I215:I221" si="40">SUM(G215:H215)</f>
        <v>3182076.35</v>
      </c>
      <c r="J215" s="144" t="s">
        <v>536</v>
      </c>
    </row>
    <row r="216" spans="1:10" x14ac:dyDescent="0.25">
      <c r="A216" s="115" t="s">
        <v>229</v>
      </c>
      <c r="B216" s="57">
        <v>42526.87</v>
      </c>
      <c r="C216" s="57">
        <v>4615.55</v>
      </c>
      <c r="D216" s="57">
        <v>201521.55</v>
      </c>
      <c r="E216" s="57">
        <v>117164.66</v>
      </c>
      <c r="F216" s="57">
        <v>84356.89</v>
      </c>
      <c r="G216" s="57">
        <f t="shared" si="39"/>
        <v>159691.53</v>
      </c>
      <c r="H216" s="57">
        <f t="shared" si="39"/>
        <v>88972.44</v>
      </c>
      <c r="I216" s="57">
        <f t="shared" si="40"/>
        <v>248663.97</v>
      </c>
      <c r="J216" s="144" t="s">
        <v>537</v>
      </c>
    </row>
    <row r="217" spans="1:10" x14ac:dyDescent="0.25">
      <c r="A217" s="115" t="s">
        <v>230</v>
      </c>
      <c r="B217" s="57">
        <v>0</v>
      </c>
      <c r="C217" s="57">
        <v>0</v>
      </c>
      <c r="D217" s="57">
        <v>13.3</v>
      </c>
      <c r="E217" s="57">
        <v>7.73</v>
      </c>
      <c r="F217" s="57">
        <v>5.57</v>
      </c>
      <c r="G217" s="57">
        <f t="shared" si="39"/>
        <v>7.73</v>
      </c>
      <c r="H217" s="57">
        <f t="shared" si="39"/>
        <v>5.57</v>
      </c>
      <c r="I217" s="57">
        <f t="shared" si="40"/>
        <v>13.3</v>
      </c>
      <c r="J217" s="144" t="s">
        <v>538</v>
      </c>
    </row>
    <row r="218" spans="1:10" x14ac:dyDescent="0.25">
      <c r="A218" s="115" t="s">
        <v>231</v>
      </c>
      <c r="B218" s="57">
        <v>0</v>
      </c>
      <c r="C218" s="57">
        <v>0</v>
      </c>
      <c r="D218" s="57">
        <v>0</v>
      </c>
      <c r="E218" s="57">
        <v>0</v>
      </c>
      <c r="F218" s="57">
        <v>0</v>
      </c>
      <c r="G218" s="57">
        <f t="shared" si="39"/>
        <v>0</v>
      </c>
      <c r="H218" s="57">
        <f t="shared" si="39"/>
        <v>0</v>
      </c>
      <c r="I218" s="57">
        <f t="shared" si="40"/>
        <v>0</v>
      </c>
      <c r="J218" s="144" t="s">
        <v>639</v>
      </c>
    </row>
    <row r="219" spans="1:10" x14ac:dyDescent="0.25">
      <c r="A219" s="115" t="s">
        <v>232</v>
      </c>
      <c r="B219" s="57">
        <v>69881.320000000007</v>
      </c>
      <c r="C219" s="57">
        <v>0</v>
      </c>
      <c r="D219" s="57">
        <v>-11164.3</v>
      </c>
      <c r="E219" s="57">
        <v>-6490.92</v>
      </c>
      <c r="F219" s="57">
        <v>-4673.38</v>
      </c>
      <c r="G219" s="57">
        <f t="shared" si="39"/>
        <v>63390.400000000009</v>
      </c>
      <c r="H219" s="57">
        <f t="shared" si="39"/>
        <v>-4673.38</v>
      </c>
      <c r="I219" s="57">
        <f t="shared" si="40"/>
        <v>58717.020000000011</v>
      </c>
      <c r="J219" s="144" t="s">
        <v>539</v>
      </c>
    </row>
    <row r="220" spans="1:10" x14ac:dyDescent="0.25">
      <c r="A220" s="115" t="s">
        <v>233</v>
      </c>
      <c r="B220" s="57">
        <v>0</v>
      </c>
      <c r="C220" s="57">
        <v>0</v>
      </c>
      <c r="D220" s="57">
        <v>0</v>
      </c>
      <c r="E220" s="57">
        <v>0</v>
      </c>
      <c r="F220" s="57">
        <v>0</v>
      </c>
      <c r="G220" s="57">
        <f t="shared" si="39"/>
        <v>0</v>
      </c>
      <c r="H220" s="57">
        <f t="shared" si="39"/>
        <v>0</v>
      </c>
      <c r="I220" s="57">
        <f t="shared" si="40"/>
        <v>0</v>
      </c>
      <c r="J220" s="144" t="s">
        <v>640</v>
      </c>
    </row>
    <row r="221" spans="1:10" x14ac:dyDescent="0.25">
      <c r="A221" s="115" t="s">
        <v>234</v>
      </c>
      <c r="B221" s="127">
        <v>0</v>
      </c>
      <c r="C221" s="127">
        <v>0</v>
      </c>
      <c r="D221" s="127">
        <v>0</v>
      </c>
      <c r="E221" s="127">
        <v>0</v>
      </c>
      <c r="F221" s="127">
        <v>0</v>
      </c>
      <c r="G221" s="127">
        <f t="shared" si="39"/>
        <v>0</v>
      </c>
      <c r="H221" s="127">
        <f t="shared" si="39"/>
        <v>0</v>
      </c>
      <c r="I221" s="127">
        <f t="shared" si="40"/>
        <v>0</v>
      </c>
      <c r="J221" s="144" t="s">
        <v>641</v>
      </c>
    </row>
    <row r="222" spans="1:10" x14ac:dyDescent="0.25">
      <c r="A222" s="115" t="s">
        <v>235</v>
      </c>
      <c r="B222" s="57">
        <f>SUM(B215:B221)</f>
        <v>2365918.5499999998</v>
      </c>
      <c r="C222" s="57">
        <f t="shared" ref="C222:I222" si="41">SUM(C215:C221)</f>
        <v>790632.4</v>
      </c>
      <c r="D222" s="57">
        <f t="shared" si="41"/>
        <v>332919.69</v>
      </c>
      <c r="E222" s="57">
        <f t="shared" si="41"/>
        <v>193559.57</v>
      </c>
      <c r="F222" s="57">
        <f t="shared" si="41"/>
        <v>139360.12</v>
      </c>
      <c r="G222" s="57">
        <f t="shared" si="41"/>
        <v>2559478.1199999996</v>
      </c>
      <c r="H222" s="57">
        <f t="shared" si="41"/>
        <v>929992.52</v>
      </c>
      <c r="I222" s="57">
        <f t="shared" si="41"/>
        <v>3489470.64</v>
      </c>
      <c r="J222" s="141" t="s">
        <v>535</v>
      </c>
    </row>
    <row r="223" spans="1:10" x14ac:dyDescent="0.25">
      <c r="A223" s="56" t="s">
        <v>236</v>
      </c>
      <c r="B223" s="57"/>
      <c r="C223" s="57"/>
      <c r="D223" s="57"/>
      <c r="E223" s="57"/>
      <c r="F223" s="57"/>
      <c r="G223" s="57"/>
      <c r="H223" s="57"/>
      <c r="I223" s="57"/>
      <c r="J223" s="115"/>
    </row>
    <row r="224" spans="1:10" x14ac:dyDescent="0.25">
      <c r="A224" s="148" t="s">
        <v>237</v>
      </c>
      <c r="B224" s="127">
        <v>8761044.1799999997</v>
      </c>
      <c r="C224" s="127">
        <v>2665651.6</v>
      </c>
      <c r="D224" s="127">
        <v>0</v>
      </c>
      <c r="E224" s="127">
        <v>0</v>
      </c>
      <c r="F224" s="127">
        <v>0</v>
      </c>
      <c r="G224" s="127">
        <f t="shared" ref="G224:H224" si="42">B224+E224</f>
        <v>8761044.1799999997</v>
      </c>
      <c r="H224" s="127">
        <f t="shared" si="42"/>
        <v>2665651.6</v>
      </c>
      <c r="I224" s="127">
        <f t="shared" ref="I224" si="43">SUM(G224:H224)</f>
        <v>11426695.779999999</v>
      </c>
      <c r="J224" s="144" t="s">
        <v>541</v>
      </c>
    </row>
    <row r="225" spans="1:10" x14ac:dyDescent="0.25">
      <c r="A225" s="115" t="s">
        <v>238</v>
      </c>
      <c r="B225" s="57">
        <f>SUM(B224)</f>
        <v>8761044.1799999997</v>
      </c>
      <c r="C225" s="57">
        <f t="shared" ref="C225:I225" si="44">SUM(C224)</f>
        <v>2665651.6</v>
      </c>
      <c r="D225" s="57">
        <f t="shared" si="44"/>
        <v>0</v>
      </c>
      <c r="E225" s="57">
        <f t="shared" si="44"/>
        <v>0</v>
      </c>
      <c r="F225" s="57">
        <f t="shared" si="44"/>
        <v>0</v>
      </c>
      <c r="G225" s="57">
        <f t="shared" si="44"/>
        <v>8761044.1799999997</v>
      </c>
      <c r="H225" s="57">
        <f t="shared" si="44"/>
        <v>2665651.6</v>
      </c>
      <c r="I225" s="57">
        <f t="shared" si="44"/>
        <v>11426695.779999999</v>
      </c>
      <c r="J225" s="141" t="s">
        <v>540</v>
      </c>
    </row>
    <row r="226" spans="1:10" x14ac:dyDescent="0.25">
      <c r="A226" s="56" t="s">
        <v>239</v>
      </c>
      <c r="B226" s="138"/>
      <c r="C226" s="138"/>
      <c r="D226" s="138"/>
      <c r="E226" s="138"/>
      <c r="F226" s="138"/>
      <c r="G226" s="138"/>
      <c r="H226" s="138"/>
      <c r="I226" s="138"/>
      <c r="J226" s="115"/>
    </row>
    <row r="227" spans="1:10" x14ac:dyDescent="0.25">
      <c r="A227" s="115" t="s">
        <v>240</v>
      </c>
      <c r="B227" s="57">
        <v>544338.61</v>
      </c>
      <c r="C227" s="57">
        <v>41651.360000000001</v>
      </c>
      <c r="D227" s="57">
        <v>5121786.82</v>
      </c>
      <c r="E227" s="57">
        <v>3393194.03</v>
      </c>
      <c r="F227" s="57">
        <v>1728592.79</v>
      </c>
      <c r="G227" s="57">
        <f t="shared" ref="G227:H239" si="45">B227+E227</f>
        <v>3937532.6399999997</v>
      </c>
      <c r="H227" s="57">
        <f t="shared" si="45"/>
        <v>1770244.1500000001</v>
      </c>
      <c r="I227" s="57">
        <f t="shared" ref="I227:I239" si="46">SUM(G227:H227)</f>
        <v>5707776.79</v>
      </c>
      <c r="J227" s="144" t="s">
        <v>543</v>
      </c>
    </row>
    <row r="228" spans="1:10" x14ac:dyDescent="0.25">
      <c r="A228" s="115" t="s">
        <v>241</v>
      </c>
      <c r="B228" s="57">
        <v>20712.939999999999</v>
      </c>
      <c r="C228" s="57">
        <v>26066.53</v>
      </c>
      <c r="D228" s="57">
        <v>742613.81</v>
      </c>
      <c r="E228" s="57">
        <v>491981.62</v>
      </c>
      <c r="F228" s="57">
        <v>250632.19</v>
      </c>
      <c r="G228" s="57">
        <f t="shared" si="45"/>
        <v>512694.56</v>
      </c>
      <c r="H228" s="57">
        <f t="shared" si="45"/>
        <v>276698.71999999997</v>
      </c>
      <c r="I228" s="57">
        <f t="shared" si="46"/>
        <v>789393.28</v>
      </c>
      <c r="J228" s="144" t="s">
        <v>544</v>
      </c>
    </row>
    <row r="229" spans="1:10" x14ac:dyDescent="0.25">
      <c r="A229" s="115" t="s">
        <v>242</v>
      </c>
      <c r="B229" s="57">
        <v>-13265.57</v>
      </c>
      <c r="C229" s="57">
        <v>-6757.93</v>
      </c>
      <c r="D229" s="57">
        <v>-2712839.04</v>
      </c>
      <c r="E229" s="57">
        <v>-1797255.85</v>
      </c>
      <c r="F229" s="57">
        <v>-915583.19</v>
      </c>
      <c r="G229" s="57">
        <f t="shared" si="45"/>
        <v>-1810521.4200000002</v>
      </c>
      <c r="H229" s="57">
        <f t="shared" si="45"/>
        <v>-922341.12</v>
      </c>
      <c r="I229" s="57">
        <f t="shared" si="46"/>
        <v>-2732862.54</v>
      </c>
      <c r="J229" s="144" t="s">
        <v>545</v>
      </c>
    </row>
    <row r="230" spans="1:10" x14ac:dyDescent="0.25">
      <c r="A230" s="115" t="s">
        <v>243</v>
      </c>
      <c r="B230" s="57">
        <v>4277.99</v>
      </c>
      <c r="C230" s="57">
        <v>45166.5</v>
      </c>
      <c r="D230" s="57">
        <v>1263066.6200000001</v>
      </c>
      <c r="E230" s="57">
        <v>836781.68</v>
      </c>
      <c r="F230" s="57">
        <v>426284.94</v>
      </c>
      <c r="G230" s="57">
        <f t="shared" si="45"/>
        <v>841059.67</v>
      </c>
      <c r="H230" s="57">
        <f t="shared" si="45"/>
        <v>471451.44</v>
      </c>
      <c r="I230" s="57">
        <f t="shared" si="46"/>
        <v>1312511.1100000001</v>
      </c>
      <c r="J230" s="144" t="s">
        <v>546</v>
      </c>
    </row>
    <row r="231" spans="1:10" x14ac:dyDescent="0.25">
      <c r="A231" s="115" t="s">
        <v>244</v>
      </c>
      <c r="B231" s="57">
        <v>426346.32</v>
      </c>
      <c r="C231" s="57">
        <v>8423.3700000000008</v>
      </c>
      <c r="D231" s="57">
        <v>-31603.74</v>
      </c>
      <c r="E231" s="57">
        <v>-18829.53</v>
      </c>
      <c r="F231" s="57">
        <v>-12774.21</v>
      </c>
      <c r="G231" s="57">
        <f t="shared" si="45"/>
        <v>407516.79000000004</v>
      </c>
      <c r="H231" s="57">
        <f t="shared" si="45"/>
        <v>-4350.8399999999983</v>
      </c>
      <c r="I231" s="57">
        <f t="shared" si="46"/>
        <v>403165.95</v>
      </c>
      <c r="J231" s="144" t="s">
        <v>547</v>
      </c>
    </row>
    <row r="232" spans="1:10" x14ac:dyDescent="0.25">
      <c r="A232" s="115" t="s">
        <v>245</v>
      </c>
      <c r="B232" s="57">
        <v>78260.740000000005</v>
      </c>
      <c r="C232" s="57">
        <v>41729.410000000003</v>
      </c>
      <c r="D232" s="57">
        <v>562262.22</v>
      </c>
      <c r="E232" s="57">
        <v>326899.28000000003</v>
      </c>
      <c r="F232" s="57">
        <v>235362.94</v>
      </c>
      <c r="G232" s="57">
        <f t="shared" si="45"/>
        <v>405160.02</v>
      </c>
      <c r="H232" s="57">
        <f t="shared" si="45"/>
        <v>277092.34999999998</v>
      </c>
      <c r="I232" s="57">
        <f t="shared" si="46"/>
        <v>682252.37</v>
      </c>
      <c r="J232" s="144" t="s">
        <v>548</v>
      </c>
    </row>
    <row r="233" spans="1:10" x14ac:dyDescent="0.25">
      <c r="A233" s="115" t="s">
        <v>246</v>
      </c>
      <c r="B233" s="57">
        <v>2383398.69</v>
      </c>
      <c r="C233" s="57">
        <v>847985.73</v>
      </c>
      <c r="D233" s="57">
        <v>1345189.32</v>
      </c>
      <c r="E233" s="57">
        <v>863360.12</v>
      </c>
      <c r="F233" s="57">
        <v>481829.2</v>
      </c>
      <c r="G233" s="57">
        <f t="shared" si="45"/>
        <v>3246758.81</v>
      </c>
      <c r="H233" s="57">
        <f t="shared" si="45"/>
        <v>1329814.93</v>
      </c>
      <c r="I233" s="57">
        <f t="shared" si="46"/>
        <v>4576573.74</v>
      </c>
      <c r="J233" s="144" t="s">
        <v>549</v>
      </c>
    </row>
    <row r="234" spans="1:10" x14ac:dyDescent="0.25">
      <c r="A234" s="115" t="s">
        <v>247</v>
      </c>
      <c r="B234" s="57">
        <v>695326.21</v>
      </c>
      <c r="C234" s="57">
        <v>271057</v>
      </c>
      <c r="D234" s="57">
        <v>-93460.06</v>
      </c>
      <c r="E234" s="57">
        <v>-61917.3</v>
      </c>
      <c r="F234" s="57">
        <v>-31542.76</v>
      </c>
      <c r="G234" s="57">
        <f t="shared" si="45"/>
        <v>633408.90999999992</v>
      </c>
      <c r="H234" s="57">
        <f t="shared" si="45"/>
        <v>239514.23999999999</v>
      </c>
      <c r="I234" s="57">
        <f t="shared" si="46"/>
        <v>872923.14999999991</v>
      </c>
      <c r="J234" s="144" t="s">
        <v>550</v>
      </c>
    </row>
    <row r="235" spans="1:10" x14ac:dyDescent="0.25">
      <c r="A235" s="115" t="s">
        <v>248</v>
      </c>
      <c r="B235" s="57">
        <v>0</v>
      </c>
      <c r="C235" s="57">
        <v>0</v>
      </c>
      <c r="D235" s="57">
        <v>0</v>
      </c>
      <c r="E235" s="57">
        <v>0</v>
      </c>
      <c r="F235" s="57">
        <v>0</v>
      </c>
      <c r="G235" s="57">
        <f t="shared" si="45"/>
        <v>0</v>
      </c>
      <c r="H235" s="57">
        <f t="shared" si="45"/>
        <v>0</v>
      </c>
      <c r="I235" s="57">
        <f t="shared" si="46"/>
        <v>0</v>
      </c>
      <c r="J235" s="144" t="s">
        <v>642</v>
      </c>
    </row>
    <row r="236" spans="1:10" x14ac:dyDescent="0.25">
      <c r="A236" s="115" t="s">
        <v>249</v>
      </c>
      <c r="B236" s="57">
        <v>92330.55</v>
      </c>
      <c r="C236" s="57">
        <v>37397.599999999999</v>
      </c>
      <c r="D236" s="57">
        <v>506524.95</v>
      </c>
      <c r="E236" s="57">
        <v>335572.77</v>
      </c>
      <c r="F236" s="57">
        <v>170952.18</v>
      </c>
      <c r="G236" s="57">
        <f t="shared" si="45"/>
        <v>427903.32</v>
      </c>
      <c r="H236" s="57">
        <f t="shared" si="45"/>
        <v>208349.78</v>
      </c>
      <c r="I236" s="57">
        <f t="shared" si="46"/>
        <v>636253.1</v>
      </c>
      <c r="J236" s="144" t="s">
        <v>551</v>
      </c>
    </row>
    <row r="237" spans="1:10" x14ac:dyDescent="0.25">
      <c r="A237" s="115" t="s">
        <v>250</v>
      </c>
      <c r="B237" s="57">
        <v>44546.25</v>
      </c>
      <c r="C237" s="57">
        <v>0</v>
      </c>
      <c r="D237" s="57">
        <v>872201.40999999992</v>
      </c>
      <c r="E237" s="57">
        <v>577906.77237500006</v>
      </c>
      <c r="F237" s="57">
        <v>294294.63762499997</v>
      </c>
      <c r="G237" s="57">
        <f t="shared" si="45"/>
        <v>622453.02237500006</v>
      </c>
      <c r="H237" s="57">
        <f t="shared" si="45"/>
        <v>294294.63762499997</v>
      </c>
      <c r="I237" s="57">
        <f t="shared" ref="I237" si="47">SUM(G237:H237)</f>
        <v>916747.66</v>
      </c>
      <c r="J237" s="144" t="s">
        <v>552</v>
      </c>
    </row>
    <row r="238" spans="1:10" x14ac:dyDescent="0.25">
      <c r="A238" s="115" t="s">
        <v>251</v>
      </c>
      <c r="B238" s="57">
        <v>0</v>
      </c>
      <c r="C238" s="57">
        <v>52063.55</v>
      </c>
      <c r="D238" s="57">
        <v>0</v>
      </c>
      <c r="E238" s="57">
        <v>0</v>
      </c>
      <c r="F238" s="57">
        <v>0</v>
      </c>
      <c r="G238" s="57">
        <f t="shared" si="45"/>
        <v>0</v>
      </c>
      <c r="H238" s="57">
        <f t="shared" si="45"/>
        <v>52063.55</v>
      </c>
      <c r="I238" s="57">
        <f t="shared" si="46"/>
        <v>52063.55</v>
      </c>
      <c r="J238" s="144" t="s">
        <v>553</v>
      </c>
    </row>
    <row r="239" spans="1:10" x14ac:dyDescent="0.25">
      <c r="A239" s="115" t="s">
        <v>252</v>
      </c>
      <c r="B239" s="127">
        <v>47653.4</v>
      </c>
      <c r="C239" s="127">
        <v>0</v>
      </c>
      <c r="D239" s="127">
        <v>1816946.67</v>
      </c>
      <c r="E239" s="127">
        <v>1203727.0900000001</v>
      </c>
      <c r="F239" s="127">
        <v>613219.57999999996</v>
      </c>
      <c r="G239" s="127">
        <f t="shared" si="45"/>
        <v>1251380.49</v>
      </c>
      <c r="H239" s="127">
        <f t="shared" si="45"/>
        <v>613219.57999999996</v>
      </c>
      <c r="I239" s="127">
        <f t="shared" si="46"/>
        <v>1864600.0699999998</v>
      </c>
      <c r="J239" s="144" t="s">
        <v>554</v>
      </c>
    </row>
    <row r="240" spans="1:10" x14ac:dyDescent="0.25">
      <c r="A240" s="115" t="s">
        <v>253</v>
      </c>
      <c r="B240" s="57">
        <f>SUM(B227:B239)</f>
        <v>4323926.13</v>
      </c>
      <c r="C240" s="57">
        <f t="shared" ref="C240:I240" si="48">SUM(C227:C239)</f>
        <v>1364783.12</v>
      </c>
      <c r="D240" s="57">
        <f t="shared" si="48"/>
        <v>9392688.9800000004</v>
      </c>
      <c r="E240" s="57">
        <f t="shared" si="48"/>
        <v>6151420.6823749999</v>
      </c>
      <c r="F240" s="57">
        <f t="shared" si="48"/>
        <v>3241268.2976250006</v>
      </c>
      <c r="G240" s="57">
        <f t="shared" si="48"/>
        <v>10475346.812375002</v>
      </c>
      <c r="H240" s="57">
        <f t="shared" si="48"/>
        <v>4606051.4176249998</v>
      </c>
      <c r="I240" s="57">
        <f t="shared" si="48"/>
        <v>15081398.230000002</v>
      </c>
      <c r="J240" s="141" t="s">
        <v>542</v>
      </c>
    </row>
    <row r="241" spans="1:10" ht="15.75" thickBot="1" x14ac:dyDescent="0.3">
      <c r="A241" s="115" t="s">
        <v>254</v>
      </c>
      <c r="B241" s="149">
        <f>B138+B168+B206+B213+B222+B225+B240</f>
        <v>43568634.509999998</v>
      </c>
      <c r="C241" s="149">
        <f t="shared" ref="C241:I241" si="49">C138+C168+C206+C213+C222+C225+C240</f>
        <v>10509463.440000001</v>
      </c>
      <c r="D241" s="149">
        <f t="shared" si="49"/>
        <v>11409665.780000001</v>
      </c>
      <c r="E241" s="149">
        <f t="shared" si="49"/>
        <v>7331727.8623749996</v>
      </c>
      <c r="F241" s="149">
        <f t="shared" si="49"/>
        <v>4077937.9176250007</v>
      </c>
      <c r="G241" s="149">
        <f t="shared" si="49"/>
        <v>50900362.372375004</v>
      </c>
      <c r="H241" s="149">
        <f t="shared" si="49"/>
        <v>14587401.357625</v>
      </c>
      <c r="I241" s="149">
        <f t="shared" si="49"/>
        <v>65487763.730000004</v>
      </c>
      <c r="J241" s="141" t="s">
        <v>427</v>
      </c>
    </row>
    <row r="242" spans="1:10" ht="15.75" thickTop="1" x14ac:dyDescent="0.25">
      <c r="A242" s="136"/>
      <c r="B242" s="150"/>
      <c r="C242" s="150"/>
      <c r="D242" s="150"/>
      <c r="E242" s="150"/>
      <c r="F242" s="150"/>
      <c r="G242" s="150"/>
      <c r="H242" s="150"/>
      <c r="I242" s="150"/>
      <c r="J242" s="115"/>
    </row>
    <row r="243" spans="1:10" x14ac:dyDescent="0.25">
      <c r="A243" s="115" t="s">
        <v>255</v>
      </c>
      <c r="B243" s="138"/>
      <c r="C243" s="138"/>
      <c r="D243" s="138"/>
      <c r="E243" s="138"/>
      <c r="F243" s="138"/>
      <c r="G243" s="138"/>
      <c r="H243" s="138"/>
      <c r="I243" s="138"/>
      <c r="J243" s="115"/>
    </row>
    <row r="244" spans="1:10" x14ac:dyDescent="0.25">
      <c r="A244" s="56" t="s">
        <v>256</v>
      </c>
      <c r="B244" s="138"/>
      <c r="C244" s="138"/>
      <c r="D244" s="138"/>
      <c r="E244" s="138"/>
      <c r="F244" s="138"/>
      <c r="G244" s="138"/>
      <c r="H244" s="138"/>
      <c r="I244" s="138"/>
    </row>
    <row r="245" spans="1:10" x14ac:dyDescent="0.25">
      <c r="A245" s="115" t="s">
        <v>257</v>
      </c>
      <c r="B245" s="57">
        <v>28289043.210000001</v>
      </c>
      <c r="C245" s="57">
        <v>10494530.890000001</v>
      </c>
      <c r="D245" s="57">
        <v>2351259.87</v>
      </c>
      <c r="E245" s="57">
        <v>1557709.66</v>
      </c>
      <c r="F245" s="57">
        <v>793550.21</v>
      </c>
      <c r="G245" s="57">
        <f t="shared" ref="G245:H246" si="50">B245+E245</f>
        <v>29846752.870000001</v>
      </c>
      <c r="H245" s="57">
        <f t="shared" si="50"/>
        <v>11288081.100000001</v>
      </c>
      <c r="I245" s="57">
        <f t="shared" ref="I245" si="51">SUM(G245:H245)</f>
        <v>41134833.969999999</v>
      </c>
      <c r="J245" s="144" t="s">
        <v>557</v>
      </c>
    </row>
    <row r="246" spans="1:10" x14ac:dyDescent="0.25">
      <c r="A246" s="115" t="s">
        <v>258</v>
      </c>
      <c r="B246" s="127">
        <v>799190.53</v>
      </c>
      <c r="C246" s="127">
        <v>13452.26</v>
      </c>
      <c r="D246" s="127">
        <v>4446.58</v>
      </c>
      <c r="E246" s="127">
        <v>2945.86</v>
      </c>
      <c r="F246" s="127">
        <v>1500.72</v>
      </c>
      <c r="G246" s="127">
        <f t="shared" si="50"/>
        <v>802136.39</v>
      </c>
      <c r="H246" s="127">
        <f t="shared" si="50"/>
        <v>14952.98</v>
      </c>
      <c r="I246" s="127">
        <f>SUM(G246:H246)</f>
        <v>817089.37</v>
      </c>
      <c r="J246" s="144" t="s">
        <v>558</v>
      </c>
    </row>
    <row r="247" spans="1:10" x14ac:dyDescent="0.25">
      <c r="A247" s="115" t="s">
        <v>259</v>
      </c>
      <c r="B247" s="57">
        <f>SUM(B245:B246)</f>
        <v>29088233.740000002</v>
      </c>
      <c r="C247" s="57">
        <f t="shared" ref="C247:I247" si="52">SUM(C245:C246)</f>
        <v>10507983.15</v>
      </c>
      <c r="D247" s="57">
        <f t="shared" si="52"/>
        <v>2355706.4500000002</v>
      </c>
      <c r="E247" s="57">
        <f t="shared" si="52"/>
        <v>1560655.52</v>
      </c>
      <c r="F247" s="57">
        <f t="shared" si="52"/>
        <v>795050.92999999993</v>
      </c>
      <c r="G247" s="57">
        <f t="shared" si="52"/>
        <v>30648889.260000002</v>
      </c>
      <c r="H247" s="57">
        <f t="shared" si="52"/>
        <v>11303034.080000002</v>
      </c>
      <c r="I247" s="57">
        <f t="shared" si="52"/>
        <v>41951923.339999996</v>
      </c>
      <c r="J247" s="141" t="s">
        <v>556</v>
      </c>
    </row>
    <row r="248" spans="1:10" x14ac:dyDescent="0.25">
      <c r="A248" s="56" t="s">
        <v>260</v>
      </c>
      <c r="B248" s="57"/>
      <c r="C248" s="57"/>
      <c r="D248" s="57"/>
      <c r="E248" s="57"/>
      <c r="F248" s="57"/>
      <c r="G248" s="57"/>
      <c r="H248" s="57"/>
      <c r="I248" s="57"/>
    </row>
    <row r="249" spans="1:10" x14ac:dyDescent="0.25">
      <c r="A249" s="115" t="s">
        <v>261</v>
      </c>
      <c r="B249" s="57">
        <v>1001921.28</v>
      </c>
      <c r="C249" s="57">
        <v>507331.7</v>
      </c>
      <c r="D249" s="57">
        <v>8735366.9299999997</v>
      </c>
      <c r="E249" s="57">
        <v>5787180.5876250006</v>
      </c>
      <c r="F249" s="57">
        <v>2948186.342375</v>
      </c>
      <c r="G249" s="57">
        <f t="shared" ref="G249" si="53">B249+E249</f>
        <v>6789101.8676250009</v>
      </c>
      <c r="H249" s="57">
        <f t="shared" ref="H249" si="54">C249+F249</f>
        <v>3455518.0423750002</v>
      </c>
      <c r="I249" s="57">
        <f t="shared" ref="I249" si="55">SUM(G249:H249)</f>
        <v>10244619.91</v>
      </c>
      <c r="J249" s="144" t="s">
        <v>661</v>
      </c>
    </row>
    <row r="250" spans="1:10" x14ac:dyDescent="0.25">
      <c r="A250" s="115" t="s">
        <v>262</v>
      </c>
      <c r="B250" s="57">
        <v>1001403.67</v>
      </c>
      <c r="C250" s="57">
        <v>0</v>
      </c>
      <c r="D250" s="57">
        <v>0</v>
      </c>
      <c r="E250" s="57">
        <v>0</v>
      </c>
      <c r="F250" s="57">
        <v>0</v>
      </c>
      <c r="G250" s="57">
        <f t="shared" ref="G250:H251" si="56">B250+E250</f>
        <v>1001403.67</v>
      </c>
      <c r="H250" s="57">
        <f t="shared" si="56"/>
        <v>0</v>
      </c>
      <c r="I250" s="57">
        <f t="shared" ref="I250:I251" si="57">SUM(G250:H250)</f>
        <v>1001403.67</v>
      </c>
      <c r="J250" s="144" t="s">
        <v>560</v>
      </c>
    </row>
    <row r="251" spans="1:10" x14ac:dyDescent="0.25">
      <c r="A251" s="115" t="s">
        <v>263</v>
      </c>
      <c r="B251" s="127">
        <v>305607.99</v>
      </c>
      <c r="C251" s="127">
        <v>20188.13</v>
      </c>
      <c r="D251" s="127">
        <v>1861.27</v>
      </c>
      <c r="E251" s="127">
        <v>1233.0899999999999</v>
      </c>
      <c r="F251" s="127">
        <v>628.17999999999995</v>
      </c>
      <c r="G251" s="127">
        <f t="shared" si="56"/>
        <v>306841.08</v>
      </c>
      <c r="H251" s="127">
        <f t="shared" si="56"/>
        <v>20816.310000000001</v>
      </c>
      <c r="I251" s="127">
        <f t="shared" si="57"/>
        <v>327657.39</v>
      </c>
      <c r="J251" s="144" t="s">
        <v>561</v>
      </c>
    </row>
    <row r="252" spans="1:10" x14ac:dyDescent="0.25">
      <c r="A252" s="115" t="s">
        <v>264</v>
      </c>
      <c r="B252" s="57">
        <f>SUM(B249:B251)</f>
        <v>2308932.9400000004</v>
      </c>
      <c r="C252" s="57">
        <f t="shared" ref="C252:I252" si="58">SUM(C249:C251)</f>
        <v>527519.82999999996</v>
      </c>
      <c r="D252" s="57">
        <f t="shared" si="58"/>
        <v>8737228.1999999993</v>
      </c>
      <c r="E252" s="57">
        <f t="shared" si="58"/>
        <v>5788413.6776250005</v>
      </c>
      <c r="F252" s="57">
        <f t="shared" si="58"/>
        <v>2948814.5223750002</v>
      </c>
      <c r="G252" s="57">
        <f t="shared" si="58"/>
        <v>8097346.6176250009</v>
      </c>
      <c r="H252" s="57">
        <f t="shared" si="58"/>
        <v>3476334.3523750002</v>
      </c>
      <c r="I252" s="57">
        <f t="shared" si="58"/>
        <v>11573680.970000001</v>
      </c>
      <c r="J252" s="141" t="s">
        <v>559</v>
      </c>
    </row>
    <row r="253" spans="1:10" x14ac:dyDescent="0.25">
      <c r="A253" s="56" t="s">
        <v>265</v>
      </c>
      <c r="B253" s="57"/>
      <c r="C253" s="57"/>
      <c r="D253" s="57"/>
      <c r="E253" s="57"/>
      <c r="F253" s="57"/>
      <c r="G253" s="57"/>
      <c r="H253" s="57"/>
      <c r="I253" s="57"/>
      <c r="J253" s="112"/>
    </row>
    <row r="254" spans="1:10" x14ac:dyDescent="0.25">
      <c r="A254" s="115" t="s">
        <v>266</v>
      </c>
      <c r="B254" s="127">
        <v>1820536</v>
      </c>
      <c r="C254" s="127">
        <v>0</v>
      </c>
      <c r="D254" s="127">
        <v>0</v>
      </c>
      <c r="E254" s="127">
        <v>0</v>
      </c>
      <c r="F254" s="127">
        <v>0</v>
      </c>
      <c r="G254" s="127">
        <f t="shared" ref="G254:H254" si="59">B254+E254</f>
        <v>1820536</v>
      </c>
      <c r="H254" s="127">
        <f t="shared" si="59"/>
        <v>0</v>
      </c>
      <c r="I254" s="127">
        <f t="shared" ref="I254" si="60">SUM(G254:H254)</f>
        <v>1820536</v>
      </c>
      <c r="J254" s="144" t="s">
        <v>563</v>
      </c>
    </row>
    <row r="255" spans="1:10" x14ac:dyDescent="0.25">
      <c r="A255" s="115" t="s">
        <v>267</v>
      </c>
      <c r="B255" s="57">
        <f>SUM(B254)</f>
        <v>1820536</v>
      </c>
      <c r="C255" s="57">
        <f t="shared" ref="C255:I255" si="61">SUM(C254)</f>
        <v>0</v>
      </c>
      <c r="D255" s="57">
        <f t="shared" si="61"/>
        <v>0</v>
      </c>
      <c r="E255" s="57">
        <f t="shared" si="61"/>
        <v>0</v>
      </c>
      <c r="F255" s="57">
        <f t="shared" si="61"/>
        <v>0</v>
      </c>
      <c r="G255" s="57">
        <f t="shared" si="61"/>
        <v>1820536</v>
      </c>
      <c r="H255" s="57">
        <f t="shared" si="61"/>
        <v>0</v>
      </c>
      <c r="I255" s="57">
        <f t="shared" si="61"/>
        <v>1820536</v>
      </c>
      <c r="J255" s="141" t="s">
        <v>562</v>
      </c>
    </row>
    <row r="256" spans="1:10" x14ac:dyDescent="0.25">
      <c r="A256" s="56" t="s">
        <v>268</v>
      </c>
      <c r="B256" s="57"/>
      <c r="C256" s="57"/>
      <c r="D256" s="57"/>
      <c r="E256" s="57"/>
      <c r="F256" s="57"/>
      <c r="G256" s="57"/>
      <c r="H256" s="57"/>
      <c r="I256" s="57"/>
      <c r="J256" s="112"/>
    </row>
    <row r="257" spans="1:10" x14ac:dyDescent="0.25">
      <c r="A257" s="115" t="s">
        <v>269</v>
      </c>
      <c r="B257" s="57">
        <v>1009410.79</v>
      </c>
      <c r="C257" s="57">
        <v>749990.17</v>
      </c>
      <c r="D257" s="57">
        <v>0</v>
      </c>
      <c r="E257" s="57">
        <v>0</v>
      </c>
      <c r="F257" s="57">
        <v>0</v>
      </c>
      <c r="G257" s="57">
        <f t="shared" ref="G257:H262" si="62">B257+E257</f>
        <v>1009410.79</v>
      </c>
      <c r="H257" s="57">
        <f t="shared" si="62"/>
        <v>749990.17</v>
      </c>
      <c r="I257" s="57">
        <f t="shared" ref="I257:I262" si="63">SUM(G257:H257)</f>
        <v>1759400.96</v>
      </c>
      <c r="J257" s="144" t="s">
        <v>565</v>
      </c>
    </row>
    <row r="258" spans="1:10" x14ac:dyDescent="0.25">
      <c r="A258" s="115" t="s">
        <v>270</v>
      </c>
      <c r="B258" s="57">
        <v>-1852771.35</v>
      </c>
      <c r="C258" s="57">
        <v>99372</v>
      </c>
      <c r="D258" s="57">
        <v>-601103</v>
      </c>
      <c r="E258" s="57">
        <v>-398230.74</v>
      </c>
      <c r="F258" s="57">
        <v>-202872.26</v>
      </c>
      <c r="G258" s="57">
        <f t="shared" si="62"/>
        <v>-2251002.09</v>
      </c>
      <c r="H258" s="57">
        <f t="shared" si="62"/>
        <v>-103500.26000000001</v>
      </c>
      <c r="I258" s="57">
        <f t="shared" si="63"/>
        <v>-2354502.3499999996</v>
      </c>
      <c r="J258" s="144" t="s">
        <v>566</v>
      </c>
    </row>
    <row r="259" spans="1:10" x14ac:dyDescent="0.25">
      <c r="A259" s="115" t="s">
        <v>271</v>
      </c>
      <c r="B259" s="57">
        <v>-540510</v>
      </c>
      <c r="C259" s="57">
        <v>396</v>
      </c>
      <c r="D259" s="57">
        <v>0</v>
      </c>
      <c r="E259" s="57">
        <v>0</v>
      </c>
      <c r="F259" s="57">
        <v>0</v>
      </c>
      <c r="G259" s="57">
        <f t="shared" si="62"/>
        <v>-540510</v>
      </c>
      <c r="H259" s="57">
        <f t="shared" si="62"/>
        <v>396</v>
      </c>
      <c r="I259" s="57">
        <f t="shared" si="63"/>
        <v>-540114</v>
      </c>
      <c r="J259" s="144" t="s">
        <v>567</v>
      </c>
    </row>
    <row r="260" spans="1:10" x14ac:dyDescent="0.25">
      <c r="A260" s="115" t="s">
        <v>272</v>
      </c>
      <c r="B260" s="57">
        <v>0</v>
      </c>
      <c r="C260" s="57">
        <v>1633</v>
      </c>
      <c r="D260" s="57">
        <v>0</v>
      </c>
      <c r="E260" s="57">
        <v>0</v>
      </c>
      <c r="F260" s="57">
        <v>0</v>
      </c>
      <c r="G260" s="57">
        <f t="shared" si="62"/>
        <v>0</v>
      </c>
      <c r="H260" s="57">
        <f t="shared" si="62"/>
        <v>1633</v>
      </c>
      <c r="I260" s="57">
        <f t="shared" si="63"/>
        <v>1633</v>
      </c>
      <c r="J260" s="144" t="s">
        <v>568</v>
      </c>
    </row>
    <row r="261" spans="1:10" x14ac:dyDescent="0.25">
      <c r="A261" s="115" t="s">
        <v>273</v>
      </c>
      <c r="B261" s="57">
        <v>0</v>
      </c>
      <c r="C261" s="57">
        <v>0</v>
      </c>
      <c r="D261" s="57">
        <v>0</v>
      </c>
      <c r="E261" s="57">
        <v>0</v>
      </c>
      <c r="F261" s="57">
        <v>0</v>
      </c>
      <c r="G261" s="57">
        <f t="shared" si="62"/>
        <v>0</v>
      </c>
      <c r="H261" s="57">
        <f t="shared" si="62"/>
        <v>0</v>
      </c>
      <c r="I261" s="57">
        <f t="shared" si="63"/>
        <v>0</v>
      </c>
      <c r="J261" s="144" t="s">
        <v>569</v>
      </c>
    </row>
    <row r="262" spans="1:10" x14ac:dyDescent="0.25">
      <c r="A262" s="115" t="s">
        <v>274</v>
      </c>
      <c r="B262" s="127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62"/>
        <v>0</v>
      </c>
      <c r="H262" s="127">
        <f t="shared" si="62"/>
        <v>0</v>
      </c>
      <c r="I262" s="127">
        <f t="shared" si="63"/>
        <v>0</v>
      </c>
      <c r="J262" s="112"/>
    </row>
    <row r="263" spans="1:10" x14ac:dyDescent="0.25">
      <c r="A263" s="115" t="s">
        <v>275</v>
      </c>
      <c r="B263" s="57">
        <f>SUM(B257:B262)</f>
        <v>-1383870.56</v>
      </c>
      <c r="C263" s="57">
        <f t="shared" ref="C263:I263" si="64">SUM(C257:C262)</f>
        <v>851391.17</v>
      </c>
      <c r="D263" s="57">
        <f t="shared" si="64"/>
        <v>-601103</v>
      </c>
      <c r="E263" s="57">
        <f t="shared" si="64"/>
        <v>-398230.74</v>
      </c>
      <c r="F263" s="57">
        <f t="shared" si="64"/>
        <v>-202872.26</v>
      </c>
      <c r="G263" s="57">
        <f t="shared" si="64"/>
        <v>-1782101.2999999998</v>
      </c>
      <c r="H263" s="57">
        <f t="shared" si="64"/>
        <v>648518.91</v>
      </c>
      <c r="I263" s="57">
        <f t="shared" si="64"/>
        <v>-1133582.3899999997</v>
      </c>
      <c r="J263" s="141" t="s">
        <v>564</v>
      </c>
    </row>
    <row r="264" spans="1:10" ht="15.75" thickBot="1" x14ac:dyDescent="0.3">
      <c r="A264" s="115" t="s">
        <v>276</v>
      </c>
      <c r="B264" s="149">
        <f>B247+B252+B255+B263</f>
        <v>31833832.120000005</v>
      </c>
      <c r="C264" s="149">
        <f t="shared" ref="C264:I264" si="65">C247+C252+C255+C263</f>
        <v>11886894.15</v>
      </c>
      <c r="D264" s="149">
        <f t="shared" si="65"/>
        <v>10491831.649999999</v>
      </c>
      <c r="E264" s="149">
        <f t="shared" si="65"/>
        <v>6950838.4576249998</v>
      </c>
      <c r="F264" s="149">
        <f t="shared" si="65"/>
        <v>3540993.1923750006</v>
      </c>
      <c r="G264" s="149">
        <f t="shared" si="65"/>
        <v>38784670.577625006</v>
      </c>
      <c r="H264" s="149">
        <f t="shared" si="65"/>
        <v>15427887.342375003</v>
      </c>
      <c r="I264" s="149">
        <f t="shared" si="65"/>
        <v>54212557.919999994</v>
      </c>
      <c r="J264" s="141" t="s">
        <v>555</v>
      </c>
    </row>
    <row r="265" spans="1:10" ht="15.75" thickTop="1" x14ac:dyDescent="0.25">
      <c r="A265" s="115" t="s">
        <v>277</v>
      </c>
      <c r="B265" s="150"/>
      <c r="C265" s="150"/>
      <c r="D265" s="150"/>
      <c r="E265" s="150"/>
      <c r="F265" s="150"/>
      <c r="G265" s="150"/>
      <c r="H265" s="150"/>
      <c r="I265" s="150"/>
      <c r="J265" s="112"/>
    </row>
    <row r="266" spans="1:10" x14ac:dyDescent="0.25">
      <c r="A266" s="56" t="s">
        <v>670</v>
      </c>
      <c r="B266" s="138"/>
      <c r="C266" s="138"/>
      <c r="D266" s="138"/>
      <c r="E266" s="138"/>
      <c r="F266" s="138"/>
      <c r="G266" s="138"/>
      <c r="H266" s="138"/>
      <c r="I266" s="138"/>
      <c r="J266" s="112"/>
    </row>
    <row r="267" spans="1:10" x14ac:dyDescent="0.25">
      <c r="A267" s="115" t="s">
        <v>671</v>
      </c>
      <c r="B267" s="127">
        <v>22513451.989999998</v>
      </c>
      <c r="C267" s="127">
        <v>13253586</v>
      </c>
      <c r="D267" s="127">
        <v>586340.64</v>
      </c>
      <c r="E267" s="127">
        <v>380287.85</v>
      </c>
      <c r="F267" s="127">
        <v>206052.79</v>
      </c>
      <c r="G267" s="127">
        <f t="shared" ref="G267:H267" si="66">B267+E267</f>
        <v>22893739.84</v>
      </c>
      <c r="H267" s="127">
        <f t="shared" si="66"/>
        <v>13459638.789999999</v>
      </c>
      <c r="I267" s="127">
        <f t="shared" ref="I267" si="67">SUM(G267:H267)</f>
        <v>36353378.629999995</v>
      </c>
      <c r="J267" s="140" t="s">
        <v>574</v>
      </c>
    </row>
    <row r="268" spans="1:10" x14ac:dyDescent="0.25">
      <c r="A268" s="115" t="s">
        <v>672</v>
      </c>
      <c r="B268" s="57">
        <f>SUM(B267)</f>
        <v>22513451.989999998</v>
      </c>
      <c r="C268" s="57">
        <f t="shared" ref="C268:I268" si="68">SUM(C267)</f>
        <v>13253586</v>
      </c>
      <c r="D268" s="57">
        <f t="shared" si="68"/>
        <v>586340.64</v>
      </c>
      <c r="E268" s="57">
        <f t="shared" si="68"/>
        <v>380287.85</v>
      </c>
      <c r="F268" s="57">
        <f t="shared" si="68"/>
        <v>206052.79</v>
      </c>
      <c r="G268" s="57">
        <f>SUM(G267)</f>
        <v>22893739.84</v>
      </c>
      <c r="H268" s="57">
        <f t="shared" si="68"/>
        <v>13459638.789999999</v>
      </c>
      <c r="I268" s="57">
        <f t="shared" si="68"/>
        <v>36353378.629999995</v>
      </c>
      <c r="J268" s="141" t="s">
        <v>573</v>
      </c>
    </row>
    <row r="269" spans="1:10" x14ac:dyDescent="0.25">
      <c r="A269" s="56" t="s">
        <v>673</v>
      </c>
      <c r="B269" s="138"/>
      <c r="C269" s="138"/>
      <c r="D269" s="138"/>
      <c r="E269" s="138"/>
      <c r="F269" s="138"/>
      <c r="G269" s="138"/>
      <c r="H269" s="138"/>
      <c r="I269" s="138"/>
      <c r="J269" s="112"/>
    </row>
    <row r="270" spans="1:10" x14ac:dyDescent="0.25">
      <c r="A270" s="115"/>
      <c r="B270" s="57"/>
      <c r="C270" s="57"/>
      <c r="D270" s="57"/>
      <c r="E270" s="57"/>
      <c r="F270" s="57"/>
      <c r="G270" s="57"/>
      <c r="H270" s="57"/>
      <c r="I270" s="57"/>
      <c r="J270" s="140"/>
    </row>
    <row r="271" spans="1:10" x14ac:dyDescent="0.25">
      <c r="A271" s="115" t="s">
        <v>674</v>
      </c>
      <c r="B271" s="57">
        <v>146753.67000000001</v>
      </c>
      <c r="C271" s="57">
        <v>0</v>
      </c>
      <c r="D271" s="57">
        <v>0</v>
      </c>
      <c r="E271" s="57">
        <v>0</v>
      </c>
      <c r="F271" s="57">
        <v>0</v>
      </c>
      <c r="G271" s="57">
        <f t="shared" ref="G271:H272" si="69">B271+E271</f>
        <v>146753.67000000001</v>
      </c>
      <c r="H271" s="57">
        <f t="shared" si="69"/>
        <v>0</v>
      </c>
      <c r="I271" s="57">
        <f t="shared" ref="I271:I272" si="70">SUM(G271:H271)</f>
        <v>146753.67000000001</v>
      </c>
      <c r="J271" s="140" t="s">
        <v>643</v>
      </c>
    </row>
    <row r="272" spans="1:10" x14ac:dyDescent="0.25">
      <c r="A272" s="115" t="s">
        <v>674</v>
      </c>
      <c r="B272" s="127">
        <v>-3580914.75</v>
      </c>
      <c r="C272" s="127">
        <v>7578041.1100000003</v>
      </c>
      <c r="D272" s="127">
        <v>0</v>
      </c>
      <c r="E272" s="127">
        <v>0</v>
      </c>
      <c r="F272" s="127">
        <v>0</v>
      </c>
      <c r="G272" s="127">
        <f t="shared" si="69"/>
        <v>-3580914.75</v>
      </c>
      <c r="H272" s="127">
        <f t="shared" si="69"/>
        <v>7578041.1100000003</v>
      </c>
      <c r="I272" s="127">
        <f t="shared" si="70"/>
        <v>3997126.3600000003</v>
      </c>
      <c r="J272" s="140" t="s">
        <v>576</v>
      </c>
    </row>
    <row r="273" spans="1:10" x14ac:dyDescent="0.25">
      <c r="A273" s="115" t="s">
        <v>278</v>
      </c>
      <c r="B273" s="57">
        <f>SUM(B270:B272)</f>
        <v>-3434161.08</v>
      </c>
      <c r="C273" s="57">
        <f t="shared" ref="C273:H273" si="71">SUM(C270:C272)</f>
        <v>7578041.1100000003</v>
      </c>
      <c r="D273" s="57">
        <f t="shared" si="71"/>
        <v>0</v>
      </c>
      <c r="E273" s="57">
        <f t="shared" si="71"/>
        <v>0</v>
      </c>
      <c r="F273" s="57">
        <f t="shared" si="71"/>
        <v>0</v>
      </c>
      <c r="G273" s="57">
        <f t="shared" si="71"/>
        <v>-3434161.08</v>
      </c>
      <c r="H273" s="57">
        <f t="shared" si="71"/>
        <v>7578041.1100000003</v>
      </c>
      <c r="I273" s="57">
        <f>SUM(I270:I272)</f>
        <v>4143880.0300000003</v>
      </c>
      <c r="J273" s="141" t="s">
        <v>575</v>
      </c>
    </row>
    <row r="274" spans="1:10" x14ac:dyDescent="0.25">
      <c r="A274" s="56" t="s">
        <v>675</v>
      </c>
      <c r="B274" s="138"/>
      <c r="C274" s="138"/>
      <c r="D274" s="138"/>
      <c r="E274" s="138"/>
      <c r="F274" s="138"/>
      <c r="G274" s="138"/>
      <c r="H274" s="138"/>
      <c r="I274" s="138"/>
      <c r="J274" s="112"/>
    </row>
    <row r="275" spans="1:10" x14ac:dyDescent="0.25">
      <c r="A275" s="115" t="s">
        <v>676</v>
      </c>
      <c r="B275" s="57">
        <v>22468556.329999998</v>
      </c>
      <c r="C275" s="57">
        <v>2011813.53</v>
      </c>
      <c r="D275" s="57">
        <v>0</v>
      </c>
      <c r="E275" s="57">
        <v>0</v>
      </c>
      <c r="F275" s="57">
        <v>0</v>
      </c>
      <c r="G275" s="57">
        <f t="shared" ref="G275:H277" si="72">B275+E275</f>
        <v>22468556.329999998</v>
      </c>
      <c r="H275" s="57">
        <f t="shared" si="72"/>
        <v>2011813.53</v>
      </c>
      <c r="I275" s="57">
        <f t="shared" ref="I275:I277" si="73">SUM(G275:H275)</f>
        <v>24480369.859999999</v>
      </c>
      <c r="J275" s="140" t="s">
        <v>578</v>
      </c>
    </row>
    <row r="276" spans="1:10" x14ac:dyDescent="0.25">
      <c r="A276" s="115" t="s">
        <v>677</v>
      </c>
      <c r="B276" s="57">
        <v>-12827819.949999999</v>
      </c>
      <c r="C276" s="57">
        <v>-1925779.92</v>
      </c>
      <c r="D276" s="57">
        <v>0</v>
      </c>
      <c r="E276" s="57">
        <v>0</v>
      </c>
      <c r="F276" s="57">
        <v>0</v>
      </c>
      <c r="G276" s="57">
        <f t="shared" si="72"/>
        <v>-12827819.949999999</v>
      </c>
      <c r="H276" s="57">
        <f t="shared" si="72"/>
        <v>-1925779.92</v>
      </c>
      <c r="I276" s="57">
        <f t="shared" si="73"/>
        <v>-14753599.869999999</v>
      </c>
      <c r="J276" s="140" t="s">
        <v>579</v>
      </c>
    </row>
    <row r="277" spans="1:10" x14ac:dyDescent="0.25">
      <c r="A277" s="115" t="s">
        <v>678</v>
      </c>
      <c r="B277" s="127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f t="shared" si="72"/>
        <v>0</v>
      </c>
      <c r="H277" s="127">
        <f t="shared" si="72"/>
        <v>0</v>
      </c>
      <c r="I277" s="127">
        <f t="shared" si="73"/>
        <v>0</v>
      </c>
      <c r="J277" s="140" t="s">
        <v>644</v>
      </c>
    </row>
    <row r="278" spans="1:10" x14ac:dyDescent="0.25">
      <c r="A278" s="115" t="s">
        <v>279</v>
      </c>
      <c r="B278" s="57">
        <f>SUM(B275:B277)</f>
        <v>9640736.379999999</v>
      </c>
      <c r="C278" s="57">
        <f t="shared" ref="C278:I278" si="74">SUM(C275:C277)</f>
        <v>86033.610000000102</v>
      </c>
      <c r="D278" s="57">
        <f t="shared" si="74"/>
        <v>0</v>
      </c>
      <c r="E278" s="57">
        <f t="shared" si="74"/>
        <v>0</v>
      </c>
      <c r="F278" s="57">
        <f t="shared" si="74"/>
        <v>0</v>
      </c>
      <c r="G278" s="57">
        <f t="shared" si="74"/>
        <v>9640736.379999999</v>
      </c>
      <c r="H278" s="57">
        <f t="shared" si="74"/>
        <v>86033.610000000102</v>
      </c>
      <c r="I278" s="57">
        <f t="shared" si="74"/>
        <v>9726769.9900000002</v>
      </c>
      <c r="J278" s="141" t="s">
        <v>577</v>
      </c>
    </row>
    <row r="279" spans="1:10" x14ac:dyDescent="0.25">
      <c r="A279" s="136"/>
      <c r="B279" s="127"/>
      <c r="C279" s="127"/>
      <c r="D279" s="127"/>
      <c r="E279" s="127"/>
      <c r="F279" s="127"/>
      <c r="G279" s="127"/>
      <c r="H279" s="127"/>
      <c r="I279" s="127"/>
      <c r="J279" s="112"/>
    </row>
    <row r="280" spans="1:10" ht="15.75" thickBot="1" x14ac:dyDescent="0.3">
      <c r="A280" s="114" t="s">
        <v>6</v>
      </c>
      <c r="B280" s="147">
        <f t="shared" ref="B280:I280" si="75">B65-B241-B264-B268-B273-B278</f>
        <v>65560087.829999983</v>
      </c>
      <c r="C280" s="147">
        <f t="shared" si="75"/>
        <v>41957858.170000024</v>
      </c>
      <c r="D280" s="147">
        <f t="shared" si="75"/>
        <v>-22487838.07</v>
      </c>
      <c r="E280" s="147">
        <f t="shared" si="75"/>
        <v>-14662854.17</v>
      </c>
      <c r="F280" s="147">
        <f t="shared" si="75"/>
        <v>-7824983.9000000013</v>
      </c>
      <c r="G280" s="147">
        <f t="shared" si="75"/>
        <v>50897233.659999952</v>
      </c>
      <c r="H280" s="147">
        <f t="shared" si="75"/>
        <v>34132874.270000011</v>
      </c>
      <c r="I280" s="147">
        <f t="shared" si="75"/>
        <v>85030107.930000022</v>
      </c>
      <c r="J280" s="141" t="s">
        <v>386</v>
      </c>
    </row>
    <row r="281" spans="1:10" ht="15.75" thickTop="1" x14ac:dyDescent="0.25">
      <c r="A281" s="136"/>
      <c r="B281" s="138"/>
      <c r="C281" s="138"/>
      <c r="D281" s="138"/>
      <c r="E281" s="138"/>
      <c r="F281" s="138"/>
      <c r="G281" s="138"/>
      <c r="H281" s="138"/>
      <c r="I281" s="138"/>
      <c r="J281" s="112"/>
    </row>
    <row r="282" spans="1:10" x14ac:dyDescent="0.25">
      <c r="A282" s="114" t="s">
        <v>5</v>
      </c>
      <c r="B282" s="138"/>
      <c r="C282" s="138"/>
      <c r="D282" s="138"/>
      <c r="E282" s="138"/>
      <c r="F282" s="138"/>
      <c r="G282" s="138"/>
      <c r="H282" s="138"/>
      <c r="I282" s="138"/>
      <c r="J282" s="112"/>
    </row>
    <row r="283" spans="1:10" x14ac:dyDescent="0.25">
      <c r="A283" s="56" t="s">
        <v>666</v>
      </c>
      <c r="B283" s="57"/>
      <c r="C283" s="57"/>
      <c r="D283" s="57"/>
      <c r="E283" s="57"/>
      <c r="F283" s="57"/>
      <c r="G283" s="57"/>
      <c r="H283" s="57"/>
      <c r="I283" s="57"/>
      <c r="J283" s="112"/>
    </row>
    <row r="284" spans="1:10" x14ac:dyDescent="0.25">
      <c r="A284" s="115" t="s">
        <v>667</v>
      </c>
      <c r="B284" s="57">
        <v>473273.36</v>
      </c>
      <c r="C284" s="57">
        <v>0</v>
      </c>
      <c r="D284" s="57">
        <v>0</v>
      </c>
      <c r="E284" s="57">
        <v>0</v>
      </c>
      <c r="F284" s="57">
        <v>0</v>
      </c>
      <c r="G284" s="57">
        <f t="shared" ref="G284:H285" si="76">B284+E284</f>
        <v>473273.36</v>
      </c>
      <c r="H284" s="57">
        <f t="shared" si="76"/>
        <v>0</v>
      </c>
      <c r="I284" s="57">
        <f t="shared" ref="I284:I285" si="77">SUM(G284:H284)</f>
        <v>473273.36</v>
      </c>
      <c r="J284" s="144" t="s">
        <v>571</v>
      </c>
    </row>
    <row r="285" spans="1:10" x14ac:dyDescent="0.25">
      <c r="A285" s="115" t="s">
        <v>668</v>
      </c>
      <c r="B285" s="127">
        <v>-765400.06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76"/>
        <v>-765400.06</v>
      </c>
      <c r="H285" s="127">
        <f t="shared" si="76"/>
        <v>0</v>
      </c>
      <c r="I285" s="127">
        <f t="shared" si="77"/>
        <v>-765400.06</v>
      </c>
      <c r="J285" s="144" t="s">
        <v>572</v>
      </c>
    </row>
    <row r="286" spans="1:10" x14ac:dyDescent="0.25">
      <c r="A286" s="115" t="s">
        <v>669</v>
      </c>
      <c r="B286" s="57">
        <f>SUM(B284:B285)</f>
        <v>-292126.70000000007</v>
      </c>
      <c r="C286" s="57">
        <f t="shared" ref="C286:I286" si="78">SUM(C284:C285)</f>
        <v>0</v>
      </c>
      <c r="D286" s="57">
        <f t="shared" si="78"/>
        <v>0</v>
      </c>
      <c r="E286" s="57">
        <f t="shared" si="78"/>
        <v>0</v>
      </c>
      <c r="F286" s="57">
        <f t="shared" si="78"/>
        <v>0</v>
      </c>
      <c r="G286" s="57">
        <f t="shared" si="78"/>
        <v>-292126.70000000007</v>
      </c>
      <c r="H286" s="57">
        <f t="shared" si="78"/>
        <v>0</v>
      </c>
      <c r="I286" s="57">
        <f t="shared" si="78"/>
        <v>-292126.70000000007</v>
      </c>
      <c r="J286" s="141" t="s">
        <v>570</v>
      </c>
    </row>
    <row r="287" spans="1:10" x14ac:dyDescent="0.25">
      <c r="A287" s="56" t="s">
        <v>280</v>
      </c>
      <c r="B287" s="138"/>
      <c r="C287" s="138"/>
      <c r="D287" s="138"/>
      <c r="E287" s="138"/>
      <c r="F287" s="138"/>
      <c r="G287" s="138"/>
      <c r="H287" s="138"/>
      <c r="I287" s="138"/>
      <c r="J287" s="112"/>
    </row>
    <row r="288" spans="1:10" x14ac:dyDescent="0.25">
      <c r="A288" s="115" t="s">
        <v>281</v>
      </c>
      <c r="B288" s="57">
        <v>29975.74</v>
      </c>
      <c r="C288" s="57">
        <v>0</v>
      </c>
      <c r="D288" s="57">
        <v>16944.099999999999</v>
      </c>
      <c r="E288" s="57">
        <v>11225.46</v>
      </c>
      <c r="F288" s="57">
        <v>5718.64</v>
      </c>
      <c r="G288" s="57">
        <f t="shared" ref="G288:H311" si="79">B288+E288</f>
        <v>41201.199999999997</v>
      </c>
      <c r="H288" s="57">
        <f t="shared" si="79"/>
        <v>5718.64</v>
      </c>
      <c r="I288" s="57">
        <f t="shared" ref="I288:I311" si="80">SUM(G288:H288)</f>
        <v>46919.839999999997</v>
      </c>
      <c r="J288" s="117" t="s">
        <v>582</v>
      </c>
    </row>
    <row r="289" spans="1:10" x14ac:dyDescent="0.25">
      <c r="A289" s="115" t="s">
        <v>282</v>
      </c>
      <c r="B289" s="57">
        <v>0</v>
      </c>
      <c r="C289" s="57">
        <v>0</v>
      </c>
      <c r="D289" s="57">
        <v>-5959788.8799999999</v>
      </c>
      <c r="E289" s="57">
        <v>-3948360.13</v>
      </c>
      <c r="F289" s="57">
        <v>-2011428.75</v>
      </c>
      <c r="G289" s="57">
        <f t="shared" si="79"/>
        <v>-3948360.13</v>
      </c>
      <c r="H289" s="57">
        <f t="shared" si="79"/>
        <v>-2011428.75</v>
      </c>
      <c r="I289" s="57">
        <f t="shared" si="80"/>
        <v>-5959788.8799999999</v>
      </c>
      <c r="J289" s="117" t="s">
        <v>583</v>
      </c>
    </row>
    <row r="290" spans="1:10" x14ac:dyDescent="0.25">
      <c r="A290" s="115" t="s">
        <v>283</v>
      </c>
      <c r="B290" s="57">
        <v>0</v>
      </c>
      <c r="C290" s="57">
        <v>0</v>
      </c>
      <c r="D290" s="57">
        <v>-252586.53</v>
      </c>
      <c r="E290" s="57">
        <v>-167338.57999999999</v>
      </c>
      <c r="F290" s="57">
        <v>-85247.95</v>
      </c>
      <c r="G290" s="57">
        <f t="shared" si="79"/>
        <v>-167338.57999999999</v>
      </c>
      <c r="H290" s="57">
        <f t="shared" si="79"/>
        <v>-85247.95</v>
      </c>
      <c r="I290" s="57">
        <f t="shared" si="80"/>
        <v>-252586.52999999997</v>
      </c>
      <c r="J290" s="117" t="s">
        <v>584</v>
      </c>
    </row>
    <row r="291" spans="1:10" x14ac:dyDescent="0.25">
      <c r="A291" s="115" t="s">
        <v>284</v>
      </c>
      <c r="B291" s="57">
        <v>0</v>
      </c>
      <c r="C291" s="57">
        <v>0</v>
      </c>
      <c r="D291" s="57">
        <v>0</v>
      </c>
      <c r="E291" s="57">
        <v>0</v>
      </c>
      <c r="F291" s="57">
        <v>0</v>
      </c>
      <c r="G291" s="57">
        <f t="shared" si="79"/>
        <v>0</v>
      </c>
      <c r="H291" s="57">
        <f t="shared" si="79"/>
        <v>0</v>
      </c>
      <c r="I291" s="57">
        <f t="shared" si="80"/>
        <v>0</v>
      </c>
      <c r="J291" s="117" t="s">
        <v>645</v>
      </c>
    </row>
    <row r="292" spans="1:10" x14ac:dyDescent="0.25">
      <c r="A292" s="115" t="s">
        <v>285</v>
      </c>
      <c r="B292" s="57">
        <v>0</v>
      </c>
      <c r="C292" s="57">
        <v>0</v>
      </c>
      <c r="D292" s="57">
        <v>-47159.91</v>
      </c>
      <c r="E292" s="57">
        <v>-31243.439999999999</v>
      </c>
      <c r="F292" s="57">
        <v>-15916.47</v>
      </c>
      <c r="G292" s="57">
        <f t="shared" si="79"/>
        <v>-31243.439999999999</v>
      </c>
      <c r="H292" s="57">
        <f t="shared" si="79"/>
        <v>-15916.47</v>
      </c>
      <c r="I292" s="57">
        <f t="shared" si="80"/>
        <v>-47159.909999999996</v>
      </c>
      <c r="J292" s="117" t="s">
        <v>585</v>
      </c>
    </row>
    <row r="293" spans="1:10" x14ac:dyDescent="0.25">
      <c r="A293" s="115" t="s">
        <v>286</v>
      </c>
      <c r="B293" s="57">
        <v>0</v>
      </c>
      <c r="C293" s="57">
        <v>5895.64</v>
      </c>
      <c r="D293" s="57">
        <v>16514.57</v>
      </c>
      <c r="E293" s="57">
        <v>10940.9</v>
      </c>
      <c r="F293" s="57">
        <v>5573.67</v>
      </c>
      <c r="G293" s="57">
        <f t="shared" si="79"/>
        <v>10940.9</v>
      </c>
      <c r="H293" s="57">
        <f t="shared" si="79"/>
        <v>11469.310000000001</v>
      </c>
      <c r="I293" s="57">
        <f t="shared" ref="I293" si="81">SUM(G293:H293)</f>
        <v>22410.21</v>
      </c>
      <c r="J293" s="117" t="s">
        <v>691</v>
      </c>
    </row>
    <row r="294" spans="1:10" x14ac:dyDescent="0.25">
      <c r="A294" s="115" t="s">
        <v>287</v>
      </c>
      <c r="B294" s="57">
        <v>0</v>
      </c>
      <c r="C294" s="57">
        <v>0</v>
      </c>
      <c r="D294" s="57">
        <v>-1883850.48</v>
      </c>
      <c r="E294" s="57">
        <v>-1248050.95</v>
      </c>
      <c r="F294" s="57">
        <v>-635799.53</v>
      </c>
      <c r="G294" s="57">
        <f t="shared" si="79"/>
        <v>-1248050.95</v>
      </c>
      <c r="H294" s="57">
        <f t="shared" si="79"/>
        <v>-635799.53</v>
      </c>
      <c r="I294" s="57">
        <f t="shared" si="80"/>
        <v>-1883850.48</v>
      </c>
      <c r="J294" s="117" t="s">
        <v>586</v>
      </c>
    </row>
    <row r="295" spans="1:10" x14ac:dyDescent="0.25">
      <c r="A295" s="115" t="s">
        <v>288</v>
      </c>
      <c r="B295" s="57">
        <v>0</v>
      </c>
      <c r="C295" s="57">
        <v>0</v>
      </c>
      <c r="D295" s="57">
        <v>0</v>
      </c>
      <c r="E295" s="57">
        <v>0</v>
      </c>
      <c r="F295" s="57">
        <v>0</v>
      </c>
      <c r="G295" s="57">
        <f t="shared" si="79"/>
        <v>0</v>
      </c>
      <c r="H295" s="57">
        <f t="shared" si="79"/>
        <v>0</v>
      </c>
      <c r="I295" s="57">
        <f t="shared" si="80"/>
        <v>0</v>
      </c>
      <c r="J295" s="117"/>
    </row>
    <row r="296" spans="1:10" x14ac:dyDescent="0.25">
      <c r="A296" s="115" t="s">
        <v>289</v>
      </c>
      <c r="B296" s="57">
        <v>0</v>
      </c>
      <c r="C296" s="57">
        <v>0</v>
      </c>
      <c r="D296" s="57">
        <v>1562062.74</v>
      </c>
      <c r="E296" s="57">
        <v>1034866.57</v>
      </c>
      <c r="F296" s="57">
        <v>527196.17000000004</v>
      </c>
      <c r="G296" s="57">
        <f t="shared" si="79"/>
        <v>1034866.57</v>
      </c>
      <c r="H296" s="57">
        <f t="shared" si="79"/>
        <v>527196.17000000004</v>
      </c>
      <c r="I296" s="57">
        <f t="shared" si="80"/>
        <v>1562062.74</v>
      </c>
      <c r="J296" s="117" t="s">
        <v>587</v>
      </c>
    </row>
    <row r="297" spans="1:10" x14ac:dyDescent="0.25">
      <c r="A297" s="115" t="s">
        <v>290</v>
      </c>
      <c r="B297" s="57">
        <v>0</v>
      </c>
      <c r="C297" s="57">
        <v>0</v>
      </c>
      <c r="D297" s="57">
        <v>0</v>
      </c>
      <c r="E297" s="57">
        <v>0</v>
      </c>
      <c r="F297" s="57">
        <v>0</v>
      </c>
      <c r="G297" s="57">
        <f t="shared" si="79"/>
        <v>0</v>
      </c>
      <c r="H297" s="57">
        <f t="shared" si="79"/>
        <v>0</v>
      </c>
      <c r="I297" s="57">
        <f t="shared" si="80"/>
        <v>0</v>
      </c>
      <c r="J297" s="117" t="s">
        <v>588</v>
      </c>
    </row>
    <row r="298" spans="1:10" x14ac:dyDescent="0.25">
      <c r="A298" s="115" t="s">
        <v>291</v>
      </c>
      <c r="B298" s="57">
        <v>0</v>
      </c>
      <c r="C298" s="57">
        <v>0</v>
      </c>
      <c r="D298" s="57">
        <v>33774.79</v>
      </c>
      <c r="E298" s="57">
        <v>22375.8</v>
      </c>
      <c r="F298" s="57">
        <v>11398.99</v>
      </c>
      <c r="G298" s="57">
        <f t="shared" si="79"/>
        <v>22375.8</v>
      </c>
      <c r="H298" s="57">
        <f t="shared" si="79"/>
        <v>11398.99</v>
      </c>
      <c r="I298" s="57">
        <f t="shared" si="80"/>
        <v>33774.79</v>
      </c>
      <c r="J298" s="117" t="s">
        <v>589</v>
      </c>
    </row>
    <row r="299" spans="1:10" x14ac:dyDescent="0.25">
      <c r="A299" s="115" t="s">
        <v>292</v>
      </c>
      <c r="B299" s="57">
        <v>233981.23</v>
      </c>
      <c r="C299" s="57">
        <v>44800.66</v>
      </c>
      <c r="D299" s="57">
        <v>-1020682.74</v>
      </c>
      <c r="E299" s="57">
        <v>-676202.32</v>
      </c>
      <c r="F299" s="57">
        <v>-344480.42</v>
      </c>
      <c r="G299" s="57">
        <f t="shared" si="79"/>
        <v>-442221.08999999997</v>
      </c>
      <c r="H299" s="57">
        <f t="shared" si="79"/>
        <v>-299679.76</v>
      </c>
      <c r="I299" s="57">
        <f t="shared" si="80"/>
        <v>-741900.85</v>
      </c>
      <c r="J299" s="117" t="s">
        <v>590</v>
      </c>
    </row>
    <row r="300" spans="1:10" x14ac:dyDescent="0.25">
      <c r="A300" s="115" t="s">
        <v>293</v>
      </c>
      <c r="B300" s="57">
        <v>-783497.28</v>
      </c>
      <c r="C300" s="57">
        <v>-880745.89</v>
      </c>
      <c r="D300" s="57">
        <v>-116131.34</v>
      </c>
      <c r="E300" s="57">
        <v>-76937.009999999995</v>
      </c>
      <c r="F300" s="57">
        <v>-39194.33</v>
      </c>
      <c r="G300" s="57">
        <f t="shared" si="79"/>
        <v>-860434.29</v>
      </c>
      <c r="H300" s="57">
        <f t="shared" si="79"/>
        <v>-919940.22</v>
      </c>
      <c r="I300" s="57">
        <f t="shared" si="80"/>
        <v>-1780374.51</v>
      </c>
      <c r="J300" s="117" t="s">
        <v>591</v>
      </c>
    </row>
    <row r="301" spans="1:10" x14ac:dyDescent="0.25">
      <c r="A301" s="115" t="s">
        <v>294</v>
      </c>
      <c r="B301" s="57">
        <v>-7637.34</v>
      </c>
      <c r="C301" s="57">
        <v>0</v>
      </c>
      <c r="D301" s="57">
        <v>-1.02</v>
      </c>
      <c r="E301" s="57">
        <v>-0.68</v>
      </c>
      <c r="F301" s="57">
        <v>-0.34</v>
      </c>
      <c r="G301" s="57">
        <f t="shared" si="79"/>
        <v>-7638.02</v>
      </c>
      <c r="H301" s="57">
        <f t="shared" si="79"/>
        <v>-0.34</v>
      </c>
      <c r="I301" s="57">
        <f t="shared" si="80"/>
        <v>-7638.3600000000006</v>
      </c>
      <c r="J301" s="117" t="s">
        <v>592</v>
      </c>
    </row>
    <row r="302" spans="1:10" x14ac:dyDescent="0.25">
      <c r="A302" s="115" t="s">
        <v>295</v>
      </c>
      <c r="B302" s="57">
        <v>0</v>
      </c>
      <c r="C302" s="57">
        <v>0</v>
      </c>
      <c r="D302" s="57">
        <v>0</v>
      </c>
      <c r="E302" s="57">
        <v>0</v>
      </c>
      <c r="F302" s="57">
        <v>0</v>
      </c>
      <c r="G302" s="57">
        <f t="shared" si="79"/>
        <v>0</v>
      </c>
      <c r="H302" s="57">
        <f t="shared" si="79"/>
        <v>0</v>
      </c>
      <c r="I302" s="57">
        <f t="shared" si="80"/>
        <v>0</v>
      </c>
      <c r="J302" s="117" t="s">
        <v>646</v>
      </c>
    </row>
    <row r="303" spans="1:10" x14ac:dyDescent="0.25">
      <c r="A303" s="115" t="s">
        <v>296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79"/>
        <v>0</v>
      </c>
      <c r="H303" s="57">
        <f t="shared" si="79"/>
        <v>0</v>
      </c>
      <c r="I303" s="57">
        <f t="shared" si="80"/>
        <v>0</v>
      </c>
      <c r="J303" s="117" t="s">
        <v>647</v>
      </c>
    </row>
    <row r="304" spans="1:10" x14ac:dyDescent="0.25">
      <c r="A304" s="115" t="s">
        <v>297</v>
      </c>
      <c r="B304" s="57">
        <v>-798330.34</v>
      </c>
      <c r="C304" s="57">
        <v>0</v>
      </c>
      <c r="D304" s="57">
        <v>0</v>
      </c>
      <c r="E304" s="57">
        <v>0</v>
      </c>
      <c r="F304" s="57">
        <v>0</v>
      </c>
      <c r="G304" s="57">
        <f t="shared" si="79"/>
        <v>-798330.34</v>
      </c>
      <c r="H304" s="57">
        <f t="shared" si="79"/>
        <v>0</v>
      </c>
      <c r="I304" s="57">
        <f t="shared" si="80"/>
        <v>-798330.34</v>
      </c>
      <c r="J304" s="117" t="s">
        <v>593</v>
      </c>
    </row>
    <row r="305" spans="1:10" x14ac:dyDescent="0.25">
      <c r="A305" s="115" t="s">
        <v>298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79"/>
        <v>0</v>
      </c>
      <c r="H305" s="57">
        <f t="shared" si="79"/>
        <v>0</v>
      </c>
      <c r="I305" s="57">
        <f t="shared" si="80"/>
        <v>0</v>
      </c>
      <c r="J305" s="117"/>
    </row>
    <row r="306" spans="1:10" x14ac:dyDescent="0.25">
      <c r="A306" s="115" t="s">
        <v>299</v>
      </c>
      <c r="B306" s="57">
        <v>0</v>
      </c>
      <c r="C306" s="57">
        <v>0</v>
      </c>
      <c r="D306" s="57">
        <v>0</v>
      </c>
      <c r="E306" s="57">
        <v>0</v>
      </c>
      <c r="F306" s="57">
        <v>0</v>
      </c>
      <c r="G306" s="57">
        <f t="shared" si="79"/>
        <v>0</v>
      </c>
      <c r="H306" s="57">
        <f t="shared" si="79"/>
        <v>0</v>
      </c>
      <c r="I306" s="57">
        <f t="shared" si="80"/>
        <v>0</v>
      </c>
      <c r="J306" s="117" t="s">
        <v>648</v>
      </c>
    </row>
    <row r="307" spans="1:10" x14ac:dyDescent="0.25">
      <c r="A307" s="115" t="s">
        <v>300</v>
      </c>
      <c r="B307" s="57">
        <v>0</v>
      </c>
      <c r="C307" s="57">
        <v>0</v>
      </c>
      <c r="D307" s="57">
        <v>1250</v>
      </c>
      <c r="E307" s="57">
        <v>828.13</v>
      </c>
      <c r="F307" s="57">
        <v>421.87</v>
      </c>
      <c r="G307" s="57">
        <f t="shared" si="79"/>
        <v>828.13</v>
      </c>
      <c r="H307" s="57">
        <f t="shared" si="79"/>
        <v>421.87</v>
      </c>
      <c r="I307" s="57">
        <f t="shared" si="80"/>
        <v>1250</v>
      </c>
      <c r="J307" s="117" t="s">
        <v>594</v>
      </c>
    </row>
    <row r="308" spans="1:10" x14ac:dyDescent="0.25">
      <c r="A308" s="115" t="s">
        <v>301</v>
      </c>
      <c r="B308" s="57">
        <v>0</v>
      </c>
      <c r="C308" s="57">
        <v>0</v>
      </c>
      <c r="D308" s="57">
        <v>0</v>
      </c>
      <c r="E308" s="57">
        <v>0</v>
      </c>
      <c r="F308" s="57">
        <v>0</v>
      </c>
      <c r="G308" s="57">
        <f t="shared" si="79"/>
        <v>0</v>
      </c>
      <c r="H308" s="57">
        <f t="shared" si="79"/>
        <v>0</v>
      </c>
      <c r="I308" s="57">
        <f t="shared" si="80"/>
        <v>0</v>
      </c>
      <c r="J308" s="117" t="s">
        <v>595</v>
      </c>
    </row>
    <row r="309" spans="1:10" x14ac:dyDescent="0.25">
      <c r="A309" s="115" t="s">
        <v>302</v>
      </c>
      <c r="B309" s="57">
        <v>0</v>
      </c>
      <c r="C309" s="57">
        <v>0</v>
      </c>
      <c r="D309" s="57">
        <v>0</v>
      </c>
      <c r="E309" s="57">
        <v>0</v>
      </c>
      <c r="F309" s="57">
        <v>0</v>
      </c>
      <c r="G309" s="57">
        <f t="shared" si="79"/>
        <v>0</v>
      </c>
      <c r="H309" s="57">
        <f t="shared" si="79"/>
        <v>0</v>
      </c>
      <c r="I309" s="57">
        <f t="shared" si="80"/>
        <v>0</v>
      </c>
      <c r="J309" s="117" t="s">
        <v>596</v>
      </c>
    </row>
    <row r="310" spans="1:10" x14ac:dyDescent="0.25">
      <c r="A310" s="115" t="s">
        <v>303</v>
      </c>
      <c r="B310" s="57">
        <v>0</v>
      </c>
      <c r="C310" s="57">
        <v>3706.17</v>
      </c>
      <c r="D310" s="57">
        <v>323164.33</v>
      </c>
      <c r="E310" s="57">
        <v>214096.38</v>
      </c>
      <c r="F310" s="57">
        <v>109067.95</v>
      </c>
      <c r="G310" s="57">
        <f t="shared" si="79"/>
        <v>214096.38</v>
      </c>
      <c r="H310" s="57">
        <f t="shared" si="79"/>
        <v>112774.12</v>
      </c>
      <c r="I310" s="57">
        <f t="shared" si="80"/>
        <v>326870.5</v>
      </c>
      <c r="J310" s="117" t="s">
        <v>597</v>
      </c>
    </row>
    <row r="311" spans="1:10" x14ac:dyDescent="0.25">
      <c r="A311" s="115" t="s">
        <v>304</v>
      </c>
      <c r="B311" s="127">
        <v>0</v>
      </c>
      <c r="C311" s="127">
        <v>0</v>
      </c>
      <c r="D311" s="127">
        <v>227848.7</v>
      </c>
      <c r="E311" s="127">
        <v>150949.76999999999</v>
      </c>
      <c r="F311" s="127">
        <v>76898.929999999993</v>
      </c>
      <c r="G311" s="127">
        <f t="shared" si="79"/>
        <v>150949.76999999999</v>
      </c>
      <c r="H311" s="127">
        <f t="shared" si="79"/>
        <v>76898.929999999993</v>
      </c>
      <c r="I311" s="127">
        <f t="shared" si="80"/>
        <v>227848.69999999998</v>
      </c>
      <c r="J311" s="117" t="s">
        <v>598</v>
      </c>
    </row>
    <row r="312" spans="1:10" x14ac:dyDescent="0.25">
      <c r="A312" s="115" t="s">
        <v>305</v>
      </c>
      <c r="B312" s="57">
        <f>SUM(B288:B311)</f>
        <v>-1325507.99</v>
      </c>
      <c r="C312" s="57">
        <f t="shared" ref="C312:I312" si="82">SUM(C288:C311)</f>
        <v>-826343.41999999993</v>
      </c>
      <c r="D312" s="57">
        <f t="shared" si="82"/>
        <v>-7098641.6699999999</v>
      </c>
      <c r="E312" s="57">
        <f t="shared" si="82"/>
        <v>-4702850.1000000006</v>
      </c>
      <c r="F312" s="57">
        <f t="shared" si="82"/>
        <v>-2395791.5699999998</v>
      </c>
      <c r="G312" s="57">
        <f t="shared" si="82"/>
        <v>-6028358.0899999999</v>
      </c>
      <c r="H312" s="57">
        <f t="shared" si="82"/>
        <v>-3222134.9899999988</v>
      </c>
      <c r="I312" s="57">
        <f t="shared" si="82"/>
        <v>-9250493.0800000001</v>
      </c>
      <c r="J312" s="141" t="s">
        <v>581</v>
      </c>
    </row>
    <row r="313" spans="1:10" x14ac:dyDescent="0.25">
      <c r="A313" s="56" t="s">
        <v>306</v>
      </c>
      <c r="B313" s="57"/>
      <c r="C313" s="57"/>
      <c r="D313" s="57"/>
      <c r="E313" s="57"/>
      <c r="F313" s="57"/>
      <c r="G313" s="57"/>
      <c r="H313" s="57"/>
      <c r="I313" s="57"/>
      <c r="J313" s="118"/>
    </row>
    <row r="314" spans="1:10" x14ac:dyDescent="0.25">
      <c r="A314" s="115" t="s">
        <v>307</v>
      </c>
      <c r="B314" s="57">
        <v>0</v>
      </c>
      <c r="C314" s="57">
        <v>0</v>
      </c>
      <c r="D314" s="57">
        <v>18932069.5</v>
      </c>
      <c r="E314" s="57">
        <v>12542496.050000001</v>
      </c>
      <c r="F314" s="57">
        <v>6389573.4500000002</v>
      </c>
      <c r="G314" s="57">
        <f t="shared" ref="G314:H322" si="83">B314+E314</f>
        <v>12542496.050000001</v>
      </c>
      <c r="H314" s="57">
        <f t="shared" si="83"/>
        <v>6389573.4500000002</v>
      </c>
      <c r="I314" s="57">
        <f t="shared" ref="I314:I322" si="84">SUM(G314:H314)</f>
        <v>18932069.5</v>
      </c>
      <c r="J314" s="117" t="s">
        <v>600</v>
      </c>
    </row>
    <row r="315" spans="1:10" x14ac:dyDescent="0.25">
      <c r="A315" s="115" t="s">
        <v>308</v>
      </c>
      <c r="B315" s="57">
        <v>0</v>
      </c>
      <c r="C315" s="57">
        <v>0</v>
      </c>
      <c r="D315" s="57">
        <v>0</v>
      </c>
      <c r="E315" s="57">
        <v>0</v>
      </c>
      <c r="F315" s="57">
        <v>0</v>
      </c>
      <c r="G315" s="57">
        <f t="shared" si="83"/>
        <v>0</v>
      </c>
      <c r="H315" s="57">
        <f t="shared" si="83"/>
        <v>0</v>
      </c>
      <c r="I315" s="57">
        <f t="shared" si="84"/>
        <v>0</v>
      </c>
      <c r="J315" s="118"/>
    </row>
    <row r="316" spans="1:10" x14ac:dyDescent="0.25">
      <c r="A316" s="115" t="s">
        <v>309</v>
      </c>
      <c r="B316" s="57">
        <v>0</v>
      </c>
      <c r="C316" s="57">
        <v>0</v>
      </c>
      <c r="D316" s="57">
        <v>206805.33</v>
      </c>
      <c r="E316" s="57">
        <v>137013.73000000001</v>
      </c>
      <c r="F316" s="57">
        <v>69791.600000000006</v>
      </c>
      <c r="G316" s="57">
        <f t="shared" si="83"/>
        <v>137013.73000000001</v>
      </c>
      <c r="H316" s="57">
        <f t="shared" si="83"/>
        <v>69791.600000000006</v>
      </c>
      <c r="I316" s="57">
        <f t="shared" si="84"/>
        <v>206805.33000000002</v>
      </c>
      <c r="J316" s="117" t="s">
        <v>601</v>
      </c>
    </row>
    <row r="317" spans="1:10" x14ac:dyDescent="0.25">
      <c r="A317" s="115" t="s">
        <v>310</v>
      </c>
      <c r="B317" s="57">
        <v>505.3</v>
      </c>
      <c r="C317" s="57">
        <v>296.77</v>
      </c>
      <c r="D317" s="57">
        <v>181389.08</v>
      </c>
      <c r="E317" s="57">
        <v>120170.28</v>
      </c>
      <c r="F317" s="57">
        <v>61218.8</v>
      </c>
      <c r="G317" s="57">
        <f t="shared" si="83"/>
        <v>120675.58</v>
      </c>
      <c r="H317" s="57">
        <f t="shared" si="83"/>
        <v>61515.57</v>
      </c>
      <c r="I317" s="57">
        <f t="shared" si="84"/>
        <v>182191.15</v>
      </c>
      <c r="J317" s="117" t="s">
        <v>602</v>
      </c>
    </row>
    <row r="318" spans="1:10" x14ac:dyDescent="0.25">
      <c r="A318" s="115" t="s">
        <v>311</v>
      </c>
      <c r="B318" s="57">
        <v>0</v>
      </c>
      <c r="C318" s="57">
        <v>0</v>
      </c>
      <c r="D318" s="57">
        <v>0</v>
      </c>
      <c r="E318" s="57">
        <v>0</v>
      </c>
      <c r="F318" s="57">
        <v>0</v>
      </c>
      <c r="G318" s="57">
        <f t="shared" si="83"/>
        <v>0</v>
      </c>
      <c r="H318" s="57">
        <f t="shared" si="83"/>
        <v>0</v>
      </c>
      <c r="I318" s="57">
        <f t="shared" si="84"/>
        <v>0</v>
      </c>
      <c r="J318" s="117" t="s">
        <v>649</v>
      </c>
    </row>
    <row r="319" spans="1:10" x14ac:dyDescent="0.25">
      <c r="A319" s="115" t="s">
        <v>312</v>
      </c>
      <c r="B319" s="57">
        <v>0</v>
      </c>
      <c r="C319" s="57">
        <v>0</v>
      </c>
      <c r="D319" s="57">
        <v>0</v>
      </c>
      <c r="E319" s="57">
        <v>0</v>
      </c>
      <c r="F319" s="57">
        <v>0</v>
      </c>
      <c r="G319" s="57">
        <f t="shared" si="83"/>
        <v>0</v>
      </c>
      <c r="H319" s="57">
        <f t="shared" si="83"/>
        <v>0</v>
      </c>
      <c r="I319" s="57">
        <f t="shared" si="84"/>
        <v>0</v>
      </c>
      <c r="J319" s="117" t="s">
        <v>650</v>
      </c>
    </row>
    <row r="320" spans="1:10" x14ac:dyDescent="0.25">
      <c r="A320" s="115" t="s">
        <v>313</v>
      </c>
      <c r="B320" s="57">
        <v>0</v>
      </c>
      <c r="C320" s="57">
        <v>0</v>
      </c>
      <c r="D320" s="57">
        <v>0</v>
      </c>
      <c r="E320" s="57">
        <v>0</v>
      </c>
      <c r="F320" s="57">
        <v>0</v>
      </c>
      <c r="G320" s="57">
        <f t="shared" si="83"/>
        <v>0</v>
      </c>
      <c r="H320" s="57">
        <f t="shared" si="83"/>
        <v>0</v>
      </c>
      <c r="I320" s="57">
        <f t="shared" si="84"/>
        <v>0</v>
      </c>
      <c r="J320" s="117" t="s">
        <v>651</v>
      </c>
    </row>
    <row r="321" spans="1:10" x14ac:dyDescent="0.25">
      <c r="A321" s="115" t="s">
        <v>314</v>
      </c>
      <c r="B321" s="57">
        <v>1165859.3400000001</v>
      </c>
      <c r="C321" s="57">
        <v>7965.23</v>
      </c>
      <c r="D321" s="57">
        <v>305279.34999999998</v>
      </c>
      <c r="E321" s="57">
        <v>202247.57</v>
      </c>
      <c r="F321" s="57">
        <v>103031.78</v>
      </c>
      <c r="G321" s="57">
        <f t="shared" si="83"/>
        <v>1368106.9100000001</v>
      </c>
      <c r="H321" s="57">
        <f t="shared" si="83"/>
        <v>110997.01</v>
      </c>
      <c r="I321" s="57">
        <f t="shared" si="84"/>
        <v>1479103.9200000002</v>
      </c>
      <c r="J321" s="117" t="s">
        <v>603</v>
      </c>
    </row>
    <row r="322" spans="1:10" x14ac:dyDescent="0.25">
      <c r="A322" s="115" t="s">
        <v>315</v>
      </c>
      <c r="B322" s="127">
        <v>-529834.82999999996</v>
      </c>
      <c r="C322" s="127">
        <v>-546467.55000000005</v>
      </c>
      <c r="D322" s="127">
        <v>-55632.05</v>
      </c>
      <c r="E322" s="127">
        <v>-36856.230000000003</v>
      </c>
      <c r="F322" s="127">
        <v>-18775.82</v>
      </c>
      <c r="G322" s="127">
        <f t="shared" si="83"/>
        <v>-566691.05999999994</v>
      </c>
      <c r="H322" s="127">
        <f t="shared" si="83"/>
        <v>-565243.37</v>
      </c>
      <c r="I322" s="127">
        <f t="shared" si="84"/>
        <v>-1131934.43</v>
      </c>
      <c r="J322" s="117" t="s">
        <v>604</v>
      </c>
    </row>
    <row r="323" spans="1:10" x14ac:dyDescent="0.25">
      <c r="A323" s="115" t="s">
        <v>316</v>
      </c>
      <c r="B323" s="57">
        <f>SUM(B314:B322)</f>
        <v>636529.81000000017</v>
      </c>
      <c r="C323" s="57">
        <f t="shared" ref="C323:I323" si="85">SUM(C314:C322)</f>
        <v>-538205.55000000005</v>
      </c>
      <c r="D323" s="57">
        <f t="shared" si="85"/>
        <v>19569911.209999997</v>
      </c>
      <c r="E323" s="57">
        <f t="shared" si="85"/>
        <v>12965071.4</v>
      </c>
      <c r="F323" s="57">
        <f t="shared" si="85"/>
        <v>6604839.8099999996</v>
      </c>
      <c r="G323" s="57">
        <f t="shared" si="85"/>
        <v>13601601.210000001</v>
      </c>
      <c r="H323" s="57">
        <f t="shared" si="85"/>
        <v>6066634.2599999998</v>
      </c>
      <c r="I323" s="57">
        <f t="shared" si="85"/>
        <v>19668235.469999999</v>
      </c>
      <c r="J323" s="151" t="s">
        <v>599</v>
      </c>
    </row>
    <row r="324" spans="1:10" x14ac:dyDescent="0.25">
      <c r="A324" s="56" t="s">
        <v>317</v>
      </c>
      <c r="B324" s="57"/>
      <c r="C324" s="57"/>
      <c r="D324" s="57"/>
      <c r="E324" s="57"/>
      <c r="F324" s="57"/>
      <c r="G324" s="57"/>
      <c r="H324" s="57"/>
      <c r="I324" s="57"/>
    </row>
    <row r="325" spans="1:10" x14ac:dyDescent="0.25">
      <c r="A325" s="115" t="s">
        <v>318</v>
      </c>
      <c r="B325" s="57">
        <v>0</v>
      </c>
      <c r="C325" s="57">
        <v>0</v>
      </c>
      <c r="D325" s="57">
        <v>0</v>
      </c>
      <c r="E325" s="57">
        <v>0</v>
      </c>
      <c r="F325" s="57">
        <v>0</v>
      </c>
      <c r="G325" s="57">
        <f t="shared" ref="G325:H326" si="86">B325+E325</f>
        <v>0</v>
      </c>
      <c r="H325" s="57">
        <f t="shared" si="86"/>
        <v>0</v>
      </c>
      <c r="I325" s="57">
        <f t="shared" ref="I325:I326" si="87">SUM(G325:H325)</f>
        <v>0</v>
      </c>
      <c r="J325" s="112"/>
    </row>
    <row r="326" spans="1:10" x14ac:dyDescent="0.25">
      <c r="A326" s="115" t="s">
        <v>319</v>
      </c>
      <c r="B326" s="127">
        <v>0</v>
      </c>
      <c r="C326" s="127">
        <v>0</v>
      </c>
      <c r="D326" s="127">
        <v>0</v>
      </c>
      <c r="E326" s="127">
        <v>0</v>
      </c>
      <c r="F326" s="127">
        <v>0</v>
      </c>
      <c r="G326" s="127">
        <f t="shared" si="86"/>
        <v>0</v>
      </c>
      <c r="H326" s="127">
        <f t="shared" si="86"/>
        <v>0</v>
      </c>
      <c r="I326" s="127">
        <f t="shared" si="87"/>
        <v>0</v>
      </c>
      <c r="J326" s="117" t="s">
        <v>652</v>
      </c>
    </row>
    <row r="327" spans="1:10" x14ac:dyDescent="0.25">
      <c r="A327" s="115" t="s">
        <v>320</v>
      </c>
      <c r="B327" s="57">
        <f>SUM(B325:B326)</f>
        <v>0</v>
      </c>
      <c r="C327" s="57">
        <f t="shared" ref="C327:I327" si="88">SUM(C325:C326)</f>
        <v>0</v>
      </c>
      <c r="D327" s="57">
        <f t="shared" si="88"/>
        <v>0</v>
      </c>
      <c r="E327" s="57">
        <f t="shared" si="88"/>
        <v>0</v>
      </c>
      <c r="F327" s="57">
        <f t="shared" si="88"/>
        <v>0</v>
      </c>
      <c r="G327" s="57">
        <f t="shared" si="88"/>
        <v>0</v>
      </c>
      <c r="H327" s="57">
        <f t="shared" si="88"/>
        <v>0</v>
      </c>
      <c r="I327" s="57">
        <f t="shared" si="88"/>
        <v>0</v>
      </c>
      <c r="J327" s="118"/>
    </row>
    <row r="328" spans="1:10" x14ac:dyDescent="0.25">
      <c r="A328" s="136"/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115"/>
    </row>
    <row r="329" spans="1:10" x14ac:dyDescent="0.25">
      <c r="A329" s="114" t="s">
        <v>1</v>
      </c>
      <c r="B329" s="57">
        <f>B286+B312+B323+B327</f>
        <v>-981104.87999999977</v>
      </c>
      <c r="C329" s="57">
        <f t="shared" ref="C329:I329" si="89">C286+C312+C323+C327</f>
        <v>-1364548.97</v>
      </c>
      <c r="D329" s="57">
        <f t="shared" si="89"/>
        <v>12471269.539999997</v>
      </c>
      <c r="E329" s="57">
        <f t="shared" si="89"/>
        <v>8262221.2999999998</v>
      </c>
      <c r="F329" s="57">
        <f t="shared" si="89"/>
        <v>4209048.24</v>
      </c>
      <c r="G329" s="57">
        <f t="shared" si="89"/>
        <v>7281116.4200000009</v>
      </c>
      <c r="H329" s="57">
        <f t="shared" si="89"/>
        <v>2844499.2700000009</v>
      </c>
      <c r="I329" s="57">
        <f t="shared" si="89"/>
        <v>10125615.689999999</v>
      </c>
      <c r="J329" s="152" t="s">
        <v>580</v>
      </c>
    </row>
    <row r="330" spans="1:10" x14ac:dyDescent="0.25">
      <c r="A330" s="136"/>
      <c r="B330" s="127"/>
      <c r="C330" s="127"/>
      <c r="D330" s="127"/>
      <c r="E330" s="127"/>
      <c r="F330" s="127"/>
      <c r="G330" s="127"/>
      <c r="H330" s="127"/>
      <c r="I330" s="127"/>
      <c r="J330" s="115"/>
    </row>
    <row r="331" spans="1:10" ht="15.75" thickBot="1" x14ac:dyDescent="0.3">
      <c r="A331" s="114" t="s">
        <v>0</v>
      </c>
      <c r="B331" s="153">
        <f>B280-B329</f>
        <v>66541192.709999986</v>
      </c>
      <c r="C331" s="153">
        <f t="shared" ref="C331:I331" si="90">C280-C329</f>
        <v>43322407.140000023</v>
      </c>
      <c r="D331" s="153">
        <f t="shared" si="90"/>
        <v>-34959107.609999999</v>
      </c>
      <c r="E331" s="153">
        <f t="shared" si="90"/>
        <v>-22925075.469999999</v>
      </c>
      <c r="F331" s="153">
        <f t="shared" si="90"/>
        <v>-12034032.140000001</v>
      </c>
      <c r="G331" s="153">
        <f t="shared" si="90"/>
        <v>43616117.23999995</v>
      </c>
      <c r="H331" s="153">
        <f t="shared" si="90"/>
        <v>31288375.000000011</v>
      </c>
      <c r="I331" s="153">
        <f t="shared" si="90"/>
        <v>74904492.240000024</v>
      </c>
      <c r="J331" s="154" t="s">
        <v>385</v>
      </c>
    </row>
    <row r="332" spans="1:10" ht="15.75" thickTop="1" x14ac:dyDescent="0.25">
      <c r="I332" s="155">
        <f>'Unallocated Summary'!F48-I331</f>
        <v>0</v>
      </c>
      <c r="J332" s="115"/>
    </row>
    <row r="333" spans="1:10" x14ac:dyDescent="0.25">
      <c r="A333" s="142">
        <v>0</v>
      </c>
      <c r="B333" s="142">
        <v>0</v>
      </c>
      <c r="C333" s="142">
        <v>0</v>
      </c>
      <c r="D333" s="142">
        <v>0</v>
      </c>
      <c r="E333" s="142">
        <v>0</v>
      </c>
      <c r="F333" s="142">
        <v>0</v>
      </c>
      <c r="G333" s="142">
        <v>0</v>
      </c>
      <c r="H333" s="142">
        <v>0</v>
      </c>
      <c r="I333" s="142"/>
      <c r="J333" s="115"/>
    </row>
    <row r="334" spans="1:10" x14ac:dyDescent="0.25">
      <c r="B334" s="142"/>
      <c r="C334" s="142"/>
      <c r="D334" s="142"/>
      <c r="E334" s="142"/>
      <c r="F334" s="142"/>
      <c r="G334" s="142"/>
      <c r="H334" s="142"/>
      <c r="I334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012F481770254A8FBEE05F5B838917" ma:contentTypeVersion="44" ma:contentTypeDescription="" ma:contentTypeScope="" ma:versionID="ef8232d1bc3d0eccc0a3723a094008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EF201A-92F4-4885-8EC8-2FE82214F58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2D46CA1-5632-4AD3-A167-E19BFCF5AA74}"/>
</file>

<file path=customXml/itemProps3.xml><?xml version="1.0" encoding="utf-8"?>
<ds:datastoreItem xmlns:ds="http://schemas.openxmlformats.org/officeDocument/2006/customXml" ds:itemID="{96909E8C-A85A-4A36-AD88-32472FFD8453}"/>
</file>

<file path=customXml/itemProps4.xml><?xml version="1.0" encoding="utf-8"?>
<ds:datastoreItem xmlns:ds="http://schemas.openxmlformats.org/officeDocument/2006/customXml" ds:itemID="{967F47E1-1B5A-43A8-B808-4BE46F23C640}"/>
</file>

<file path=customXml/itemProps5.xml><?xml version="1.0" encoding="utf-8"?>
<ds:datastoreItem xmlns:ds="http://schemas.openxmlformats.org/officeDocument/2006/customXml" ds:itemID="{E711B0EB-B84B-4AFA-8338-189E27E76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2021-04-29T21:04:19Z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0x0101006E56B4D1795A2E4DB2F0B01679ED314A000B012F481770254A8FBEE05F5B838917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